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drawings/drawing5.xml" ContentType="application/vnd.openxmlformats-officedocument.drawing+xml"/>
  <Override PartName="/xl/comments4.xml" ContentType="application/vnd.openxmlformats-officedocument.spreadsheetml.comments+xml"/>
  <Override PartName="/xl/drawings/drawing6.xml" ContentType="application/vnd.openxmlformats-officedocument.drawing+xml"/>
  <Override PartName="/xl/comments5.xml" ContentType="application/vnd.openxmlformats-officedocument.spreadsheetml.comments+xml"/>
  <Override PartName="/xl/drawings/drawing7.xml" ContentType="application/vnd.openxmlformats-officedocument.drawing+xml"/>
  <Override PartName="/xl/comments6.xml" ContentType="application/vnd.openxmlformats-officedocument.spreadsheetml.comments+xml"/>
  <Override PartName="/xl/comments7.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codeName="ThisWorkbook" defaultThemeVersion="124226"/>
  <mc:AlternateContent xmlns:mc="http://schemas.openxmlformats.org/markup-compatibility/2006">
    <mc:Choice Requires="x15">
      <x15ac:absPath xmlns:x15ac="http://schemas.microsoft.com/office/spreadsheetml/2010/11/ac" url="C:\Users\CJ\Desktop\2025 Hawkeye Cup\"/>
    </mc:Choice>
  </mc:AlternateContent>
  <xr:revisionPtr revIDLastSave="0" documentId="13_ncr:1_{016EA777-1165-4478-8D88-315ABDFA2316}" xr6:coauthVersionLast="47" xr6:coauthVersionMax="47" xr10:uidLastSave="{00000000-0000-0000-0000-000000000000}"/>
  <bookViews>
    <workbookView xWindow="-110" yWindow="-110" windowWidth="19420" windowHeight="10420" tabRatio="331" xr2:uid="{00000000-000D-0000-FFFF-FFFF00000000}"/>
  </bookViews>
  <sheets>
    <sheet name="Player Info" sheetId="4" r:id="rId1"/>
    <sheet name="Day One" sheetId="5" r:id="rId2"/>
    <sheet name="Day Two" sheetId="1" r:id="rId3"/>
    <sheet name="Day Three" sheetId="6" r:id="rId4"/>
    <sheet name="Day Four" sheetId="7" r:id="rId5"/>
    <sheet name="Day Five" sheetId="8" r:id="rId6"/>
    <sheet name="SinglesMatchPlayTourney_Format" sheetId="2" r:id="rId7"/>
    <sheet name="Mobile Scores" sheetId="9" r:id="rId8"/>
    <sheet name="Scratch pad II" sheetId="15" r:id="rId9"/>
    <sheet name="ScratchPad" sheetId="3" r:id="rId10"/>
    <sheet name="Draft Night Score Sheet" sheetId="10" r:id="rId11"/>
    <sheet name="Mock" sheetId="13" r:id="rId12"/>
    <sheet name="2024 Net Score Final " sheetId="16" r:id="rId13"/>
    <sheet name="Annual Setup Checklist" sheetId="14" r:id="rId14"/>
  </sheets>
  <externalReferences>
    <externalReference r:id="rId15"/>
  </externalReferences>
  <definedNames>
    <definedName name="PlayerNames">'Player Info'!$B$5:$B$55</definedName>
    <definedName name="Players">'Player Info'!$B$5:$C$55</definedName>
    <definedName name="_xlnm.Print_Area" localSheetId="5">'Day Five'!$B$204:$W$210</definedName>
    <definedName name="_xlnm.Print_Area" localSheetId="4">'Day Four'!$B$202:$W$208</definedName>
    <definedName name="_xlnm.Print_Area" localSheetId="1">'Day One'!$B$180:$W$187</definedName>
    <definedName name="_xlnm.Print_Area" localSheetId="3">'Day Three'!$B$167:$W$171</definedName>
    <definedName name="_xlnm.Print_Area" localSheetId="2">'Day Two'!$B$167:$W$171</definedName>
    <definedName name="_xlnm.Print_Area" localSheetId="9">ScratchPad!$A$23:$E$39</definedName>
    <definedName name="_xlnm.Print_Area" localSheetId="6">SinglesMatchPlayTourney_Format!$A$1:$O$26</definedName>
    <definedName name="SingleMatchPlayTourney_FIXED">'[1]Player Info'!$B$5:$B$20</definedName>
    <definedName name="teamBlack">'Player Info'!$B$26:$B$32</definedName>
    <definedName name="teamGold">'Player Info'!$B$34:$B$41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7" i="8" l="1"/>
  <c r="B7" i="7"/>
  <c r="B7" i="6"/>
  <c r="B7" i="1"/>
  <c r="A254" i="5" l="1"/>
  <c r="A252" i="5"/>
  <c r="A245" i="6"/>
  <c r="A243" i="6"/>
  <c r="A237" i="6"/>
  <c r="A235" i="6"/>
  <c r="A229" i="6"/>
  <c r="A227" i="6"/>
  <c r="A221" i="6"/>
  <c r="A219" i="6"/>
  <c r="B248" i="6"/>
  <c r="B247" i="6"/>
  <c r="B240" i="6"/>
  <c r="B239" i="6"/>
  <c r="B232" i="6"/>
  <c r="B231" i="6"/>
  <c r="B224" i="6"/>
  <c r="B223" i="6"/>
  <c r="A270" i="5"/>
  <c r="A268" i="5"/>
  <c r="A262" i="5"/>
  <c r="A260" i="5"/>
  <c r="A246" i="5"/>
  <c r="A244" i="5"/>
  <c r="A238" i="5"/>
  <c r="A236" i="5"/>
  <c r="A230" i="5"/>
  <c r="A228" i="5"/>
  <c r="A222" i="5"/>
  <c r="A220" i="5"/>
  <c r="A214" i="5"/>
  <c r="A212" i="5"/>
  <c r="B273" i="5"/>
  <c r="B257" i="5"/>
  <c r="B241" i="5"/>
  <c r="B225" i="5"/>
  <c r="F197" i="5" s="1"/>
  <c r="E197" i="5" s="1"/>
  <c r="B217" i="5"/>
  <c r="R204" i="5"/>
  <c r="Q204" i="5" s="1"/>
  <c r="L204" i="5"/>
  <c r="K204" i="5" s="1"/>
  <c r="F204" i="5"/>
  <c r="E204" i="5" s="1"/>
  <c r="B204" i="5"/>
  <c r="A204" i="5" s="1"/>
  <c r="R201" i="5"/>
  <c r="Q201" i="5" s="1"/>
  <c r="L201" i="5"/>
  <c r="K201" i="5" s="1"/>
  <c r="F201" i="5"/>
  <c r="E201" i="5" s="1"/>
  <c r="B201" i="5"/>
  <c r="A201" i="5" s="1"/>
  <c r="R197" i="5"/>
  <c r="Q197" i="5" s="1"/>
  <c r="L197" i="5"/>
  <c r="K197" i="5" s="1"/>
  <c r="B197" i="5"/>
  <c r="A197" i="5" s="1"/>
  <c r="R194" i="5"/>
  <c r="Q194" i="5" s="1"/>
  <c r="L194" i="5"/>
  <c r="K194" i="5" s="1"/>
  <c r="F194" i="5"/>
  <c r="E194" i="5" s="1"/>
  <c r="B194" i="5"/>
  <c r="A194" i="5" s="1"/>
  <c r="B244" i="6" l="1"/>
  <c r="B228" i="6"/>
  <c r="B220" i="6"/>
  <c r="B246" i="6"/>
  <c r="B236" i="6"/>
  <c r="B230" i="6"/>
  <c r="B222" i="6"/>
  <c r="B238" i="6"/>
  <c r="B240" i="5"/>
  <c r="B224" i="5"/>
  <c r="B216" i="5"/>
  <c r="B232" i="5"/>
  <c r="B248" i="5"/>
  <c r="B261" i="5"/>
  <c r="B264" i="5"/>
  <c r="B239" i="5"/>
  <c r="B256" i="5"/>
  <c r="B272" i="5"/>
  <c r="B233" i="5"/>
  <c r="B249" i="5"/>
  <c r="B265" i="5"/>
  <c r="B255" i="5" l="1"/>
  <c r="B263" i="5"/>
  <c r="B253" i="5"/>
  <c r="B245" i="5"/>
  <c r="B247" i="5"/>
  <c r="B221" i="5"/>
  <c r="B269" i="5"/>
  <c r="B237" i="5"/>
  <c r="B231" i="5"/>
  <c r="B213" i="5"/>
  <c r="B223" i="5"/>
  <c r="B229" i="5"/>
  <c r="B271" i="5"/>
  <c r="B215" i="5"/>
  <c r="B50" i="1"/>
  <c r="B48" i="1"/>
  <c r="B34" i="1" s="1"/>
  <c r="B43" i="1"/>
  <c r="A43" i="1" s="1"/>
  <c r="B41" i="1"/>
  <c r="B31" i="1" s="1"/>
  <c r="B43" i="5"/>
  <c r="A43" i="5" s="1"/>
  <c r="L88" i="9"/>
  <c r="L67" i="9"/>
  <c r="L46" i="9"/>
  <c r="L25" i="9"/>
  <c r="L4" i="9"/>
  <c r="B7" i="5"/>
  <c r="C15" i="1"/>
  <c r="B107" i="8"/>
  <c r="B110" i="8" s="1"/>
  <c r="B105" i="8"/>
  <c r="R38" i="8" s="1"/>
  <c r="B99" i="8"/>
  <c r="L41" i="8" s="1"/>
  <c r="B97" i="8"/>
  <c r="A97" i="8" s="1"/>
  <c r="B91" i="8"/>
  <c r="B89" i="8"/>
  <c r="B93" i="8" s="1"/>
  <c r="B83" i="8"/>
  <c r="B86" i="8" s="1"/>
  <c r="B81" i="8"/>
  <c r="B38" i="8" s="1"/>
  <c r="B75" i="8"/>
  <c r="A75" i="8" s="1"/>
  <c r="B73" i="8"/>
  <c r="B77" i="8" s="1"/>
  <c r="B67" i="8"/>
  <c r="A67" i="8" s="1"/>
  <c r="B65" i="8"/>
  <c r="L31" i="8" s="1"/>
  <c r="B59" i="8"/>
  <c r="B57" i="8"/>
  <c r="F31" i="8" s="1"/>
  <c r="B51" i="8"/>
  <c r="B34" i="8" s="1"/>
  <c r="B49" i="8"/>
  <c r="B31" i="8" s="1"/>
  <c r="A155" i="1"/>
  <c r="A164" i="1"/>
  <c r="L9" i="5"/>
  <c r="V9" i="5"/>
  <c r="A11" i="5"/>
  <c r="C11" i="5"/>
  <c r="C260" i="5" s="1"/>
  <c r="D11" i="5"/>
  <c r="D260" i="5" s="1"/>
  <c r="E11" i="5"/>
  <c r="E260" i="5" s="1"/>
  <c r="F11" i="5"/>
  <c r="F260" i="5" s="1"/>
  <c r="G11" i="5"/>
  <c r="G260" i="5" s="1"/>
  <c r="H11" i="5"/>
  <c r="H260" i="5" s="1"/>
  <c r="I11" i="5"/>
  <c r="I260" i="5" s="1"/>
  <c r="J11" i="5"/>
  <c r="J260" i="5" s="1"/>
  <c r="K11" i="5"/>
  <c r="K260" i="5" s="1"/>
  <c r="M11" i="5"/>
  <c r="M260" i="5" s="1"/>
  <c r="N11" i="5"/>
  <c r="N260" i="5" s="1"/>
  <c r="O11" i="5"/>
  <c r="O260" i="5" s="1"/>
  <c r="P11" i="5"/>
  <c r="P260" i="5" s="1"/>
  <c r="Q11" i="5"/>
  <c r="Q260" i="5" s="1"/>
  <c r="R11" i="5"/>
  <c r="R260" i="5" s="1"/>
  <c r="S11" i="5"/>
  <c r="S260" i="5" s="1"/>
  <c r="T11" i="5"/>
  <c r="T260" i="5" s="1"/>
  <c r="U11" i="5"/>
  <c r="U260" i="5" s="1"/>
  <c r="A12" i="5"/>
  <c r="C12" i="5"/>
  <c r="D12" i="5"/>
  <c r="E12" i="5"/>
  <c r="F12" i="5"/>
  <c r="G12" i="5"/>
  <c r="H12" i="5"/>
  <c r="I12" i="5"/>
  <c r="J12" i="5"/>
  <c r="K12" i="5"/>
  <c r="M12" i="5"/>
  <c r="N12" i="5"/>
  <c r="O12" i="5"/>
  <c r="P12" i="5"/>
  <c r="Q12" i="5"/>
  <c r="R12" i="5"/>
  <c r="S12" i="5"/>
  <c r="T12" i="5"/>
  <c r="U12" i="5"/>
  <c r="A13" i="5"/>
  <c r="C13" i="5"/>
  <c r="C238" i="5" s="1"/>
  <c r="D13" i="5"/>
  <c r="D238" i="5" s="1"/>
  <c r="E13" i="5"/>
  <c r="E238" i="5" s="1"/>
  <c r="F13" i="5"/>
  <c r="F238" i="5" s="1"/>
  <c r="G13" i="5"/>
  <c r="G238" i="5" s="1"/>
  <c r="H13" i="5"/>
  <c r="H238" i="5" s="1"/>
  <c r="I13" i="5"/>
  <c r="I238" i="5" s="1"/>
  <c r="J13" i="5"/>
  <c r="J238" i="5" s="1"/>
  <c r="K13" i="5"/>
  <c r="K238" i="5" s="1"/>
  <c r="M13" i="5"/>
  <c r="M238" i="5" s="1"/>
  <c r="N13" i="5"/>
  <c r="N238" i="5" s="1"/>
  <c r="O13" i="5"/>
  <c r="O238" i="5" s="1"/>
  <c r="P13" i="5"/>
  <c r="P238" i="5" s="1"/>
  <c r="Q13" i="5"/>
  <c r="Q238" i="5" s="1"/>
  <c r="R13" i="5"/>
  <c r="R238" i="5" s="1"/>
  <c r="S13" i="5"/>
  <c r="S238" i="5" s="1"/>
  <c r="T13" i="5"/>
  <c r="T238" i="5" s="1"/>
  <c r="U13" i="5"/>
  <c r="U238" i="5" s="1"/>
  <c r="A14" i="5"/>
  <c r="C14" i="5"/>
  <c r="D14" i="5"/>
  <c r="E14" i="5"/>
  <c r="F14" i="5"/>
  <c r="G14" i="5"/>
  <c r="H14" i="5"/>
  <c r="I14" i="5"/>
  <c r="J14" i="5"/>
  <c r="K14" i="5"/>
  <c r="M14" i="5"/>
  <c r="N14" i="5"/>
  <c r="O14" i="5"/>
  <c r="P14" i="5"/>
  <c r="Q14" i="5"/>
  <c r="R14" i="5"/>
  <c r="S14" i="5"/>
  <c r="T14" i="5"/>
  <c r="U14" i="5"/>
  <c r="A15" i="5"/>
  <c r="C15" i="5"/>
  <c r="D15" i="5"/>
  <c r="E15" i="5"/>
  <c r="F15" i="5"/>
  <c r="G15" i="5"/>
  <c r="H15" i="5"/>
  <c r="I15" i="5"/>
  <c r="J15" i="5"/>
  <c r="K15" i="5"/>
  <c r="M15" i="5"/>
  <c r="N15" i="5"/>
  <c r="O15" i="5"/>
  <c r="P15" i="5"/>
  <c r="Q15" i="5"/>
  <c r="R15" i="5"/>
  <c r="S15" i="5"/>
  <c r="T15" i="5"/>
  <c r="U15" i="5"/>
  <c r="A16" i="5"/>
  <c r="C16" i="5"/>
  <c r="D16" i="5"/>
  <c r="E16" i="5"/>
  <c r="F16" i="5"/>
  <c r="G16" i="5"/>
  <c r="H16" i="5"/>
  <c r="I16" i="5"/>
  <c r="J16" i="5"/>
  <c r="K16" i="5"/>
  <c r="M16" i="5"/>
  <c r="N16" i="5"/>
  <c r="O16" i="5"/>
  <c r="P16" i="5"/>
  <c r="Q16" i="5"/>
  <c r="R16" i="5"/>
  <c r="S16" i="5"/>
  <c r="T16" i="5"/>
  <c r="U16" i="5"/>
  <c r="A17" i="5"/>
  <c r="C17" i="5"/>
  <c r="D17" i="5"/>
  <c r="E17" i="5"/>
  <c r="F17" i="5"/>
  <c r="G17" i="5"/>
  <c r="H17" i="5"/>
  <c r="I17" i="5"/>
  <c r="J17" i="5"/>
  <c r="K17" i="5"/>
  <c r="M17" i="5"/>
  <c r="N17" i="5"/>
  <c r="O17" i="5"/>
  <c r="P17" i="5"/>
  <c r="Q17" i="5"/>
  <c r="R17" i="5"/>
  <c r="S17" i="5"/>
  <c r="T17" i="5"/>
  <c r="U17" i="5"/>
  <c r="A18" i="5"/>
  <c r="C18" i="5"/>
  <c r="D18" i="5"/>
  <c r="E18" i="5"/>
  <c r="F18" i="5"/>
  <c r="G18" i="5"/>
  <c r="H18" i="5"/>
  <c r="I18" i="5"/>
  <c r="J18" i="5"/>
  <c r="K18" i="5"/>
  <c r="M18" i="5"/>
  <c r="N18" i="5"/>
  <c r="O18" i="5"/>
  <c r="P18" i="5"/>
  <c r="Q18" i="5"/>
  <c r="R18" i="5"/>
  <c r="S18" i="5"/>
  <c r="T18" i="5"/>
  <c r="U18" i="5"/>
  <c r="A19" i="5"/>
  <c r="C19" i="5"/>
  <c r="D19" i="5"/>
  <c r="E19" i="5"/>
  <c r="F19" i="5"/>
  <c r="G19" i="5"/>
  <c r="H19" i="5"/>
  <c r="I19" i="5"/>
  <c r="J19" i="5"/>
  <c r="K19" i="5"/>
  <c r="M19" i="5"/>
  <c r="N19" i="5"/>
  <c r="O19" i="5"/>
  <c r="P19" i="5"/>
  <c r="Q19" i="5"/>
  <c r="R19" i="5"/>
  <c r="S19" i="5"/>
  <c r="T19" i="5"/>
  <c r="U19" i="5"/>
  <c r="A20" i="5"/>
  <c r="C20" i="5"/>
  <c r="D20" i="5"/>
  <c r="E20" i="5"/>
  <c r="F20" i="5"/>
  <c r="G20" i="5"/>
  <c r="H20" i="5"/>
  <c r="I20" i="5"/>
  <c r="J20" i="5"/>
  <c r="K20" i="5"/>
  <c r="M20" i="5"/>
  <c r="N20" i="5"/>
  <c r="O20" i="5"/>
  <c r="P20" i="5"/>
  <c r="Q20" i="5"/>
  <c r="R20" i="5"/>
  <c r="S20" i="5"/>
  <c r="T20" i="5"/>
  <c r="U20" i="5"/>
  <c r="A21" i="5"/>
  <c r="C21" i="5"/>
  <c r="D21" i="5"/>
  <c r="E21" i="5"/>
  <c r="F21" i="5"/>
  <c r="G21" i="5"/>
  <c r="H21" i="5"/>
  <c r="I21" i="5"/>
  <c r="J21" i="5"/>
  <c r="K21" i="5"/>
  <c r="M21" i="5"/>
  <c r="N21" i="5"/>
  <c r="O21" i="5"/>
  <c r="P21" i="5"/>
  <c r="Q21" i="5"/>
  <c r="R21" i="5"/>
  <c r="S21" i="5"/>
  <c r="T21" i="5"/>
  <c r="U21" i="5"/>
  <c r="A22" i="5"/>
  <c r="C22" i="5"/>
  <c r="D22" i="5"/>
  <c r="E22" i="5"/>
  <c r="F22" i="5"/>
  <c r="G22" i="5"/>
  <c r="H22" i="5"/>
  <c r="I22" i="5"/>
  <c r="J22" i="5"/>
  <c r="K22" i="5"/>
  <c r="M22" i="5"/>
  <c r="N22" i="5"/>
  <c r="O22" i="5"/>
  <c r="P22" i="5"/>
  <c r="Q22" i="5"/>
  <c r="R22" i="5"/>
  <c r="S22" i="5"/>
  <c r="T22" i="5"/>
  <c r="U22" i="5"/>
  <c r="A23" i="5"/>
  <c r="C23" i="5"/>
  <c r="D23" i="5"/>
  <c r="E23" i="5"/>
  <c r="F23" i="5"/>
  <c r="G23" i="5"/>
  <c r="H23" i="5"/>
  <c r="I23" i="5"/>
  <c r="J23" i="5"/>
  <c r="K23" i="5"/>
  <c r="M23" i="5"/>
  <c r="N23" i="5"/>
  <c r="O23" i="5"/>
  <c r="P23" i="5"/>
  <c r="Q23" i="5"/>
  <c r="R23" i="5"/>
  <c r="S23" i="5"/>
  <c r="T23" i="5"/>
  <c r="U23" i="5"/>
  <c r="A24" i="5"/>
  <c r="C24" i="5"/>
  <c r="D24" i="5"/>
  <c r="E24" i="5"/>
  <c r="F24" i="5"/>
  <c r="G24" i="5"/>
  <c r="H24" i="5"/>
  <c r="I24" i="5"/>
  <c r="J24" i="5"/>
  <c r="K24" i="5"/>
  <c r="M24" i="5"/>
  <c r="N24" i="5"/>
  <c r="O24" i="5"/>
  <c r="P24" i="5"/>
  <c r="Q24" i="5"/>
  <c r="R24" i="5"/>
  <c r="S24" i="5"/>
  <c r="T24" i="5"/>
  <c r="U24" i="5"/>
  <c r="A25" i="5"/>
  <c r="C25" i="5"/>
  <c r="D25" i="5"/>
  <c r="E25" i="5"/>
  <c r="F25" i="5"/>
  <c r="G25" i="5"/>
  <c r="H25" i="5"/>
  <c r="I25" i="5"/>
  <c r="J25" i="5"/>
  <c r="K25" i="5"/>
  <c r="M25" i="5"/>
  <c r="N25" i="5"/>
  <c r="O25" i="5"/>
  <c r="P25" i="5"/>
  <c r="Q25" i="5"/>
  <c r="R25" i="5"/>
  <c r="S25" i="5"/>
  <c r="T25" i="5"/>
  <c r="U25" i="5"/>
  <c r="A26" i="5"/>
  <c r="C26" i="5"/>
  <c r="D26" i="5"/>
  <c r="E26" i="5"/>
  <c r="F26" i="5"/>
  <c r="G26" i="5"/>
  <c r="H26" i="5"/>
  <c r="I26" i="5"/>
  <c r="J26" i="5"/>
  <c r="K26" i="5"/>
  <c r="M26" i="5"/>
  <c r="N26" i="5"/>
  <c r="O26" i="5"/>
  <c r="P26" i="5"/>
  <c r="Q26" i="5"/>
  <c r="R26" i="5"/>
  <c r="S26" i="5"/>
  <c r="T26" i="5"/>
  <c r="U26" i="5"/>
  <c r="B41" i="5"/>
  <c r="A41" i="5" s="1"/>
  <c r="B48" i="5"/>
  <c r="B34" i="5" s="1"/>
  <c r="B50" i="5"/>
  <c r="A50" i="5" s="1"/>
  <c r="B56" i="5"/>
  <c r="F31" i="5" s="1"/>
  <c r="B58" i="5"/>
  <c r="A58" i="5" s="1"/>
  <c r="B63" i="5"/>
  <c r="A63" i="5" s="1"/>
  <c r="B65" i="5"/>
  <c r="F35" i="5" s="1"/>
  <c r="B71" i="5"/>
  <c r="L31" i="5" s="1"/>
  <c r="B73" i="5"/>
  <c r="L32" i="5" s="1"/>
  <c r="B78" i="5"/>
  <c r="A78" i="5" s="1"/>
  <c r="B80" i="5"/>
  <c r="A80" i="5" s="1"/>
  <c r="B86" i="5"/>
  <c r="R31" i="5" s="1"/>
  <c r="B88" i="5"/>
  <c r="R32" i="5" s="1"/>
  <c r="B93" i="5"/>
  <c r="A93" i="5" s="1"/>
  <c r="Q119" i="5" s="1"/>
  <c r="Q141" i="5" s="1"/>
  <c r="R34" i="5"/>
  <c r="B95" i="5"/>
  <c r="A95" i="5" s="1"/>
  <c r="C103" i="5"/>
  <c r="D103" i="5"/>
  <c r="E103" i="5"/>
  <c r="F103" i="5"/>
  <c r="G103" i="5"/>
  <c r="H103" i="5"/>
  <c r="I103" i="5"/>
  <c r="J103" i="5"/>
  <c r="K103" i="5"/>
  <c r="M103" i="5"/>
  <c r="N103" i="5"/>
  <c r="O103" i="5"/>
  <c r="P103" i="5"/>
  <c r="Q103" i="5"/>
  <c r="R103" i="5"/>
  <c r="S103" i="5"/>
  <c r="T103" i="5"/>
  <c r="U103" i="5"/>
  <c r="C104" i="5"/>
  <c r="D104" i="5"/>
  <c r="E104" i="5"/>
  <c r="F104" i="5"/>
  <c r="G104" i="5"/>
  <c r="H104" i="5"/>
  <c r="I104" i="5"/>
  <c r="J104" i="5"/>
  <c r="K104" i="5"/>
  <c r="M104" i="5"/>
  <c r="N104" i="5"/>
  <c r="O104" i="5"/>
  <c r="P104" i="5"/>
  <c r="Q104" i="5"/>
  <c r="R104" i="5"/>
  <c r="S104" i="5"/>
  <c r="T104" i="5"/>
  <c r="U104" i="5"/>
  <c r="B105" i="5"/>
  <c r="B106" i="5"/>
  <c r="B107" i="5"/>
  <c r="B108" i="5"/>
  <c r="B109" i="5"/>
  <c r="B110" i="5"/>
  <c r="B111" i="5"/>
  <c r="B112" i="5"/>
  <c r="B113" i="5"/>
  <c r="B114" i="5"/>
  <c r="B115" i="5"/>
  <c r="B116" i="5"/>
  <c r="B117" i="5"/>
  <c r="B118" i="5"/>
  <c r="B119" i="5"/>
  <c r="B120" i="5"/>
  <c r="C125" i="5"/>
  <c r="D125" i="5"/>
  <c r="E125" i="5"/>
  <c r="F125" i="5"/>
  <c r="G125" i="5"/>
  <c r="H125" i="5"/>
  <c r="I125" i="5"/>
  <c r="J125" i="5"/>
  <c r="K125" i="5"/>
  <c r="M125" i="5"/>
  <c r="N125" i="5"/>
  <c r="O125" i="5"/>
  <c r="P125" i="5"/>
  <c r="Q125" i="5"/>
  <c r="R125" i="5"/>
  <c r="S125" i="5"/>
  <c r="T125" i="5"/>
  <c r="U125" i="5"/>
  <c r="C126" i="5"/>
  <c r="D126" i="5"/>
  <c r="E126" i="5"/>
  <c r="F126" i="5"/>
  <c r="G126" i="5"/>
  <c r="H126" i="5"/>
  <c r="I126" i="5"/>
  <c r="J126" i="5"/>
  <c r="K126" i="5"/>
  <c r="M126" i="5"/>
  <c r="N126" i="5"/>
  <c r="O126" i="5"/>
  <c r="P126" i="5"/>
  <c r="Q126" i="5"/>
  <c r="R126" i="5"/>
  <c r="S126" i="5"/>
  <c r="T126" i="5"/>
  <c r="U126" i="5"/>
  <c r="B127" i="5"/>
  <c r="B128" i="5"/>
  <c r="B129" i="5"/>
  <c r="B130" i="5"/>
  <c r="B131" i="5"/>
  <c r="B132" i="5"/>
  <c r="B133" i="5"/>
  <c r="B134" i="5"/>
  <c r="B135" i="5"/>
  <c r="B136" i="5"/>
  <c r="B137" i="5"/>
  <c r="B138" i="5"/>
  <c r="B139" i="5"/>
  <c r="B140" i="5"/>
  <c r="B141" i="5"/>
  <c r="B142" i="5"/>
  <c r="D169" i="5"/>
  <c r="D170" i="1" s="1"/>
  <c r="D170" i="5"/>
  <c r="D171" i="7" s="1"/>
  <c r="L9" i="1"/>
  <c r="V9" i="1"/>
  <c r="A11" i="1"/>
  <c r="C11" i="1"/>
  <c r="D11" i="1"/>
  <c r="E11" i="1"/>
  <c r="F11" i="1"/>
  <c r="G11" i="1"/>
  <c r="H11" i="1"/>
  <c r="I11" i="1"/>
  <c r="J11" i="1"/>
  <c r="K11" i="1"/>
  <c r="M11" i="1"/>
  <c r="N11" i="1"/>
  <c r="O11" i="1"/>
  <c r="P11" i="1"/>
  <c r="Q11" i="1"/>
  <c r="R11" i="1"/>
  <c r="S11" i="1"/>
  <c r="T11" i="1"/>
  <c r="U11" i="1"/>
  <c r="A12" i="1"/>
  <c r="C12" i="1"/>
  <c r="D12" i="1"/>
  <c r="E12" i="1"/>
  <c r="F12" i="1"/>
  <c r="G12" i="1"/>
  <c r="H12" i="1"/>
  <c r="I12" i="1"/>
  <c r="J12" i="1"/>
  <c r="K12" i="1"/>
  <c r="M12" i="1"/>
  <c r="N12" i="1"/>
  <c r="O12" i="1"/>
  <c r="P12" i="1"/>
  <c r="Q12" i="1"/>
  <c r="R12" i="1"/>
  <c r="S12" i="1"/>
  <c r="T12" i="1"/>
  <c r="U12" i="1"/>
  <c r="A13" i="1"/>
  <c r="C13" i="1"/>
  <c r="D13" i="1"/>
  <c r="E13" i="1"/>
  <c r="F13" i="1"/>
  <c r="G13" i="1"/>
  <c r="H13" i="1"/>
  <c r="I13" i="1"/>
  <c r="J13" i="1"/>
  <c r="K13" i="1"/>
  <c r="M13" i="1"/>
  <c r="N13" i="1"/>
  <c r="O13" i="1"/>
  <c r="P13" i="1"/>
  <c r="Q13" i="1"/>
  <c r="R13" i="1"/>
  <c r="S13" i="1"/>
  <c r="T13" i="1"/>
  <c r="U13" i="1"/>
  <c r="A14" i="1"/>
  <c r="C14" i="1"/>
  <c r="D14" i="1"/>
  <c r="E14" i="1"/>
  <c r="F14" i="1"/>
  <c r="G14" i="1"/>
  <c r="H14" i="1"/>
  <c r="I14" i="1"/>
  <c r="J14" i="1"/>
  <c r="K14" i="1"/>
  <c r="M14" i="1"/>
  <c r="N14" i="1"/>
  <c r="O14" i="1"/>
  <c r="P14" i="1"/>
  <c r="Q14" i="1"/>
  <c r="R14" i="1"/>
  <c r="S14" i="1"/>
  <c r="T14" i="1"/>
  <c r="U14" i="1"/>
  <c r="A15" i="1"/>
  <c r="D15" i="1"/>
  <c r="E15" i="1"/>
  <c r="F15" i="1"/>
  <c r="G15" i="1"/>
  <c r="H15" i="1"/>
  <c r="I15" i="1"/>
  <c r="J15" i="1"/>
  <c r="K15" i="1"/>
  <c r="M15" i="1"/>
  <c r="N15" i="1"/>
  <c r="O15" i="1"/>
  <c r="P15" i="1"/>
  <c r="Q15" i="1"/>
  <c r="R15" i="1"/>
  <c r="S15" i="1"/>
  <c r="T15" i="1"/>
  <c r="U15" i="1"/>
  <c r="A16" i="1"/>
  <c r="C16" i="1"/>
  <c r="D16" i="1"/>
  <c r="E16" i="1"/>
  <c r="F16" i="1"/>
  <c r="G16" i="1"/>
  <c r="H16" i="1"/>
  <c r="I16" i="1"/>
  <c r="J16" i="1"/>
  <c r="K16" i="1"/>
  <c r="M16" i="1"/>
  <c r="N16" i="1"/>
  <c r="O16" i="1"/>
  <c r="P16" i="1"/>
  <c r="Q16" i="1"/>
  <c r="R16" i="1"/>
  <c r="S16" i="1"/>
  <c r="T16" i="1"/>
  <c r="U16" i="1"/>
  <c r="A17" i="1"/>
  <c r="C17" i="1"/>
  <c r="D17" i="1"/>
  <c r="E17" i="1"/>
  <c r="F17" i="1"/>
  <c r="G17" i="1"/>
  <c r="H17" i="1"/>
  <c r="I17" i="1"/>
  <c r="J17" i="1"/>
  <c r="K17" i="1"/>
  <c r="M17" i="1"/>
  <c r="N17" i="1"/>
  <c r="O17" i="1"/>
  <c r="P17" i="1"/>
  <c r="Q17" i="1"/>
  <c r="R17" i="1"/>
  <c r="S17" i="1"/>
  <c r="T17" i="1"/>
  <c r="U17" i="1"/>
  <c r="A18" i="1"/>
  <c r="C18" i="1"/>
  <c r="D18" i="1"/>
  <c r="E18" i="1"/>
  <c r="F18" i="1"/>
  <c r="G18" i="1"/>
  <c r="H18" i="1"/>
  <c r="I18" i="1"/>
  <c r="J18" i="1"/>
  <c r="K18" i="1"/>
  <c r="M18" i="1"/>
  <c r="N18" i="1"/>
  <c r="O18" i="1"/>
  <c r="P18" i="1"/>
  <c r="Q18" i="1"/>
  <c r="R18" i="1"/>
  <c r="S18" i="1"/>
  <c r="T18" i="1"/>
  <c r="U18" i="1"/>
  <c r="A19" i="1"/>
  <c r="C19" i="1"/>
  <c r="D19" i="1"/>
  <c r="E19" i="1"/>
  <c r="F19" i="1"/>
  <c r="G19" i="1"/>
  <c r="H19" i="1"/>
  <c r="I19" i="1"/>
  <c r="J19" i="1"/>
  <c r="K19" i="1"/>
  <c r="M19" i="1"/>
  <c r="N19" i="1"/>
  <c r="O19" i="1"/>
  <c r="P19" i="1"/>
  <c r="Q19" i="1"/>
  <c r="R19" i="1"/>
  <c r="S19" i="1"/>
  <c r="T19" i="1"/>
  <c r="U19" i="1"/>
  <c r="A20" i="1"/>
  <c r="C20" i="1"/>
  <c r="D20" i="1"/>
  <c r="E20" i="1"/>
  <c r="F20" i="1"/>
  <c r="G20" i="1"/>
  <c r="H20" i="1"/>
  <c r="I20" i="1"/>
  <c r="J20" i="1"/>
  <c r="K20" i="1"/>
  <c r="M20" i="1"/>
  <c r="N20" i="1"/>
  <c r="O20" i="1"/>
  <c r="P20" i="1"/>
  <c r="Q20" i="1"/>
  <c r="R20" i="1"/>
  <c r="S20" i="1"/>
  <c r="T20" i="1"/>
  <c r="U20" i="1"/>
  <c r="A21" i="1"/>
  <c r="C21" i="1"/>
  <c r="D21" i="1"/>
  <c r="E21" i="1"/>
  <c r="F21" i="1"/>
  <c r="G21" i="1"/>
  <c r="H21" i="1"/>
  <c r="I21" i="1"/>
  <c r="J21" i="1"/>
  <c r="K21" i="1"/>
  <c r="M21" i="1"/>
  <c r="N21" i="1"/>
  <c r="O21" i="1"/>
  <c r="P21" i="1"/>
  <c r="Q21" i="1"/>
  <c r="R21" i="1"/>
  <c r="S21" i="1"/>
  <c r="T21" i="1"/>
  <c r="U21" i="1"/>
  <c r="A22" i="1"/>
  <c r="C22" i="1"/>
  <c r="D22" i="1"/>
  <c r="E22" i="1"/>
  <c r="F22" i="1"/>
  <c r="G22" i="1"/>
  <c r="H22" i="1"/>
  <c r="I22" i="1"/>
  <c r="J22" i="1"/>
  <c r="K22" i="1"/>
  <c r="M22" i="1"/>
  <c r="N22" i="1"/>
  <c r="O22" i="1"/>
  <c r="P22" i="1"/>
  <c r="Q22" i="1"/>
  <c r="R22" i="1"/>
  <c r="S22" i="1"/>
  <c r="T22" i="1"/>
  <c r="U22" i="1"/>
  <c r="A23" i="1"/>
  <c r="C23" i="1"/>
  <c r="D23" i="1"/>
  <c r="E23" i="1"/>
  <c r="F23" i="1"/>
  <c r="G23" i="1"/>
  <c r="H23" i="1"/>
  <c r="I23" i="1"/>
  <c r="J23" i="1"/>
  <c r="K23" i="1"/>
  <c r="M23" i="1"/>
  <c r="N23" i="1"/>
  <c r="O23" i="1"/>
  <c r="P23" i="1"/>
  <c r="Q23" i="1"/>
  <c r="R23" i="1"/>
  <c r="S23" i="1"/>
  <c r="T23" i="1"/>
  <c r="U23" i="1"/>
  <c r="A24" i="1"/>
  <c r="C24" i="1"/>
  <c r="D24" i="1"/>
  <c r="E24" i="1"/>
  <c r="F24" i="1"/>
  <c r="G24" i="1"/>
  <c r="H24" i="1"/>
  <c r="I24" i="1"/>
  <c r="J24" i="1"/>
  <c r="K24" i="1"/>
  <c r="M24" i="1"/>
  <c r="N24" i="1"/>
  <c r="O24" i="1"/>
  <c r="P24" i="1"/>
  <c r="Q24" i="1"/>
  <c r="R24" i="1"/>
  <c r="S24" i="1"/>
  <c r="T24" i="1"/>
  <c r="U24" i="1"/>
  <c r="A25" i="1"/>
  <c r="C25" i="1"/>
  <c r="D25" i="1"/>
  <c r="E25" i="1"/>
  <c r="F25" i="1"/>
  <c r="G25" i="1"/>
  <c r="H25" i="1"/>
  <c r="I25" i="1"/>
  <c r="J25" i="1"/>
  <c r="K25" i="1"/>
  <c r="M25" i="1"/>
  <c r="N25" i="1"/>
  <c r="O25" i="1"/>
  <c r="P25" i="1"/>
  <c r="Q25" i="1"/>
  <c r="R25" i="1"/>
  <c r="S25" i="1"/>
  <c r="T25" i="1"/>
  <c r="U25" i="1"/>
  <c r="A26" i="1"/>
  <c r="C26" i="1"/>
  <c r="D26" i="1"/>
  <c r="E26" i="1"/>
  <c r="F26" i="1"/>
  <c r="G26" i="1"/>
  <c r="H26" i="1"/>
  <c r="I26" i="1"/>
  <c r="J26" i="1"/>
  <c r="K26" i="1"/>
  <c r="M26" i="1"/>
  <c r="N26" i="1"/>
  <c r="O26" i="1"/>
  <c r="P26" i="1"/>
  <c r="Q26" i="1"/>
  <c r="R26" i="1"/>
  <c r="S26" i="1"/>
  <c r="T26" i="1"/>
  <c r="U26" i="1"/>
  <c r="B56" i="1"/>
  <c r="F31" i="1" s="1"/>
  <c r="A56" i="1"/>
  <c r="B58" i="1"/>
  <c r="F32" i="1" s="1"/>
  <c r="B63" i="1"/>
  <c r="A63" i="1" s="1"/>
  <c r="B65" i="1"/>
  <c r="F35" i="1" s="1"/>
  <c r="B72" i="1"/>
  <c r="A72" i="1" s="1"/>
  <c r="B74" i="1"/>
  <c r="L32" i="1" s="1"/>
  <c r="B79" i="1"/>
  <c r="L34" i="1" s="1"/>
  <c r="B81" i="1"/>
  <c r="L35" i="1" s="1"/>
  <c r="B87" i="1"/>
  <c r="R31" i="1" s="1"/>
  <c r="B89" i="1"/>
  <c r="A89" i="1" s="1"/>
  <c r="A94" i="1"/>
  <c r="B94" i="1"/>
  <c r="R34" i="1" s="1"/>
  <c r="B96" i="1"/>
  <c r="A96" i="1" s="1"/>
  <c r="C104" i="1"/>
  <c r="D104" i="1"/>
  <c r="E104" i="1"/>
  <c r="F104" i="1"/>
  <c r="G104" i="1"/>
  <c r="H104" i="1"/>
  <c r="I104" i="1"/>
  <c r="J104" i="1"/>
  <c r="K104" i="1"/>
  <c r="M104" i="1"/>
  <c r="N104" i="1"/>
  <c r="O104" i="1"/>
  <c r="P104" i="1"/>
  <c r="Q104" i="1"/>
  <c r="R104" i="1"/>
  <c r="S104" i="1"/>
  <c r="T104" i="1"/>
  <c r="U104" i="1"/>
  <c r="C105" i="1"/>
  <c r="D105" i="1"/>
  <c r="E105" i="1"/>
  <c r="F105" i="1"/>
  <c r="G105" i="1"/>
  <c r="H105" i="1"/>
  <c r="I105" i="1"/>
  <c r="J105" i="1"/>
  <c r="K105" i="1"/>
  <c r="M105" i="1"/>
  <c r="N105" i="1"/>
  <c r="O105" i="1"/>
  <c r="P105" i="1"/>
  <c r="Q105" i="1"/>
  <c r="R105" i="1"/>
  <c r="S105" i="1"/>
  <c r="T105" i="1"/>
  <c r="U105" i="1"/>
  <c r="B106" i="1"/>
  <c r="B107" i="1"/>
  <c r="B108" i="1"/>
  <c r="B109" i="1"/>
  <c r="B110" i="1"/>
  <c r="B111" i="1"/>
  <c r="B112" i="1"/>
  <c r="B113" i="1"/>
  <c r="B114" i="1"/>
  <c r="B115" i="1"/>
  <c r="B116" i="1"/>
  <c r="B117" i="1"/>
  <c r="B118" i="1"/>
  <c r="B119" i="1"/>
  <c r="B120" i="1"/>
  <c r="B121" i="1"/>
  <c r="C126" i="1"/>
  <c r="D126" i="1"/>
  <c r="E126" i="1"/>
  <c r="F126" i="1"/>
  <c r="G126" i="1"/>
  <c r="H126" i="1"/>
  <c r="I126" i="1"/>
  <c r="J126" i="1"/>
  <c r="K126" i="1"/>
  <c r="M126" i="1"/>
  <c r="N126" i="1"/>
  <c r="O126" i="1"/>
  <c r="P126" i="1"/>
  <c r="Q126" i="1"/>
  <c r="R126" i="1"/>
  <c r="S126" i="1"/>
  <c r="T126" i="1"/>
  <c r="U126" i="1"/>
  <c r="C127" i="1"/>
  <c r="D127" i="1"/>
  <c r="E127" i="1"/>
  <c r="F127" i="1"/>
  <c r="G127" i="1"/>
  <c r="H127" i="1"/>
  <c r="I127" i="1"/>
  <c r="J127" i="1"/>
  <c r="K127" i="1"/>
  <c r="M127" i="1"/>
  <c r="N127" i="1"/>
  <c r="O127" i="1"/>
  <c r="P127" i="1"/>
  <c r="Q127" i="1"/>
  <c r="R127" i="1"/>
  <c r="S127" i="1"/>
  <c r="T127" i="1"/>
  <c r="U127" i="1"/>
  <c r="B128" i="1"/>
  <c r="B129" i="1"/>
  <c r="B130" i="1"/>
  <c r="B131" i="1"/>
  <c r="B132" i="1"/>
  <c r="B133" i="1"/>
  <c r="B134" i="1"/>
  <c r="B135" i="1"/>
  <c r="B136" i="1"/>
  <c r="B137" i="1"/>
  <c r="B138" i="1"/>
  <c r="B139" i="1"/>
  <c r="B140" i="1"/>
  <c r="B141" i="1"/>
  <c r="B142" i="1"/>
  <c r="B143" i="1"/>
  <c r="B195" i="1"/>
  <c r="B197" i="1"/>
  <c r="A197" i="1" s="1"/>
  <c r="B203" i="1"/>
  <c r="A203" i="1" s="1"/>
  <c r="B205" i="1"/>
  <c r="A205" i="1" s="1"/>
  <c r="B211" i="1"/>
  <c r="L177" i="1" s="1"/>
  <c r="B213" i="1"/>
  <c r="L180" i="1" s="1"/>
  <c r="B219" i="1"/>
  <c r="B223" i="1" s="1"/>
  <c r="B221" i="1"/>
  <c r="A221" i="1" s="1"/>
  <c r="B227" i="1"/>
  <c r="A227" i="1" s="1"/>
  <c r="B229" i="1"/>
  <c r="B187" i="1" s="1"/>
  <c r="B235" i="1"/>
  <c r="A235" i="1" s="1"/>
  <c r="B237" i="1"/>
  <c r="F187" i="1" s="1"/>
  <c r="B243" i="1"/>
  <c r="L184" i="1" s="1"/>
  <c r="B245" i="1"/>
  <c r="A245" i="1" s="1"/>
  <c r="B251" i="1"/>
  <c r="A251" i="1" s="1"/>
  <c r="B253" i="1"/>
  <c r="R187" i="1" s="1"/>
  <c r="L9" i="6"/>
  <c r="V9" i="6"/>
  <c r="A11" i="6"/>
  <c r="C11" i="6"/>
  <c r="D11" i="6"/>
  <c r="E11" i="6"/>
  <c r="F11" i="6"/>
  <c r="G11" i="6"/>
  <c r="H11" i="6"/>
  <c r="I11" i="6"/>
  <c r="J11" i="6"/>
  <c r="K11" i="6"/>
  <c r="M11" i="6"/>
  <c r="N11" i="6"/>
  <c r="O11" i="6"/>
  <c r="P11" i="6"/>
  <c r="Q11" i="6"/>
  <c r="R11" i="6"/>
  <c r="S11" i="6"/>
  <c r="T11" i="6"/>
  <c r="U11" i="6"/>
  <c r="A12" i="6"/>
  <c r="C12" i="6"/>
  <c r="D12" i="6"/>
  <c r="E12" i="6"/>
  <c r="F12" i="6"/>
  <c r="G12" i="6"/>
  <c r="H12" i="6"/>
  <c r="I12" i="6"/>
  <c r="J12" i="6"/>
  <c r="K12" i="6"/>
  <c r="M12" i="6"/>
  <c r="N12" i="6"/>
  <c r="O12" i="6"/>
  <c r="P12" i="6"/>
  <c r="Q12" i="6"/>
  <c r="R12" i="6"/>
  <c r="S12" i="6"/>
  <c r="T12" i="6"/>
  <c r="U12" i="6"/>
  <c r="A13" i="6"/>
  <c r="C13" i="6"/>
  <c r="D13" i="6"/>
  <c r="D245" i="6" s="1"/>
  <c r="E13" i="6"/>
  <c r="E245" i="6" s="1"/>
  <c r="F13" i="6"/>
  <c r="F245" i="6" s="1"/>
  <c r="G13" i="6"/>
  <c r="G245" i="6" s="1"/>
  <c r="H13" i="6"/>
  <c r="H245" i="6" s="1"/>
  <c r="I13" i="6"/>
  <c r="I245" i="6" s="1"/>
  <c r="J13" i="6"/>
  <c r="J245" i="6" s="1"/>
  <c r="K13" i="6"/>
  <c r="K245" i="6" s="1"/>
  <c r="M13" i="6"/>
  <c r="M245" i="6" s="1"/>
  <c r="N13" i="6"/>
  <c r="N245" i="6" s="1"/>
  <c r="O13" i="6"/>
  <c r="O245" i="6" s="1"/>
  <c r="P13" i="6"/>
  <c r="P245" i="6" s="1"/>
  <c r="Q13" i="6"/>
  <c r="Q245" i="6" s="1"/>
  <c r="R13" i="6"/>
  <c r="R245" i="6" s="1"/>
  <c r="S13" i="6"/>
  <c r="S245" i="6" s="1"/>
  <c r="T13" i="6"/>
  <c r="T245" i="6" s="1"/>
  <c r="U13" i="6"/>
  <c r="U245" i="6" s="1"/>
  <c r="A14" i="6"/>
  <c r="C14" i="6"/>
  <c r="D14" i="6"/>
  <c r="E14" i="6"/>
  <c r="F14" i="6"/>
  <c r="G14" i="6"/>
  <c r="H14" i="6"/>
  <c r="I14" i="6"/>
  <c r="J14" i="6"/>
  <c r="K14" i="6"/>
  <c r="M14" i="6"/>
  <c r="N14" i="6"/>
  <c r="O14" i="6"/>
  <c r="P14" i="6"/>
  <c r="Q14" i="6"/>
  <c r="R14" i="6"/>
  <c r="S14" i="6"/>
  <c r="T14" i="6"/>
  <c r="U14" i="6"/>
  <c r="A15" i="6"/>
  <c r="C15" i="6"/>
  <c r="D15" i="6"/>
  <c r="E15" i="6"/>
  <c r="F15" i="6"/>
  <c r="G15" i="6"/>
  <c r="H15" i="6"/>
  <c r="I15" i="6"/>
  <c r="J15" i="6"/>
  <c r="K15" i="6"/>
  <c r="M15" i="6"/>
  <c r="N15" i="6"/>
  <c r="O15" i="6"/>
  <c r="P15" i="6"/>
  <c r="Q15" i="6"/>
  <c r="R15" i="6"/>
  <c r="S15" i="6"/>
  <c r="T15" i="6"/>
  <c r="U15" i="6"/>
  <c r="A16" i="6"/>
  <c r="C16" i="6"/>
  <c r="D16" i="6"/>
  <c r="E16" i="6"/>
  <c r="F16" i="6"/>
  <c r="G16" i="6"/>
  <c r="H16" i="6"/>
  <c r="I16" i="6"/>
  <c r="J16" i="6"/>
  <c r="K16" i="6"/>
  <c r="M16" i="6"/>
  <c r="N16" i="6"/>
  <c r="O16" i="6"/>
  <c r="P16" i="6"/>
  <c r="Q16" i="6"/>
  <c r="R16" i="6"/>
  <c r="S16" i="6"/>
  <c r="T16" i="6"/>
  <c r="U16" i="6"/>
  <c r="A17" i="6"/>
  <c r="C17" i="6"/>
  <c r="D17" i="6"/>
  <c r="E17" i="6"/>
  <c r="F17" i="6"/>
  <c r="G17" i="6"/>
  <c r="H17" i="6"/>
  <c r="I17" i="6"/>
  <c r="J17" i="6"/>
  <c r="K17" i="6"/>
  <c r="M17" i="6"/>
  <c r="N17" i="6"/>
  <c r="O17" i="6"/>
  <c r="P17" i="6"/>
  <c r="Q17" i="6"/>
  <c r="R17" i="6"/>
  <c r="S17" i="6"/>
  <c r="T17" i="6"/>
  <c r="U17" i="6"/>
  <c r="A18" i="6"/>
  <c r="C18" i="6"/>
  <c r="D18" i="6"/>
  <c r="E18" i="6"/>
  <c r="F18" i="6"/>
  <c r="G18" i="6"/>
  <c r="H18" i="6"/>
  <c r="I18" i="6"/>
  <c r="J18" i="6"/>
  <c r="K18" i="6"/>
  <c r="M18" i="6"/>
  <c r="N18" i="6"/>
  <c r="O18" i="6"/>
  <c r="P18" i="6"/>
  <c r="Q18" i="6"/>
  <c r="R18" i="6"/>
  <c r="S18" i="6"/>
  <c r="T18" i="6"/>
  <c r="U18" i="6"/>
  <c r="A19" i="6"/>
  <c r="C19" i="6"/>
  <c r="D19" i="6"/>
  <c r="E19" i="6"/>
  <c r="F19" i="6"/>
  <c r="G19" i="6"/>
  <c r="H19" i="6"/>
  <c r="I19" i="6"/>
  <c r="J19" i="6"/>
  <c r="K19" i="6"/>
  <c r="M19" i="6"/>
  <c r="N19" i="6"/>
  <c r="O19" i="6"/>
  <c r="P19" i="6"/>
  <c r="Q19" i="6"/>
  <c r="R19" i="6"/>
  <c r="S19" i="6"/>
  <c r="T19" i="6"/>
  <c r="U19" i="6"/>
  <c r="A20" i="6"/>
  <c r="C20" i="6"/>
  <c r="D20" i="6"/>
  <c r="E20" i="6"/>
  <c r="F20" i="6"/>
  <c r="G20" i="6"/>
  <c r="H20" i="6"/>
  <c r="I20" i="6"/>
  <c r="J20" i="6"/>
  <c r="K20" i="6"/>
  <c r="M20" i="6"/>
  <c r="N20" i="6"/>
  <c r="O20" i="6"/>
  <c r="P20" i="6"/>
  <c r="Q20" i="6"/>
  <c r="R20" i="6"/>
  <c r="S20" i="6"/>
  <c r="T20" i="6"/>
  <c r="U20" i="6"/>
  <c r="A21" i="6"/>
  <c r="C21" i="6"/>
  <c r="D21" i="6"/>
  <c r="E21" i="6"/>
  <c r="F21" i="6"/>
  <c r="G21" i="6"/>
  <c r="H21" i="6"/>
  <c r="I21" i="6"/>
  <c r="J21" i="6"/>
  <c r="K21" i="6"/>
  <c r="M21" i="6"/>
  <c r="N21" i="6"/>
  <c r="O21" i="6"/>
  <c r="P21" i="6"/>
  <c r="Q21" i="6"/>
  <c r="R21" i="6"/>
  <c r="S21" i="6"/>
  <c r="T21" i="6"/>
  <c r="U21" i="6"/>
  <c r="A22" i="6"/>
  <c r="C22" i="6"/>
  <c r="D22" i="6"/>
  <c r="E22" i="6"/>
  <c r="F22" i="6"/>
  <c r="G22" i="6"/>
  <c r="H22" i="6"/>
  <c r="I22" i="6"/>
  <c r="J22" i="6"/>
  <c r="K22" i="6"/>
  <c r="M22" i="6"/>
  <c r="N22" i="6"/>
  <c r="O22" i="6"/>
  <c r="P22" i="6"/>
  <c r="Q22" i="6"/>
  <c r="R22" i="6"/>
  <c r="S22" i="6"/>
  <c r="T22" i="6"/>
  <c r="U22" i="6"/>
  <c r="A23" i="6"/>
  <c r="C23" i="6"/>
  <c r="D23" i="6"/>
  <c r="E23" i="6"/>
  <c r="F23" i="6"/>
  <c r="G23" i="6"/>
  <c r="H23" i="6"/>
  <c r="I23" i="6"/>
  <c r="J23" i="6"/>
  <c r="K23" i="6"/>
  <c r="M23" i="6"/>
  <c r="N23" i="6"/>
  <c r="O23" i="6"/>
  <c r="P23" i="6"/>
  <c r="Q23" i="6"/>
  <c r="R23" i="6"/>
  <c r="S23" i="6"/>
  <c r="T23" i="6"/>
  <c r="U23" i="6"/>
  <c r="A24" i="6"/>
  <c r="C24" i="6"/>
  <c r="D24" i="6"/>
  <c r="E24" i="6"/>
  <c r="F24" i="6"/>
  <c r="G24" i="6"/>
  <c r="H24" i="6"/>
  <c r="I24" i="6"/>
  <c r="J24" i="6"/>
  <c r="K24" i="6"/>
  <c r="M24" i="6"/>
  <c r="N24" i="6"/>
  <c r="O24" i="6"/>
  <c r="P24" i="6"/>
  <c r="Q24" i="6"/>
  <c r="R24" i="6"/>
  <c r="S24" i="6"/>
  <c r="T24" i="6"/>
  <c r="U24" i="6"/>
  <c r="A25" i="6"/>
  <c r="C25" i="6"/>
  <c r="D25" i="6"/>
  <c r="E25" i="6"/>
  <c r="F25" i="6"/>
  <c r="G25" i="6"/>
  <c r="H25" i="6"/>
  <c r="I25" i="6"/>
  <c r="J25" i="6"/>
  <c r="K25" i="6"/>
  <c r="M25" i="6"/>
  <c r="N25" i="6"/>
  <c r="O25" i="6"/>
  <c r="P25" i="6"/>
  <c r="Q25" i="6"/>
  <c r="R25" i="6"/>
  <c r="S25" i="6"/>
  <c r="T25" i="6"/>
  <c r="U25" i="6"/>
  <c r="A26" i="6"/>
  <c r="C26" i="6"/>
  <c r="D26" i="6"/>
  <c r="E26" i="6"/>
  <c r="F26" i="6"/>
  <c r="G26" i="6"/>
  <c r="H26" i="6"/>
  <c r="I26" i="6"/>
  <c r="J26" i="6"/>
  <c r="K26" i="6"/>
  <c r="M26" i="6"/>
  <c r="N26" i="6"/>
  <c r="O26" i="6"/>
  <c r="P26" i="6"/>
  <c r="Q26" i="6"/>
  <c r="R26" i="6"/>
  <c r="S26" i="6"/>
  <c r="T26" i="6"/>
  <c r="U26" i="6"/>
  <c r="B41" i="6"/>
  <c r="A41" i="6" s="1"/>
  <c r="B43" i="6"/>
  <c r="B32" i="6" s="1"/>
  <c r="B48" i="6"/>
  <c r="B34" i="6" s="1"/>
  <c r="B50" i="6"/>
  <c r="B35" i="6" s="1"/>
  <c r="B56" i="6"/>
  <c r="F31" i="6" s="1"/>
  <c r="B58" i="6"/>
  <c r="A58" i="6" s="1"/>
  <c r="B63" i="6"/>
  <c r="F34" i="6" s="1"/>
  <c r="B65" i="6"/>
  <c r="A65" i="6" s="1"/>
  <c r="B72" i="6"/>
  <c r="L31" i="6" s="1"/>
  <c r="B74" i="6"/>
  <c r="L32" i="6" s="1"/>
  <c r="B79" i="6"/>
  <c r="A79" i="6" s="1"/>
  <c r="B81" i="6"/>
  <c r="A81" i="6" s="1"/>
  <c r="B87" i="6"/>
  <c r="A87" i="6" s="1"/>
  <c r="B89" i="6"/>
  <c r="A89" i="6" s="1"/>
  <c r="B94" i="6"/>
  <c r="A94" i="6" s="1"/>
  <c r="B96" i="6"/>
  <c r="A96" i="6" s="1"/>
  <c r="C104" i="6"/>
  <c r="D104" i="6"/>
  <c r="E104" i="6"/>
  <c r="F104" i="6"/>
  <c r="G104" i="6"/>
  <c r="H104" i="6"/>
  <c r="I104" i="6"/>
  <c r="J104" i="6"/>
  <c r="K104" i="6"/>
  <c r="M104" i="6"/>
  <c r="N104" i="6"/>
  <c r="O104" i="6"/>
  <c r="P104" i="6"/>
  <c r="Q104" i="6"/>
  <c r="R104" i="6"/>
  <c r="S104" i="6"/>
  <c r="T104" i="6"/>
  <c r="U104" i="6"/>
  <c r="C105" i="6"/>
  <c r="D105" i="6"/>
  <c r="E105" i="6"/>
  <c r="F105" i="6"/>
  <c r="G105" i="6"/>
  <c r="H105" i="6"/>
  <c r="I105" i="6"/>
  <c r="J105" i="6"/>
  <c r="K105" i="6"/>
  <c r="M105" i="6"/>
  <c r="N105" i="6"/>
  <c r="O105" i="6"/>
  <c r="P105" i="6"/>
  <c r="Q105" i="6"/>
  <c r="R105" i="6"/>
  <c r="S105" i="6"/>
  <c r="T105" i="6"/>
  <c r="U105" i="6"/>
  <c r="B106" i="6"/>
  <c r="B107" i="6"/>
  <c r="B108" i="6"/>
  <c r="B109" i="6"/>
  <c r="B110" i="6"/>
  <c r="B111" i="6"/>
  <c r="B112" i="6"/>
  <c r="B113" i="6"/>
  <c r="B114" i="6"/>
  <c r="B115" i="6"/>
  <c r="B116" i="6"/>
  <c r="B117" i="6"/>
  <c r="B118" i="6"/>
  <c r="B119" i="6"/>
  <c r="B120" i="6"/>
  <c r="B121" i="6"/>
  <c r="C126" i="6"/>
  <c r="D126" i="6"/>
  <c r="E126" i="6"/>
  <c r="F126" i="6"/>
  <c r="G126" i="6"/>
  <c r="H126" i="6"/>
  <c r="I126" i="6"/>
  <c r="J126" i="6"/>
  <c r="K126" i="6"/>
  <c r="M126" i="6"/>
  <c r="N126" i="6"/>
  <c r="O126" i="6"/>
  <c r="P126" i="6"/>
  <c r="Q126" i="6"/>
  <c r="R126" i="6"/>
  <c r="S126" i="6"/>
  <c r="T126" i="6"/>
  <c r="U126" i="6"/>
  <c r="C127" i="6"/>
  <c r="D127" i="6"/>
  <c r="E127" i="6"/>
  <c r="F127" i="6"/>
  <c r="G127" i="6"/>
  <c r="H127" i="6"/>
  <c r="I127" i="6"/>
  <c r="J127" i="6"/>
  <c r="K127" i="6"/>
  <c r="M127" i="6"/>
  <c r="N127" i="6"/>
  <c r="O127" i="6"/>
  <c r="P127" i="6"/>
  <c r="Q127" i="6"/>
  <c r="R127" i="6"/>
  <c r="S127" i="6"/>
  <c r="T127" i="6"/>
  <c r="U127" i="6"/>
  <c r="B128" i="6"/>
  <c r="B129" i="6"/>
  <c r="B130" i="6"/>
  <c r="B131" i="6"/>
  <c r="B132" i="6"/>
  <c r="B133" i="6"/>
  <c r="B134" i="6"/>
  <c r="B135" i="6"/>
  <c r="B136" i="6"/>
  <c r="B137" i="6"/>
  <c r="B138" i="6"/>
  <c r="B139" i="6"/>
  <c r="B140" i="6"/>
  <c r="B141" i="6"/>
  <c r="B142" i="6"/>
  <c r="B143" i="6"/>
  <c r="F170" i="6"/>
  <c r="D171" i="6"/>
  <c r="F171" i="6"/>
  <c r="F177" i="6"/>
  <c r="A187" i="6"/>
  <c r="A189" i="6"/>
  <c r="B191" i="6"/>
  <c r="B177" i="6" s="1"/>
  <c r="B192" i="6"/>
  <c r="B180" i="6" s="1"/>
  <c r="A195" i="6"/>
  <c r="A197" i="6"/>
  <c r="B199" i="6"/>
  <c r="B200" i="6"/>
  <c r="F180" i="6" s="1"/>
  <c r="A203" i="6"/>
  <c r="A205" i="6"/>
  <c r="B207" i="6"/>
  <c r="L177" i="6" s="1"/>
  <c r="B208" i="6"/>
  <c r="L180" i="6" s="1"/>
  <c r="A211" i="6"/>
  <c r="A213" i="6"/>
  <c r="B215" i="6"/>
  <c r="R177" i="6" s="1"/>
  <c r="B216" i="6"/>
  <c r="R180" i="6" s="1"/>
  <c r="L9" i="7"/>
  <c r="V9" i="7"/>
  <c r="A11" i="7"/>
  <c r="C11" i="7"/>
  <c r="D11" i="7"/>
  <c r="E11" i="7"/>
  <c r="F11" i="7"/>
  <c r="G11" i="7"/>
  <c r="H11" i="7"/>
  <c r="I11" i="7"/>
  <c r="J11" i="7"/>
  <c r="K11" i="7"/>
  <c r="M11" i="7"/>
  <c r="N11" i="7"/>
  <c r="O11" i="7"/>
  <c r="P11" i="7"/>
  <c r="Q11" i="7"/>
  <c r="R11" i="7"/>
  <c r="S11" i="7"/>
  <c r="T11" i="7"/>
  <c r="U11" i="7"/>
  <c r="A12" i="7"/>
  <c r="C12" i="7"/>
  <c r="D12" i="7"/>
  <c r="E12" i="7"/>
  <c r="F12" i="7"/>
  <c r="G12" i="7"/>
  <c r="H12" i="7"/>
  <c r="I12" i="7"/>
  <c r="J12" i="7"/>
  <c r="K12" i="7"/>
  <c r="M12" i="7"/>
  <c r="N12" i="7"/>
  <c r="O12" i="7"/>
  <c r="P12" i="7"/>
  <c r="Q12" i="7"/>
  <c r="R12" i="7"/>
  <c r="S12" i="7"/>
  <c r="T12" i="7"/>
  <c r="U12" i="7"/>
  <c r="A13" i="7"/>
  <c r="C13" i="7"/>
  <c r="D13" i="7"/>
  <c r="E13" i="7"/>
  <c r="F13" i="7"/>
  <c r="G13" i="7"/>
  <c r="H13" i="7"/>
  <c r="I13" i="7"/>
  <c r="J13" i="7"/>
  <c r="K13" i="7"/>
  <c r="M13" i="7"/>
  <c r="N13" i="7"/>
  <c r="O13" i="7"/>
  <c r="P13" i="7"/>
  <c r="Q13" i="7"/>
  <c r="R13" i="7"/>
  <c r="S13" i="7"/>
  <c r="T13" i="7"/>
  <c r="U13" i="7"/>
  <c r="A14" i="7"/>
  <c r="C14" i="7"/>
  <c r="D14" i="7"/>
  <c r="E14" i="7"/>
  <c r="F14" i="7"/>
  <c r="G14" i="7"/>
  <c r="H14" i="7"/>
  <c r="I14" i="7"/>
  <c r="J14" i="7"/>
  <c r="K14" i="7"/>
  <c r="M14" i="7"/>
  <c r="N14" i="7"/>
  <c r="O14" i="7"/>
  <c r="P14" i="7"/>
  <c r="Q14" i="7"/>
  <c r="R14" i="7"/>
  <c r="S14" i="7"/>
  <c r="T14" i="7"/>
  <c r="U14" i="7"/>
  <c r="A15" i="7"/>
  <c r="C15" i="7"/>
  <c r="D15" i="7"/>
  <c r="E15" i="7"/>
  <c r="F15" i="7"/>
  <c r="G15" i="7"/>
  <c r="H15" i="7"/>
  <c r="I15" i="7"/>
  <c r="J15" i="7"/>
  <c r="K15" i="7"/>
  <c r="M15" i="7"/>
  <c r="N15" i="7"/>
  <c r="O15" i="7"/>
  <c r="P15" i="7"/>
  <c r="Q15" i="7"/>
  <c r="R15" i="7"/>
  <c r="S15" i="7"/>
  <c r="T15" i="7"/>
  <c r="U15" i="7"/>
  <c r="A16" i="7"/>
  <c r="C16" i="7"/>
  <c r="D16" i="7"/>
  <c r="E16" i="7"/>
  <c r="F16" i="7"/>
  <c r="G16" i="7"/>
  <c r="H16" i="7"/>
  <c r="I16" i="7"/>
  <c r="J16" i="7"/>
  <c r="K16" i="7"/>
  <c r="M16" i="7"/>
  <c r="N16" i="7"/>
  <c r="O16" i="7"/>
  <c r="P16" i="7"/>
  <c r="Q16" i="7"/>
  <c r="R16" i="7"/>
  <c r="S16" i="7"/>
  <c r="T16" i="7"/>
  <c r="U16" i="7"/>
  <c r="A17" i="7"/>
  <c r="C17" i="7"/>
  <c r="D17" i="7"/>
  <c r="E17" i="7"/>
  <c r="F17" i="7"/>
  <c r="G17" i="7"/>
  <c r="H17" i="7"/>
  <c r="I17" i="7"/>
  <c r="J17" i="7"/>
  <c r="K17" i="7"/>
  <c r="M17" i="7"/>
  <c r="N17" i="7"/>
  <c r="O17" i="7"/>
  <c r="P17" i="7"/>
  <c r="Q17" i="7"/>
  <c r="R17" i="7"/>
  <c r="S17" i="7"/>
  <c r="T17" i="7"/>
  <c r="U17" i="7"/>
  <c r="A18" i="7"/>
  <c r="C18" i="7"/>
  <c r="D18" i="7"/>
  <c r="E18" i="7"/>
  <c r="F18" i="7"/>
  <c r="G18" i="7"/>
  <c r="H18" i="7"/>
  <c r="I18" i="7"/>
  <c r="J18" i="7"/>
  <c r="K18" i="7"/>
  <c r="M18" i="7"/>
  <c r="N18" i="7"/>
  <c r="O18" i="7"/>
  <c r="P18" i="7"/>
  <c r="Q18" i="7"/>
  <c r="R18" i="7"/>
  <c r="S18" i="7"/>
  <c r="T18" i="7"/>
  <c r="U18" i="7"/>
  <c r="A19" i="7"/>
  <c r="C19" i="7"/>
  <c r="D19" i="7"/>
  <c r="E19" i="7"/>
  <c r="F19" i="7"/>
  <c r="G19" i="7"/>
  <c r="H19" i="7"/>
  <c r="I19" i="7"/>
  <c r="J19" i="7"/>
  <c r="K19" i="7"/>
  <c r="M19" i="7"/>
  <c r="N19" i="7"/>
  <c r="O19" i="7"/>
  <c r="P19" i="7"/>
  <c r="Q19" i="7"/>
  <c r="R19" i="7"/>
  <c r="S19" i="7"/>
  <c r="T19" i="7"/>
  <c r="U19" i="7"/>
  <c r="A20" i="7"/>
  <c r="C20" i="7"/>
  <c r="D20" i="7"/>
  <c r="E20" i="7"/>
  <c r="F20" i="7"/>
  <c r="G20" i="7"/>
  <c r="H20" i="7"/>
  <c r="I20" i="7"/>
  <c r="J20" i="7"/>
  <c r="K20" i="7"/>
  <c r="M20" i="7"/>
  <c r="N20" i="7"/>
  <c r="O20" i="7"/>
  <c r="P20" i="7"/>
  <c r="Q20" i="7"/>
  <c r="R20" i="7"/>
  <c r="S20" i="7"/>
  <c r="T20" i="7"/>
  <c r="U20" i="7"/>
  <c r="A21" i="7"/>
  <c r="C21" i="7"/>
  <c r="D21" i="7"/>
  <c r="E21" i="7"/>
  <c r="F21" i="7"/>
  <c r="G21" i="7"/>
  <c r="H21" i="7"/>
  <c r="I21" i="7"/>
  <c r="J21" i="7"/>
  <c r="K21" i="7"/>
  <c r="M21" i="7"/>
  <c r="N21" i="7"/>
  <c r="O21" i="7"/>
  <c r="P21" i="7"/>
  <c r="Q21" i="7"/>
  <c r="R21" i="7"/>
  <c r="S21" i="7"/>
  <c r="T21" i="7"/>
  <c r="U21" i="7"/>
  <c r="A22" i="7"/>
  <c r="C22" i="7"/>
  <c r="D22" i="7"/>
  <c r="E22" i="7"/>
  <c r="F22" i="7"/>
  <c r="G22" i="7"/>
  <c r="H22" i="7"/>
  <c r="I22" i="7"/>
  <c r="J22" i="7"/>
  <c r="K22" i="7"/>
  <c r="M22" i="7"/>
  <c r="N22" i="7"/>
  <c r="O22" i="7"/>
  <c r="P22" i="7"/>
  <c r="Q22" i="7"/>
  <c r="R22" i="7"/>
  <c r="S22" i="7"/>
  <c r="T22" i="7"/>
  <c r="U22" i="7"/>
  <c r="A23" i="7"/>
  <c r="C23" i="7"/>
  <c r="D23" i="7"/>
  <c r="E23" i="7"/>
  <c r="F23" i="7"/>
  <c r="G23" i="7"/>
  <c r="H23" i="7"/>
  <c r="I23" i="7"/>
  <c r="J23" i="7"/>
  <c r="K23" i="7"/>
  <c r="M23" i="7"/>
  <c r="N23" i="7"/>
  <c r="O23" i="7"/>
  <c r="P23" i="7"/>
  <c r="Q23" i="7"/>
  <c r="R23" i="7"/>
  <c r="S23" i="7"/>
  <c r="T23" i="7"/>
  <c r="U23" i="7"/>
  <c r="A24" i="7"/>
  <c r="C24" i="7"/>
  <c r="D24" i="7"/>
  <c r="E24" i="7"/>
  <c r="F24" i="7"/>
  <c r="G24" i="7"/>
  <c r="H24" i="7"/>
  <c r="I24" i="7"/>
  <c r="J24" i="7"/>
  <c r="K24" i="7"/>
  <c r="M24" i="7"/>
  <c r="N24" i="7"/>
  <c r="O24" i="7"/>
  <c r="P24" i="7"/>
  <c r="Q24" i="7"/>
  <c r="R24" i="7"/>
  <c r="S24" i="7"/>
  <c r="T24" i="7"/>
  <c r="U24" i="7"/>
  <c r="A25" i="7"/>
  <c r="C25" i="7"/>
  <c r="D25" i="7"/>
  <c r="E25" i="7"/>
  <c r="F25" i="7"/>
  <c r="G25" i="7"/>
  <c r="H25" i="7"/>
  <c r="I25" i="7"/>
  <c r="J25" i="7"/>
  <c r="K25" i="7"/>
  <c r="M25" i="7"/>
  <c r="N25" i="7"/>
  <c r="O25" i="7"/>
  <c r="P25" i="7"/>
  <c r="Q25" i="7"/>
  <c r="R25" i="7"/>
  <c r="S25" i="7"/>
  <c r="T25" i="7"/>
  <c r="U25" i="7"/>
  <c r="A26" i="7"/>
  <c r="C26" i="7"/>
  <c r="D26" i="7"/>
  <c r="E26" i="7"/>
  <c r="F26" i="7"/>
  <c r="G26" i="7"/>
  <c r="H26" i="7"/>
  <c r="I26" i="7"/>
  <c r="J26" i="7"/>
  <c r="K26" i="7"/>
  <c r="M26" i="7"/>
  <c r="N26" i="7"/>
  <c r="O26" i="7"/>
  <c r="P26" i="7"/>
  <c r="Q26" i="7"/>
  <c r="R26" i="7"/>
  <c r="S26" i="7"/>
  <c r="T26" i="7"/>
  <c r="U26" i="7"/>
  <c r="B41" i="7"/>
  <c r="A41" i="7" s="1"/>
  <c r="B43" i="7"/>
  <c r="B32" i="7" s="1"/>
  <c r="B48" i="7"/>
  <c r="A48" i="7" s="1"/>
  <c r="B50" i="7"/>
  <c r="A50" i="7" s="1"/>
  <c r="B56" i="7"/>
  <c r="A56" i="7" s="1"/>
  <c r="B58" i="7"/>
  <c r="F32" i="7" s="1"/>
  <c r="B63" i="7"/>
  <c r="A63" i="7" s="1"/>
  <c r="B65" i="7"/>
  <c r="F35" i="7" s="1"/>
  <c r="B72" i="7"/>
  <c r="L31" i="7" s="1"/>
  <c r="B74" i="7"/>
  <c r="A74" i="7" s="1"/>
  <c r="B79" i="7"/>
  <c r="L34" i="7" s="1"/>
  <c r="B81" i="7"/>
  <c r="L35" i="7" s="1"/>
  <c r="B87" i="7"/>
  <c r="R31" i="7" s="1"/>
  <c r="B89" i="7"/>
  <c r="R32" i="7" s="1"/>
  <c r="B94" i="7"/>
  <c r="R34" i="7" s="1"/>
  <c r="B96" i="7"/>
  <c r="R35" i="7" s="1"/>
  <c r="C104" i="7"/>
  <c r="D104" i="7"/>
  <c r="E104" i="7"/>
  <c r="F104" i="7"/>
  <c r="G104" i="7"/>
  <c r="H104" i="7"/>
  <c r="I104" i="7"/>
  <c r="J104" i="7"/>
  <c r="K104" i="7"/>
  <c r="M104" i="7"/>
  <c r="N104" i="7"/>
  <c r="O104" i="7"/>
  <c r="P104" i="7"/>
  <c r="Q104" i="7"/>
  <c r="R104" i="7"/>
  <c r="S104" i="7"/>
  <c r="T104" i="7"/>
  <c r="U104" i="7"/>
  <c r="C105" i="7"/>
  <c r="D105" i="7"/>
  <c r="E105" i="7"/>
  <c r="F105" i="7"/>
  <c r="G105" i="7"/>
  <c r="H105" i="7"/>
  <c r="I105" i="7"/>
  <c r="J105" i="7"/>
  <c r="K105" i="7"/>
  <c r="M105" i="7"/>
  <c r="N105" i="7"/>
  <c r="O105" i="7"/>
  <c r="P105" i="7"/>
  <c r="Q105" i="7"/>
  <c r="R105" i="7"/>
  <c r="S105" i="7"/>
  <c r="T105" i="7"/>
  <c r="U105" i="7"/>
  <c r="B106" i="7"/>
  <c r="B107" i="7"/>
  <c r="B108" i="7"/>
  <c r="B109" i="7"/>
  <c r="B110" i="7"/>
  <c r="B111" i="7"/>
  <c r="B112" i="7"/>
  <c r="B113" i="7"/>
  <c r="B114" i="7"/>
  <c r="B115" i="7"/>
  <c r="B116" i="7"/>
  <c r="B117" i="7"/>
  <c r="B118" i="7"/>
  <c r="B119" i="7"/>
  <c r="B120" i="7"/>
  <c r="B121" i="7"/>
  <c r="C126" i="7"/>
  <c r="D126" i="7"/>
  <c r="E126" i="7"/>
  <c r="F126" i="7"/>
  <c r="G126" i="7"/>
  <c r="H126" i="7"/>
  <c r="I126" i="7"/>
  <c r="J126" i="7"/>
  <c r="K126" i="7"/>
  <c r="M126" i="7"/>
  <c r="N126" i="7"/>
  <c r="O126" i="7"/>
  <c r="P126" i="7"/>
  <c r="Q126" i="7"/>
  <c r="R126" i="7"/>
  <c r="S126" i="7"/>
  <c r="T126" i="7"/>
  <c r="U126" i="7"/>
  <c r="C127" i="7"/>
  <c r="D127" i="7"/>
  <c r="E127" i="7"/>
  <c r="F127" i="7"/>
  <c r="G127" i="7"/>
  <c r="H127" i="7"/>
  <c r="I127" i="7"/>
  <c r="J127" i="7"/>
  <c r="K127" i="7"/>
  <c r="M127" i="7"/>
  <c r="N127" i="7"/>
  <c r="O127" i="7"/>
  <c r="P127" i="7"/>
  <c r="Q127" i="7"/>
  <c r="R127" i="7"/>
  <c r="S127" i="7"/>
  <c r="T127" i="7"/>
  <c r="U127" i="7"/>
  <c r="B128" i="7"/>
  <c r="B129" i="7"/>
  <c r="B130" i="7"/>
  <c r="B131" i="7"/>
  <c r="B132" i="7"/>
  <c r="B133" i="7"/>
  <c r="B134" i="7"/>
  <c r="B135" i="7"/>
  <c r="B136" i="7"/>
  <c r="B137" i="7"/>
  <c r="B138" i="7"/>
  <c r="B139" i="7"/>
  <c r="B140" i="7"/>
  <c r="B141" i="7"/>
  <c r="B142" i="7"/>
  <c r="B143" i="7"/>
  <c r="D170" i="7"/>
  <c r="F170" i="7"/>
  <c r="H170" i="7"/>
  <c r="F171" i="7"/>
  <c r="H171" i="7"/>
  <c r="A186" i="7"/>
  <c r="A188" i="7"/>
  <c r="B190" i="7"/>
  <c r="F176" i="7" s="1"/>
  <c r="B191" i="7"/>
  <c r="A194" i="7"/>
  <c r="A196" i="7"/>
  <c r="B198" i="7"/>
  <c r="L176" i="7" s="1"/>
  <c r="B199" i="7"/>
  <c r="L179" i="7" s="1"/>
  <c r="L9" i="8"/>
  <c r="V9" i="8"/>
  <c r="A11" i="8"/>
  <c r="C11" i="8"/>
  <c r="D11" i="8"/>
  <c r="E11" i="8"/>
  <c r="F11" i="8"/>
  <c r="G11" i="8"/>
  <c r="H11" i="8"/>
  <c r="I11" i="8"/>
  <c r="J11" i="8"/>
  <c r="K11" i="8"/>
  <c r="M11" i="8"/>
  <c r="N11" i="8"/>
  <c r="O11" i="8"/>
  <c r="P11" i="8"/>
  <c r="Q11" i="8"/>
  <c r="R11" i="8"/>
  <c r="S11" i="8"/>
  <c r="T11" i="8"/>
  <c r="U11" i="8"/>
  <c r="A12" i="8"/>
  <c r="C12" i="8"/>
  <c r="D12" i="8"/>
  <c r="E12" i="8"/>
  <c r="F12" i="8"/>
  <c r="G12" i="8"/>
  <c r="H12" i="8"/>
  <c r="I12" i="8"/>
  <c r="J12" i="8"/>
  <c r="K12" i="8"/>
  <c r="M12" i="8"/>
  <c r="N12" i="8"/>
  <c r="O12" i="8"/>
  <c r="P12" i="8"/>
  <c r="Q12" i="8"/>
  <c r="R12" i="8"/>
  <c r="S12" i="8"/>
  <c r="T12" i="8"/>
  <c r="U12" i="8"/>
  <c r="A13" i="8"/>
  <c r="C13" i="8"/>
  <c r="D13" i="8"/>
  <c r="E13" i="8"/>
  <c r="F13" i="8"/>
  <c r="G13" i="8"/>
  <c r="H13" i="8"/>
  <c r="I13" i="8"/>
  <c r="J13" i="8"/>
  <c r="K13" i="8"/>
  <c r="M13" i="8"/>
  <c r="N13" i="8"/>
  <c r="O13" i="8"/>
  <c r="P13" i="8"/>
  <c r="Q13" i="8"/>
  <c r="R13" i="8"/>
  <c r="S13" i="8"/>
  <c r="T13" i="8"/>
  <c r="U13" i="8"/>
  <c r="A14" i="8"/>
  <c r="C14" i="8"/>
  <c r="D14" i="8"/>
  <c r="E14" i="8"/>
  <c r="F14" i="8"/>
  <c r="G14" i="8"/>
  <c r="H14" i="8"/>
  <c r="I14" i="8"/>
  <c r="J14" i="8"/>
  <c r="K14" i="8"/>
  <c r="M14" i="8"/>
  <c r="N14" i="8"/>
  <c r="O14" i="8"/>
  <c r="P14" i="8"/>
  <c r="Q14" i="8"/>
  <c r="R14" i="8"/>
  <c r="S14" i="8"/>
  <c r="T14" i="8"/>
  <c r="U14" i="8"/>
  <c r="A15" i="8"/>
  <c r="C15" i="8"/>
  <c r="D15" i="8"/>
  <c r="E15" i="8"/>
  <c r="F15" i="8"/>
  <c r="G15" i="8"/>
  <c r="H15" i="8"/>
  <c r="I15" i="8"/>
  <c r="J15" i="8"/>
  <c r="K15" i="8"/>
  <c r="M15" i="8"/>
  <c r="N15" i="8"/>
  <c r="O15" i="8"/>
  <c r="P15" i="8"/>
  <c r="Q15" i="8"/>
  <c r="R15" i="8"/>
  <c r="S15" i="8"/>
  <c r="T15" i="8"/>
  <c r="U15" i="8"/>
  <c r="A16" i="8"/>
  <c r="C16" i="8"/>
  <c r="D16" i="8"/>
  <c r="E16" i="8"/>
  <c r="F16" i="8"/>
  <c r="G16" i="8"/>
  <c r="H16" i="8"/>
  <c r="I16" i="8"/>
  <c r="J16" i="8"/>
  <c r="K16" i="8"/>
  <c r="M16" i="8"/>
  <c r="N16" i="8"/>
  <c r="O16" i="8"/>
  <c r="P16" i="8"/>
  <c r="Q16" i="8"/>
  <c r="R16" i="8"/>
  <c r="S16" i="8"/>
  <c r="T16" i="8"/>
  <c r="U16" i="8"/>
  <c r="A17" i="8"/>
  <c r="C17" i="8"/>
  <c r="D17" i="8"/>
  <c r="E17" i="8"/>
  <c r="F17" i="8"/>
  <c r="G17" i="8"/>
  <c r="H17" i="8"/>
  <c r="I17" i="8"/>
  <c r="J17" i="8"/>
  <c r="K17" i="8"/>
  <c r="M17" i="8"/>
  <c r="N17" i="8"/>
  <c r="O17" i="8"/>
  <c r="P17" i="8"/>
  <c r="Q17" i="8"/>
  <c r="R17" i="8"/>
  <c r="S17" i="8"/>
  <c r="T17" i="8"/>
  <c r="U17" i="8"/>
  <c r="A18" i="8"/>
  <c r="C18" i="8"/>
  <c r="D18" i="8"/>
  <c r="E18" i="8"/>
  <c r="F18" i="8"/>
  <c r="G18" i="8"/>
  <c r="H18" i="8"/>
  <c r="I18" i="8"/>
  <c r="J18" i="8"/>
  <c r="K18" i="8"/>
  <c r="M18" i="8"/>
  <c r="N18" i="8"/>
  <c r="O18" i="8"/>
  <c r="P18" i="8"/>
  <c r="Q18" i="8"/>
  <c r="R18" i="8"/>
  <c r="S18" i="8"/>
  <c r="T18" i="8"/>
  <c r="U18" i="8"/>
  <c r="A19" i="8"/>
  <c r="C19" i="8"/>
  <c r="D19" i="8"/>
  <c r="E19" i="8"/>
  <c r="F19" i="8"/>
  <c r="G19" i="8"/>
  <c r="H19" i="8"/>
  <c r="I19" i="8"/>
  <c r="J19" i="8"/>
  <c r="K19" i="8"/>
  <c r="M19" i="8"/>
  <c r="N19" i="8"/>
  <c r="O19" i="8"/>
  <c r="P19" i="8"/>
  <c r="Q19" i="8"/>
  <c r="R19" i="8"/>
  <c r="S19" i="8"/>
  <c r="T19" i="8"/>
  <c r="U19" i="8"/>
  <c r="A20" i="8"/>
  <c r="C20" i="8"/>
  <c r="D20" i="8"/>
  <c r="E20" i="8"/>
  <c r="F20" i="8"/>
  <c r="G20" i="8"/>
  <c r="H20" i="8"/>
  <c r="I20" i="8"/>
  <c r="J20" i="8"/>
  <c r="K20" i="8"/>
  <c r="M20" i="8"/>
  <c r="N20" i="8"/>
  <c r="O20" i="8"/>
  <c r="P20" i="8"/>
  <c r="Q20" i="8"/>
  <c r="R20" i="8"/>
  <c r="S20" i="8"/>
  <c r="T20" i="8"/>
  <c r="U20" i="8"/>
  <c r="A21" i="8"/>
  <c r="C21" i="8"/>
  <c r="D21" i="8"/>
  <c r="E21" i="8"/>
  <c r="F21" i="8"/>
  <c r="G21" i="8"/>
  <c r="H21" i="8"/>
  <c r="I21" i="8"/>
  <c r="J21" i="8"/>
  <c r="K21" i="8"/>
  <c r="M21" i="8"/>
  <c r="N21" i="8"/>
  <c r="O21" i="8"/>
  <c r="P21" i="8"/>
  <c r="Q21" i="8"/>
  <c r="R21" i="8"/>
  <c r="S21" i="8"/>
  <c r="T21" i="8"/>
  <c r="U21" i="8"/>
  <c r="A22" i="8"/>
  <c r="C22" i="8"/>
  <c r="D22" i="8"/>
  <c r="E22" i="8"/>
  <c r="F22" i="8"/>
  <c r="G22" i="8"/>
  <c r="H22" i="8"/>
  <c r="I22" i="8"/>
  <c r="J22" i="8"/>
  <c r="K22" i="8"/>
  <c r="M22" i="8"/>
  <c r="N22" i="8"/>
  <c r="O22" i="8"/>
  <c r="P22" i="8"/>
  <c r="Q22" i="8"/>
  <c r="R22" i="8"/>
  <c r="S22" i="8"/>
  <c r="T22" i="8"/>
  <c r="U22" i="8"/>
  <c r="A23" i="8"/>
  <c r="C23" i="8"/>
  <c r="D23" i="8"/>
  <c r="E23" i="8"/>
  <c r="F23" i="8"/>
  <c r="G23" i="8"/>
  <c r="H23" i="8"/>
  <c r="I23" i="8"/>
  <c r="J23" i="8"/>
  <c r="K23" i="8"/>
  <c r="M23" i="8"/>
  <c r="N23" i="8"/>
  <c r="O23" i="8"/>
  <c r="P23" i="8"/>
  <c r="Q23" i="8"/>
  <c r="R23" i="8"/>
  <c r="S23" i="8"/>
  <c r="T23" i="8"/>
  <c r="U23" i="8"/>
  <c r="A24" i="8"/>
  <c r="C24" i="8"/>
  <c r="D24" i="8"/>
  <c r="E24" i="8"/>
  <c r="F24" i="8"/>
  <c r="G24" i="8"/>
  <c r="H24" i="8"/>
  <c r="I24" i="8"/>
  <c r="J24" i="8"/>
  <c r="K24" i="8"/>
  <c r="M24" i="8"/>
  <c r="N24" i="8"/>
  <c r="O24" i="8"/>
  <c r="P24" i="8"/>
  <c r="Q24" i="8"/>
  <c r="R24" i="8"/>
  <c r="S24" i="8"/>
  <c r="T24" i="8"/>
  <c r="U24" i="8"/>
  <c r="A25" i="8"/>
  <c r="C25" i="8"/>
  <c r="D25" i="8"/>
  <c r="E25" i="8"/>
  <c r="F25" i="8"/>
  <c r="G25" i="8"/>
  <c r="H25" i="8"/>
  <c r="I25" i="8"/>
  <c r="J25" i="8"/>
  <c r="K25" i="8"/>
  <c r="M25" i="8"/>
  <c r="N25" i="8"/>
  <c r="O25" i="8"/>
  <c r="P25" i="8"/>
  <c r="Q25" i="8"/>
  <c r="R25" i="8"/>
  <c r="S25" i="8"/>
  <c r="T25" i="8"/>
  <c r="U25" i="8"/>
  <c r="A26" i="8"/>
  <c r="C26" i="8"/>
  <c r="D26" i="8"/>
  <c r="E26" i="8"/>
  <c r="F26" i="8"/>
  <c r="G26" i="8"/>
  <c r="H26" i="8"/>
  <c r="I26" i="8"/>
  <c r="J26" i="8"/>
  <c r="K26" i="8"/>
  <c r="M26" i="8"/>
  <c r="N26" i="8"/>
  <c r="O26" i="8"/>
  <c r="P26" i="8"/>
  <c r="Q26" i="8"/>
  <c r="R26" i="8"/>
  <c r="S26" i="8"/>
  <c r="T26" i="8"/>
  <c r="U26" i="8"/>
  <c r="R31" i="8"/>
  <c r="F41" i="8"/>
  <c r="A51" i="8"/>
  <c r="A59" i="8"/>
  <c r="B62" i="8"/>
  <c r="F34" i="8" s="1"/>
  <c r="A91" i="8"/>
  <c r="B94" i="8"/>
  <c r="A105" i="8"/>
  <c r="C114" i="8"/>
  <c r="D114" i="8"/>
  <c r="E114" i="8"/>
  <c r="F114" i="8"/>
  <c r="G114" i="8"/>
  <c r="H114" i="8"/>
  <c r="I114" i="8"/>
  <c r="J114" i="8"/>
  <c r="K114" i="8"/>
  <c r="M114" i="8"/>
  <c r="N114" i="8"/>
  <c r="O114" i="8"/>
  <c r="P114" i="8"/>
  <c r="Q114" i="8"/>
  <c r="R114" i="8"/>
  <c r="S114" i="8"/>
  <c r="T114" i="8"/>
  <c r="U114" i="8"/>
  <c r="C115" i="8"/>
  <c r="D115" i="8"/>
  <c r="E115" i="8"/>
  <c r="F115" i="8"/>
  <c r="G115" i="8"/>
  <c r="H115" i="8"/>
  <c r="I115" i="8"/>
  <c r="J115" i="8"/>
  <c r="K115" i="8"/>
  <c r="M115" i="8"/>
  <c r="N115" i="8"/>
  <c r="O115" i="8"/>
  <c r="P115" i="8"/>
  <c r="Q115" i="8"/>
  <c r="R115" i="8"/>
  <c r="S115" i="8"/>
  <c r="T115" i="8"/>
  <c r="U115" i="8"/>
  <c r="B116" i="8"/>
  <c r="B117" i="8"/>
  <c r="B118" i="8"/>
  <c r="B119" i="8"/>
  <c r="B120" i="8"/>
  <c r="B121" i="8"/>
  <c r="B122" i="8"/>
  <c r="B123" i="8"/>
  <c r="B124" i="8"/>
  <c r="B125" i="8"/>
  <c r="B126" i="8"/>
  <c r="B127" i="8"/>
  <c r="B128" i="8"/>
  <c r="B129" i="8"/>
  <c r="B130" i="8"/>
  <c r="B131" i="8"/>
  <c r="C136" i="8"/>
  <c r="D136" i="8"/>
  <c r="E136" i="8"/>
  <c r="F136" i="8"/>
  <c r="G136" i="8"/>
  <c r="H136" i="8"/>
  <c r="I136" i="8"/>
  <c r="J136" i="8"/>
  <c r="K136" i="8"/>
  <c r="M136" i="8"/>
  <c r="N136" i="8"/>
  <c r="O136" i="8"/>
  <c r="P136" i="8"/>
  <c r="Q136" i="8"/>
  <c r="R136" i="8"/>
  <c r="S136" i="8"/>
  <c r="T136" i="8"/>
  <c r="U136" i="8"/>
  <c r="C137" i="8"/>
  <c r="D137" i="8"/>
  <c r="E137" i="8"/>
  <c r="F137" i="8"/>
  <c r="G137" i="8"/>
  <c r="H137" i="8"/>
  <c r="I137" i="8"/>
  <c r="J137" i="8"/>
  <c r="K137" i="8"/>
  <c r="M137" i="8"/>
  <c r="N137" i="8"/>
  <c r="O137" i="8"/>
  <c r="P137" i="8"/>
  <c r="Q137" i="8"/>
  <c r="R137" i="8"/>
  <c r="S137" i="8"/>
  <c r="T137" i="8"/>
  <c r="U137" i="8"/>
  <c r="B138" i="8"/>
  <c r="B139" i="8"/>
  <c r="B140" i="8"/>
  <c r="B141" i="8"/>
  <c r="B142" i="8"/>
  <c r="B143" i="8"/>
  <c r="B144" i="8"/>
  <c r="B145" i="8"/>
  <c r="B146" i="8"/>
  <c r="B147" i="8"/>
  <c r="B148" i="8"/>
  <c r="B149" i="8"/>
  <c r="B150" i="8"/>
  <c r="B151" i="8"/>
  <c r="B152" i="8"/>
  <c r="B153" i="8"/>
  <c r="F180" i="8"/>
  <c r="H180" i="8"/>
  <c r="F181" i="8"/>
  <c r="H181" i="8"/>
  <c r="A196" i="8"/>
  <c r="A198" i="8"/>
  <c r="B200" i="8"/>
  <c r="C186" i="8" s="1"/>
  <c r="B201" i="8"/>
  <c r="C189" i="8" s="1"/>
  <c r="V4" i="9"/>
  <c r="L5" i="9"/>
  <c r="V5" i="9"/>
  <c r="L6" i="9"/>
  <c r="V6" i="9"/>
  <c r="L14" i="9"/>
  <c r="V14" i="9"/>
  <c r="L7" i="9"/>
  <c r="V7" i="9"/>
  <c r="L8" i="9"/>
  <c r="V8" i="9"/>
  <c r="L10" i="9"/>
  <c r="V10" i="9"/>
  <c r="W10" i="9" s="1"/>
  <c r="L11" i="9"/>
  <c r="V11" i="9"/>
  <c r="L19" i="9"/>
  <c r="V19" i="9"/>
  <c r="L12" i="9"/>
  <c r="V12" i="9"/>
  <c r="L13" i="9"/>
  <c r="V13" i="9"/>
  <c r="L9" i="9"/>
  <c r="V9" i="9"/>
  <c r="L15" i="9"/>
  <c r="V15" i="9"/>
  <c r="L16" i="9"/>
  <c r="W16" i="9" s="1"/>
  <c r="V16" i="9"/>
  <c r="L17" i="9"/>
  <c r="V17" i="9"/>
  <c r="W17" i="9" s="1"/>
  <c r="L18" i="9"/>
  <c r="V18" i="9"/>
  <c r="L20" i="9"/>
  <c r="V20" i="9"/>
  <c r="W20" i="9" s="1"/>
  <c r="V25" i="9"/>
  <c r="L26" i="9"/>
  <c r="V26" i="9"/>
  <c r="L27" i="9"/>
  <c r="V27" i="9"/>
  <c r="L28" i="9"/>
  <c r="V28" i="9"/>
  <c r="L29" i="9"/>
  <c r="V29" i="9"/>
  <c r="L30" i="9"/>
  <c r="V30" i="9"/>
  <c r="L31" i="9"/>
  <c r="V31" i="9"/>
  <c r="L32" i="9"/>
  <c r="V32" i="9"/>
  <c r="L33" i="9"/>
  <c r="V33" i="9"/>
  <c r="L34" i="9"/>
  <c r="V34" i="9"/>
  <c r="L35" i="9"/>
  <c r="V35" i="9"/>
  <c r="L36" i="9"/>
  <c r="V36" i="9"/>
  <c r="L37" i="9"/>
  <c r="V37" i="9"/>
  <c r="L38" i="9"/>
  <c r="V38" i="9"/>
  <c r="L39" i="9"/>
  <c r="V39" i="9"/>
  <c r="L40" i="9"/>
  <c r="V40" i="9"/>
  <c r="L41" i="9"/>
  <c r="V41" i="9"/>
  <c r="V46" i="9"/>
  <c r="L47" i="9"/>
  <c r="V47" i="9"/>
  <c r="L48" i="9"/>
  <c r="V48" i="9"/>
  <c r="L49" i="9"/>
  <c r="V49" i="9"/>
  <c r="W49" i="9" s="1"/>
  <c r="L50" i="9"/>
  <c r="V50" i="9"/>
  <c r="L51" i="9"/>
  <c r="V51" i="9"/>
  <c r="L52" i="9"/>
  <c r="V52" i="9"/>
  <c r="L53" i="9"/>
  <c r="V53" i="9"/>
  <c r="L54" i="9"/>
  <c r="V54" i="9"/>
  <c r="L55" i="9"/>
  <c r="V55" i="9"/>
  <c r="W55" i="9" s="1"/>
  <c r="L56" i="9"/>
  <c r="V56" i="9"/>
  <c r="L57" i="9"/>
  <c r="V57" i="9"/>
  <c r="L58" i="9"/>
  <c r="V58" i="9"/>
  <c r="L59" i="9"/>
  <c r="V59" i="9"/>
  <c r="W59" i="9" s="1"/>
  <c r="L60" i="9"/>
  <c r="V60" i="9"/>
  <c r="W60" i="9" s="1"/>
  <c r="L61" i="9"/>
  <c r="V61" i="9"/>
  <c r="L62" i="9"/>
  <c r="V62" i="9"/>
  <c r="V67" i="9"/>
  <c r="L68" i="9"/>
  <c r="W68" i="9" s="1"/>
  <c r="V68" i="9"/>
  <c r="L69" i="9"/>
  <c r="V69" i="9"/>
  <c r="L70" i="9"/>
  <c r="V70" i="9"/>
  <c r="L71" i="9"/>
  <c r="V71" i="9"/>
  <c r="L72" i="9"/>
  <c r="W72" i="9" s="1"/>
  <c r="V72" i="9"/>
  <c r="L73" i="9"/>
  <c r="V73" i="9"/>
  <c r="L74" i="9"/>
  <c r="V74" i="9"/>
  <c r="L75" i="9"/>
  <c r="V75" i="9"/>
  <c r="L76" i="9"/>
  <c r="V76" i="9"/>
  <c r="L77" i="9"/>
  <c r="V77" i="9"/>
  <c r="L78" i="9"/>
  <c r="V78" i="9"/>
  <c r="L79" i="9"/>
  <c r="V79" i="9"/>
  <c r="L80" i="9"/>
  <c r="V80" i="9"/>
  <c r="L81" i="9"/>
  <c r="V81" i="9"/>
  <c r="L82" i="9"/>
  <c r="V82" i="9"/>
  <c r="L83" i="9"/>
  <c r="V83" i="9"/>
  <c r="W83" i="9" s="1"/>
  <c r="V88" i="9"/>
  <c r="L89" i="9"/>
  <c r="V89" i="9"/>
  <c r="L90" i="9"/>
  <c r="V90" i="9"/>
  <c r="L91" i="9"/>
  <c r="V91" i="9"/>
  <c r="W91" i="9" s="1"/>
  <c r="L92" i="9"/>
  <c r="V92" i="9"/>
  <c r="L93" i="9"/>
  <c r="V93" i="9"/>
  <c r="W93" i="9" s="1"/>
  <c r="L94" i="9"/>
  <c r="V94" i="9"/>
  <c r="L95" i="9"/>
  <c r="V95" i="9"/>
  <c r="L96" i="9"/>
  <c r="V96" i="9"/>
  <c r="L97" i="9"/>
  <c r="V97" i="9"/>
  <c r="W97" i="9" s="1"/>
  <c r="L98" i="9"/>
  <c r="V98" i="9"/>
  <c r="L99" i="9"/>
  <c r="V99" i="9"/>
  <c r="W99" i="9" s="1"/>
  <c r="L100" i="9"/>
  <c r="V100" i="9"/>
  <c r="L101" i="9"/>
  <c r="V101" i="9"/>
  <c r="L102" i="9"/>
  <c r="V102" i="9"/>
  <c r="L103" i="9"/>
  <c r="V103" i="9"/>
  <c r="L104" i="9"/>
  <c r="W104" i="9" s="1"/>
  <c r="V104" i="9"/>
  <c r="L125" i="9"/>
  <c r="V125" i="9"/>
  <c r="W125" i="9"/>
  <c r="L127" i="9"/>
  <c r="V127" i="9"/>
  <c r="W127" i="9"/>
  <c r="L128" i="9"/>
  <c r="V128" i="9"/>
  <c r="W128" i="9"/>
  <c r="L129" i="9"/>
  <c r="V129" i="9"/>
  <c r="W129" i="9"/>
  <c r="L130" i="9"/>
  <c r="V130" i="9"/>
  <c r="W130" i="9"/>
  <c r="L131" i="9"/>
  <c r="V131" i="9"/>
  <c r="W131" i="9"/>
  <c r="L132" i="9"/>
  <c r="V132" i="9"/>
  <c r="W132" i="9"/>
  <c r="L133" i="9"/>
  <c r="V133" i="9"/>
  <c r="W133" i="9"/>
  <c r="L134" i="9"/>
  <c r="V134" i="9"/>
  <c r="W134" i="9"/>
  <c r="L135" i="9"/>
  <c r="V135" i="9"/>
  <c r="W135" i="9"/>
  <c r="L136" i="9"/>
  <c r="V136" i="9"/>
  <c r="W136" i="9"/>
  <c r="L137" i="9"/>
  <c r="V137" i="9"/>
  <c r="W137" i="9"/>
  <c r="L138" i="9"/>
  <c r="V138" i="9"/>
  <c r="W138" i="9"/>
  <c r="L139" i="9"/>
  <c r="V139" i="9"/>
  <c r="W139" i="9"/>
  <c r="L140" i="9"/>
  <c r="V140" i="9"/>
  <c r="W140" i="9"/>
  <c r="L141" i="9"/>
  <c r="V141" i="9"/>
  <c r="W141" i="9"/>
  <c r="L142" i="9"/>
  <c r="V142" i="9"/>
  <c r="W142" i="9"/>
  <c r="A48" i="5"/>
  <c r="A88" i="5"/>
  <c r="A71" i="5"/>
  <c r="D170" i="6"/>
  <c r="B35" i="1"/>
  <c r="A50" i="1"/>
  <c r="D180" i="8"/>
  <c r="A86" i="5"/>
  <c r="A58" i="7"/>
  <c r="F179" i="7"/>
  <c r="A229" i="1" l="1"/>
  <c r="V238" i="5"/>
  <c r="V260" i="5"/>
  <c r="O212" i="5"/>
  <c r="F212" i="5"/>
  <c r="C212" i="5"/>
  <c r="N212" i="5"/>
  <c r="E212" i="5"/>
  <c r="S212" i="5"/>
  <c r="U212" i="5"/>
  <c r="M212" i="5"/>
  <c r="D212" i="5"/>
  <c r="J212" i="5"/>
  <c r="T212" i="5"/>
  <c r="K212" i="5"/>
  <c r="R212" i="5"/>
  <c r="I212" i="5"/>
  <c r="Q212" i="5"/>
  <c r="H212" i="5"/>
  <c r="P212" i="5"/>
  <c r="G212" i="5"/>
  <c r="O230" i="5"/>
  <c r="F230" i="5"/>
  <c r="J230" i="5"/>
  <c r="N230" i="5"/>
  <c r="E230" i="5"/>
  <c r="S230" i="5"/>
  <c r="U230" i="5"/>
  <c r="M230" i="5"/>
  <c r="D230" i="5"/>
  <c r="C230" i="5"/>
  <c r="T230" i="5"/>
  <c r="K230" i="5"/>
  <c r="R230" i="5"/>
  <c r="I230" i="5"/>
  <c r="Q230" i="5"/>
  <c r="H230" i="5"/>
  <c r="P230" i="5"/>
  <c r="G230" i="5"/>
  <c r="S220" i="5"/>
  <c r="J220" i="5"/>
  <c r="O220" i="5"/>
  <c r="R220" i="5"/>
  <c r="I220" i="5"/>
  <c r="C220" i="5"/>
  <c r="Q220" i="5"/>
  <c r="H220" i="5"/>
  <c r="F220" i="5"/>
  <c r="P220" i="5"/>
  <c r="G220" i="5"/>
  <c r="N220" i="5"/>
  <c r="E220" i="5"/>
  <c r="U220" i="5"/>
  <c r="M220" i="5"/>
  <c r="D220" i="5"/>
  <c r="T220" i="5"/>
  <c r="K220" i="5"/>
  <c r="U214" i="5"/>
  <c r="M214" i="5"/>
  <c r="E214" i="5"/>
  <c r="I214" i="5"/>
  <c r="T214" i="5"/>
  <c r="D214" i="5"/>
  <c r="Q214" i="5"/>
  <c r="S214" i="5"/>
  <c r="K214" i="5"/>
  <c r="R214" i="5"/>
  <c r="J214" i="5"/>
  <c r="C214" i="5"/>
  <c r="P214" i="5"/>
  <c r="H214" i="5"/>
  <c r="O214" i="5"/>
  <c r="G214" i="5"/>
  <c r="N214" i="5"/>
  <c r="F214" i="5"/>
  <c r="Q222" i="5"/>
  <c r="H222" i="5"/>
  <c r="M222" i="5"/>
  <c r="P222" i="5"/>
  <c r="G222" i="5"/>
  <c r="U222" i="5"/>
  <c r="D222" i="5"/>
  <c r="O222" i="5"/>
  <c r="F222" i="5"/>
  <c r="N222" i="5"/>
  <c r="E222" i="5"/>
  <c r="T222" i="5"/>
  <c r="K222" i="5"/>
  <c r="C222" i="5"/>
  <c r="S222" i="5"/>
  <c r="J222" i="5"/>
  <c r="R222" i="5"/>
  <c r="I222" i="5"/>
  <c r="R268" i="5"/>
  <c r="N268" i="5"/>
  <c r="I268" i="5"/>
  <c r="E268" i="5"/>
  <c r="U268" i="5"/>
  <c r="Q268" i="5"/>
  <c r="M268" i="5"/>
  <c r="H268" i="5"/>
  <c r="D268" i="5"/>
  <c r="T268" i="5"/>
  <c r="P268" i="5"/>
  <c r="K268" i="5"/>
  <c r="G268" i="5"/>
  <c r="C268" i="5"/>
  <c r="S268" i="5"/>
  <c r="O268" i="5"/>
  <c r="J268" i="5"/>
  <c r="F268" i="5"/>
  <c r="R270" i="5"/>
  <c r="N270" i="5"/>
  <c r="I270" i="5"/>
  <c r="E270" i="5"/>
  <c r="U270" i="5"/>
  <c r="Q270" i="5"/>
  <c r="M270" i="5"/>
  <c r="H270" i="5"/>
  <c r="D270" i="5"/>
  <c r="C270" i="5"/>
  <c r="T270" i="5"/>
  <c r="P270" i="5"/>
  <c r="K270" i="5"/>
  <c r="G270" i="5"/>
  <c r="S270" i="5"/>
  <c r="O270" i="5"/>
  <c r="J270" i="5"/>
  <c r="F270" i="5"/>
  <c r="E236" i="5"/>
  <c r="U236" i="5"/>
  <c r="Q236" i="5"/>
  <c r="M236" i="5"/>
  <c r="H236" i="5"/>
  <c r="D236" i="5"/>
  <c r="C236" i="5"/>
  <c r="T236" i="5"/>
  <c r="T240" i="5" s="1"/>
  <c r="P236" i="5"/>
  <c r="K236" i="5"/>
  <c r="G236" i="5"/>
  <c r="S236" i="5"/>
  <c r="S240" i="5" s="1"/>
  <c r="O236" i="5"/>
  <c r="J236" i="5"/>
  <c r="J240" i="5" s="1"/>
  <c r="R236" i="5"/>
  <c r="N236" i="5"/>
  <c r="N240" i="5" s="1"/>
  <c r="I236" i="5"/>
  <c r="F236" i="5"/>
  <c r="T246" i="5"/>
  <c r="P246" i="5"/>
  <c r="K246" i="5"/>
  <c r="G246" i="5"/>
  <c r="R246" i="5"/>
  <c r="I246" i="5"/>
  <c r="E246" i="5"/>
  <c r="S246" i="5"/>
  <c r="O246" i="5"/>
  <c r="J246" i="5"/>
  <c r="F246" i="5"/>
  <c r="N246" i="5"/>
  <c r="U246" i="5"/>
  <c r="Q246" i="5"/>
  <c r="M246" i="5"/>
  <c r="H246" i="5"/>
  <c r="D246" i="5"/>
  <c r="C246" i="5"/>
  <c r="P228" i="5"/>
  <c r="G228" i="5"/>
  <c r="G232" i="5" s="1"/>
  <c r="K228" i="5"/>
  <c r="O228" i="5"/>
  <c r="F228" i="5"/>
  <c r="T228" i="5"/>
  <c r="N228" i="5"/>
  <c r="E228" i="5"/>
  <c r="U228" i="5"/>
  <c r="M228" i="5"/>
  <c r="D228" i="5"/>
  <c r="C228" i="5"/>
  <c r="S228" i="5"/>
  <c r="J228" i="5"/>
  <c r="R228" i="5"/>
  <c r="I228" i="5"/>
  <c r="Q228" i="5"/>
  <c r="H228" i="5"/>
  <c r="H232" i="5" s="1"/>
  <c r="T244" i="5"/>
  <c r="P244" i="5"/>
  <c r="K244" i="5"/>
  <c r="G244" i="5"/>
  <c r="S244" i="5"/>
  <c r="O244" i="5"/>
  <c r="J244" i="5"/>
  <c r="F244" i="5"/>
  <c r="R244" i="5"/>
  <c r="R248" i="5" s="1"/>
  <c r="N244" i="5"/>
  <c r="I244" i="5"/>
  <c r="E244" i="5"/>
  <c r="U244" i="5"/>
  <c r="Q244" i="5"/>
  <c r="M244" i="5"/>
  <c r="H244" i="5"/>
  <c r="D244" i="5"/>
  <c r="C244" i="5"/>
  <c r="V126" i="1"/>
  <c r="V104" i="1"/>
  <c r="V136" i="8"/>
  <c r="B207" i="1"/>
  <c r="F184" i="1"/>
  <c r="R41" i="8"/>
  <c r="A107" i="8"/>
  <c r="N131" i="8" s="1"/>
  <c r="N153" i="8" s="1"/>
  <c r="B102" i="8"/>
  <c r="B41" i="8"/>
  <c r="B78" i="8"/>
  <c r="R34" i="8"/>
  <c r="A89" i="8"/>
  <c r="E126" i="8" s="1"/>
  <c r="E148" i="8" s="1"/>
  <c r="F38" i="8"/>
  <c r="B61" i="8"/>
  <c r="A57" i="8"/>
  <c r="R118" i="8" s="1"/>
  <c r="R140" i="8" s="1"/>
  <c r="A94" i="7"/>
  <c r="Q120" i="7" s="1"/>
  <c r="Q142" i="7" s="1"/>
  <c r="F34" i="7"/>
  <c r="S117" i="8"/>
  <c r="S139" i="8" s="1"/>
  <c r="U262" i="5"/>
  <c r="Q262" i="5"/>
  <c r="M262" i="5"/>
  <c r="H262" i="5"/>
  <c r="H265" i="5" s="1"/>
  <c r="D262" i="5"/>
  <c r="T262" i="5"/>
  <c r="P262" i="5"/>
  <c r="P265" i="5" s="1"/>
  <c r="K262" i="5"/>
  <c r="G262" i="5"/>
  <c r="G265" i="5" s="1"/>
  <c r="S262" i="5"/>
  <c r="S265" i="5" s="1"/>
  <c r="O262" i="5"/>
  <c r="J262" i="5"/>
  <c r="J265" i="5" s="1"/>
  <c r="F262" i="5"/>
  <c r="C262" i="5"/>
  <c r="R262" i="5"/>
  <c r="N262" i="5"/>
  <c r="I262" i="5"/>
  <c r="E262" i="5"/>
  <c r="Q252" i="5"/>
  <c r="D252" i="5"/>
  <c r="P252" i="5"/>
  <c r="J252" i="5"/>
  <c r="R252" i="5"/>
  <c r="N252" i="5"/>
  <c r="I252" i="5"/>
  <c r="E252" i="5"/>
  <c r="M252" i="5"/>
  <c r="H252" i="5"/>
  <c r="T252" i="5"/>
  <c r="G252" i="5"/>
  <c r="O252" i="5"/>
  <c r="C252" i="5"/>
  <c r="U252" i="5"/>
  <c r="K252" i="5"/>
  <c r="F252" i="5"/>
  <c r="S252" i="5"/>
  <c r="R254" i="5"/>
  <c r="N254" i="5"/>
  <c r="I254" i="5"/>
  <c r="E254" i="5"/>
  <c r="G254" i="5"/>
  <c r="O254" i="5"/>
  <c r="K254" i="5"/>
  <c r="U254" i="5"/>
  <c r="Q254" i="5"/>
  <c r="M254" i="5"/>
  <c r="H254" i="5"/>
  <c r="D254" i="5"/>
  <c r="P254" i="5"/>
  <c r="J254" i="5"/>
  <c r="F254" i="5"/>
  <c r="F257" i="5" s="1"/>
  <c r="C254" i="5"/>
  <c r="T254" i="5"/>
  <c r="T257" i="5" s="1"/>
  <c r="S254" i="5"/>
  <c r="B199" i="1"/>
  <c r="O219" i="6"/>
  <c r="O243" i="6"/>
  <c r="O227" i="6"/>
  <c r="O235" i="6"/>
  <c r="Q219" i="6"/>
  <c r="Q235" i="6"/>
  <c r="Q243" i="6"/>
  <c r="Q227" i="6"/>
  <c r="H219" i="6"/>
  <c r="H235" i="6"/>
  <c r="H243" i="6"/>
  <c r="H227" i="6"/>
  <c r="P221" i="6"/>
  <c r="P237" i="6"/>
  <c r="P229" i="6"/>
  <c r="G221" i="6"/>
  <c r="G237" i="6"/>
  <c r="G229" i="6"/>
  <c r="F219" i="6"/>
  <c r="F243" i="6"/>
  <c r="F227" i="6"/>
  <c r="F235" i="6"/>
  <c r="P219" i="6"/>
  <c r="P235" i="6"/>
  <c r="P243" i="6"/>
  <c r="P227" i="6"/>
  <c r="G219" i="6"/>
  <c r="G235" i="6"/>
  <c r="G227" i="6"/>
  <c r="G243" i="6"/>
  <c r="O221" i="6"/>
  <c r="O237" i="6"/>
  <c r="O229" i="6"/>
  <c r="F221" i="6"/>
  <c r="F237" i="6"/>
  <c r="F229" i="6"/>
  <c r="N221" i="6"/>
  <c r="N229" i="6"/>
  <c r="N237" i="6"/>
  <c r="E221" i="6"/>
  <c r="E237" i="6"/>
  <c r="E229" i="6"/>
  <c r="N219" i="6"/>
  <c r="N243" i="6"/>
  <c r="N227" i="6"/>
  <c r="N235" i="6"/>
  <c r="E219" i="6"/>
  <c r="E243" i="6"/>
  <c r="E227" i="6"/>
  <c r="E235" i="6"/>
  <c r="U221" i="6"/>
  <c r="U229" i="6"/>
  <c r="U237" i="6"/>
  <c r="M221" i="6"/>
  <c r="M229" i="6"/>
  <c r="M237" i="6"/>
  <c r="D221" i="6"/>
  <c r="D229" i="6"/>
  <c r="D237" i="6"/>
  <c r="U219" i="6"/>
  <c r="U243" i="6"/>
  <c r="U227" i="6"/>
  <c r="U235" i="6"/>
  <c r="M219" i="6"/>
  <c r="M243" i="6"/>
  <c r="M227" i="6"/>
  <c r="M235" i="6"/>
  <c r="D219" i="6"/>
  <c r="D243" i="6"/>
  <c r="D227" i="6"/>
  <c r="D235" i="6"/>
  <c r="T221" i="6"/>
  <c r="T229" i="6"/>
  <c r="T237" i="6"/>
  <c r="K221" i="6"/>
  <c r="K229" i="6"/>
  <c r="K237" i="6"/>
  <c r="C221" i="6"/>
  <c r="C245" i="6"/>
  <c r="C229" i="6"/>
  <c r="C237" i="6"/>
  <c r="T219" i="6"/>
  <c r="T243" i="6"/>
  <c r="T227" i="6"/>
  <c r="T235" i="6"/>
  <c r="K219" i="6"/>
  <c r="K243" i="6"/>
  <c r="K227" i="6"/>
  <c r="K235" i="6"/>
  <c r="C235" i="6"/>
  <c r="C227" i="6"/>
  <c r="C243" i="6"/>
  <c r="S221" i="6"/>
  <c r="S229" i="6"/>
  <c r="S237" i="6"/>
  <c r="J221" i="6"/>
  <c r="J229" i="6"/>
  <c r="J237" i="6"/>
  <c r="S219" i="6"/>
  <c r="S235" i="6"/>
  <c r="S243" i="6"/>
  <c r="S227" i="6"/>
  <c r="J219" i="6"/>
  <c r="J235" i="6"/>
  <c r="J243" i="6"/>
  <c r="J227" i="6"/>
  <c r="R221" i="6"/>
  <c r="R229" i="6"/>
  <c r="R237" i="6"/>
  <c r="I221" i="6"/>
  <c r="I229" i="6"/>
  <c r="I237" i="6"/>
  <c r="R219" i="6"/>
  <c r="R235" i="6"/>
  <c r="R243" i="6"/>
  <c r="R227" i="6"/>
  <c r="I219" i="6"/>
  <c r="I235" i="6"/>
  <c r="I243" i="6"/>
  <c r="I227" i="6"/>
  <c r="Q221" i="6"/>
  <c r="Q229" i="6"/>
  <c r="Q237" i="6"/>
  <c r="H221" i="6"/>
  <c r="H237" i="6"/>
  <c r="H229" i="6"/>
  <c r="C219" i="6"/>
  <c r="A48" i="6"/>
  <c r="J108" i="6" s="1"/>
  <c r="J130" i="6" s="1"/>
  <c r="R31" i="6"/>
  <c r="B190" i="6"/>
  <c r="R34" i="6"/>
  <c r="R35" i="1"/>
  <c r="L31" i="1"/>
  <c r="F121" i="1"/>
  <c r="F143" i="1" s="1"/>
  <c r="F34" i="5"/>
  <c r="B32" i="5"/>
  <c r="A149" i="6"/>
  <c r="W96" i="9"/>
  <c r="A99" i="8"/>
  <c r="E129" i="8" s="1"/>
  <c r="E151" i="8" s="1"/>
  <c r="B85" i="8"/>
  <c r="B70" i="8"/>
  <c r="A65" i="8"/>
  <c r="J120" i="8" s="1"/>
  <c r="J142" i="8" s="1"/>
  <c r="B54" i="8"/>
  <c r="S111" i="7"/>
  <c r="S133" i="7" s="1"/>
  <c r="A87" i="7"/>
  <c r="H118" i="7" s="1"/>
  <c r="H140" i="7" s="1"/>
  <c r="W54" i="9"/>
  <c r="W52" i="9"/>
  <c r="W50" i="9"/>
  <c r="W48" i="9"/>
  <c r="R32" i="6"/>
  <c r="L34" i="6"/>
  <c r="W40" i="9"/>
  <c r="W32" i="9"/>
  <c r="W30" i="9"/>
  <c r="W34" i="9"/>
  <c r="A213" i="1"/>
  <c r="B248" i="1"/>
  <c r="L187" i="1"/>
  <c r="K187" i="1" s="1"/>
  <c r="B216" i="1"/>
  <c r="D181" i="8"/>
  <c r="D171" i="1"/>
  <c r="W101" i="9"/>
  <c r="W94" i="9"/>
  <c r="W79" i="9"/>
  <c r="W77" i="9"/>
  <c r="W75" i="9"/>
  <c r="W73" i="9"/>
  <c r="W71" i="9"/>
  <c r="W69" i="9"/>
  <c r="W82" i="9"/>
  <c r="W80" i="9"/>
  <c r="W57" i="9"/>
  <c r="W27" i="9"/>
  <c r="W39" i="9"/>
  <c r="W29" i="9"/>
  <c r="W18" i="9"/>
  <c r="K121" i="8"/>
  <c r="K143" i="8" s="1"/>
  <c r="L34" i="8"/>
  <c r="A83" i="8"/>
  <c r="O125" i="8" s="1"/>
  <c r="O147" i="8" s="1"/>
  <c r="B109" i="8"/>
  <c r="A73" i="8"/>
  <c r="B76" i="8" s="1"/>
  <c r="R75" i="8" s="1"/>
  <c r="A79" i="1"/>
  <c r="T116" i="1" s="1"/>
  <c r="T138" i="1" s="1"/>
  <c r="A41" i="1"/>
  <c r="C106" i="1" s="1"/>
  <c r="A58" i="1"/>
  <c r="D111" i="1" s="1"/>
  <c r="D133" i="1" s="1"/>
  <c r="B32" i="1"/>
  <c r="A237" i="1"/>
  <c r="B238" i="1" s="1"/>
  <c r="Q237" i="1" s="1"/>
  <c r="W13" i="9"/>
  <c r="W6" i="9"/>
  <c r="G118" i="5"/>
  <c r="G140" i="5" s="1"/>
  <c r="W9" i="9"/>
  <c r="W12" i="9"/>
  <c r="W11" i="9"/>
  <c r="W8" i="9"/>
  <c r="W14" i="9"/>
  <c r="L35" i="5"/>
  <c r="A65" i="5"/>
  <c r="P112" i="5" s="1"/>
  <c r="P134" i="5" s="1"/>
  <c r="B31" i="5"/>
  <c r="A153" i="6"/>
  <c r="F32" i="5"/>
  <c r="I117" i="8"/>
  <c r="I139" i="8" s="1"/>
  <c r="E117" i="8"/>
  <c r="E139" i="8" s="1"/>
  <c r="D116" i="5"/>
  <c r="D138" i="5" s="1"/>
  <c r="B212" i="6"/>
  <c r="W89" i="9"/>
  <c r="L24" i="8"/>
  <c r="W102" i="9"/>
  <c r="W90" i="9"/>
  <c r="J117" i="8"/>
  <c r="J139" i="8" s="1"/>
  <c r="T119" i="8"/>
  <c r="T141" i="8" s="1"/>
  <c r="G123" i="8"/>
  <c r="G145" i="8" s="1"/>
  <c r="H127" i="8"/>
  <c r="H149" i="8" s="1"/>
  <c r="S130" i="8"/>
  <c r="S152" i="8" s="1"/>
  <c r="L38" i="8"/>
  <c r="A81" i="8"/>
  <c r="T124" i="8" s="1"/>
  <c r="T146" i="8" s="1"/>
  <c r="B69" i="8"/>
  <c r="A49" i="8"/>
  <c r="U116" i="8" s="1"/>
  <c r="U138" i="8" s="1"/>
  <c r="W76" i="9"/>
  <c r="W74" i="9"/>
  <c r="A65" i="7"/>
  <c r="R113" i="7" s="1"/>
  <c r="R135" i="7" s="1"/>
  <c r="A81" i="7"/>
  <c r="N117" i="7" s="1"/>
  <c r="N139" i="7" s="1"/>
  <c r="A79" i="7"/>
  <c r="A96" i="7"/>
  <c r="I121" i="7" s="1"/>
  <c r="I143" i="7" s="1"/>
  <c r="A72" i="7"/>
  <c r="J114" i="7" s="1"/>
  <c r="J136" i="7" s="1"/>
  <c r="A43" i="7"/>
  <c r="Q107" i="7" s="1"/>
  <c r="Q129" i="7" s="1"/>
  <c r="W61" i="9"/>
  <c r="W51" i="9"/>
  <c r="W47" i="9"/>
  <c r="W62" i="9"/>
  <c r="I120" i="6"/>
  <c r="I142" i="6" s="1"/>
  <c r="N117" i="6"/>
  <c r="N139" i="6" s="1"/>
  <c r="J117" i="6"/>
  <c r="J139" i="6" s="1"/>
  <c r="R117" i="6"/>
  <c r="R139" i="6" s="1"/>
  <c r="L35" i="6"/>
  <c r="A50" i="6"/>
  <c r="J109" i="6" s="1"/>
  <c r="J131" i="6" s="1"/>
  <c r="F35" i="6"/>
  <c r="V17" i="6"/>
  <c r="A43" i="6"/>
  <c r="W41" i="9"/>
  <c r="J120" i="1"/>
  <c r="J142" i="1" s="1"/>
  <c r="W26" i="9"/>
  <c r="W28" i="9"/>
  <c r="B35" i="5"/>
  <c r="B239" i="1"/>
  <c r="F177" i="1"/>
  <c r="E177" i="1" s="1"/>
  <c r="B208" i="1"/>
  <c r="F180" i="1" s="1"/>
  <c r="E180" i="1" s="1"/>
  <c r="B240" i="1"/>
  <c r="A253" i="1"/>
  <c r="B252" i="1" s="1"/>
  <c r="G251" i="1" s="1"/>
  <c r="R180" i="1"/>
  <c r="Q180" i="1" s="1"/>
  <c r="B184" i="1"/>
  <c r="A184" i="1" s="1"/>
  <c r="A195" i="1"/>
  <c r="B196" i="1" s="1"/>
  <c r="T195" i="1" s="1"/>
  <c r="B224" i="1"/>
  <c r="A211" i="1"/>
  <c r="B177" i="1"/>
  <c r="A177" i="1" s="1"/>
  <c r="B231" i="1"/>
  <c r="B256" i="1"/>
  <c r="P107" i="5"/>
  <c r="P129" i="5" s="1"/>
  <c r="C115" i="5"/>
  <c r="C137" i="5" s="1"/>
  <c r="M116" i="5"/>
  <c r="M138" i="5" s="1"/>
  <c r="R35" i="5"/>
  <c r="L34" i="5"/>
  <c r="A73" i="5"/>
  <c r="C114" i="5" s="1"/>
  <c r="C136" i="5" s="1"/>
  <c r="T108" i="5"/>
  <c r="T130" i="5" s="1"/>
  <c r="N128" i="8"/>
  <c r="N150" i="8" s="1"/>
  <c r="E128" i="8"/>
  <c r="E150" i="8" s="1"/>
  <c r="G117" i="6"/>
  <c r="G139" i="6" s="1"/>
  <c r="J116" i="5"/>
  <c r="J138" i="5" s="1"/>
  <c r="W92" i="9"/>
  <c r="W100" i="9"/>
  <c r="W98" i="9"/>
  <c r="W95" i="9"/>
  <c r="W103" i="9"/>
  <c r="L15" i="8"/>
  <c r="V17" i="8"/>
  <c r="L17" i="8"/>
  <c r="W78" i="9"/>
  <c r="W70" i="9"/>
  <c r="L14" i="7"/>
  <c r="W81" i="9"/>
  <c r="L21" i="7"/>
  <c r="L17" i="7"/>
  <c r="I112" i="7"/>
  <c r="I134" i="7" s="1"/>
  <c r="W58" i="9"/>
  <c r="V22" i="6"/>
  <c r="W56" i="9"/>
  <c r="W53" i="9"/>
  <c r="I106" i="6"/>
  <c r="I128" i="6" s="1"/>
  <c r="L22" i="6"/>
  <c r="C117" i="6"/>
  <c r="C139" i="6" s="1"/>
  <c r="R116" i="6"/>
  <c r="R138" i="6" s="1"/>
  <c r="W37" i="9"/>
  <c r="W35" i="9"/>
  <c r="W33" i="9"/>
  <c r="W31" i="9"/>
  <c r="W38" i="9"/>
  <c r="W36" i="9"/>
  <c r="V26" i="1"/>
  <c r="L26" i="1"/>
  <c r="V25" i="1"/>
  <c r="L25" i="1"/>
  <c r="V21" i="1"/>
  <c r="L21" i="1"/>
  <c r="V17" i="1"/>
  <c r="L17" i="1"/>
  <c r="V14" i="1"/>
  <c r="L14" i="1"/>
  <c r="V13" i="1"/>
  <c r="L13" i="1"/>
  <c r="L11" i="1"/>
  <c r="Q109" i="1"/>
  <c r="Q131" i="1" s="1"/>
  <c r="D110" i="1"/>
  <c r="D132" i="1" s="1"/>
  <c r="L22" i="1"/>
  <c r="V18" i="1"/>
  <c r="A150" i="6"/>
  <c r="Q105" i="5"/>
  <c r="Q127" i="5" s="1"/>
  <c r="W15" i="9"/>
  <c r="W19" i="9"/>
  <c r="U106" i="5"/>
  <c r="U128" i="5" s="1"/>
  <c r="L22" i="5"/>
  <c r="V21" i="5"/>
  <c r="L14" i="5"/>
  <c r="V13" i="5"/>
  <c r="V11" i="5"/>
  <c r="W5" i="9"/>
  <c r="W7" i="9"/>
  <c r="L26" i="5"/>
  <c r="V25" i="5"/>
  <c r="L25" i="5"/>
  <c r="V22" i="5"/>
  <c r="V17" i="5"/>
  <c r="L17" i="5"/>
  <c r="V14" i="5"/>
  <c r="D119" i="5"/>
  <c r="D141" i="5" s="1"/>
  <c r="K180" i="6"/>
  <c r="E177" i="6"/>
  <c r="B196" i="6"/>
  <c r="D106" i="5"/>
  <c r="D128" i="5" s="1"/>
  <c r="K106" i="5"/>
  <c r="K128" i="5" s="1"/>
  <c r="S106" i="5"/>
  <c r="S128" i="5" s="1"/>
  <c r="C106" i="5"/>
  <c r="C128" i="5" s="1"/>
  <c r="M106" i="5"/>
  <c r="M128" i="5" s="1"/>
  <c r="N109" i="1"/>
  <c r="N131" i="1" s="1"/>
  <c r="P106" i="5"/>
  <c r="P128" i="5" s="1"/>
  <c r="I106" i="5"/>
  <c r="I128" i="5" s="1"/>
  <c r="J106" i="5"/>
  <c r="J128" i="5" s="1"/>
  <c r="R106" i="5"/>
  <c r="R128" i="5" s="1"/>
  <c r="T106" i="5"/>
  <c r="T128" i="5" s="1"/>
  <c r="G106" i="5"/>
  <c r="G128" i="5" s="1"/>
  <c r="F109" i="1"/>
  <c r="F131" i="1" s="1"/>
  <c r="U117" i="8"/>
  <c r="U139" i="8" s="1"/>
  <c r="M117" i="8"/>
  <c r="M139" i="8" s="1"/>
  <c r="D117" i="8"/>
  <c r="D139" i="8" s="1"/>
  <c r="U117" i="6"/>
  <c r="U139" i="6" s="1"/>
  <c r="F120" i="1"/>
  <c r="F142" i="1" s="1"/>
  <c r="J119" i="5"/>
  <c r="J141" i="5" s="1"/>
  <c r="U120" i="1"/>
  <c r="U142" i="1" s="1"/>
  <c r="R121" i="8"/>
  <c r="R143" i="8" s="1"/>
  <c r="U119" i="5"/>
  <c r="U141" i="5" s="1"/>
  <c r="C119" i="5"/>
  <c r="C141" i="5" s="1"/>
  <c r="T119" i="5"/>
  <c r="T141" i="5" s="1"/>
  <c r="Q121" i="8"/>
  <c r="Q143" i="8" s="1"/>
  <c r="M121" i="8"/>
  <c r="M143" i="8" s="1"/>
  <c r="J121" i="8"/>
  <c r="J143" i="8" s="1"/>
  <c r="I121" i="8"/>
  <c r="I143" i="8" s="1"/>
  <c r="H121" i="8"/>
  <c r="H143" i="8" s="1"/>
  <c r="F121" i="8"/>
  <c r="F143" i="8" s="1"/>
  <c r="F113" i="6"/>
  <c r="F135" i="6" s="1"/>
  <c r="S121" i="8"/>
  <c r="S143" i="8" s="1"/>
  <c r="A169" i="8"/>
  <c r="A156" i="1"/>
  <c r="A153" i="7"/>
  <c r="A162" i="8"/>
  <c r="A149" i="1"/>
  <c r="W9" i="5"/>
  <c r="V104" i="7"/>
  <c r="V126" i="7"/>
  <c r="W126" i="7" s="1"/>
  <c r="W9" i="7"/>
  <c r="L126" i="7"/>
  <c r="L104" i="7"/>
  <c r="V126" i="6"/>
  <c r="V104" i="6"/>
  <c r="L126" i="6"/>
  <c r="L104" i="6"/>
  <c r="V103" i="5"/>
  <c r="V125" i="5"/>
  <c r="L103" i="5"/>
  <c r="L125" i="5"/>
  <c r="V114" i="8"/>
  <c r="L114" i="8"/>
  <c r="W9" i="8"/>
  <c r="L136" i="8"/>
  <c r="W136" i="8" s="1"/>
  <c r="W114" i="8"/>
  <c r="W9" i="6"/>
  <c r="W9" i="1"/>
  <c r="L126" i="1"/>
  <c r="W126" i="1" s="1"/>
  <c r="L104" i="1"/>
  <c r="W104" i="1" s="1"/>
  <c r="A174" i="8"/>
  <c r="A164" i="7"/>
  <c r="A187" i="1"/>
  <c r="W88" i="9"/>
  <c r="W67" i="9"/>
  <c r="W46" i="9"/>
  <c r="W4" i="9"/>
  <c r="A243" i="1"/>
  <c r="B246" i="1" s="1"/>
  <c r="I245" i="1" s="1"/>
  <c r="B215" i="1"/>
  <c r="B247" i="1"/>
  <c r="R177" i="1"/>
  <c r="Q177" i="1" s="1"/>
  <c r="A219" i="1"/>
  <c r="B220" i="1" s="1"/>
  <c r="S219" i="1" s="1"/>
  <c r="B255" i="1"/>
  <c r="R184" i="1"/>
  <c r="Q184" i="1" s="1"/>
  <c r="V22" i="8"/>
  <c r="L22" i="8"/>
  <c r="V20" i="8"/>
  <c r="V18" i="8"/>
  <c r="L18" i="8"/>
  <c r="E121" i="8"/>
  <c r="E143" i="8" s="1"/>
  <c r="P121" i="8"/>
  <c r="P143" i="8" s="1"/>
  <c r="O121" i="8"/>
  <c r="O143" i="8" s="1"/>
  <c r="G121" i="8"/>
  <c r="G143" i="8" s="1"/>
  <c r="T121" i="8"/>
  <c r="T143" i="8" s="1"/>
  <c r="V16" i="8"/>
  <c r="L16" i="8"/>
  <c r="V14" i="8"/>
  <c r="L14" i="8"/>
  <c r="T117" i="8"/>
  <c r="T139" i="8" s="1"/>
  <c r="K117" i="8"/>
  <c r="K139" i="8" s="1"/>
  <c r="N117" i="8"/>
  <c r="N139" i="8" s="1"/>
  <c r="F117" i="8"/>
  <c r="F139" i="8" s="1"/>
  <c r="O117" i="8"/>
  <c r="O139" i="8" s="1"/>
  <c r="C117" i="8"/>
  <c r="C139" i="8" s="1"/>
  <c r="H117" i="8"/>
  <c r="H139" i="8" s="1"/>
  <c r="Q117" i="8"/>
  <c r="Q139" i="8" s="1"/>
  <c r="C128" i="8"/>
  <c r="C150" i="8" s="1"/>
  <c r="O128" i="8"/>
  <c r="O150" i="8" s="1"/>
  <c r="Q128" i="8"/>
  <c r="Q150" i="8" s="1"/>
  <c r="K128" i="8"/>
  <c r="K150" i="8" s="1"/>
  <c r="R128" i="8"/>
  <c r="R150" i="8" s="1"/>
  <c r="H128" i="8"/>
  <c r="H150" i="8" s="1"/>
  <c r="F128" i="8"/>
  <c r="F150" i="8" s="1"/>
  <c r="J128" i="8"/>
  <c r="J150" i="8" s="1"/>
  <c r="S128" i="8"/>
  <c r="S150" i="8" s="1"/>
  <c r="T128" i="8"/>
  <c r="T150" i="8" s="1"/>
  <c r="I128" i="8"/>
  <c r="I150" i="8" s="1"/>
  <c r="B101" i="8"/>
  <c r="P128" i="8"/>
  <c r="P150" i="8" s="1"/>
  <c r="G128" i="8"/>
  <c r="G150" i="8" s="1"/>
  <c r="V21" i="8"/>
  <c r="L21" i="8"/>
  <c r="V19" i="8"/>
  <c r="L19" i="8"/>
  <c r="V13" i="8"/>
  <c r="L13" i="8"/>
  <c r="B53" i="8"/>
  <c r="V26" i="7"/>
  <c r="L26" i="7"/>
  <c r="V25" i="7"/>
  <c r="L25" i="7"/>
  <c r="V22" i="7"/>
  <c r="L22" i="7"/>
  <c r="V21" i="7"/>
  <c r="V18" i="7"/>
  <c r="L18" i="7"/>
  <c r="V17" i="7"/>
  <c r="C109" i="7"/>
  <c r="C131" i="7" s="1"/>
  <c r="E109" i="7"/>
  <c r="E131" i="7" s="1"/>
  <c r="O109" i="7"/>
  <c r="O131" i="7" s="1"/>
  <c r="F109" i="7"/>
  <c r="F131" i="7" s="1"/>
  <c r="M109" i="7"/>
  <c r="M131" i="7" s="1"/>
  <c r="B35" i="7"/>
  <c r="V14" i="7"/>
  <c r="I109" i="7"/>
  <c r="I131" i="7" s="1"/>
  <c r="R108" i="7"/>
  <c r="R130" i="7" s="1"/>
  <c r="F108" i="7"/>
  <c r="F130" i="7" s="1"/>
  <c r="P108" i="7"/>
  <c r="P130" i="7" s="1"/>
  <c r="G108" i="7"/>
  <c r="G130" i="7" s="1"/>
  <c r="S108" i="7"/>
  <c r="S130" i="7" s="1"/>
  <c r="H108" i="7"/>
  <c r="H130" i="7" s="1"/>
  <c r="C108" i="7"/>
  <c r="C130" i="7" s="1"/>
  <c r="E108" i="7"/>
  <c r="E130" i="7" s="1"/>
  <c r="K108" i="7"/>
  <c r="K130" i="7" s="1"/>
  <c r="T108" i="7"/>
  <c r="T130" i="7" s="1"/>
  <c r="O108" i="7"/>
  <c r="O130" i="7" s="1"/>
  <c r="Q108" i="7"/>
  <c r="Q130" i="7" s="1"/>
  <c r="N108" i="7"/>
  <c r="N130" i="7" s="1"/>
  <c r="I108" i="7"/>
  <c r="I130" i="7" s="1"/>
  <c r="B34" i="7"/>
  <c r="V13" i="7"/>
  <c r="D108" i="7"/>
  <c r="D130" i="7" s="1"/>
  <c r="J108" i="7"/>
  <c r="J130" i="7" s="1"/>
  <c r="A89" i="7"/>
  <c r="O119" i="7" s="1"/>
  <c r="O141" i="7" s="1"/>
  <c r="V19" i="7"/>
  <c r="V15" i="7"/>
  <c r="F32" i="6"/>
  <c r="L26" i="6"/>
  <c r="R35" i="6"/>
  <c r="V25" i="6"/>
  <c r="L25" i="6"/>
  <c r="V21" i="6"/>
  <c r="D116" i="6"/>
  <c r="D138" i="6" s="1"/>
  <c r="D113" i="6"/>
  <c r="D135" i="6" s="1"/>
  <c r="I113" i="6"/>
  <c r="I135" i="6" s="1"/>
  <c r="M113" i="6"/>
  <c r="M135" i="6" s="1"/>
  <c r="V18" i="6"/>
  <c r="L18" i="6"/>
  <c r="A63" i="6"/>
  <c r="R112" i="6" s="1"/>
  <c r="R134" i="6" s="1"/>
  <c r="L13" i="6"/>
  <c r="V14" i="6"/>
  <c r="L14" i="6"/>
  <c r="G108" i="6"/>
  <c r="G130" i="6" s="1"/>
  <c r="V13" i="6"/>
  <c r="B31" i="6"/>
  <c r="V11" i="6"/>
  <c r="L11" i="6"/>
  <c r="O120" i="1"/>
  <c r="O142" i="1" s="1"/>
  <c r="Q120" i="1"/>
  <c r="Q142" i="1" s="1"/>
  <c r="T120" i="1"/>
  <c r="T142" i="1" s="1"/>
  <c r="S120" i="1"/>
  <c r="S142" i="1" s="1"/>
  <c r="M120" i="1"/>
  <c r="M142" i="1" s="1"/>
  <c r="E120" i="1"/>
  <c r="E142" i="1" s="1"/>
  <c r="C120" i="1"/>
  <c r="C142" i="1" s="1"/>
  <c r="P120" i="1"/>
  <c r="P142" i="1" s="1"/>
  <c r="R120" i="1"/>
  <c r="R142" i="1" s="1"/>
  <c r="V22" i="1"/>
  <c r="A81" i="1"/>
  <c r="J117" i="1" s="1"/>
  <c r="J139" i="1" s="1"/>
  <c r="L18" i="1"/>
  <c r="A65" i="1"/>
  <c r="D113" i="1" s="1"/>
  <c r="D135" i="1" s="1"/>
  <c r="I112" i="1"/>
  <c r="I134" i="1" s="1"/>
  <c r="O112" i="1"/>
  <c r="O134" i="1" s="1"/>
  <c r="K112" i="1"/>
  <c r="K134" i="1" s="1"/>
  <c r="M112" i="1"/>
  <c r="M134" i="1" s="1"/>
  <c r="F34" i="1"/>
  <c r="A48" i="1"/>
  <c r="I108" i="1" s="1"/>
  <c r="I130" i="1" s="1"/>
  <c r="L20" i="8"/>
  <c r="D121" i="8"/>
  <c r="D143" i="8" s="1"/>
  <c r="V12" i="8"/>
  <c r="L12" i="8"/>
  <c r="V25" i="8"/>
  <c r="L25" i="8"/>
  <c r="V15" i="8"/>
  <c r="V24" i="8"/>
  <c r="U108" i="7"/>
  <c r="U130" i="7" s="1"/>
  <c r="L13" i="7"/>
  <c r="M108" i="7"/>
  <c r="M130" i="7" s="1"/>
  <c r="V16" i="7"/>
  <c r="L15" i="7"/>
  <c r="L11" i="7"/>
  <c r="L20" i="6"/>
  <c r="L16" i="6"/>
  <c r="L12" i="6"/>
  <c r="L17" i="6"/>
  <c r="L21" i="6"/>
  <c r="G109" i="1"/>
  <c r="G131" i="1" s="1"/>
  <c r="E107" i="1"/>
  <c r="E129" i="1" s="1"/>
  <c r="L15" i="1"/>
  <c r="L20" i="1"/>
  <c r="A151" i="6"/>
  <c r="B232" i="1"/>
  <c r="A155" i="7"/>
  <c r="B180" i="1"/>
  <c r="A180" i="1" s="1"/>
  <c r="B200" i="1"/>
  <c r="V26" i="5"/>
  <c r="L21" i="5"/>
  <c r="L13" i="5"/>
  <c r="L11" i="5"/>
  <c r="L16" i="5"/>
  <c r="Q108" i="5"/>
  <c r="Q130" i="5" s="1"/>
  <c r="G111" i="5"/>
  <c r="G133" i="5" s="1"/>
  <c r="V24" i="5"/>
  <c r="L24" i="5"/>
  <c r="L20" i="5"/>
  <c r="L15" i="5"/>
  <c r="L12" i="5"/>
  <c r="V20" i="5"/>
  <c r="P108" i="5"/>
  <c r="P130" i="5" s="1"/>
  <c r="F108" i="5"/>
  <c r="F130" i="5" s="1"/>
  <c r="C108" i="5"/>
  <c r="C130" i="5" s="1"/>
  <c r="J108" i="5"/>
  <c r="J130" i="5" s="1"/>
  <c r="T123" i="8"/>
  <c r="T145" i="8" s="1"/>
  <c r="P116" i="6"/>
  <c r="P138" i="6" s="1"/>
  <c r="J123" i="8"/>
  <c r="J145" i="8" s="1"/>
  <c r="E112" i="7"/>
  <c r="E134" i="7" s="1"/>
  <c r="U112" i="7"/>
  <c r="U134" i="7" s="1"/>
  <c r="C112" i="7"/>
  <c r="C134" i="7" s="1"/>
  <c r="O112" i="7"/>
  <c r="O134" i="7" s="1"/>
  <c r="D106" i="6"/>
  <c r="D128" i="6" s="1"/>
  <c r="P119" i="8"/>
  <c r="P141" i="8" s="1"/>
  <c r="M106" i="6"/>
  <c r="M128" i="6" s="1"/>
  <c r="M112" i="7"/>
  <c r="M134" i="7" s="1"/>
  <c r="K112" i="7"/>
  <c r="K134" i="7" s="1"/>
  <c r="S127" i="8"/>
  <c r="S149" i="8" s="1"/>
  <c r="D112" i="7"/>
  <c r="D134" i="7" s="1"/>
  <c r="N106" i="6"/>
  <c r="N128" i="6" s="1"/>
  <c r="P112" i="7"/>
  <c r="P134" i="7" s="1"/>
  <c r="J112" i="7"/>
  <c r="J134" i="7" s="1"/>
  <c r="M116" i="6"/>
  <c r="M138" i="6" s="1"/>
  <c r="N119" i="8"/>
  <c r="N141" i="8" s="1"/>
  <c r="K116" i="6"/>
  <c r="K138" i="6" s="1"/>
  <c r="J116" i="6"/>
  <c r="J138" i="6" s="1"/>
  <c r="Q187" i="1"/>
  <c r="A157" i="1"/>
  <c r="V18" i="5"/>
  <c r="A172" i="8"/>
  <c r="A160" i="8"/>
  <c r="L18" i="5"/>
  <c r="N108" i="5"/>
  <c r="N130" i="5" s="1"/>
  <c r="M108" i="5"/>
  <c r="M130" i="5" s="1"/>
  <c r="I108" i="5"/>
  <c r="I130" i="5" s="1"/>
  <c r="G108" i="5"/>
  <c r="G130" i="5" s="1"/>
  <c r="O108" i="5"/>
  <c r="O130" i="5" s="1"/>
  <c r="R108" i="5"/>
  <c r="R130" i="5" s="1"/>
  <c r="K108" i="5"/>
  <c r="K130" i="5" s="1"/>
  <c r="A151" i="7"/>
  <c r="A151" i="1"/>
  <c r="Q177" i="6"/>
  <c r="E187" i="1"/>
  <c r="D120" i="6"/>
  <c r="D142" i="6" s="1"/>
  <c r="B187" i="7"/>
  <c r="Q186" i="7" s="1"/>
  <c r="O106" i="5"/>
  <c r="O128" i="5" s="1"/>
  <c r="A152" i="1"/>
  <c r="S107" i="1"/>
  <c r="S129" i="1" s="1"/>
  <c r="Q118" i="5"/>
  <c r="Q140" i="5" s="1"/>
  <c r="N118" i="5"/>
  <c r="N140" i="5" s="1"/>
  <c r="T118" i="5"/>
  <c r="T140" i="5" s="1"/>
  <c r="C111" i="7"/>
  <c r="C133" i="7" s="1"/>
  <c r="K118" i="5"/>
  <c r="K140" i="5" s="1"/>
  <c r="S118" i="5"/>
  <c r="S140" i="5" s="1"/>
  <c r="D105" i="5"/>
  <c r="D127" i="5" s="1"/>
  <c r="C121" i="1"/>
  <c r="C143" i="1" s="1"/>
  <c r="Q108" i="6"/>
  <c r="Q130" i="6" s="1"/>
  <c r="C111" i="5"/>
  <c r="C133" i="5" s="1"/>
  <c r="D111" i="5"/>
  <c r="D133" i="5" s="1"/>
  <c r="H121" i="1"/>
  <c r="H143" i="1" s="1"/>
  <c r="M120" i="6"/>
  <c r="M142" i="6" s="1"/>
  <c r="I118" i="5"/>
  <c r="I140" i="5" s="1"/>
  <c r="M105" i="5"/>
  <c r="M127" i="5" s="1"/>
  <c r="R118" i="5"/>
  <c r="R140" i="5" s="1"/>
  <c r="F105" i="5"/>
  <c r="F127" i="5" s="1"/>
  <c r="N105" i="5"/>
  <c r="N127" i="5" s="1"/>
  <c r="K130" i="8"/>
  <c r="K152" i="8" s="1"/>
  <c r="M130" i="8"/>
  <c r="M152" i="8" s="1"/>
  <c r="P130" i="8"/>
  <c r="P152" i="8" s="1"/>
  <c r="B44" i="5"/>
  <c r="G43" i="5" s="1"/>
  <c r="H107" i="5"/>
  <c r="H129" i="5" s="1"/>
  <c r="F107" i="5"/>
  <c r="F129" i="5" s="1"/>
  <c r="G107" i="5"/>
  <c r="G129" i="5" s="1"/>
  <c r="E130" i="8"/>
  <c r="E152" i="8" s="1"/>
  <c r="J107" i="5"/>
  <c r="J129" i="5" s="1"/>
  <c r="B189" i="7"/>
  <c r="C188" i="7" s="1"/>
  <c r="H111" i="5"/>
  <c r="H133" i="5" s="1"/>
  <c r="U111" i="5"/>
  <c r="U133" i="5" s="1"/>
  <c r="M111" i="5"/>
  <c r="M133" i="5" s="1"/>
  <c r="K111" i="5"/>
  <c r="K133" i="5" s="1"/>
  <c r="I111" i="5"/>
  <c r="I133" i="5" s="1"/>
  <c r="P111" i="5"/>
  <c r="P133" i="5" s="1"/>
  <c r="F111" i="5"/>
  <c r="F133" i="5" s="1"/>
  <c r="N111" i="5"/>
  <c r="N133" i="5" s="1"/>
  <c r="S111" i="5"/>
  <c r="S133" i="5" s="1"/>
  <c r="E111" i="5"/>
  <c r="E133" i="5" s="1"/>
  <c r="O111" i="5"/>
  <c r="O133" i="5" s="1"/>
  <c r="Q111" i="5"/>
  <c r="Q133" i="5" s="1"/>
  <c r="T111" i="5"/>
  <c r="T133" i="5" s="1"/>
  <c r="J111" i="5"/>
  <c r="J133" i="5" s="1"/>
  <c r="R111" i="5"/>
  <c r="R133" i="5" s="1"/>
  <c r="E113" i="5"/>
  <c r="E135" i="5" s="1"/>
  <c r="J113" i="5"/>
  <c r="J135" i="5" s="1"/>
  <c r="P113" i="5"/>
  <c r="P135" i="5" s="1"/>
  <c r="F113" i="5"/>
  <c r="F135" i="5" s="1"/>
  <c r="N113" i="5"/>
  <c r="N135" i="5" s="1"/>
  <c r="M113" i="5"/>
  <c r="M135" i="5" s="1"/>
  <c r="O113" i="5"/>
  <c r="O135" i="5" s="1"/>
  <c r="R113" i="5"/>
  <c r="R135" i="5" s="1"/>
  <c r="I113" i="5"/>
  <c r="I135" i="5" s="1"/>
  <c r="H113" i="5"/>
  <c r="H135" i="5" s="1"/>
  <c r="G113" i="5"/>
  <c r="G135" i="5" s="1"/>
  <c r="Q113" i="5"/>
  <c r="Q135" i="5" s="1"/>
  <c r="U113" i="5"/>
  <c r="U135" i="5" s="1"/>
  <c r="D113" i="5"/>
  <c r="D135" i="5" s="1"/>
  <c r="H108" i="6"/>
  <c r="H130" i="6" s="1"/>
  <c r="T108" i="6"/>
  <c r="T130" i="6" s="1"/>
  <c r="D108" i="6"/>
  <c r="D130" i="6" s="1"/>
  <c r="M108" i="6"/>
  <c r="M130" i="6" s="1"/>
  <c r="P127" i="8"/>
  <c r="P149" i="8" s="1"/>
  <c r="R127" i="8"/>
  <c r="R149" i="8" s="1"/>
  <c r="G127" i="8"/>
  <c r="G149" i="8" s="1"/>
  <c r="D127" i="8"/>
  <c r="D149" i="8" s="1"/>
  <c r="T127" i="8"/>
  <c r="T149" i="8" s="1"/>
  <c r="J127" i="8"/>
  <c r="J149" i="8" s="1"/>
  <c r="N127" i="8"/>
  <c r="N149" i="8" s="1"/>
  <c r="U127" i="8"/>
  <c r="U149" i="8" s="1"/>
  <c r="I127" i="8"/>
  <c r="I149" i="8" s="1"/>
  <c r="F127" i="8"/>
  <c r="F149" i="8" s="1"/>
  <c r="K127" i="8"/>
  <c r="K149" i="8" s="1"/>
  <c r="H123" i="8"/>
  <c r="H145" i="8" s="1"/>
  <c r="I123" i="8"/>
  <c r="I145" i="8" s="1"/>
  <c r="P123" i="8"/>
  <c r="P145" i="8" s="1"/>
  <c r="C123" i="8"/>
  <c r="C145" i="8" s="1"/>
  <c r="K123" i="8"/>
  <c r="K145" i="8" s="1"/>
  <c r="F123" i="8"/>
  <c r="F145" i="8" s="1"/>
  <c r="U123" i="8"/>
  <c r="U145" i="8" s="1"/>
  <c r="E123" i="8"/>
  <c r="E145" i="8" s="1"/>
  <c r="S123" i="8"/>
  <c r="S145" i="8" s="1"/>
  <c r="D123" i="8"/>
  <c r="D145" i="8" s="1"/>
  <c r="R123" i="8"/>
  <c r="R145" i="8" s="1"/>
  <c r="Q123" i="8"/>
  <c r="Q145" i="8" s="1"/>
  <c r="M123" i="8"/>
  <c r="M145" i="8" s="1"/>
  <c r="O123" i="8"/>
  <c r="O145" i="8" s="1"/>
  <c r="N123" i="8"/>
  <c r="N145" i="8" s="1"/>
  <c r="E119" i="8"/>
  <c r="E141" i="8" s="1"/>
  <c r="K119" i="8"/>
  <c r="K141" i="8" s="1"/>
  <c r="G119" i="8"/>
  <c r="G141" i="8" s="1"/>
  <c r="S119" i="8"/>
  <c r="S141" i="8" s="1"/>
  <c r="R119" i="8"/>
  <c r="R141" i="8" s="1"/>
  <c r="H119" i="8"/>
  <c r="H141" i="8" s="1"/>
  <c r="J119" i="8"/>
  <c r="J141" i="8" s="1"/>
  <c r="M119" i="8"/>
  <c r="M141" i="8" s="1"/>
  <c r="C119" i="8"/>
  <c r="C141" i="8" s="1"/>
  <c r="F119" i="8"/>
  <c r="F141" i="8" s="1"/>
  <c r="D119" i="8"/>
  <c r="D141" i="8" s="1"/>
  <c r="O119" i="8"/>
  <c r="O141" i="8" s="1"/>
  <c r="U119" i="8"/>
  <c r="U141" i="8" s="1"/>
  <c r="Q119" i="8"/>
  <c r="Q141" i="8" s="1"/>
  <c r="M121" i="1"/>
  <c r="M143" i="1" s="1"/>
  <c r="A162" i="7"/>
  <c r="A163" i="7"/>
  <c r="A168" i="8"/>
  <c r="T121" i="1"/>
  <c r="T143" i="1" s="1"/>
  <c r="A166" i="8"/>
  <c r="J130" i="8"/>
  <c r="J152" i="8" s="1"/>
  <c r="H126" i="8"/>
  <c r="H148" i="8" s="1"/>
  <c r="G130" i="8"/>
  <c r="G152" i="8" s="1"/>
  <c r="B189" i="8"/>
  <c r="J111" i="7"/>
  <c r="J133" i="7" s="1"/>
  <c r="E120" i="6"/>
  <c r="E142" i="6" s="1"/>
  <c r="D109" i="7"/>
  <c r="D131" i="7" s="1"/>
  <c r="C113" i="6"/>
  <c r="C135" i="6" s="1"/>
  <c r="N113" i="6"/>
  <c r="N135" i="6" s="1"/>
  <c r="P121" i="1"/>
  <c r="P143" i="1" s="1"/>
  <c r="U121" i="1"/>
  <c r="U143" i="1" s="1"/>
  <c r="F112" i="1"/>
  <c r="F134" i="1" s="1"/>
  <c r="A160" i="1"/>
  <c r="A164" i="6"/>
  <c r="O107" i="5"/>
  <c r="O129" i="5" s="1"/>
  <c r="J121" i="1"/>
  <c r="J143" i="1" s="1"/>
  <c r="S121" i="1"/>
  <c r="S143" i="1" s="1"/>
  <c r="N120" i="6"/>
  <c r="N142" i="6" s="1"/>
  <c r="O120" i="6"/>
  <c r="O142" i="6" s="1"/>
  <c r="B197" i="8"/>
  <c r="T196" i="8" s="1"/>
  <c r="B214" i="6"/>
  <c r="K177" i="6"/>
  <c r="N106" i="5"/>
  <c r="N128" i="5" s="1"/>
  <c r="C120" i="6"/>
  <c r="C142" i="6" s="1"/>
  <c r="I130" i="8"/>
  <c r="I152" i="8" s="1"/>
  <c r="T130" i="8"/>
  <c r="T152" i="8" s="1"/>
  <c r="F120" i="6"/>
  <c r="F142" i="6" s="1"/>
  <c r="H109" i="7"/>
  <c r="H131" i="7" s="1"/>
  <c r="K113" i="6"/>
  <c r="K135" i="6" s="1"/>
  <c r="O113" i="6"/>
  <c r="O135" i="6" s="1"/>
  <c r="E121" i="1"/>
  <c r="E143" i="1" s="1"/>
  <c r="A155" i="6"/>
  <c r="A158" i="6"/>
  <c r="S107" i="5"/>
  <c r="S129" i="5" s="1"/>
  <c r="Q112" i="1"/>
  <c r="Q134" i="1" s="1"/>
  <c r="R107" i="5"/>
  <c r="R129" i="5" s="1"/>
  <c r="U112" i="1"/>
  <c r="U134" i="1" s="1"/>
  <c r="C107" i="5"/>
  <c r="C129" i="5" s="1"/>
  <c r="G120" i="6"/>
  <c r="G142" i="6" s="1"/>
  <c r="S112" i="1"/>
  <c r="S134" i="1" s="1"/>
  <c r="K176" i="7"/>
  <c r="A177" i="6"/>
  <c r="K120" i="6"/>
  <c r="K142" i="6" s="1"/>
  <c r="D130" i="8"/>
  <c r="R130" i="8"/>
  <c r="R152" i="8" s="1"/>
  <c r="H130" i="8"/>
  <c r="H152" i="8" s="1"/>
  <c r="N130" i="8"/>
  <c r="N152" i="8" s="1"/>
  <c r="J120" i="6"/>
  <c r="J142" i="6" s="1"/>
  <c r="T113" i="6"/>
  <c r="T135" i="6" s="1"/>
  <c r="S113" i="6"/>
  <c r="S135" i="6" s="1"/>
  <c r="C112" i="1"/>
  <c r="C134" i="1" s="1"/>
  <c r="A154" i="7"/>
  <c r="I121" i="1"/>
  <c r="I143" i="1" s="1"/>
  <c r="O121" i="1"/>
  <c r="O143" i="1" s="1"/>
  <c r="E176" i="7"/>
  <c r="B188" i="6"/>
  <c r="C130" i="8"/>
  <c r="C152" i="8" s="1"/>
  <c r="Q130" i="8"/>
  <c r="Q152" i="8" s="1"/>
  <c r="P120" i="6"/>
  <c r="P142" i="6" s="1"/>
  <c r="T109" i="7"/>
  <c r="T131" i="7" s="1"/>
  <c r="P113" i="6"/>
  <c r="P135" i="6" s="1"/>
  <c r="R113" i="6"/>
  <c r="R135" i="6" s="1"/>
  <c r="J112" i="1"/>
  <c r="J134" i="1" s="1"/>
  <c r="A165" i="8"/>
  <c r="Q107" i="5"/>
  <c r="Q129" i="5" s="1"/>
  <c r="Q120" i="6"/>
  <c r="Q142" i="6" s="1"/>
  <c r="Q121" i="1"/>
  <c r="Q143" i="1" s="1"/>
  <c r="G121" i="1"/>
  <c r="G143" i="1" s="1"/>
  <c r="F130" i="8"/>
  <c r="F152" i="8" s="1"/>
  <c r="U130" i="8"/>
  <c r="U152" i="8" s="1"/>
  <c r="Q113" i="6"/>
  <c r="Q135" i="6" s="1"/>
  <c r="H120" i="6"/>
  <c r="H142" i="6" s="1"/>
  <c r="N109" i="7"/>
  <c r="N131" i="7" s="1"/>
  <c r="E113" i="6"/>
  <c r="E135" i="6" s="1"/>
  <c r="H113" i="6"/>
  <c r="H135" i="6" s="1"/>
  <c r="D121" i="1"/>
  <c r="D143" i="1" s="1"/>
  <c r="A154" i="6"/>
  <c r="K177" i="1"/>
  <c r="K107" i="5"/>
  <c r="K129" i="5" s="1"/>
  <c r="U111" i="7"/>
  <c r="U133" i="7" s="1"/>
  <c r="F116" i="6"/>
  <c r="F138" i="6" s="1"/>
  <c r="T105" i="5"/>
  <c r="T127" i="5" s="1"/>
  <c r="U105" i="5"/>
  <c r="U127" i="5" s="1"/>
  <c r="O105" i="5"/>
  <c r="O127" i="5" s="1"/>
  <c r="H105" i="5"/>
  <c r="H127" i="5" s="1"/>
  <c r="R105" i="5"/>
  <c r="R127" i="5" s="1"/>
  <c r="J105" i="5"/>
  <c r="J127" i="5" s="1"/>
  <c r="I105" i="5"/>
  <c r="I127" i="5" s="1"/>
  <c r="B51" i="5"/>
  <c r="P50" i="5" s="1"/>
  <c r="P105" i="5"/>
  <c r="P127" i="5" s="1"/>
  <c r="C105" i="5"/>
  <c r="C127" i="5" s="1"/>
  <c r="K105" i="5"/>
  <c r="K127" i="5" s="1"/>
  <c r="G105" i="5"/>
  <c r="G127" i="5" s="1"/>
  <c r="B42" i="5"/>
  <c r="E105" i="5"/>
  <c r="E127" i="5" s="1"/>
  <c r="B49" i="5"/>
  <c r="P48" i="5" s="1"/>
  <c r="D109" i="1"/>
  <c r="D131" i="1" s="1"/>
  <c r="K109" i="1"/>
  <c r="K131" i="1" s="1"/>
  <c r="J109" i="1"/>
  <c r="J131" i="1" s="1"/>
  <c r="H109" i="1"/>
  <c r="H131" i="1" s="1"/>
  <c r="P109" i="1"/>
  <c r="P131" i="1" s="1"/>
  <c r="T109" i="1"/>
  <c r="T131" i="1" s="1"/>
  <c r="O109" i="1"/>
  <c r="O131" i="1" s="1"/>
  <c r="M109" i="1"/>
  <c r="M131" i="1" s="1"/>
  <c r="B204" i="6"/>
  <c r="B206" i="6"/>
  <c r="E117" i="6"/>
  <c r="E139" i="6" s="1"/>
  <c r="O117" i="6"/>
  <c r="O139" i="6" s="1"/>
  <c r="F117" i="6"/>
  <c r="F139" i="6" s="1"/>
  <c r="Q117" i="6"/>
  <c r="Q139" i="6" s="1"/>
  <c r="H117" i="6"/>
  <c r="H139" i="6" s="1"/>
  <c r="S117" i="6"/>
  <c r="S139" i="6" s="1"/>
  <c r="M117" i="6"/>
  <c r="M139" i="6" s="1"/>
  <c r="B206" i="1"/>
  <c r="Q205" i="1" s="1"/>
  <c r="B204" i="1"/>
  <c r="T203" i="1" s="1"/>
  <c r="M120" i="5"/>
  <c r="M142" i="5" s="1"/>
  <c r="P120" i="5"/>
  <c r="P142" i="5" s="1"/>
  <c r="P116" i="5"/>
  <c r="P138" i="5" s="1"/>
  <c r="Q116" i="5"/>
  <c r="Q138" i="5" s="1"/>
  <c r="U116" i="5"/>
  <c r="U138" i="5" s="1"/>
  <c r="O116" i="5"/>
  <c r="O138" i="5" s="1"/>
  <c r="F116" i="5"/>
  <c r="F138" i="5" s="1"/>
  <c r="I116" i="5"/>
  <c r="I138" i="5" s="1"/>
  <c r="S116" i="5"/>
  <c r="S138" i="5" s="1"/>
  <c r="N116" i="5"/>
  <c r="N138" i="5" s="1"/>
  <c r="C116" i="5"/>
  <c r="C138" i="5" s="1"/>
  <c r="R116" i="5"/>
  <c r="R138" i="5" s="1"/>
  <c r="A163" i="6"/>
  <c r="A163" i="1"/>
  <c r="A173" i="8"/>
  <c r="A149" i="7"/>
  <c r="B197" i="7"/>
  <c r="B195" i="7"/>
  <c r="H194" i="7" s="1"/>
  <c r="G121" i="6"/>
  <c r="G143" i="6" s="1"/>
  <c r="P121" i="6"/>
  <c r="P143" i="6" s="1"/>
  <c r="K121" i="6"/>
  <c r="K143" i="6" s="1"/>
  <c r="T121" i="6"/>
  <c r="T143" i="6" s="1"/>
  <c r="F121" i="6"/>
  <c r="F143" i="6" s="1"/>
  <c r="U121" i="6"/>
  <c r="U143" i="6" s="1"/>
  <c r="G116" i="6"/>
  <c r="G138" i="6" s="1"/>
  <c r="I116" i="6"/>
  <c r="I138" i="6" s="1"/>
  <c r="S116" i="6"/>
  <c r="S138" i="6" s="1"/>
  <c r="C116" i="6"/>
  <c r="H116" i="6"/>
  <c r="H138" i="6" s="1"/>
  <c r="N116" i="6"/>
  <c r="N138" i="6" s="1"/>
  <c r="U116" i="6"/>
  <c r="U138" i="6" s="1"/>
  <c r="Q116" i="6"/>
  <c r="Q138" i="6" s="1"/>
  <c r="E116" i="6"/>
  <c r="E138" i="6" s="1"/>
  <c r="O116" i="6"/>
  <c r="O138" i="6" s="1"/>
  <c r="T116" i="6"/>
  <c r="T138" i="6" s="1"/>
  <c r="R106" i="6"/>
  <c r="R128" i="6" s="1"/>
  <c r="U106" i="6"/>
  <c r="U128" i="6" s="1"/>
  <c r="C106" i="6"/>
  <c r="C128" i="6" s="1"/>
  <c r="P106" i="6"/>
  <c r="P128" i="6" s="1"/>
  <c r="G106" i="6"/>
  <c r="G128" i="6" s="1"/>
  <c r="O106" i="6"/>
  <c r="O128" i="6" s="1"/>
  <c r="E106" i="6"/>
  <c r="E128" i="6" s="1"/>
  <c r="R121" i="6"/>
  <c r="R143" i="6" s="1"/>
  <c r="I121" i="6"/>
  <c r="I143" i="6" s="1"/>
  <c r="H115" i="5"/>
  <c r="H137" i="5" s="1"/>
  <c r="D115" i="5"/>
  <c r="D137" i="5" s="1"/>
  <c r="N115" i="5"/>
  <c r="N137" i="5" s="1"/>
  <c r="R115" i="5"/>
  <c r="R137" i="5" s="1"/>
  <c r="K115" i="5"/>
  <c r="K137" i="5" s="1"/>
  <c r="P115" i="5"/>
  <c r="P137" i="5" s="1"/>
  <c r="I115" i="5"/>
  <c r="I137" i="5" s="1"/>
  <c r="E115" i="5"/>
  <c r="E137" i="5" s="1"/>
  <c r="F115" i="5"/>
  <c r="F137" i="5" s="1"/>
  <c r="J115" i="5"/>
  <c r="J137" i="5" s="1"/>
  <c r="A180" i="6"/>
  <c r="E119" i="5"/>
  <c r="E141" i="5" s="1"/>
  <c r="U128" i="8"/>
  <c r="U150" i="8" s="1"/>
  <c r="M128" i="8"/>
  <c r="M150" i="8" s="1"/>
  <c r="D128" i="8"/>
  <c r="D150" i="8" s="1"/>
  <c r="T111" i="7"/>
  <c r="T133" i="7" s="1"/>
  <c r="K111" i="7"/>
  <c r="K133" i="7" s="1"/>
  <c r="B198" i="6"/>
  <c r="A159" i="8"/>
  <c r="A160" i="7"/>
  <c r="M119" i="5"/>
  <c r="M141" i="5" s="1"/>
  <c r="K119" i="5"/>
  <c r="K141" i="5" s="1"/>
  <c r="B199" i="8"/>
  <c r="S198" i="8" s="1"/>
  <c r="A154" i="1"/>
  <c r="N119" i="5"/>
  <c r="N141" i="5" s="1"/>
  <c r="P119" i="5"/>
  <c r="P141" i="5" s="1"/>
  <c r="R119" i="5"/>
  <c r="R141" i="5" s="1"/>
  <c r="I119" i="5"/>
  <c r="I141" i="5" s="1"/>
  <c r="O119" i="5"/>
  <c r="O141" i="5" s="1"/>
  <c r="E111" i="7"/>
  <c r="E133" i="7" s="1"/>
  <c r="S121" i="6"/>
  <c r="S143" i="6" s="1"/>
  <c r="J121" i="6"/>
  <c r="J143" i="6" s="1"/>
  <c r="O107" i="1"/>
  <c r="O129" i="1" s="1"/>
  <c r="F107" i="1"/>
  <c r="F129" i="1" s="1"/>
  <c r="U118" i="5"/>
  <c r="U140" i="5" s="1"/>
  <c r="T113" i="5"/>
  <c r="T135" i="5" s="1"/>
  <c r="C113" i="5"/>
  <c r="C135" i="5" s="1"/>
  <c r="L24" i="7"/>
  <c r="R115" i="7"/>
  <c r="R137" i="7" s="1"/>
  <c r="I115" i="7"/>
  <c r="I137" i="7" s="1"/>
  <c r="L32" i="7"/>
  <c r="G115" i="7"/>
  <c r="G137" i="7" s="1"/>
  <c r="P115" i="7"/>
  <c r="P137" i="7" s="1"/>
  <c r="V20" i="7"/>
  <c r="F111" i="7"/>
  <c r="F133" i="7" s="1"/>
  <c r="P111" i="7"/>
  <c r="P133" i="7" s="1"/>
  <c r="R111" i="7"/>
  <c r="R133" i="7" s="1"/>
  <c r="I111" i="7"/>
  <c r="I133" i="7" s="1"/>
  <c r="Q110" i="7"/>
  <c r="Q132" i="7" s="1"/>
  <c r="I106" i="7"/>
  <c r="I128" i="7" s="1"/>
  <c r="J106" i="7"/>
  <c r="J128" i="7" s="1"/>
  <c r="P106" i="7"/>
  <c r="P128" i="7" s="1"/>
  <c r="H106" i="7"/>
  <c r="H128" i="7" s="1"/>
  <c r="C106" i="7"/>
  <c r="C128" i="7" s="1"/>
  <c r="N106" i="7"/>
  <c r="N128" i="7" s="1"/>
  <c r="Q106" i="7"/>
  <c r="Q128" i="7" s="1"/>
  <c r="R106" i="7"/>
  <c r="R128" i="7" s="1"/>
  <c r="O106" i="7"/>
  <c r="O128" i="7" s="1"/>
  <c r="K106" i="7"/>
  <c r="K128" i="7" s="1"/>
  <c r="F106" i="7"/>
  <c r="F128" i="7" s="1"/>
  <c r="G106" i="7"/>
  <c r="G128" i="7" s="1"/>
  <c r="D106" i="7"/>
  <c r="D128" i="7" s="1"/>
  <c r="V11" i="7"/>
  <c r="B31" i="7"/>
  <c r="M106" i="7"/>
  <c r="M128" i="7" s="1"/>
  <c r="V24" i="7"/>
  <c r="V23" i="7"/>
  <c r="L23" i="7"/>
  <c r="C115" i="7"/>
  <c r="S115" i="7"/>
  <c r="S137" i="7" s="1"/>
  <c r="O115" i="7"/>
  <c r="O137" i="7" s="1"/>
  <c r="Q115" i="7"/>
  <c r="Q137" i="7" s="1"/>
  <c r="T115" i="7"/>
  <c r="T137" i="7" s="1"/>
  <c r="J115" i="7"/>
  <c r="J137" i="7" s="1"/>
  <c r="D115" i="7"/>
  <c r="D137" i="7" s="1"/>
  <c r="F115" i="7"/>
  <c r="F137" i="7" s="1"/>
  <c r="E115" i="7"/>
  <c r="E137" i="7" s="1"/>
  <c r="K115" i="7"/>
  <c r="K137" i="7" s="1"/>
  <c r="M115" i="7"/>
  <c r="N115" i="7"/>
  <c r="N137" i="7" s="1"/>
  <c r="U115" i="7"/>
  <c r="U137" i="7" s="1"/>
  <c r="H115" i="7"/>
  <c r="H137" i="7" s="1"/>
  <c r="L20" i="7"/>
  <c r="L19" i="7"/>
  <c r="L16" i="7"/>
  <c r="O110" i="7"/>
  <c r="O132" i="7" s="1"/>
  <c r="M110" i="7"/>
  <c r="M132" i="7" s="1"/>
  <c r="F110" i="7"/>
  <c r="F132" i="7" s="1"/>
  <c r="U110" i="7"/>
  <c r="U132" i="7" s="1"/>
  <c r="K110" i="7"/>
  <c r="K132" i="7" s="1"/>
  <c r="P110" i="7"/>
  <c r="P132" i="7" s="1"/>
  <c r="D110" i="7"/>
  <c r="D132" i="7" s="1"/>
  <c r="E110" i="7"/>
  <c r="E132" i="7" s="1"/>
  <c r="C110" i="7"/>
  <c r="C132" i="7" s="1"/>
  <c r="N110" i="7"/>
  <c r="N132" i="7" s="1"/>
  <c r="I110" i="7"/>
  <c r="I132" i="7" s="1"/>
  <c r="S110" i="7"/>
  <c r="S132" i="7" s="1"/>
  <c r="H110" i="7"/>
  <c r="H132" i="7" s="1"/>
  <c r="F31" i="7"/>
  <c r="V12" i="7"/>
  <c r="L12" i="7"/>
  <c r="V26" i="6"/>
  <c r="N121" i="6"/>
  <c r="N143" i="6" s="1"/>
  <c r="D121" i="6"/>
  <c r="D143" i="6" s="1"/>
  <c r="M121" i="6"/>
  <c r="M143" i="6" s="1"/>
  <c r="O121" i="6"/>
  <c r="O143" i="6" s="1"/>
  <c r="H121" i="6"/>
  <c r="H143" i="6" s="1"/>
  <c r="E121" i="6"/>
  <c r="E143" i="6" s="1"/>
  <c r="C121" i="6"/>
  <c r="C143" i="6" s="1"/>
  <c r="Q121" i="6"/>
  <c r="Q143" i="6" s="1"/>
  <c r="V24" i="6"/>
  <c r="L24" i="6"/>
  <c r="D119" i="6"/>
  <c r="D141" i="6" s="1"/>
  <c r="Q119" i="6"/>
  <c r="Q141" i="6" s="1"/>
  <c r="T119" i="6"/>
  <c r="T141" i="6" s="1"/>
  <c r="P119" i="6"/>
  <c r="P141" i="6" s="1"/>
  <c r="M119" i="6"/>
  <c r="M141" i="6" s="1"/>
  <c r="H119" i="6"/>
  <c r="H141" i="6" s="1"/>
  <c r="R118" i="6"/>
  <c r="R140" i="6" s="1"/>
  <c r="I118" i="6"/>
  <c r="I140" i="6" s="1"/>
  <c r="J118" i="6"/>
  <c r="J140" i="6" s="1"/>
  <c r="O118" i="6"/>
  <c r="O140" i="6" s="1"/>
  <c r="U118" i="6"/>
  <c r="U140" i="6" s="1"/>
  <c r="S118" i="6"/>
  <c r="S140" i="6" s="1"/>
  <c r="P118" i="6"/>
  <c r="P140" i="6" s="1"/>
  <c r="H118" i="6"/>
  <c r="H140" i="6" s="1"/>
  <c r="Q118" i="6"/>
  <c r="Q140" i="6" s="1"/>
  <c r="M118" i="6"/>
  <c r="D118" i="6"/>
  <c r="D140" i="6" s="1"/>
  <c r="G118" i="6"/>
  <c r="G140" i="6" s="1"/>
  <c r="E118" i="6"/>
  <c r="E140" i="6" s="1"/>
  <c r="N118" i="6"/>
  <c r="N140" i="6" s="1"/>
  <c r="K118" i="6"/>
  <c r="K140" i="6" s="1"/>
  <c r="C118" i="6"/>
  <c r="C140" i="6" s="1"/>
  <c r="F118" i="6"/>
  <c r="F140" i="6" s="1"/>
  <c r="T118" i="6"/>
  <c r="T140" i="6" s="1"/>
  <c r="L23" i="6"/>
  <c r="V23" i="6"/>
  <c r="V20" i="6"/>
  <c r="A74" i="6"/>
  <c r="M115" i="6" s="1"/>
  <c r="M137" i="6" s="1"/>
  <c r="V19" i="6"/>
  <c r="A72" i="6"/>
  <c r="E114" i="6" s="1"/>
  <c r="E136" i="6" s="1"/>
  <c r="L19" i="6"/>
  <c r="S111" i="6"/>
  <c r="S133" i="6" s="1"/>
  <c r="T111" i="6"/>
  <c r="T133" i="6" s="1"/>
  <c r="K111" i="6"/>
  <c r="K133" i="6" s="1"/>
  <c r="C111" i="6"/>
  <c r="C133" i="6" s="1"/>
  <c r="P111" i="6"/>
  <c r="P133" i="6" s="1"/>
  <c r="U111" i="6"/>
  <c r="U133" i="6" s="1"/>
  <c r="N111" i="6"/>
  <c r="N133" i="6" s="1"/>
  <c r="M111" i="6"/>
  <c r="M133" i="6" s="1"/>
  <c r="I111" i="6"/>
  <c r="I133" i="6" s="1"/>
  <c r="O111" i="6"/>
  <c r="O133" i="6" s="1"/>
  <c r="G111" i="6"/>
  <c r="G133" i="6" s="1"/>
  <c r="D111" i="6"/>
  <c r="D133" i="6" s="1"/>
  <c r="J111" i="6"/>
  <c r="J133" i="6" s="1"/>
  <c r="Q111" i="6"/>
  <c r="Q133" i="6" s="1"/>
  <c r="H111" i="6"/>
  <c r="H133" i="6" s="1"/>
  <c r="V16" i="6"/>
  <c r="F111" i="6"/>
  <c r="F133" i="6" s="1"/>
  <c r="L15" i="6"/>
  <c r="V15" i="6"/>
  <c r="A56" i="6"/>
  <c r="C110" i="6" s="1"/>
  <c r="V12" i="6"/>
  <c r="M118" i="5"/>
  <c r="M140" i="5" s="1"/>
  <c r="D118" i="5"/>
  <c r="D140" i="5" s="1"/>
  <c r="H118" i="5"/>
  <c r="H140" i="5" s="1"/>
  <c r="O118" i="5"/>
  <c r="O140" i="5" s="1"/>
  <c r="E118" i="5"/>
  <c r="E140" i="5" s="1"/>
  <c r="F118" i="5"/>
  <c r="F140" i="5" s="1"/>
  <c r="J118" i="5"/>
  <c r="J140" i="5" s="1"/>
  <c r="F117" i="5"/>
  <c r="F139" i="5" s="1"/>
  <c r="L23" i="5"/>
  <c r="K184" i="1"/>
  <c r="K179" i="7"/>
  <c r="A161" i="6"/>
  <c r="V23" i="5"/>
  <c r="A157" i="7"/>
  <c r="A161" i="1"/>
  <c r="E179" i="7"/>
  <c r="A170" i="8"/>
  <c r="E180" i="6"/>
  <c r="A159" i="1"/>
  <c r="B186" i="8"/>
  <c r="A164" i="8"/>
  <c r="A157" i="6"/>
  <c r="K113" i="5"/>
  <c r="K135" i="5" s="1"/>
  <c r="S113" i="5"/>
  <c r="S135" i="5" s="1"/>
  <c r="L19" i="5"/>
  <c r="V19" i="5"/>
  <c r="V16" i="5"/>
  <c r="D110" i="5"/>
  <c r="D132" i="5" s="1"/>
  <c r="A152" i="6"/>
  <c r="V15" i="5"/>
  <c r="A56" i="5"/>
  <c r="P109" i="5" s="1"/>
  <c r="P131" i="5" s="1"/>
  <c r="A171" i="8"/>
  <c r="Q106" i="5"/>
  <c r="Q128" i="5" s="1"/>
  <c r="A160" i="6"/>
  <c r="A159" i="6"/>
  <c r="A158" i="1"/>
  <c r="A159" i="7"/>
  <c r="H106" i="5"/>
  <c r="H128" i="5" s="1"/>
  <c r="Q180" i="6"/>
  <c r="A156" i="7"/>
  <c r="E106" i="5"/>
  <c r="E128" i="5" s="1"/>
  <c r="V12" i="5"/>
  <c r="A163" i="8"/>
  <c r="A156" i="6"/>
  <c r="F106" i="5"/>
  <c r="F128" i="5" s="1"/>
  <c r="E184" i="1"/>
  <c r="A152" i="7"/>
  <c r="K180" i="1"/>
  <c r="A150" i="1"/>
  <c r="A161" i="7"/>
  <c r="A153" i="1"/>
  <c r="A161" i="8"/>
  <c r="R32" i="1"/>
  <c r="A74" i="1"/>
  <c r="R115" i="1" s="1"/>
  <c r="R137" i="1" s="1"/>
  <c r="V19" i="1"/>
  <c r="Q110" i="1"/>
  <c r="Q132" i="1" s="1"/>
  <c r="S110" i="1"/>
  <c r="S132" i="1" s="1"/>
  <c r="H110" i="1"/>
  <c r="H132" i="1" s="1"/>
  <c r="M110" i="1"/>
  <c r="M132" i="1" s="1"/>
  <c r="V15" i="1"/>
  <c r="N110" i="1"/>
  <c r="N132" i="1" s="1"/>
  <c r="P110" i="1"/>
  <c r="P132" i="1" s="1"/>
  <c r="G110" i="1"/>
  <c r="G132" i="1" s="1"/>
  <c r="C110" i="1"/>
  <c r="C132" i="1" s="1"/>
  <c r="K110" i="1"/>
  <c r="K132" i="1" s="1"/>
  <c r="J110" i="1"/>
  <c r="J132" i="1" s="1"/>
  <c r="I110" i="1"/>
  <c r="I132" i="1" s="1"/>
  <c r="E110" i="1"/>
  <c r="E132" i="1" s="1"/>
  <c r="Q107" i="1"/>
  <c r="Q129" i="1" s="1"/>
  <c r="H107" i="1"/>
  <c r="H129" i="1" s="1"/>
  <c r="U107" i="1"/>
  <c r="U129" i="1" s="1"/>
  <c r="J107" i="1"/>
  <c r="J129" i="1" s="1"/>
  <c r="L12" i="1"/>
  <c r="V12" i="1"/>
  <c r="C107" i="1"/>
  <c r="C129" i="1" s="1"/>
  <c r="K107" i="1"/>
  <c r="K129" i="1" s="1"/>
  <c r="T107" i="1"/>
  <c r="T129" i="1" s="1"/>
  <c r="V26" i="8"/>
  <c r="L26" i="8"/>
  <c r="O130" i="8"/>
  <c r="O152" i="8" s="1"/>
  <c r="L23" i="8"/>
  <c r="V23" i="8"/>
  <c r="A158" i="7"/>
  <c r="A167" i="8"/>
  <c r="R120" i="5"/>
  <c r="R142" i="5" s="1"/>
  <c r="T120" i="5"/>
  <c r="T142" i="5" s="1"/>
  <c r="U120" i="5"/>
  <c r="U142" i="5" s="1"/>
  <c r="N120" i="5"/>
  <c r="N142" i="5" s="1"/>
  <c r="K120" i="5"/>
  <c r="K142" i="5" s="1"/>
  <c r="I120" i="5"/>
  <c r="I142" i="5" s="1"/>
  <c r="S120" i="5"/>
  <c r="S142" i="5" s="1"/>
  <c r="G120" i="5"/>
  <c r="G142" i="5" s="1"/>
  <c r="O120" i="5"/>
  <c r="O142" i="5" s="1"/>
  <c r="E120" i="5"/>
  <c r="E142" i="5" s="1"/>
  <c r="C120" i="5"/>
  <c r="C142" i="5" s="1"/>
  <c r="Q120" i="5"/>
  <c r="Q142" i="5" s="1"/>
  <c r="H120" i="5"/>
  <c r="H142" i="5" s="1"/>
  <c r="J120" i="5"/>
  <c r="J142" i="5" s="1"/>
  <c r="F120" i="5"/>
  <c r="F142" i="5" s="1"/>
  <c r="D120" i="5"/>
  <c r="D142" i="5" s="1"/>
  <c r="B230" i="1"/>
  <c r="Q229" i="1" s="1"/>
  <c r="B228" i="1"/>
  <c r="T227" i="1" s="1"/>
  <c r="C110" i="5"/>
  <c r="C132" i="5" s="1"/>
  <c r="G110" i="5"/>
  <c r="G132" i="5" s="1"/>
  <c r="R110" i="5"/>
  <c r="R132" i="5" s="1"/>
  <c r="N110" i="5"/>
  <c r="N132" i="5" s="1"/>
  <c r="Q110" i="5"/>
  <c r="Q132" i="5" s="1"/>
  <c r="S110" i="5"/>
  <c r="S132" i="5" s="1"/>
  <c r="F110" i="5"/>
  <c r="F132" i="5" s="1"/>
  <c r="P110" i="5"/>
  <c r="P132" i="5" s="1"/>
  <c r="E110" i="5"/>
  <c r="E132" i="5" s="1"/>
  <c r="U110" i="5"/>
  <c r="U132" i="5" s="1"/>
  <c r="T110" i="5"/>
  <c r="T132" i="5" s="1"/>
  <c r="K110" i="5"/>
  <c r="K132" i="5" s="1"/>
  <c r="M110" i="5"/>
  <c r="M132" i="5" s="1"/>
  <c r="O110" i="5"/>
  <c r="O132" i="5" s="1"/>
  <c r="J110" i="5"/>
  <c r="J132" i="5" s="1"/>
  <c r="I110" i="5"/>
  <c r="I132" i="5" s="1"/>
  <c r="H110" i="5"/>
  <c r="H132" i="5" s="1"/>
  <c r="A150" i="7"/>
  <c r="A162" i="6"/>
  <c r="A162" i="1"/>
  <c r="N117" i="5"/>
  <c r="N139" i="5" s="1"/>
  <c r="C117" i="5"/>
  <c r="C139" i="5" s="1"/>
  <c r="P117" i="5"/>
  <c r="P139" i="5" s="1"/>
  <c r="U117" i="5"/>
  <c r="U139" i="5" s="1"/>
  <c r="J117" i="5"/>
  <c r="J139" i="5" s="1"/>
  <c r="T117" i="5"/>
  <c r="T139" i="5" s="1"/>
  <c r="I117" i="5"/>
  <c r="I139" i="5" s="1"/>
  <c r="D117" i="5"/>
  <c r="D139" i="5" s="1"/>
  <c r="O117" i="5"/>
  <c r="O139" i="5" s="1"/>
  <c r="U119" i="6"/>
  <c r="U141" i="6" s="1"/>
  <c r="R119" i="6"/>
  <c r="R141" i="6" s="1"/>
  <c r="B90" i="6"/>
  <c r="K119" i="6"/>
  <c r="K141" i="6" s="1"/>
  <c r="G119" i="6"/>
  <c r="G141" i="6" s="1"/>
  <c r="C119" i="6"/>
  <c r="C141" i="6" s="1"/>
  <c r="O119" i="6"/>
  <c r="O141" i="6" s="1"/>
  <c r="S119" i="6"/>
  <c r="S141" i="6" s="1"/>
  <c r="B88" i="6"/>
  <c r="J119" i="6"/>
  <c r="J141" i="6" s="1"/>
  <c r="F119" i="6"/>
  <c r="F141" i="6" s="1"/>
  <c r="B97" i="6"/>
  <c r="N119" i="6"/>
  <c r="B95" i="6"/>
  <c r="E119" i="6"/>
  <c r="E141" i="6" s="1"/>
  <c r="I119" i="6"/>
  <c r="I141" i="6" s="1"/>
  <c r="C109" i="1"/>
  <c r="C131" i="1" s="1"/>
  <c r="G110" i="7"/>
  <c r="G132" i="7" s="1"/>
  <c r="S105" i="5"/>
  <c r="M115" i="5"/>
  <c r="M137" i="5" s="1"/>
  <c r="R111" i="6"/>
  <c r="R133" i="6" s="1"/>
  <c r="E116" i="5"/>
  <c r="E138" i="5" s="1"/>
  <c r="T116" i="5"/>
  <c r="T138" i="5" s="1"/>
  <c r="Q115" i="5"/>
  <c r="Q137" i="5" s="1"/>
  <c r="R110" i="7"/>
  <c r="R132" i="7" s="1"/>
  <c r="M111" i="7"/>
  <c r="Q111" i="7"/>
  <c r="Q133" i="7" s="1"/>
  <c r="D111" i="7"/>
  <c r="H111" i="7"/>
  <c r="N111" i="7"/>
  <c r="O111" i="7"/>
  <c r="O133" i="7" s="1"/>
  <c r="G111" i="7"/>
  <c r="G133" i="7" s="1"/>
  <c r="E111" i="6"/>
  <c r="G117" i="5"/>
  <c r="G139" i="5" s="1"/>
  <c r="B96" i="5"/>
  <c r="Q117" i="5"/>
  <c r="Q139" i="5" s="1"/>
  <c r="H117" i="5"/>
  <c r="H139" i="5" s="1"/>
  <c r="B87" i="5"/>
  <c r="B89" i="5"/>
  <c r="B94" i="5"/>
  <c r="R117" i="5"/>
  <c r="R139" i="5" s="1"/>
  <c r="E117" i="5"/>
  <c r="S117" i="5"/>
  <c r="S139" i="5" s="1"/>
  <c r="M117" i="5"/>
  <c r="K117" i="5"/>
  <c r="K139" i="5" s="1"/>
  <c r="S109" i="1"/>
  <c r="S131" i="1" s="1"/>
  <c r="R109" i="1"/>
  <c r="E109" i="1"/>
  <c r="U109" i="1"/>
  <c r="U131" i="1" s="1"/>
  <c r="I109" i="1"/>
  <c r="I131" i="1" s="1"/>
  <c r="Q109" i="7"/>
  <c r="T117" i="6"/>
  <c r="T139" i="6" s="1"/>
  <c r="I117" i="6"/>
  <c r="I139" i="6" s="1"/>
  <c r="K106" i="6"/>
  <c r="H120" i="1"/>
  <c r="H142" i="1" s="1"/>
  <c r="D120" i="1"/>
  <c r="N112" i="1"/>
  <c r="C118" i="5"/>
  <c r="U108" i="5"/>
  <c r="U130" i="5" s="1"/>
  <c r="H108" i="5"/>
  <c r="D108" i="5"/>
  <c r="T107" i="5"/>
  <c r="E107" i="5"/>
  <c r="S108" i="5"/>
  <c r="R112" i="7"/>
  <c r="R134" i="7" s="1"/>
  <c r="N112" i="7"/>
  <c r="K109" i="7"/>
  <c r="G109" i="7"/>
  <c r="S120" i="6"/>
  <c r="S142" i="6" s="1"/>
  <c r="D117" i="6"/>
  <c r="U113" i="6"/>
  <c r="U135" i="6" s="1"/>
  <c r="T106" i="6"/>
  <c r="Q106" i="6"/>
  <c r="K120" i="1"/>
  <c r="K142" i="1" s="1"/>
  <c r="E112" i="1"/>
  <c r="E134" i="1" s="1"/>
  <c r="O110" i="1"/>
  <c r="H119" i="5"/>
  <c r="H141" i="5" s="1"/>
  <c r="P118" i="5"/>
  <c r="H116" i="5"/>
  <c r="H138" i="5" s="1"/>
  <c r="T115" i="5"/>
  <c r="T137" i="5" s="1"/>
  <c r="G115" i="5"/>
  <c r="P107" i="1"/>
  <c r="P129" i="1" s="1"/>
  <c r="H112" i="7"/>
  <c r="H134" i="7" s="1"/>
  <c r="S109" i="7"/>
  <c r="S131" i="7" s="1"/>
  <c r="U106" i="7"/>
  <c r="G113" i="6"/>
  <c r="J106" i="6"/>
  <c r="F106" i="6"/>
  <c r="H112" i="1"/>
  <c r="H134" i="1" s="1"/>
  <c r="D107" i="1"/>
  <c r="N107" i="5"/>
  <c r="I107" i="5"/>
  <c r="I129" i="5" s="1"/>
  <c r="D107" i="5"/>
  <c r="T112" i="7"/>
  <c r="T134" i="7" s="1"/>
  <c r="J110" i="7"/>
  <c r="P109" i="7"/>
  <c r="U120" i="6"/>
  <c r="U142" i="6" s="1"/>
  <c r="G120" i="1"/>
  <c r="G142" i="1" s="1"/>
  <c r="J114" i="1"/>
  <c r="J136" i="1" s="1"/>
  <c r="T112" i="1"/>
  <c r="T134" i="1" s="1"/>
  <c r="R110" i="1"/>
  <c r="R132" i="1" s="1"/>
  <c r="F110" i="1"/>
  <c r="F132" i="1" s="1"/>
  <c r="N107" i="1"/>
  <c r="N129" i="1" s="1"/>
  <c r="S119" i="5"/>
  <c r="S141" i="5" s="1"/>
  <c r="I107" i="1"/>
  <c r="I129" i="1" s="1"/>
  <c r="G107" i="1"/>
  <c r="G129" i="1" s="1"/>
  <c r="Q112" i="7"/>
  <c r="Q134" i="7" s="1"/>
  <c r="T110" i="7"/>
  <c r="J109" i="7"/>
  <c r="R120" i="6"/>
  <c r="K117" i="6"/>
  <c r="K139" i="6" s="1"/>
  <c r="S106" i="6"/>
  <c r="P112" i="1"/>
  <c r="P134" i="1" s="1"/>
  <c r="D112" i="1"/>
  <c r="D134" i="1" s="1"/>
  <c r="U110" i="1"/>
  <c r="U132" i="1" s="1"/>
  <c r="G119" i="5"/>
  <c r="G141" i="5" s="1"/>
  <c r="K116" i="5"/>
  <c r="G116" i="5"/>
  <c r="G138" i="5" s="1"/>
  <c r="S115" i="5"/>
  <c r="S137" i="5" s="1"/>
  <c r="O115" i="5"/>
  <c r="R109" i="7"/>
  <c r="S106" i="7"/>
  <c r="J113" i="6"/>
  <c r="J135" i="6" s="1"/>
  <c r="N120" i="1"/>
  <c r="I120" i="1"/>
  <c r="I142" i="1" s="1"/>
  <c r="G112" i="1"/>
  <c r="G134" i="1" s="1"/>
  <c r="R107" i="1"/>
  <c r="R129" i="1" s="1"/>
  <c r="M107" i="1"/>
  <c r="E108" i="5"/>
  <c r="E130" i="5" s="1"/>
  <c r="U107" i="5"/>
  <c r="M107" i="5"/>
  <c r="T106" i="7"/>
  <c r="S112" i="7"/>
  <c r="S134" i="7" s="1"/>
  <c r="F112" i="7"/>
  <c r="E106" i="7"/>
  <c r="T120" i="6"/>
  <c r="T142" i="6" s="1"/>
  <c r="P117" i="6"/>
  <c r="H106" i="6"/>
  <c r="F119" i="5"/>
  <c r="U115" i="5"/>
  <c r="U137" i="5" s="1"/>
  <c r="G112" i="7"/>
  <c r="G134" i="7" s="1"/>
  <c r="U109" i="7"/>
  <c r="U131" i="7" s="1"/>
  <c r="N121" i="1"/>
  <c r="R121" i="1"/>
  <c r="R143" i="1" s="1"/>
  <c r="K121" i="1"/>
  <c r="K143" i="1" s="1"/>
  <c r="R112" i="1"/>
  <c r="R134" i="1" s="1"/>
  <c r="T110" i="1"/>
  <c r="T132" i="1" s="1"/>
  <c r="G117" i="8"/>
  <c r="G139" i="8" s="1"/>
  <c r="P117" i="8"/>
  <c r="P139" i="8" s="1"/>
  <c r="L19" i="1"/>
  <c r="G119" i="1"/>
  <c r="G141" i="1" s="1"/>
  <c r="M119" i="1"/>
  <c r="E119" i="1"/>
  <c r="E141" i="1" s="1"/>
  <c r="P119" i="1"/>
  <c r="P141" i="1" s="1"/>
  <c r="N119" i="1"/>
  <c r="N141" i="1" s="1"/>
  <c r="R119" i="1"/>
  <c r="R141" i="1" s="1"/>
  <c r="O119" i="1"/>
  <c r="O141" i="1" s="1"/>
  <c r="D119" i="1"/>
  <c r="D141" i="1" s="1"/>
  <c r="J119" i="1"/>
  <c r="J141" i="1" s="1"/>
  <c r="C119" i="1"/>
  <c r="K119" i="1"/>
  <c r="K141" i="1" s="1"/>
  <c r="T119" i="1"/>
  <c r="T141" i="1" s="1"/>
  <c r="Q119" i="1"/>
  <c r="Q141" i="1" s="1"/>
  <c r="U119" i="1"/>
  <c r="U141" i="1" s="1"/>
  <c r="F119" i="1"/>
  <c r="F141" i="1" s="1"/>
  <c r="S119" i="1"/>
  <c r="S141" i="1" s="1"/>
  <c r="H119" i="1"/>
  <c r="H141" i="1" s="1"/>
  <c r="I119" i="1"/>
  <c r="I141" i="1" s="1"/>
  <c r="V24" i="1"/>
  <c r="L24" i="1"/>
  <c r="L23" i="1"/>
  <c r="A87" i="1"/>
  <c r="Q118" i="1" s="1"/>
  <c r="V23" i="1"/>
  <c r="V20" i="1"/>
  <c r="Q114" i="1"/>
  <c r="Q136" i="1" s="1"/>
  <c r="G114" i="1"/>
  <c r="G136" i="1" s="1"/>
  <c r="E114" i="1"/>
  <c r="E136" i="1" s="1"/>
  <c r="O114" i="1"/>
  <c r="O136" i="1" s="1"/>
  <c r="H114" i="1"/>
  <c r="H136" i="1" s="1"/>
  <c r="C114" i="1"/>
  <c r="R114" i="1"/>
  <c r="R136" i="1" s="1"/>
  <c r="F114" i="1"/>
  <c r="F136" i="1" s="1"/>
  <c r="S114" i="1"/>
  <c r="S136" i="1" s="1"/>
  <c r="I114" i="1"/>
  <c r="I136" i="1" s="1"/>
  <c r="K114" i="1"/>
  <c r="K136" i="1" s="1"/>
  <c r="P114" i="1"/>
  <c r="P136" i="1" s="1"/>
  <c r="U114" i="1"/>
  <c r="U136" i="1" s="1"/>
  <c r="T114" i="1"/>
  <c r="T136" i="1" s="1"/>
  <c r="N114" i="1"/>
  <c r="N136" i="1" s="1"/>
  <c r="M114" i="1"/>
  <c r="D114" i="1"/>
  <c r="D136" i="1" s="1"/>
  <c r="L16" i="1"/>
  <c r="V16" i="1"/>
  <c r="V11" i="1"/>
  <c r="O127" i="8"/>
  <c r="O149" i="8" s="1"/>
  <c r="C127" i="8"/>
  <c r="Q127" i="8"/>
  <c r="Q149" i="8" s="1"/>
  <c r="M127" i="8"/>
  <c r="E127" i="8"/>
  <c r="E149" i="8" s="1"/>
  <c r="N126" i="8"/>
  <c r="S126" i="8"/>
  <c r="S148" i="8" s="1"/>
  <c r="C121" i="8"/>
  <c r="U121" i="8"/>
  <c r="U143" i="8" s="1"/>
  <c r="N121" i="8"/>
  <c r="V11" i="8"/>
  <c r="L11" i="8"/>
  <c r="I119" i="8"/>
  <c r="R117" i="8"/>
  <c r="S232" i="5" l="1"/>
  <c r="N225" i="5"/>
  <c r="R232" i="5"/>
  <c r="R225" i="5"/>
  <c r="V212" i="5"/>
  <c r="B60" i="8"/>
  <c r="U59" i="8" s="1"/>
  <c r="M118" i="8"/>
  <c r="M140" i="8" s="1"/>
  <c r="B108" i="8"/>
  <c r="U107" i="8" s="1"/>
  <c r="T225" i="5"/>
  <c r="T118" i="8"/>
  <c r="T140" i="8" s="1"/>
  <c r="Q131" i="8"/>
  <c r="Q153" i="8" s="1"/>
  <c r="H118" i="8"/>
  <c r="H140" i="8" s="1"/>
  <c r="D118" i="8"/>
  <c r="D140" i="8" s="1"/>
  <c r="R131" i="8"/>
  <c r="R153" i="8" s="1"/>
  <c r="H131" i="8"/>
  <c r="H153" i="8" s="1"/>
  <c r="E118" i="8"/>
  <c r="E140" i="8" s="1"/>
  <c r="D248" i="5"/>
  <c r="T248" i="5"/>
  <c r="S273" i="5"/>
  <c r="H120" i="7"/>
  <c r="H142" i="7" s="1"/>
  <c r="D224" i="5"/>
  <c r="G273" i="5"/>
  <c r="P120" i="7"/>
  <c r="P142" i="7" s="1"/>
  <c r="F120" i="7"/>
  <c r="F142" i="7" s="1"/>
  <c r="S120" i="7"/>
  <c r="S142" i="7" s="1"/>
  <c r="T120" i="7"/>
  <c r="K120" i="7"/>
  <c r="K142" i="7" s="1"/>
  <c r="M120" i="7"/>
  <c r="M142" i="7" s="1"/>
  <c r="U120" i="7"/>
  <c r="U142" i="7" s="1"/>
  <c r="R120" i="7"/>
  <c r="R142" i="7" s="1"/>
  <c r="J257" i="5"/>
  <c r="C120" i="7"/>
  <c r="C142" i="7" s="1"/>
  <c r="O120" i="7"/>
  <c r="O142" i="7" s="1"/>
  <c r="N120" i="7"/>
  <c r="N142" i="7" s="1"/>
  <c r="D120" i="7"/>
  <c r="D142" i="7" s="1"/>
  <c r="G120" i="7"/>
  <c r="I120" i="7"/>
  <c r="I142" i="7" s="1"/>
  <c r="J120" i="7"/>
  <c r="J142" i="7" s="1"/>
  <c r="E120" i="7"/>
  <c r="E142" i="7" s="1"/>
  <c r="P225" i="5"/>
  <c r="B106" i="8"/>
  <c r="O105" i="8" s="1"/>
  <c r="N118" i="8"/>
  <c r="N140" i="8" s="1"/>
  <c r="F249" i="5"/>
  <c r="J272" i="5"/>
  <c r="D272" i="5"/>
  <c r="R272" i="5"/>
  <c r="D131" i="8"/>
  <c r="D153" i="8" s="1"/>
  <c r="U131" i="8"/>
  <c r="U153" i="8" s="1"/>
  <c r="C131" i="8"/>
  <c r="C153" i="8" s="1"/>
  <c r="C118" i="8"/>
  <c r="C140" i="8" s="1"/>
  <c r="U118" i="8"/>
  <c r="U140" i="8" s="1"/>
  <c r="J249" i="5"/>
  <c r="P249" i="5"/>
  <c r="H272" i="5"/>
  <c r="H225" i="5"/>
  <c r="P233" i="5"/>
  <c r="D233" i="5"/>
  <c r="K131" i="8"/>
  <c r="K153" i="8" s="1"/>
  <c r="F131" i="8"/>
  <c r="F153" i="8" s="1"/>
  <c r="P131" i="8"/>
  <c r="P153" i="8" s="1"/>
  <c r="I118" i="8"/>
  <c r="I140" i="8" s="1"/>
  <c r="P118" i="8"/>
  <c r="P140" i="8" s="1"/>
  <c r="N232" i="5"/>
  <c r="F225" i="5"/>
  <c r="G131" i="8"/>
  <c r="G153" i="8" s="1"/>
  <c r="E131" i="8"/>
  <c r="E153" i="8" s="1"/>
  <c r="B58" i="8"/>
  <c r="J57" i="8" s="1"/>
  <c r="Q118" i="8"/>
  <c r="Q140" i="8" s="1"/>
  <c r="D257" i="5"/>
  <c r="G248" i="5"/>
  <c r="J232" i="5"/>
  <c r="T232" i="5"/>
  <c r="H249" i="5"/>
  <c r="S249" i="5"/>
  <c r="P273" i="5"/>
  <c r="J225" i="5"/>
  <c r="V214" i="5"/>
  <c r="S131" i="8"/>
  <c r="S153" i="8" s="1"/>
  <c r="G118" i="8"/>
  <c r="G140" i="8" s="1"/>
  <c r="J118" i="8"/>
  <c r="J140" i="8" s="1"/>
  <c r="J131" i="8"/>
  <c r="J153" i="8" s="1"/>
  <c r="O118" i="8"/>
  <c r="O140" i="8" s="1"/>
  <c r="K118" i="8"/>
  <c r="K140" i="8" s="1"/>
  <c r="F118" i="8"/>
  <c r="F140" i="8" s="1"/>
  <c r="H257" i="5"/>
  <c r="F232" i="5"/>
  <c r="T273" i="5"/>
  <c r="S225" i="5"/>
  <c r="T131" i="8"/>
  <c r="T153" i="8" s="1"/>
  <c r="O131" i="8"/>
  <c r="O153" i="8" s="1"/>
  <c r="I131" i="8"/>
  <c r="M131" i="8"/>
  <c r="M153" i="8" s="1"/>
  <c r="S118" i="8"/>
  <c r="S140" i="8" s="1"/>
  <c r="S257" i="5"/>
  <c r="N248" i="5"/>
  <c r="F273" i="5"/>
  <c r="N273" i="5"/>
  <c r="J241" i="5"/>
  <c r="G224" i="5"/>
  <c r="M240" i="5"/>
  <c r="M241" i="5"/>
  <c r="V236" i="5"/>
  <c r="L214" i="5"/>
  <c r="V220" i="5"/>
  <c r="M224" i="5"/>
  <c r="L212" i="5"/>
  <c r="P126" i="8"/>
  <c r="P148" i="8" s="1"/>
  <c r="B92" i="8"/>
  <c r="U126" i="8"/>
  <c r="U148" i="8" s="1"/>
  <c r="R126" i="8"/>
  <c r="R148" i="8" s="1"/>
  <c r="P257" i="5"/>
  <c r="G257" i="5"/>
  <c r="S248" i="5"/>
  <c r="D249" i="5"/>
  <c r="T249" i="5"/>
  <c r="G240" i="5"/>
  <c r="G241" i="5"/>
  <c r="S272" i="5"/>
  <c r="M272" i="5"/>
  <c r="V268" i="5"/>
  <c r="L220" i="5"/>
  <c r="H233" i="5"/>
  <c r="M233" i="5"/>
  <c r="V230" i="5"/>
  <c r="I126" i="8"/>
  <c r="I148" i="8" s="1"/>
  <c r="M249" i="5"/>
  <c r="V246" i="5"/>
  <c r="P240" i="5"/>
  <c r="P241" i="5"/>
  <c r="G272" i="5"/>
  <c r="D225" i="5"/>
  <c r="N224" i="5"/>
  <c r="R224" i="5"/>
  <c r="S233" i="5"/>
  <c r="O126" i="8"/>
  <c r="O148" i="8" s="1"/>
  <c r="T126" i="8"/>
  <c r="T148" i="8" s="1"/>
  <c r="B90" i="8"/>
  <c r="S89" i="8" s="1"/>
  <c r="C126" i="8"/>
  <c r="F126" i="8"/>
  <c r="F148" i="8" s="1"/>
  <c r="Q126" i="8"/>
  <c r="Q148" i="8" s="1"/>
  <c r="P248" i="5"/>
  <c r="R233" i="5"/>
  <c r="G126" i="8"/>
  <c r="G148" i="8" s="1"/>
  <c r="M126" i="8"/>
  <c r="M148" i="8" s="1"/>
  <c r="D232" i="5"/>
  <c r="R249" i="5"/>
  <c r="R241" i="5"/>
  <c r="R240" i="5"/>
  <c r="J273" i="5"/>
  <c r="D273" i="5"/>
  <c r="R273" i="5"/>
  <c r="P272" i="5"/>
  <c r="G225" i="5"/>
  <c r="P224" i="5"/>
  <c r="J224" i="5"/>
  <c r="N233" i="5"/>
  <c r="T241" i="5"/>
  <c r="F241" i="5"/>
  <c r="F240" i="5"/>
  <c r="K126" i="8"/>
  <c r="K148" i="8" s="1"/>
  <c r="D126" i="8"/>
  <c r="D148" i="8" s="1"/>
  <c r="H248" i="5"/>
  <c r="F248" i="5"/>
  <c r="M232" i="5"/>
  <c r="V228" i="5"/>
  <c r="N249" i="5"/>
  <c r="G249" i="5"/>
  <c r="D240" i="5"/>
  <c r="D241" i="5"/>
  <c r="H273" i="5"/>
  <c r="F272" i="5"/>
  <c r="T272" i="5"/>
  <c r="N272" i="5"/>
  <c r="T224" i="5"/>
  <c r="F224" i="5"/>
  <c r="S224" i="5"/>
  <c r="T233" i="5"/>
  <c r="J233" i="5"/>
  <c r="N241" i="5"/>
  <c r="J126" i="8"/>
  <c r="J148" i="8" s="1"/>
  <c r="M248" i="5"/>
  <c r="V244" i="5"/>
  <c r="J248" i="5"/>
  <c r="P232" i="5"/>
  <c r="H240" i="5"/>
  <c r="H241" i="5"/>
  <c r="M273" i="5"/>
  <c r="V270" i="5"/>
  <c r="M225" i="5"/>
  <c r="H224" i="5"/>
  <c r="G233" i="5"/>
  <c r="F233" i="5"/>
  <c r="S241" i="5"/>
  <c r="W104" i="7"/>
  <c r="W24" i="8"/>
  <c r="W14" i="7"/>
  <c r="E108" i="6"/>
  <c r="E130" i="6" s="1"/>
  <c r="K108" i="6"/>
  <c r="K130" i="6" s="1"/>
  <c r="I108" i="6"/>
  <c r="I130" i="6" s="1"/>
  <c r="U108" i="6"/>
  <c r="U130" i="6" s="1"/>
  <c r="R108" i="6"/>
  <c r="R130" i="6" s="1"/>
  <c r="O108" i="6"/>
  <c r="O130" i="6" s="1"/>
  <c r="F108" i="6"/>
  <c r="F130" i="6" s="1"/>
  <c r="N108" i="6"/>
  <c r="S108" i="6"/>
  <c r="S130" i="6" s="1"/>
  <c r="P108" i="6"/>
  <c r="P130" i="6" s="1"/>
  <c r="C108" i="6"/>
  <c r="C130" i="6" s="1"/>
  <c r="P264" i="5"/>
  <c r="F265" i="5"/>
  <c r="F264" i="5"/>
  <c r="D265" i="5"/>
  <c r="D264" i="5"/>
  <c r="S264" i="5"/>
  <c r="N265" i="5"/>
  <c r="N264" i="5"/>
  <c r="H264" i="5"/>
  <c r="R265" i="5"/>
  <c r="R264" i="5"/>
  <c r="G264" i="5"/>
  <c r="V262" i="5"/>
  <c r="M264" i="5"/>
  <c r="M265" i="5"/>
  <c r="T264" i="5"/>
  <c r="T265" i="5"/>
  <c r="J264" i="5"/>
  <c r="N256" i="5"/>
  <c r="R256" i="5"/>
  <c r="V254" i="5"/>
  <c r="M257" i="5"/>
  <c r="N257" i="5"/>
  <c r="G256" i="5"/>
  <c r="J256" i="5"/>
  <c r="R257" i="5"/>
  <c r="T256" i="5"/>
  <c r="P256" i="5"/>
  <c r="S256" i="5"/>
  <c r="H256" i="5"/>
  <c r="D256" i="5"/>
  <c r="F256" i="5"/>
  <c r="V252" i="5"/>
  <c r="M256" i="5"/>
  <c r="C195" i="1"/>
  <c r="L219" i="6"/>
  <c r="W21" i="6"/>
  <c r="W13" i="6"/>
  <c r="W22" i="6"/>
  <c r="W104" i="6"/>
  <c r="W17" i="6"/>
  <c r="H205" i="6"/>
  <c r="P195" i="6"/>
  <c r="U197" i="6"/>
  <c r="S187" i="6"/>
  <c r="H211" i="6"/>
  <c r="T213" i="6"/>
  <c r="S109" i="6"/>
  <c r="S131" i="6" s="1"/>
  <c r="Q129" i="8"/>
  <c r="Q151" i="8" s="1"/>
  <c r="B66" i="7"/>
  <c r="N65" i="7" s="1"/>
  <c r="U122" i="8"/>
  <c r="U144" i="8" s="1"/>
  <c r="K211" i="6"/>
  <c r="S129" i="8"/>
  <c r="S151" i="8" s="1"/>
  <c r="O109" i="6"/>
  <c r="O131" i="6" s="1"/>
  <c r="G109" i="6"/>
  <c r="G131" i="6" s="1"/>
  <c r="B98" i="8"/>
  <c r="R97" i="8" s="1"/>
  <c r="P129" i="8"/>
  <c r="P151" i="8" s="1"/>
  <c r="D109" i="6"/>
  <c r="D131" i="6" s="1"/>
  <c r="Q109" i="6"/>
  <c r="Q131" i="6" s="1"/>
  <c r="F109" i="6"/>
  <c r="F131" i="6" s="1"/>
  <c r="J113" i="7"/>
  <c r="J135" i="7" s="1"/>
  <c r="M129" i="8"/>
  <c r="M151" i="8" s="1"/>
  <c r="O129" i="8"/>
  <c r="O151" i="8" s="1"/>
  <c r="B59" i="7"/>
  <c r="M58" i="7" s="1"/>
  <c r="I120" i="8"/>
  <c r="I142" i="8" s="1"/>
  <c r="P122" i="8"/>
  <c r="P144" i="8" s="1"/>
  <c r="S122" i="8"/>
  <c r="S144" i="8" s="1"/>
  <c r="F122" i="8"/>
  <c r="F144" i="8" s="1"/>
  <c r="G122" i="8"/>
  <c r="G144" i="8" s="1"/>
  <c r="K122" i="8"/>
  <c r="K144" i="8" s="1"/>
  <c r="C122" i="8"/>
  <c r="C144" i="8" s="1"/>
  <c r="N122" i="8"/>
  <c r="N144" i="8" s="1"/>
  <c r="I122" i="8"/>
  <c r="I144" i="8" s="1"/>
  <c r="R122" i="8"/>
  <c r="R144" i="8" s="1"/>
  <c r="H122" i="8"/>
  <c r="H144" i="8" s="1"/>
  <c r="Q122" i="8"/>
  <c r="Q144" i="8" s="1"/>
  <c r="B212" i="1"/>
  <c r="O211" i="1" s="1"/>
  <c r="I109" i="6"/>
  <c r="I131" i="6" s="1"/>
  <c r="E113" i="7"/>
  <c r="E135" i="7" s="1"/>
  <c r="I116" i="8"/>
  <c r="I138" i="8" s="1"/>
  <c r="R116" i="8"/>
  <c r="R138" i="8" s="1"/>
  <c r="B51" i="7"/>
  <c r="Q50" i="7" s="1"/>
  <c r="S120" i="8"/>
  <c r="S142" i="8" s="1"/>
  <c r="F116" i="1"/>
  <c r="F138" i="1" s="1"/>
  <c r="Q120" i="8"/>
  <c r="Q142" i="8" s="1"/>
  <c r="U129" i="8"/>
  <c r="U151" i="8" s="1"/>
  <c r="C129" i="8"/>
  <c r="C151" i="8" s="1"/>
  <c r="G129" i="8"/>
  <c r="G151" i="8" s="1"/>
  <c r="H129" i="8"/>
  <c r="H151" i="8" s="1"/>
  <c r="I129" i="8"/>
  <c r="I151" i="8" s="1"/>
  <c r="F129" i="8"/>
  <c r="F151" i="8" s="1"/>
  <c r="J129" i="8"/>
  <c r="J151" i="8" s="1"/>
  <c r="B100" i="8"/>
  <c r="S99" i="8" s="1"/>
  <c r="K129" i="8"/>
  <c r="K151" i="8" s="1"/>
  <c r="N129" i="8"/>
  <c r="N151" i="8" s="1"/>
  <c r="D129" i="8"/>
  <c r="D151" i="8" s="1"/>
  <c r="N120" i="8"/>
  <c r="N142" i="8" s="1"/>
  <c r="R129" i="8"/>
  <c r="R151" i="8" s="1"/>
  <c r="T129" i="8"/>
  <c r="T151" i="8" s="1"/>
  <c r="O120" i="8"/>
  <c r="O142" i="8" s="1"/>
  <c r="F120" i="8"/>
  <c r="F142" i="8" s="1"/>
  <c r="B74" i="8"/>
  <c r="I73" i="8" s="1"/>
  <c r="O113" i="7"/>
  <c r="O135" i="7" s="1"/>
  <c r="U120" i="8"/>
  <c r="U142" i="8" s="1"/>
  <c r="B66" i="8"/>
  <c r="K65" i="8" s="1"/>
  <c r="E120" i="8"/>
  <c r="E142" i="8" s="1"/>
  <c r="S118" i="7"/>
  <c r="S140" i="7" s="1"/>
  <c r="G120" i="8"/>
  <c r="G142" i="8" s="1"/>
  <c r="K120" i="8"/>
  <c r="K142" i="8" s="1"/>
  <c r="P120" i="8"/>
  <c r="P142" i="8" s="1"/>
  <c r="D120" i="8"/>
  <c r="D142" i="8" s="1"/>
  <c r="T120" i="8"/>
  <c r="T142" i="8" s="1"/>
  <c r="B68" i="8"/>
  <c r="I67" i="8" s="1"/>
  <c r="C120" i="8"/>
  <c r="C142" i="8" s="1"/>
  <c r="H120" i="8"/>
  <c r="H142" i="8" s="1"/>
  <c r="R120" i="8"/>
  <c r="R142" i="8" s="1"/>
  <c r="M120" i="8"/>
  <c r="M142" i="8" s="1"/>
  <c r="Q118" i="7"/>
  <c r="Q140" i="7" s="1"/>
  <c r="K118" i="7"/>
  <c r="K140" i="7" s="1"/>
  <c r="R118" i="7"/>
  <c r="R140" i="7" s="1"/>
  <c r="N118" i="7"/>
  <c r="N140" i="7" s="1"/>
  <c r="I118" i="7"/>
  <c r="I140" i="7" s="1"/>
  <c r="J118" i="7"/>
  <c r="J140" i="7" s="1"/>
  <c r="M118" i="7"/>
  <c r="M140" i="7" s="1"/>
  <c r="U114" i="7"/>
  <c r="U136" i="7" s="1"/>
  <c r="Q114" i="7"/>
  <c r="Q136" i="7" s="1"/>
  <c r="T118" i="7"/>
  <c r="T140" i="7" s="1"/>
  <c r="E114" i="7"/>
  <c r="E136" i="7" s="1"/>
  <c r="F118" i="7"/>
  <c r="F140" i="7" s="1"/>
  <c r="C118" i="7"/>
  <c r="C140" i="7" s="1"/>
  <c r="C114" i="7"/>
  <c r="C136" i="7" s="1"/>
  <c r="P118" i="7"/>
  <c r="P140" i="7" s="1"/>
  <c r="E118" i="7"/>
  <c r="E140" i="7" s="1"/>
  <c r="F121" i="7"/>
  <c r="F143" i="7" s="1"/>
  <c r="G118" i="7"/>
  <c r="G140" i="7" s="1"/>
  <c r="O118" i="7"/>
  <c r="O140" i="7" s="1"/>
  <c r="D118" i="7"/>
  <c r="D140" i="7" s="1"/>
  <c r="U118" i="7"/>
  <c r="U140" i="7" s="1"/>
  <c r="H114" i="7"/>
  <c r="H136" i="7" s="1"/>
  <c r="S114" i="7"/>
  <c r="S136" i="7" s="1"/>
  <c r="R114" i="7"/>
  <c r="R136" i="7" s="1"/>
  <c r="F114" i="7"/>
  <c r="F136" i="7" s="1"/>
  <c r="P114" i="7"/>
  <c r="P136" i="7" s="1"/>
  <c r="T114" i="7"/>
  <c r="T136" i="7" s="1"/>
  <c r="G114" i="7"/>
  <c r="G136" i="7" s="1"/>
  <c r="N114" i="7"/>
  <c r="N136" i="7" s="1"/>
  <c r="T113" i="7"/>
  <c r="T135" i="7" s="1"/>
  <c r="N113" i="7"/>
  <c r="N135" i="7" s="1"/>
  <c r="B64" i="7"/>
  <c r="R63" i="7" s="1"/>
  <c r="D113" i="7"/>
  <c r="D135" i="7" s="1"/>
  <c r="B57" i="7"/>
  <c r="S56" i="7" s="1"/>
  <c r="S113" i="7"/>
  <c r="S135" i="7" s="1"/>
  <c r="K113" i="7"/>
  <c r="K135" i="7" s="1"/>
  <c r="G113" i="7"/>
  <c r="G135" i="7" s="1"/>
  <c r="Q113" i="7"/>
  <c r="Q135" i="7" s="1"/>
  <c r="C109" i="6"/>
  <c r="C131" i="6" s="1"/>
  <c r="U109" i="6"/>
  <c r="U131" i="6" s="1"/>
  <c r="R109" i="6"/>
  <c r="R131" i="6" s="1"/>
  <c r="R116" i="1"/>
  <c r="R138" i="1" s="1"/>
  <c r="S116" i="1"/>
  <c r="S138" i="1" s="1"/>
  <c r="W15" i="7"/>
  <c r="W24" i="7"/>
  <c r="W15" i="1"/>
  <c r="T122" i="8"/>
  <c r="T144" i="8" s="1"/>
  <c r="J117" i="7"/>
  <c r="J139" i="7" s="1"/>
  <c r="M114" i="7"/>
  <c r="M136" i="7" s="1"/>
  <c r="K114" i="7"/>
  <c r="K136" i="7" s="1"/>
  <c r="I114" i="7"/>
  <c r="I136" i="7" s="1"/>
  <c r="D114" i="7"/>
  <c r="D136" i="7" s="1"/>
  <c r="P109" i="6"/>
  <c r="P131" i="6" s="1"/>
  <c r="T109" i="6"/>
  <c r="T131" i="6" s="1"/>
  <c r="K117" i="7"/>
  <c r="K139" i="7" s="1"/>
  <c r="H109" i="6"/>
  <c r="H131" i="6" s="1"/>
  <c r="E122" i="8"/>
  <c r="E144" i="8" s="1"/>
  <c r="D122" i="8"/>
  <c r="D144" i="8" s="1"/>
  <c r="K109" i="6"/>
  <c r="K131" i="6" s="1"/>
  <c r="O122" i="8"/>
  <c r="O144" i="8" s="1"/>
  <c r="M122" i="8"/>
  <c r="M144" i="8" s="1"/>
  <c r="J122" i="8"/>
  <c r="J144" i="8" s="1"/>
  <c r="N109" i="6"/>
  <c r="N131" i="6" s="1"/>
  <c r="F113" i="7"/>
  <c r="F135" i="7" s="1"/>
  <c r="B42" i="6"/>
  <c r="F41" i="6" s="1"/>
  <c r="T116" i="8"/>
  <c r="T138" i="8" s="1"/>
  <c r="N116" i="8"/>
  <c r="N138" i="8" s="1"/>
  <c r="B50" i="8"/>
  <c r="I49" i="8" s="1"/>
  <c r="E107" i="7"/>
  <c r="E129" i="7" s="1"/>
  <c r="O107" i="7"/>
  <c r="O129" i="7" s="1"/>
  <c r="E111" i="1"/>
  <c r="E133" i="1" s="1"/>
  <c r="H116" i="8"/>
  <c r="H138" i="8" s="1"/>
  <c r="F116" i="8"/>
  <c r="F138" i="8" s="1"/>
  <c r="M116" i="1"/>
  <c r="M138" i="1" s="1"/>
  <c r="Q117" i="7"/>
  <c r="Q139" i="7" s="1"/>
  <c r="P116" i="8"/>
  <c r="P138" i="8" s="1"/>
  <c r="J107" i="7"/>
  <c r="J129" i="7" s="1"/>
  <c r="U117" i="7"/>
  <c r="U139" i="7" s="1"/>
  <c r="K112" i="5"/>
  <c r="K134" i="5" s="1"/>
  <c r="S112" i="5"/>
  <c r="S134" i="5" s="1"/>
  <c r="J116" i="8"/>
  <c r="J138" i="8" s="1"/>
  <c r="G116" i="8"/>
  <c r="G138" i="8" s="1"/>
  <c r="G116" i="1"/>
  <c r="G138" i="1" s="1"/>
  <c r="N116" i="1"/>
  <c r="N138" i="1" s="1"/>
  <c r="D107" i="7"/>
  <c r="D129" i="7" s="1"/>
  <c r="G107" i="7"/>
  <c r="G129" i="7" s="1"/>
  <c r="O117" i="7"/>
  <c r="O139" i="7" s="1"/>
  <c r="M117" i="7"/>
  <c r="M139" i="7" s="1"/>
  <c r="E211" i="6"/>
  <c r="Q211" i="6"/>
  <c r="G211" i="6"/>
  <c r="N114" i="5"/>
  <c r="N136" i="5" s="1"/>
  <c r="S121" i="7"/>
  <c r="S143" i="7" s="1"/>
  <c r="K121" i="7"/>
  <c r="K143" i="7" s="1"/>
  <c r="T114" i="5"/>
  <c r="T136" i="5" s="1"/>
  <c r="I211" i="6"/>
  <c r="U111" i="1"/>
  <c r="U133" i="1" s="1"/>
  <c r="M111" i="1"/>
  <c r="M133" i="1" s="1"/>
  <c r="G121" i="7"/>
  <c r="G143" i="7" s="1"/>
  <c r="M116" i="8"/>
  <c r="M138" i="8" s="1"/>
  <c r="S116" i="8"/>
  <c r="S138" i="8" s="1"/>
  <c r="U116" i="1"/>
  <c r="U138" i="1" s="1"/>
  <c r="F117" i="7"/>
  <c r="F139" i="7" s="1"/>
  <c r="N107" i="6"/>
  <c r="N129" i="6" s="1"/>
  <c r="B49" i="7"/>
  <c r="Q48" i="7" s="1"/>
  <c r="R107" i="7"/>
  <c r="R129" i="7" s="1"/>
  <c r="O116" i="1"/>
  <c r="O138" i="1" s="1"/>
  <c r="D116" i="1"/>
  <c r="D138" i="1" s="1"/>
  <c r="S117" i="7"/>
  <c r="S139" i="7" s="1"/>
  <c r="B236" i="1"/>
  <c r="E235" i="1" s="1"/>
  <c r="Q111" i="1"/>
  <c r="Q133" i="1" s="1"/>
  <c r="K111" i="1"/>
  <c r="K133" i="1" s="1"/>
  <c r="M112" i="5"/>
  <c r="M134" i="5" s="1"/>
  <c r="Q114" i="5"/>
  <c r="Q136" i="5" s="1"/>
  <c r="J114" i="5"/>
  <c r="J136" i="5" s="1"/>
  <c r="J107" i="6"/>
  <c r="J129" i="6" s="1"/>
  <c r="N211" i="6"/>
  <c r="U211" i="6"/>
  <c r="H112" i="5"/>
  <c r="H134" i="5" s="1"/>
  <c r="T112" i="5"/>
  <c r="T134" i="5" s="1"/>
  <c r="D121" i="7"/>
  <c r="D143" i="7" s="1"/>
  <c r="M114" i="5"/>
  <c r="M136" i="5" s="1"/>
  <c r="T121" i="7"/>
  <c r="T143" i="7" s="1"/>
  <c r="N121" i="7"/>
  <c r="N143" i="7" s="1"/>
  <c r="D211" i="6"/>
  <c r="P111" i="1"/>
  <c r="P133" i="1" s="1"/>
  <c r="N111" i="1"/>
  <c r="N133" i="1" s="1"/>
  <c r="H111" i="1"/>
  <c r="H133" i="1" s="1"/>
  <c r="C111" i="1"/>
  <c r="C133" i="1" s="1"/>
  <c r="C211" i="6"/>
  <c r="B74" i="5"/>
  <c r="E73" i="5" s="1"/>
  <c r="G107" i="6"/>
  <c r="G129" i="6" s="1"/>
  <c r="B51" i="6"/>
  <c r="E50" i="6" s="1"/>
  <c r="C112" i="5"/>
  <c r="C134" i="5" s="1"/>
  <c r="E112" i="5"/>
  <c r="E134" i="5" s="1"/>
  <c r="Q116" i="8"/>
  <c r="Q138" i="8" s="1"/>
  <c r="E116" i="8"/>
  <c r="E138" i="8" s="1"/>
  <c r="O116" i="8"/>
  <c r="G111" i="1"/>
  <c r="G133" i="1" s="1"/>
  <c r="J116" i="1"/>
  <c r="J138" i="1" s="1"/>
  <c r="U112" i="5"/>
  <c r="U134" i="5" s="1"/>
  <c r="R114" i="5"/>
  <c r="R136" i="5" s="1"/>
  <c r="R117" i="7"/>
  <c r="R139" i="7" s="1"/>
  <c r="H116" i="1"/>
  <c r="H138" i="1" s="1"/>
  <c r="T107" i="7"/>
  <c r="T129" i="7" s="1"/>
  <c r="U107" i="7"/>
  <c r="U129" i="7" s="1"/>
  <c r="N107" i="7"/>
  <c r="N129" i="7" s="1"/>
  <c r="B254" i="1"/>
  <c r="N253" i="1" s="1"/>
  <c r="B72" i="5"/>
  <c r="I71" i="5" s="1"/>
  <c r="D117" i="7"/>
  <c r="D139" i="7" s="1"/>
  <c r="C117" i="7"/>
  <c r="C139" i="7" s="1"/>
  <c r="G114" i="5"/>
  <c r="I116" i="1"/>
  <c r="I138" i="1" s="1"/>
  <c r="Q116" i="1"/>
  <c r="Q138" i="1" s="1"/>
  <c r="C116" i="1"/>
  <c r="C138" i="1" s="1"/>
  <c r="P117" i="7"/>
  <c r="P139" i="7" s="1"/>
  <c r="I117" i="7"/>
  <c r="I139" i="7" s="1"/>
  <c r="O116" i="7"/>
  <c r="O138" i="7" s="1"/>
  <c r="B82" i="7"/>
  <c r="S81" i="7" s="1"/>
  <c r="I106" i="1"/>
  <c r="I128" i="1" s="1"/>
  <c r="O106" i="1"/>
  <c r="O128" i="1" s="1"/>
  <c r="P106" i="1"/>
  <c r="P128" i="1" s="1"/>
  <c r="R106" i="1"/>
  <c r="R128" i="1" s="1"/>
  <c r="Q106" i="1"/>
  <c r="Q128" i="1" s="1"/>
  <c r="S106" i="1"/>
  <c r="S128" i="1" s="1"/>
  <c r="F106" i="1"/>
  <c r="F128" i="1" s="1"/>
  <c r="M125" i="8"/>
  <c r="M147" i="8" s="1"/>
  <c r="N125" i="8"/>
  <c r="N147" i="8" s="1"/>
  <c r="D125" i="8"/>
  <c r="D147" i="8" s="1"/>
  <c r="C125" i="8"/>
  <c r="C147" i="8" s="1"/>
  <c r="K125" i="8"/>
  <c r="K147" i="8" s="1"/>
  <c r="H125" i="8"/>
  <c r="H147" i="8" s="1"/>
  <c r="B84" i="8"/>
  <c r="D83" i="8" s="1"/>
  <c r="Q125" i="8"/>
  <c r="Q147" i="8" s="1"/>
  <c r="S125" i="8"/>
  <c r="S147" i="8" s="1"/>
  <c r="R125" i="8"/>
  <c r="R147" i="8" s="1"/>
  <c r="J125" i="8"/>
  <c r="J147" i="8" s="1"/>
  <c r="E125" i="8"/>
  <c r="E147" i="8" s="1"/>
  <c r="D106" i="1"/>
  <c r="D128" i="1" s="1"/>
  <c r="T125" i="8"/>
  <c r="K106" i="1"/>
  <c r="K128" i="1" s="1"/>
  <c r="E106" i="1"/>
  <c r="E128" i="1" s="1"/>
  <c r="N106" i="1"/>
  <c r="N128" i="1" s="1"/>
  <c r="U106" i="1"/>
  <c r="U128" i="1" s="1"/>
  <c r="J106" i="1"/>
  <c r="J128" i="1" s="1"/>
  <c r="I125" i="8"/>
  <c r="I147" i="8" s="1"/>
  <c r="G106" i="1"/>
  <c r="G128" i="1" s="1"/>
  <c r="M106" i="1"/>
  <c r="F125" i="8"/>
  <c r="F147" i="8" s="1"/>
  <c r="U125" i="8"/>
  <c r="U147" i="8" s="1"/>
  <c r="G125" i="8"/>
  <c r="G147" i="8" s="1"/>
  <c r="P125" i="8"/>
  <c r="P147" i="8" s="1"/>
  <c r="K114" i="5"/>
  <c r="K136" i="5" s="1"/>
  <c r="F114" i="5"/>
  <c r="F136" i="5" s="1"/>
  <c r="B81" i="5"/>
  <c r="U114" i="5"/>
  <c r="U136" i="5" s="1"/>
  <c r="O114" i="5"/>
  <c r="O136" i="5" s="1"/>
  <c r="P114" i="5"/>
  <c r="P121" i="5" s="1"/>
  <c r="D114" i="5"/>
  <c r="D136" i="5" s="1"/>
  <c r="I114" i="5"/>
  <c r="I136" i="5" s="1"/>
  <c r="H114" i="5"/>
  <c r="H136" i="5" s="1"/>
  <c r="E114" i="5"/>
  <c r="E136" i="5" s="1"/>
  <c r="S114" i="5"/>
  <c r="S136" i="5" s="1"/>
  <c r="B79" i="5"/>
  <c r="C78" i="5" s="1"/>
  <c r="D107" i="6"/>
  <c r="D129" i="6" s="1"/>
  <c r="I107" i="6"/>
  <c r="I129" i="6" s="1"/>
  <c r="O107" i="6"/>
  <c r="O129" i="6" s="1"/>
  <c r="B49" i="6"/>
  <c r="O48" i="6" s="1"/>
  <c r="T107" i="6"/>
  <c r="T129" i="6" s="1"/>
  <c r="Q121" i="7"/>
  <c r="Q143" i="7" s="1"/>
  <c r="P121" i="7"/>
  <c r="P143" i="7" s="1"/>
  <c r="H121" i="7"/>
  <c r="H143" i="7" s="1"/>
  <c r="E121" i="7"/>
  <c r="E143" i="7" s="1"/>
  <c r="C121" i="7"/>
  <c r="C143" i="7" s="1"/>
  <c r="R121" i="7"/>
  <c r="R143" i="7" s="1"/>
  <c r="J121" i="7"/>
  <c r="J143" i="7" s="1"/>
  <c r="M121" i="7"/>
  <c r="M143" i="7" s="1"/>
  <c r="R124" i="8"/>
  <c r="J124" i="8"/>
  <c r="J146" i="8" s="1"/>
  <c r="C124" i="8"/>
  <c r="C146" i="8" s="1"/>
  <c r="J211" i="6"/>
  <c r="M211" i="6"/>
  <c r="P211" i="6"/>
  <c r="R211" i="6"/>
  <c r="F211" i="6"/>
  <c r="S211" i="6"/>
  <c r="T211" i="6"/>
  <c r="O211" i="6"/>
  <c r="G112" i="5"/>
  <c r="G134" i="5" s="1"/>
  <c r="O112" i="5"/>
  <c r="O134" i="5" s="1"/>
  <c r="F112" i="5"/>
  <c r="F134" i="5" s="1"/>
  <c r="R112" i="5"/>
  <c r="R134" i="5" s="1"/>
  <c r="I112" i="5"/>
  <c r="I134" i="5" s="1"/>
  <c r="D112" i="5"/>
  <c r="D134" i="5" s="1"/>
  <c r="N112" i="5"/>
  <c r="N134" i="5" s="1"/>
  <c r="Q112" i="5"/>
  <c r="Q134" i="5" s="1"/>
  <c r="J112" i="5"/>
  <c r="J134" i="5" s="1"/>
  <c r="O111" i="1"/>
  <c r="O133" i="1" s="1"/>
  <c r="S111" i="1"/>
  <c r="S133" i="1" s="1"/>
  <c r="I111" i="1"/>
  <c r="I133" i="1" s="1"/>
  <c r="F111" i="1"/>
  <c r="F133" i="1" s="1"/>
  <c r="R111" i="1"/>
  <c r="R133" i="1" s="1"/>
  <c r="J111" i="1"/>
  <c r="J133" i="1" s="1"/>
  <c r="T111" i="1"/>
  <c r="T133" i="1" s="1"/>
  <c r="C116" i="8"/>
  <c r="C138" i="8" s="1"/>
  <c r="D116" i="8"/>
  <c r="D138" i="8" s="1"/>
  <c r="K116" i="8"/>
  <c r="K138" i="8" s="1"/>
  <c r="P116" i="1"/>
  <c r="K116" i="1"/>
  <c r="K138" i="1" s="1"/>
  <c r="E116" i="1"/>
  <c r="E138" i="1" s="1"/>
  <c r="T117" i="7"/>
  <c r="T139" i="7" s="1"/>
  <c r="C107" i="7"/>
  <c r="C129" i="7" s="1"/>
  <c r="B44" i="7"/>
  <c r="S43" i="7" s="1"/>
  <c r="F107" i="7"/>
  <c r="F129" i="7" s="1"/>
  <c r="S107" i="7"/>
  <c r="S129" i="7" s="1"/>
  <c r="I107" i="7"/>
  <c r="I129" i="7" s="1"/>
  <c r="P107" i="7"/>
  <c r="P129" i="7" s="1"/>
  <c r="H117" i="7"/>
  <c r="H139" i="7" s="1"/>
  <c r="G117" i="7"/>
  <c r="G139" i="7" s="1"/>
  <c r="E117" i="7"/>
  <c r="E139" i="7" s="1"/>
  <c r="B52" i="8"/>
  <c r="G51" i="8" s="1"/>
  <c r="K124" i="8"/>
  <c r="K146" i="8" s="1"/>
  <c r="S124" i="8"/>
  <c r="S146" i="8" s="1"/>
  <c r="H124" i="8"/>
  <c r="H146" i="8" s="1"/>
  <c r="F124" i="8"/>
  <c r="P124" i="8"/>
  <c r="D124" i="8"/>
  <c r="D146" i="8" s="1"/>
  <c r="Q124" i="8"/>
  <c r="Q146" i="8" s="1"/>
  <c r="E124" i="8"/>
  <c r="E146" i="8" s="1"/>
  <c r="U124" i="8"/>
  <c r="U146" i="8" s="1"/>
  <c r="N124" i="8"/>
  <c r="N146" i="8" s="1"/>
  <c r="M124" i="8"/>
  <c r="M146" i="8" s="1"/>
  <c r="B82" i="8"/>
  <c r="T81" i="8" s="1"/>
  <c r="W25" i="1"/>
  <c r="W21" i="1"/>
  <c r="T106" i="1"/>
  <c r="T128" i="1" s="1"/>
  <c r="H106" i="1"/>
  <c r="H128" i="1" s="1"/>
  <c r="W19" i="1"/>
  <c r="W21" i="5"/>
  <c r="W22" i="5"/>
  <c r="O124" i="8"/>
  <c r="O146" i="8" s="1"/>
  <c r="G124" i="8"/>
  <c r="G146" i="8" s="1"/>
  <c r="I124" i="8"/>
  <c r="I146" i="8" s="1"/>
  <c r="E109" i="6"/>
  <c r="U113" i="7"/>
  <c r="U135" i="7" s="1"/>
  <c r="M113" i="7"/>
  <c r="M135" i="7" s="1"/>
  <c r="C113" i="7"/>
  <c r="I113" i="7"/>
  <c r="I135" i="7" s="1"/>
  <c r="O114" i="7"/>
  <c r="M109" i="6"/>
  <c r="M131" i="6" s="1"/>
  <c r="P113" i="7"/>
  <c r="H113" i="7"/>
  <c r="H135" i="7" s="1"/>
  <c r="C116" i="7"/>
  <c r="C138" i="7" s="1"/>
  <c r="R116" i="7"/>
  <c r="R138" i="7" s="1"/>
  <c r="Q116" i="7"/>
  <c r="Q138" i="7" s="1"/>
  <c r="U116" i="7"/>
  <c r="U138" i="7" s="1"/>
  <c r="E116" i="7"/>
  <c r="E138" i="7" s="1"/>
  <c r="K116" i="7"/>
  <c r="K138" i="7" s="1"/>
  <c r="T116" i="7"/>
  <c r="T138" i="7" s="1"/>
  <c r="B73" i="7"/>
  <c r="P72" i="7" s="1"/>
  <c r="Q117" i="1"/>
  <c r="Q139" i="1" s="1"/>
  <c r="D116" i="7"/>
  <c r="D138" i="7" s="1"/>
  <c r="H116" i="7"/>
  <c r="H138" i="7" s="1"/>
  <c r="G116" i="7"/>
  <c r="G138" i="7" s="1"/>
  <c r="N116" i="7"/>
  <c r="N138" i="7" s="1"/>
  <c r="K107" i="7"/>
  <c r="K129" i="7" s="1"/>
  <c r="P116" i="7"/>
  <c r="P138" i="7" s="1"/>
  <c r="I116" i="7"/>
  <c r="I138" i="7" s="1"/>
  <c r="M116" i="7"/>
  <c r="M138" i="7" s="1"/>
  <c r="J116" i="7"/>
  <c r="J138" i="7" s="1"/>
  <c r="B75" i="7"/>
  <c r="P74" i="7" s="1"/>
  <c r="B80" i="7"/>
  <c r="G79" i="7" s="1"/>
  <c r="F116" i="7"/>
  <c r="F138" i="7" s="1"/>
  <c r="S116" i="7"/>
  <c r="S138" i="7" s="1"/>
  <c r="W20" i="8"/>
  <c r="W22" i="8"/>
  <c r="W22" i="7"/>
  <c r="U121" i="7"/>
  <c r="U143" i="7" s="1"/>
  <c r="O121" i="7"/>
  <c r="O143" i="7" s="1"/>
  <c r="W13" i="7"/>
  <c r="M107" i="7"/>
  <c r="H107" i="7"/>
  <c r="H129" i="7" s="1"/>
  <c r="B42" i="7"/>
  <c r="U41" i="7" s="1"/>
  <c r="M107" i="6"/>
  <c r="M129" i="6" s="1"/>
  <c r="U107" i="6"/>
  <c r="U129" i="6" s="1"/>
  <c r="H107" i="6"/>
  <c r="H129" i="6" s="1"/>
  <c r="P107" i="6"/>
  <c r="P129" i="6" s="1"/>
  <c r="Q107" i="6"/>
  <c r="Q129" i="6" s="1"/>
  <c r="E107" i="6"/>
  <c r="E129" i="6" s="1"/>
  <c r="S107" i="6"/>
  <c r="S129" i="6" s="1"/>
  <c r="B44" i="6"/>
  <c r="N43" i="6" s="1"/>
  <c r="K107" i="6"/>
  <c r="K129" i="6" s="1"/>
  <c r="C107" i="6"/>
  <c r="C129" i="6" s="1"/>
  <c r="R107" i="6"/>
  <c r="F107" i="6"/>
  <c r="F129" i="6" s="1"/>
  <c r="W18" i="1"/>
  <c r="W12" i="5"/>
  <c r="W11" i="1"/>
  <c r="B49" i="1"/>
  <c r="O48" i="1" s="1"/>
  <c r="B214" i="1"/>
  <c r="B198" i="1"/>
  <c r="I197" i="1" s="1"/>
  <c r="W13" i="5"/>
  <c r="W26" i="5"/>
  <c r="W14" i="5"/>
  <c r="W11" i="5"/>
  <c r="O117" i="1"/>
  <c r="O139" i="1" s="1"/>
  <c r="U117" i="1"/>
  <c r="U139" i="1" s="1"/>
  <c r="O195" i="6"/>
  <c r="C57" i="8"/>
  <c r="G195" i="6"/>
  <c r="S195" i="6"/>
  <c r="M195" i="6"/>
  <c r="D195" i="6"/>
  <c r="S251" i="1"/>
  <c r="B244" i="1"/>
  <c r="J243" i="1" s="1"/>
  <c r="W19" i="8"/>
  <c r="W11" i="8"/>
  <c r="W15" i="8"/>
  <c r="W13" i="8"/>
  <c r="W21" i="8"/>
  <c r="W18" i="8"/>
  <c r="W17" i="8"/>
  <c r="W23" i="8"/>
  <c r="W19" i="7"/>
  <c r="W21" i="7"/>
  <c r="W26" i="7"/>
  <c r="W11" i="7"/>
  <c r="W18" i="7"/>
  <c r="W17" i="7"/>
  <c r="W15" i="6"/>
  <c r="W26" i="6"/>
  <c r="W11" i="6"/>
  <c r="W12" i="6"/>
  <c r="W18" i="6"/>
  <c r="W25" i="6"/>
  <c r="W26" i="1"/>
  <c r="W22" i="1"/>
  <c r="W13" i="1"/>
  <c r="W17" i="1"/>
  <c r="W14" i="1"/>
  <c r="W20" i="5"/>
  <c r="W17" i="5"/>
  <c r="W25" i="5"/>
  <c r="W16" i="5"/>
  <c r="E195" i="6"/>
  <c r="J195" i="6"/>
  <c r="N195" i="6"/>
  <c r="K195" i="6"/>
  <c r="T195" i="6"/>
  <c r="R195" i="6"/>
  <c r="Q195" i="6"/>
  <c r="I195" i="6"/>
  <c r="F195" i="6"/>
  <c r="U195" i="6"/>
  <c r="H195" i="6"/>
  <c r="C195" i="6"/>
  <c r="H112" i="6"/>
  <c r="H134" i="6" s="1"/>
  <c r="Q112" i="6"/>
  <c r="Q134" i="6" s="1"/>
  <c r="U112" i="6"/>
  <c r="U134" i="6" s="1"/>
  <c r="G112" i="6"/>
  <c r="G134" i="6" s="1"/>
  <c r="P112" i="6"/>
  <c r="P134" i="6" s="1"/>
  <c r="I57" i="8"/>
  <c r="D251" i="1"/>
  <c r="T57" i="8"/>
  <c r="N251" i="1"/>
  <c r="S112" i="6"/>
  <c r="S134" i="6" s="1"/>
  <c r="M112" i="6"/>
  <c r="M134" i="6" s="1"/>
  <c r="F112" i="6"/>
  <c r="F134" i="6" s="1"/>
  <c r="I112" i="6"/>
  <c r="I134" i="6" s="1"/>
  <c r="J108" i="1"/>
  <c r="J130" i="1" s="1"/>
  <c r="I117" i="1"/>
  <c r="I139" i="1" s="1"/>
  <c r="C117" i="1"/>
  <c r="C139" i="1" s="1"/>
  <c r="C251" i="1"/>
  <c r="M117" i="1"/>
  <c r="M139" i="1" s="1"/>
  <c r="E117" i="1"/>
  <c r="E139" i="1" s="1"/>
  <c r="B44" i="1"/>
  <c r="D43" i="1" s="1"/>
  <c r="Q108" i="1"/>
  <c r="Q130" i="1" s="1"/>
  <c r="G117" i="1"/>
  <c r="G139" i="1" s="1"/>
  <c r="R251" i="1"/>
  <c r="K117" i="1"/>
  <c r="K139" i="1" s="1"/>
  <c r="F108" i="1"/>
  <c r="F130" i="1" s="1"/>
  <c r="K108" i="1"/>
  <c r="K130" i="1" s="1"/>
  <c r="T108" i="1"/>
  <c r="T130" i="1" s="1"/>
  <c r="H108" i="1"/>
  <c r="H130" i="1" s="1"/>
  <c r="G108" i="1"/>
  <c r="G130" i="1" s="1"/>
  <c r="C108" i="1"/>
  <c r="C130" i="1" s="1"/>
  <c r="B51" i="1"/>
  <c r="N50" i="1" s="1"/>
  <c r="B42" i="1"/>
  <c r="K41" i="1" s="1"/>
  <c r="D108" i="1"/>
  <c r="D130" i="1" s="1"/>
  <c r="N108" i="1"/>
  <c r="N130" i="1" s="1"/>
  <c r="O108" i="1"/>
  <c r="O130" i="1" s="1"/>
  <c r="M108" i="1"/>
  <c r="M130" i="1" s="1"/>
  <c r="E108" i="1"/>
  <c r="E130" i="1" s="1"/>
  <c r="U108" i="1"/>
  <c r="U130" i="1" s="1"/>
  <c r="R108" i="1"/>
  <c r="R130" i="1" s="1"/>
  <c r="R59" i="8"/>
  <c r="P108" i="1"/>
  <c r="P130" i="1" s="1"/>
  <c r="S108" i="1"/>
  <c r="S130" i="1" s="1"/>
  <c r="P119" i="7"/>
  <c r="P141" i="7" s="1"/>
  <c r="B95" i="7"/>
  <c r="D94" i="7" s="1"/>
  <c r="D119" i="7"/>
  <c r="D141" i="7" s="1"/>
  <c r="B59" i="1"/>
  <c r="F58" i="1" s="1"/>
  <c r="N113" i="1"/>
  <c r="I119" i="7"/>
  <c r="I141" i="7" s="1"/>
  <c r="E113" i="1"/>
  <c r="E135" i="1" s="1"/>
  <c r="C119" i="7"/>
  <c r="C141" i="7" s="1"/>
  <c r="J119" i="7"/>
  <c r="J141" i="7" s="1"/>
  <c r="O113" i="1"/>
  <c r="O135" i="1" s="1"/>
  <c r="F119" i="7"/>
  <c r="F141" i="7" s="1"/>
  <c r="C113" i="1"/>
  <c r="C135" i="1" s="1"/>
  <c r="S113" i="1"/>
  <c r="S135" i="1" s="1"/>
  <c r="B90" i="7"/>
  <c r="E89" i="7" s="1"/>
  <c r="M119" i="7"/>
  <c r="M141" i="7" s="1"/>
  <c r="S119" i="7"/>
  <c r="S141" i="7" s="1"/>
  <c r="D186" i="7"/>
  <c r="N119" i="7"/>
  <c r="N141" i="7" s="1"/>
  <c r="H113" i="1"/>
  <c r="H135" i="1" s="1"/>
  <c r="T113" i="1"/>
  <c r="T135" i="1" s="1"/>
  <c r="U119" i="7"/>
  <c r="U141" i="7" s="1"/>
  <c r="R113" i="1"/>
  <c r="R135" i="1" s="1"/>
  <c r="B64" i="1"/>
  <c r="N63" i="1" s="1"/>
  <c r="K113" i="1"/>
  <c r="K135" i="1" s="1"/>
  <c r="B66" i="1"/>
  <c r="H65" i="1" s="1"/>
  <c r="U113" i="1"/>
  <c r="U135" i="1" s="1"/>
  <c r="B97" i="7"/>
  <c r="E96" i="7" s="1"/>
  <c r="G119" i="7"/>
  <c r="G141" i="7" s="1"/>
  <c r="Q119" i="7"/>
  <c r="Q141" i="7" s="1"/>
  <c r="F113" i="1"/>
  <c r="F135" i="1" s="1"/>
  <c r="I113" i="1"/>
  <c r="I135" i="1" s="1"/>
  <c r="B88" i="7"/>
  <c r="G87" i="7" s="1"/>
  <c r="R119" i="7"/>
  <c r="R141" i="7" s="1"/>
  <c r="J113" i="1"/>
  <c r="J135" i="1" s="1"/>
  <c r="P113" i="1"/>
  <c r="P135" i="1" s="1"/>
  <c r="H119" i="7"/>
  <c r="H141" i="7" s="1"/>
  <c r="T119" i="7"/>
  <c r="T141" i="7" s="1"/>
  <c r="Q113" i="1"/>
  <c r="Q135" i="1" s="1"/>
  <c r="B57" i="1"/>
  <c r="I56" i="1" s="1"/>
  <c r="K119" i="7"/>
  <c r="K141" i="7" s="1"/>
  <c r="G113" i="1"/>
  <c r="G135" i="1" s="1"/>
  <c r="M113" i="1"/>
  <c r="M135" i="1" s="1"/>
  <c r="E119" i="7"/>
  <c r="E141" i="7" s="1"/>
  <c r="B222" i="1"/>
  <c r="K221" i="1" s="1"/>
  <c r="C50" i="5"/>
  <c r="W125" i="5"/>
  <c r="W103" i="5"/>
  <c r="W126" i="6"/>
  <c r="J251" i="1"/>
  <c r="T251" i="1"/>
  <c r="I251" i="1"/>
  <c r="F251" i="1"/>
  <c r="U251" i="1"/>
  <c r="Q251" i="1"/>
  <c r="H251" i="1"/>
  <c r="M251" i="1"/>
  <c r="P251" i="1"/>
  <c r="K251" i="1"/>
  <c r="E251" i="1"/>
  <c r="O251" i="1"/>
  <c r="W16" i="8"/>
  <c r="W14" i="8"/>
  <c r="W12" i="8"/>
  <c r="W25" i="8"/>
  <c r="W25" i="7"/>
  <c r="V130" i="7"/>
  <c r="V108" i="7"/>
  <c r="L108" i="7"/>
  <c r="L130" i="7"/>
  <c r="W20" i="6"/>
  <c r="T112" i="6"/>
  <c r="T134" i="6" s="1"/>
  <c r="J112" i="6"/>
  <c r="J134" i="6" s="1"/>
  <c r="D112" i="6"/>
  <c r="D134" i="6" s="1"/>
  <c r="E112" i="6"/>
  <c r="E134" i="6" s="1"/>
  <c r="N112" i="6"/>
  <c r="N134" i="6" s="1"/>
  <c r="O112" i="6"/>
  <c r="O134" i="6" s="1"/>
  <c r="C112" i="6"/>
  <c r="C134" i="6" s="1"/>
  <c r="K112" i="6"/>
  <c r="K134" i="6" s="1"/>
  <c r="W14" i="6"/>
  <c r="F117" i="1"/>
  <c r="F139" i="1" s="1"/>
  <c r="P117" i="1"/>
  <c r="P139" i="1" s="1"/>
  <c r="R117" i="1"/>
  <c r="R139" i="1" s="1"/>
  <c r="S117" i="1"/>
  <c r="S139" i="1" s="1"/>
  <c r="T117" i="1"/>
  <c r="T139" i="1" s="1"/>
  <c r="D117" i="1"/>
  <c r="D139" i="1" s="1"/>
  <c r="N117" i="1"/>
  <c r="N139" i="1" s="1"/>
  <c r="H117" i="1"/>
  <c r="H139" i="1" s="1"/>
  <c r="W20" i="1"/>
  <c r="W16" i="7"/>
  <c r="W20" i="7"/>
  <c r="W19" i="6"/>
  <c r="W16" i="6"/>
  <c r="W24" i="1"/>
  <c r="W15" i="5"/>
  <c r="W24" i="5"/>
  <c r="W18" i="5"/>
  <c r="I75" i="8"/>
  <c r="B80" i="1"/>
  <c r="G79" i="1" s="1"/>
  <c r="G107" i="8"/>
  <c r="B73" i="1"/>
  <c r="U72" i="1" s="1"/>
  <c r="S115" i="1"/>
  <c r="S137" i="1" s="1"/>
  <c r="J115" i="1"/>
  <c r="J137" i="1" s="1"/>
  <c r="M115" i="1"/>
  <c r="M137" i="1" s="1"/>
  <c r="U115" i="1"/>
  <c r="U137" i="1" s="1"/>
  <c r="K115" i="1"/>
  <c r="K137" i="1" s="1"/>
  <c r="O115" i="1"/>
  <c r="O137" i="1" s="1"/>
  <c r="E115" i="1"/>
  <c r="E137" i="1" s="1"/>
  <c r="C107" i="8"/>
  <c r="T115" i="1"/>
  <c r="T137" i="1" s="1"/>
  <c r="Q115" i="1"/>
  <c r="Q137" i="1" s="1"/>
  <c r="H107" i="8"/>
  <c r="P115" i="1"/>
  <c r="P137" i="1" s="1"/>
  <c r="I186" i="7"/>
  <c r="M186" i="7"/>
  <c r="V128" i="8"/>
  <c r="N109" i="5"/>
  <c r="F186" i="7"/>
  <c r="K186" i="7"/>
  <c r="J186" i="7"/>
  <c r="H186" i="7"/>
  <c r="U186" i="7"/>
  <c r="P186" i="7"/>
  <c r="T186" i="7"/>
  <c r="C186" i="7"/>
  <c r="C190" i="7" s="1"/>
  <c r="N186" i="7"/>
  <c r="G186" i="7"/>
  <c r="E186" i="7"/>
  <c r="S186" i="7"/>
  <c r="D187" i="6"/>
  <c r="N187" i="6"/>
  <c r="R186" i="7"/>
  <c r="O186" i="7"/>
  <c r="V128" i="5"/>
  <c r="N57" i="8"/>
  <c r="S57" i="8"/>
  <c r="R57" i="8"/>
  <c r="Q57" i="8"/>
  <c r="D57" i="8"/>
  <c r="E57" i="8"/>
  <c r="P205" i="6"/>
  <c r="O57" i="8"/>
  <c r="M57" i="8"/>
  <c r="H57" i="8"/>
  <c r="U57" i="8"/>
  <c r="U62" i="8" s="1"/>
  <c r="U43" i="5"/>
  <c r="J43" i="5"/>
  <c r="H115" i="1"/>
  <c r="H137" i="1" s="1"/>
  <c r="S205" i="6"/>
  <c r="T245" i="1"/>
  <c r="G205" i="6"/>
  <c r="P237" i="1"/>
  <c r="U205" i="6"/>
  <c r="B82" i="1"/>
  <c r="E81" i="1" s="1"/>
  <c r="G115" i="1"/>
  <c r="G137" i="1" s="1"/>
  <c r="N205" i="6"/>
  <c r="B75" i="1"/>
  <c r="D74" i="1" s="1"/>
  <c r="Q205" i="6"/>
  <c r="J205" i="6"/>
  <c r="K205" i="6"/>
  <c r="C205" i="6"/>
  <c r="E195" i="1"/>
  <c r="S195" i="1"/>
  <c r="Q195" i="1"/>
  <c r="J195" i="1"/>
  <c r="O195" i="1"/>
  <c r="N195" i="1"/>
  <c r="K195" i="1"/>
  <c r="I237" i="1"/>
  <c r="T115" i="6"/>
  <c r="T137" i="6" s="1"/>
  <c r="C237" i="1"/>
  <c r="S188" i="7"/>
  <c r="C115" i="6"/>
  <c r="C137" i="6" s="1"/>
  <c r="M237" i="1"/>
  <c r="N115" i="6"/>
  <c r="N137" i="6" s="1"/>
  <c r="T237" i="1"/>
  <c r="O237" i="1"/>
  <c r="D213" i="6"/>
  <c r="D188" i="7"/>
  <c r="I213" i="6"/>
  <c r="U188" i="7"/>
  <c r="E213" i="6"/>
  <c r="H188" i="7"/>
  <c r="J188" i="7"/>
  <c r="R213" i="6"/>
  <c r="T198" i="8"/>
  <c r="T200" i="8" s="1"/>
  <c r="H187" i="6"/>
  <c r="F50" i="5"/>
  <c r="C198" i="8"/>
  <c r="M198" i="8"/>
  <c r="V108" i="5"/>
  <c r="H50" i="5"/>
  <c r="Q109" i="5"/>
  <c r="Q131" i="5" s="1"/>
  <c r="B57" i="5"/>
  <c r="D56" i="5" s="1"/>
  <c r="B66" i="5"/>
  <c r="F65" i="5" s="1"/>
  <c r="B64" i="5"/>
  <c r="K63" i="5" s="1"/>
  <c r="U109" i="5"/>
  <c r="U131" i="5" s="1"/>
  <c r="C227" i="1"/>
  <c r="B59" i="5"/>
  <c r="H58" i="5" s="1"/>
  <c r="S227" i="1"/>
  <c r="Q107" i="8"/>
  <c r="N107" i="8"/>
  <c r="P107" i="8"/>
  <c r="D115" i="6"/>
  <c r="D137" i="6" s="1"/>
  <c r="P52" i="5"/>
  <c r="D107" i="8"/>
  <c r="E107" i="8"/>
  <c r="S107" i="8"/>
  <c r="H115" i="6"/>
  <c r="H137" i="6" s="1"/>
  <c r="S229" i="1"/>
  <c r="T107" i="8"/>
  <c r="K107" i="8"/>
  <c r="R107" i="8"/>
  <c r="P219" i="1"/>
  <c r="R115" i="6"/>
  <c r="R137" i="6" s="1"/>
  <c r="J48" i="5"/>
  <c r="M107" i="8"/>
  <c r="S115" i="6"/>
  <c r="S137" i="6" s="1"/>
  <c r="F115" i="6"/>
  <c r="F137" i="6" s="1"/>
  <c r="G219" i="1"/>
  <c r="M48" i="5"/>
  <c r="F107" i="8"/>
  <c r="J107" i="8"/>
  <c r="O107" i="8"/>
  <c r="O109" i="8" s="1"/>
  <c r="I107" i="8"/>
  <c r="R237" i="1"/>
  <c r="H237" i="1"/>
  <c r="U229" i="1"/>
  <c r="D237" i="1"/>
  <c r="F237" i="1"/>
  <c r="Q43" i="5"/>
  <c r="D43" i="5"/>
  <c r="T43" i="5"/>
  <c r="F43" i="5"/>
  <c r="K43" i="5"/>
  <c r="R43" i="5"/>
  <c r="N43" i="5"/>
  <c r="K237" i="1"/>
  <c r="G237" i="1"/>
  <c r="N237" i="1"/>
  <c r="E237" i="1"/>
  <c r="G48" i="5"/>
  <c r="O43" i="5"/>
  <c r="S43" i="5"/>
  <c r="S237" i="1"/>
  <c r="I43" i="5"/>
  <c r="P195" i="1"/>
  <c r="J237" i="1"/>
  <c r="H43" i="5"/>
  <c r="P43" i="5"/>
  <c r="U237" i="1"/>
  <c r="E43" i="5"/>
  <c r="M43" i="5"/>
  <c r="C43" i="5"/>
  <c r="F196" i="8"/>
  <c r="F219" i="1"/>
  <c r="R219" i="1"/>
  <c r="G229" i="1"/>
  <c r="E187" i="6"/>
  <c r="I194" i="7"/>
  <c r="U187" i="6"/>
  <c r="G194" i="7"/>
  <c r="T219" i="1"/>
  <c r="Q194" i="7"/>
  <c r="R194" i="7"/>
  <c r="N219" i="1"/>
  <c r="K194" i="7"/>
  <c r="K219" i="1"/>
  <c r="F187" i="6"/>
  <c r="M187" i="6"/>
  <c r="P194" i="7"/>
  <c r="M196" i="8"/>
  <c r="H219" i="1"/>
  <c r="I187" i="6"/>
  <c r="R187" i="6"/>
  <c r="Q48" i="5"/>
  <c r="F48" i="5"/>
  <c r="C48" i="5"/>
  <c r="E48" i="5"/>
  <c r="U48" i="5"/>
  <c r="M59" i="8"/>
  <c r="S48" i="5"/>
  <c r="I48" i="5"/>
  <c r="O48" i="5"/>
  <c r="S59" i="8"/>
  <c r="H48" i="5"/>
  <c r="T48" i="5"/>
  <c r="R48" i="5"/>
  <c r="K48" i="5"/>
  <c r="N48" i="5"/>
  <c r="D48" i="5"/>
  <c r="K227" i="1"/>
  <c r="V143" i="6"/>
  <c r="V150" i="8"/>
  <c r="E245" i="1"/>
  <c r="L128" i="8"/>
  <c r="L143" i="1"/>
  <c r="C245" i="1"/>
  <c r="L150" i="8"/>
  <c r="H245" i="1"/>
  <c r="U245" i="1"/>
  <c r="C187" i="6"/>
  <c r="O245" i="1"/>
  <c r="P245" i="1"/>
  <c r="Q245" i="1"/>
  <c r="D245" i="1"/>
  <c r="K245" i="1"/>
  <c r="D229" i="1"/>
  <c r="R245" i="1"/>
  <c r="F245" i="1"/>
  <c r="J227" i="1"/>
  <c r="R229" i="1"/>
  <c r="M245" i="1"/>
  <c r="S245" i="1"/>
  <c r="T229" i="1"/>
  <c r="T231" i="1" s="1"/>
  <c r="J245" i="1"/>
  <c r="N245" i="1"/>
  <c r="V121" i="6"/>
  <c r="H229" i="1"/>
  <c r="D197" i="6"/>
  <c r="G245" i="1"/>
  <c r="G188" i="7"/>
  <c r="K188" i="7"/>
  <c r="L117" i="8"/>
  <c r="G195" i="1"/>
  <c r="M188" i="7"/>
  <c r="M195" i="1"/>
  <c r="I188" i="7"/>
  <c r="F195" i="1"/>
  <c r="Q188" i="7"/>
  <c r="Q191" i="7" s="1"/>
  <c r="H195" i="1"/>
  <c r="I195" i="1"/>
  <c r="R188" i="7"/>
  <c r="L142" i="5"/>
  <c r="E188" i="7"/>
  <c r="U195" i="1"/>
  <c r="N188" i="7"/>
  <c r="K75" i="8"/>
  <c r="O75" i="8"/>
  <c r="H205" i="1"/>
  <c r="P75" i="8"/>
  <c r="T75" i="8"/>
  <c r="V135" i="6"/>
  <c r="K187" i="6"/>
  <c r="M75" i="8"/>
  <c r="V133" i="5"/>
  <c r="P188" i="7"/>
  <c r="T188" i="7"/>
  <c r="F188" i="7"/>
  <c r="O188" i="7"/>
  <c r="E219" i="1"/>
  <c r="L120" i="6"/>
  <c r="T187" i="6"/>
  <c r="H75" i="8"/>
  <c r="L145" i="8"/>
  <c r="D75" i="8"/>
  <c r="E75" i="8"/>
  <c r="L139" i="8"/>
  <c r="G75" i="8"/>
  <c r="G205" i="1"/>
  <c r="S75" i="8"/>
  <c r="L130" i="8"/>
  <c r="V141" i="8"/>
  <c r="V145" i="8"/>
  <c r="J75" i="8"/>
  <c r="N205" i="1"/>
  <c r="V142" i="5"/>
  <c r="V111" i="5"/>
  <c r="P205" i="1"/>
  <c r="U75" i="8"/>
  <c r="N75" i="8"/>
  <c r="Q75" i="8"/>
  <c r="V138" i="5"/>
  <c r="F75" i="8"/>
  <c r="C75" i="8"/>
  <c r="F198" i="8"/>
  <c r="J198" i="8"/>
  <c r="V120" i="5"/>
  <c r="V123" i="8"/>
  <c r="D152" i="8"/>
  <c r="L152" i="8" s="1"/>
  <c r="J213" i="6"/>
  <c r="H198" i="8"/>
  <c r="U203" i="1"/>
  <c r="L120" i="5"/>
  <c r="L111" i="5"/>
  <c r="L142" i="6"/>
  <c r="V135" i="5"/>
  <c r="P187" i="6"/>
  <c r="G187" i="6"/>
  <c r="J187" i="6"/>
  <c r="Q187" i="6"/>
  <c r="O187" i="6"/>
  <c r="D196" i="8"/>
  <c r="K196" i="8"/>
  <c r="S196" i="8"/>
  <c r="S200" i="8" s="1"/>
  <c r="P196" i="8"/>
  <c r="Q196" i="8"/>
  <c r="G196" i="8"/>
  <c r="J196" i="8"/>
  <c r="N196" i="8"/>
  <c r="H196" i="8"/>
  <c r="C196" i="8"/>
  <c r="I196" i="8"/>
  <c r="U196" i="8"/>
  <c r="O196" i="8"/>
  <c r="E196" i="8"/>
  <c r="R196" i="8"/>
  <c r="V113" i="5"/>
  <c r="F213" i="6"/>
  <c r="Q213" i="6"/>
  <c r="S213" i="6"/>
  <c r="P213" i="6"/>
  <c r="G213" i="6"/>
  <c r="V141" i="5"/>
  <c r="Q198" i="8"/>
  <c r="L127" i="5"/>
  <c r="V106" i="5"/>
  <c r="B64" i="6"/>
  <c r="E63" i="6" s="1"/>
  <c r="L133" i="5"/>
  <c r="M213" i="6"/>
  <c r="O213" i="6"/>
  <c r="F57" i="8"/>
  <c r="G57" i="8"/>
  <c r="K57" i="8"/>
  <c r="P57" i="8"/>
  <c r="N198" i="8"/>
  <c r="V130" i="8"/>
  <c r="L105" i="5"/>
  <c r="L128" i="5"/>
  <c r="U213" i="6"/>
  <c r="V138" i="6"/>
  <c r="H213" i="6"/>
  <c r="V152" i="8"/>
  <c r="L113" i="5"/>
  <c r="L123" i="8"/>
  <c r="M197" i="6"/>
  <c r="C213" i="6"/>
  <c r="N213" i="6"/>
  <c r="L106" i="5"/>
  <c r="L135" i="5"/>
  <c r="V119" i="8"/>
  <c r="D114" i="6"/>
  <c r="D136" i="6" s="1"/>
  <c r="K213" i="6"/>
  <c r="D59" i="8"/>
  <c r="I59" i="8"/>
  <c r="O59" i="8"/>
  <c r="E59" i="8"/>
  <c r="K59" i="8"/>
  <c r="Q59" i="8"/>
  <c r="J59" i="8"/>
  <c r="J61" i="8" s="1"/>
  <c r="F59" i="8"/>
  <c r="C59" i="8"/>
  <c r="N59" i="8"/>
  <c r="P59" i="8"/>
  <c r="T59" i="8"/>
  <c r="H59" i="8"/>
  <c r="G59" i="8"/>
  <c r="O194" i="7"/>
  <c r="J194" i="7"/>
  <c r="S194" i="7"/>
  <c r="T194" i="7"/>
  <c r="F194" i="7"/>
  <c r="D194" i="7"/>
  <c r="U194" i="7"/>
  <c r="C194" i="7"/>
  <c r="N194" i="7"/>
  <c r="M194" i="7"/>
  <c r="E194" i="7"/>
  <c r="T205" i="6"/>
  <c r="E205" i="6"/>
  <c r="I205" i="6"/>
  <c r="D205" i="6"/>
  <c r="F205" i="6"/>
  <c r="R205" i="6"/>
  <c r="M205" i="6"/>
  <c r="O205" i="6"/>
  <c r="P196" i="7"/>
  <c r="I196" i="7"/>
  <c r="S196" i="7"/>
  <c r="R196" i="7"/>
  <c r="G196" i="7"/>
  <c r="N196" i="7"/>
  <c r="F196" i="7"/>
  <c r="U196" i="7"/>
  <c r="H196" i="7"/>
  <c r="H199" i="7" s="1"/>
  <c r="D196" i="7"/>
  <c r="O196" i="7"/>
  <c r="J196" i="7"/>
  <c r="M196" i="7"/>
  <c r="Q196" i="7"/>
  <c r="C196" i="7"/>
  <c r="T196" i="7"/>
  <c r="E196" i="7"/>
  <c r="K196" i="7"/>
  <c r="K203" i="1"/>
  <c r="M203" i="1"/>
  <c r="C203" i="1"/>
  <c r="P203" i="1"/>
  <c r="O203" i="1"/>
  <c r="R203" i="1"/>
  <c r="N203" i="1"/>
  <c r="H203" i="1"/>
  <c r="S203" i="1"/>
  <c r="J203" i="1"/>
  <c r="I203" i="1"/>
  <c r="Q203" i="1"/>
  <c r="Q207" i="1" s="1"/>
  <c r="F203" i="1"/>
  <c r="E203" i="1"/>
  <c r="G203" i="1"/>
  <c r="D203" i="1"/>
  <c r="D203" i="6"/>
  <c r="F203" i="6"/>
  <c r="M203" i="6"/>
  <c r="J203" i="6"/>
  <c r="I203" i="6"/>
  <c r="P203" i="6"/>
  <c r="E203" i="6"/>
  <c r="U203" i="6"/>
  <c r="C203" i="6"/>
  <c r="H203" i="6"/>
  <c r="K203" i="6"/>
  <c r="R203" i="6"/>
  <c r="G203" i="6"/>
  <c r="O203" i="6"/>
  <c r="Q203" i="6"/>
  <c r="N203" i="6"/>
  <c r="S203" i="6"/>
  <c r="T203" i="6"/>
  <c r="I205" i="1"/>
  <c r="U205" i="1"/>
  <c r="F205" i="1"/>
  <c r="O205" i="1"/>
  <c r="M205" i="1"/>
  <c r="D205" i="1"/>
  <c r="E205" i="1"/>
  <c r="J205" i="1"/>
  <c r="C205" i="1"/>
  <c r="S205" i="1"/>
  <c r="R205" i="1"/>
  <c r="K205" i="1"/>
  <c r="T205" i="1"/>
  <c r="T208" i="1" s="1"/>
  <c r="M50" i="5"/>
  <c r="K50" i="5"/>
  <c r="T50" i="5"/>
  <c r="D50" i="5"/>
  <c r="G50" i="5"/>
  <c r="O50" i="5"/>
  <c r="U50" i="5"/>
  <c r="R50" i="5"/>
  <c r="E50" i="5"/>
  <c r="I50" i="5"/>
  <c r="Q50" i="5"/>
  <c r="S50" i="5"/>
  <c r="N50" i="5"/>
  <c r="J50" i="5"/>
  <c r="H189" i="6"/>
  <c r="R189" i="6"/>
  <c r="T189" i="6"/>
  <c r="N189" i="6"/>
  <c r="U189" i="6"/>
  <c r="F189" i="6"/>
  <c r="E189" i="6"/>
  <c r="K189" i="6"/>
  <c r="I189" i="6"/>
  <c r="S189" i="6"/>
  <c r="O189" i="6"/>
  <c r="Q189" i="6"/>
  <c r="G189" i="6"/>
  <c r="P189" i="6"/>
  <c r="J189" i="6"/>
  <c r="M189" i="6"/>
  <c r="D189" i="6"/>
  <c r="C189" i="6"/>
  <c r="Q197" i="6"/>
  <c r="G197" i="6"/>
  <c r="N197" i="6"/>
  <c r="I197" i="6"/>
  <c r="T197" i="6"/>
  <c r="S197" i="6"/>
  <c r="R197" i="6"/>
  <c r="O197" i="6"/>
  <c r="E197" i="6"/>
  <c r="P197" i="6"/>
  <c r="F197" i="6"/>
  <c r="J197" i="6"/>
  <c r="C197" i="6"/>
  <c r="K197" i="6"/>
  <c r="H197" i="6"/>
  <c r="V116" i="6"/>
  <c r="V133" i="6"/>
  <c r="C138" i="6"/>
  <c r="L138" i="6" s="1"/>
  <c r="L116" i="6"/>
  <c r="H41" i="5"/>
  <c r="D41" i="5"/>
  <c r="M41" i="5"/>
  <c r="U41" i="5"/>
  <c r="S41" i="5"/>
  <c r="C41" i="5"/>
  <c r="R41" i="5"/>
  <c r="N41" i="5"/>
  <c r="I41" i="5"/>
  <c r="F41" i="5"/>
  <c r="P41" i="5"/>
  <c r="K41" i="5"/>
  <c r="G41" i="5"/>
  <c r="G45" i="5" s="1"/>
  <c r="J41" i="5"/>
  <c r="T41" i="5"/>
  <c r="O41" i="5"/>
  <c r="Q41" i="5"/>
  <c r="E41" i="5"/>
  <c r="L119" i="6"/>
  <c r="D198" i="8"/>
  <c r="E198" i="8"/>
  <c r="R198" i="8"/>
  <c r="P198" i="8"/>
  <c r="U198" i="8"/>
  <c r="O198" i="8"/>
  <c r="I198" i="8"/>
  <c r="G198" i="8"/>
  <c r="K198" i="8"/>
  <c r="W23" i="7"/>
  <c r="M137" i="7"/>
  <c r="V137" i="7" s="1"/>
  <c r="V115" i="7"/>
  <c r="C137" i="7"/>
  <c r="L137" i="7" s="1"/>
  <c r="L115" i="7"/>
  <c r="W12" i="7"/>
  <c r="L143" i="6"/>
  <c r="L121" i="6"/>
  <c r="W24" i="6"/>
  <c r="L141" i="6"/>
  <c r="L140" i="6"/>
  <c r="W23" i="6"/>
  <c r="V118" i="6"/>
  <c r="M140" i="6"/>
  <c r="V140" i="6" s="1"/>
  <c r="L118" i="6"/>
  <c r="O115" i="6"/>
  <c r="O137" i="6" s="1"/>
  <c r="I115" i="6"/>
  <c r="I137" i="6" s="1"/>
  <c r="E115" i="6"/>
  <c r="E137" i="6" s="1"/>
  <c r="K115" i="6"/>
  <c r="K137" i="6" s="1"/>
  <c r="Q115" i="6"/>
  <c r="Q137" i="6" s="1"/>
  <c r="P115" i="6"/>
  <c r="P137" i="6" s="1"/>
  <c r="J115" i="6"/>
  <c r="J137" i="6" s="1"/>
  <c r="G115" i="6"/>
  <c r="G137" i="6" s="1"/>
  <c r="U115" i="6"/>
  <c r="U137" i="6" s="1"/>
  <c r="H114" i="6"/>
  <c r="H136" i="6" s="1"/>
  <c r="R114" i="6"/>
  <c r="R136" i="6" s="1"/>
  <c r="I114" i="6"/>
  <c r="I136" i="6" s="1"/>
  <c r="J114" i="6"/>
  <c r="J136" i="6" s="1"/>
  <c r="Q114" i="6"/>
  <c r="Q136" i="6" s="1"/>
  <c r="B75" i="6"/>
  <c r="T114" i="6"/>
  <c r="T136" i="6" s="1"/>
  <c r="B82" i="6"/>
  <c r="C114" i="6"/>
  <c r="U114" i="6"/>
  <c r="U136" i="6" s="1"/>
  <c r="B80" i="6"/>
  <c r="B73" i="6"/>
  <c r="K114" i="6"/>
  <c r="K136" i="6" s="1"/>
  <c r="M114" i="6"/>
  <c r="M136" i="6" s="1"/>
  <c r="O114" i="6"/>
  <c r="O136" i="6" s="1"/>
  <c r="F114" i="6"/>
  <c r="F136" i="6" s="1"/>
  <c r="S114" i="6"/>
  <c r="S136" i="6" s="1"/>
  <c r="G114" i="6"/>
  <c r="G136" i="6" s="1"/>
  <c r="P114" i="6"/>
  <c r="P136" i="6" s="1"/>
  <c r="N114" i="6"/>
  <c r="N136" i="6" s="1"/>
  <c r="V111" i="6"/>
  <c r="K110" i="6"/>
  <c r="K132" i="6" s="1"/>
  <c r="C132" i="6"/>
  <c r="M110" i="6"/>
  <c r="G110" i="6"/>
  <c r="G132" i="6" s="1"/>
  <c r="N110" i="6"/>
  <c r="N132" i="6" s="1"/>
  <c r="E110" i="6"/>
  <c r="E132" i="6" s="1"/>
  <c r="H110" i="6"/>
  <c r="H132" i="6" s="1"/>
  <c r="I110" i="6"/>
  <c r="I132" i="6" s="1"/>
  <c r="O110" i="6"/>
  <c r="O132" i="6" s="1"/>
  <c r="S110" i="6"/>
  <c r="S132" i="6" s="1"/>
  <c r="J110" i="6"/>
  <c r="J132" i="6" s="1"/>
  <c r="P110" i="6"/>
  <c r="P132" i="6" s="1"/>
  <c r="B59" i="6"/>
  <c r="R110" i="6"/>
  <c r="R132" i="6" s="1"/>
  <c r="D110" i="6"/>
  <c r="D132" i="6" s="1"/>
  <c r="B66" i="6"/>
  <c r="F110" i="6"/>
  <c r="F132" i="6" s="1"/>
  <c r="U110" i="6"/>
  <c r="U132" i="6" s="1"/>
  <c r="B57" i="6"/>
  <c r="Q110" i="6"/>
  <c r="Q132" i="6" s="1"/>
  <c r="T110" i="6"/>
  <c r="T132" i="6" s="1"/>
  <c r="W23" i="5"/>
  <c r="W19" i="5"/>
  <c r="L110" i="5"/>
  <c r="V110" i="5"/>
  <c r="L132" i="5"/>
  <c r="V132" i="5"/>
  <c r="M109" i="5"/>
  <c r="M131" i="5" s="1"/>
  <c r="D109" i="5"/>
  <c r="D131" i="5" s="1"/>
  <c r="I109" i="5"/>
  <c r="I131" i="5" s="1"/>
  <c r="K109" i="5"/>
  <c r="K131" i="5" s="1"/>
  <c r="O109" i="5"/>
  <c r="O131" i="5" s="1"/>
  <c r="E109" i="5"/>
  <c r="E131" i="5" s="1"/>
  <c r="R109" i="5"/>
  <c r="R131" i="5" s="1"/>
  <c r="T109" i="5"/>
  <c r="T131" i="5" s="1"/>
  <c r="C109" i="5"/>
  <c r="S109" i="5"/>
  <c r="S131" i="5" s="1"/>
  <c r="J109" i="5"/>
  <c r="J131" i="5" s="1"/>
  <c r="H109" i="5"/>
  <c r="H131" i="5" s="1"/>
  <c r="F109" i="5"/>
  <c r="F131" i="5" s="1"/>
  <c r="G109" i="5"/>
  <c r="G131" i="5" s="1"/>
  <c r="N115" i="1"/>
  <c r="N137" i="1" s="1"/>
  <c r="F115" i="1"/>
  <c r="F137" i="1" s="1"/>
  <c r="C115" i="1"/>
  <c r="C137" i="1" s="1"/>
  <c r="D115" i="1"/>
  <c r="D137" i="1" s="1"/>
  <c r="I115" i="1"/>
  <c r="I137" i="1" s="1"/>
  <c r="W16" i="1"/>
  <c r="L110" i="1"/>
  <c r="L132" i="1"/>
  <c r="W12" i="1"/>
  <c r="W26" i="8"/>
  <c r="Q105" i="8"/>
  <c r="C105" i="8"/>
  <c r="F87" i="6"/>
  <c r="G87" i="6"/>
  <c r="I87" i="6"/>
  <c r="D87" i="6"/>
  <c r="N87" i="6"/>
  <c r="C87" i="6"/>
  <c r="O87" i="6"/>
  <c r="R87" i="6"/>
  <c r="M87" i="6"/>
  <c r="P87" i="6"/>
  <c r="H87" i="6"/>
  <c r="J87" i="6"/>
  <c r="U87" i="6"/>
  <c r="S87" i="6"/>
  <c r="T87" i="6"/>
  <c r="K87" i="6"/>
  <c r="Q87" i="6"/>
  <c r="E87" i="6"/>
  <c r="M227" i="1"/>
  <c r="G227" i="1"/>
  <c r="D227" i="1"/>
  <c r="P227" i="1"/>
  <c r="H227" i="1"/>
  <c r="I227" i="1"/>
  <c r="E227" i="1"/>
  <c r="U227" i="1"/>
  <c r="O227" i="1"/>
  <c r="F227" i="1"/>
  <c r="Q227" i="1"/>
  <c r="N227" i="1"/>
  <c r="R227" i="1"/>
  <c r="V116" i="5"/>
  <c r="N229" i="1"/>
  <c r="I229" i="1"/>
  <c r="K229" i="1"/>
  <c r="O229" i="1"/>
  <c r="P229" i="1"/>
  <c r="F229" i="1"/>
  <c r="M229" i="1"/>
  <c r="C229" i="1"/>
  <c r="E229" i="1"/>
  <c r="J229" i="1"/>
  <c r="O94" i="6"/>
  <c r="N94" i="6"/>
  <c r="Q94" i="6"/>
  <c r="U94" i="6"/>
  <c r="T94" i="6"/>
  <c r="G94" i="6"/>
  <c r="F94" i="6"/>
  <c r="C94" i="6"/>
  <c r="P94" i="6"/>
  <c r="S94" i="6"/>
  <c r="M94" i="6"/>
  <c r="H94" i="6"/>
  <c r="E94" i="6"/>
  <c r="I94" i="6"/>
  <c r="R94" i="6"/>
  <c r="J94" i="6"/>
  <c r="D94" i="6"/>
  <c r="K94" i="6"/>
  <c r="N141" i="6"/>
  <c r="V141" i="6" s="1"/>
  <c r="V119" i="6"/>
  <c r="D219" i="1"/>
  <c r="C219" i="1"/>
  <c r="I219" i="1"/>
  <c r="Q219" i="1"/>
  <c r="M219" i="1"/>
  <c r="U219" i="1"/>
  <c r="O219" i="1"/>
  <c r="J219" i="1"/>
  <c r="V105" i="5"/>
  <c r="S127" i="5"/>
  <c r="V127" i="5" s="1"/>
  <c r="T96" i="6"/>
  <c r="K96" i="6"/>
  <c r="S96" i="6"/>
  <c r="H96" i="6"/>
  <c r="N96" i="6"/>
  <c r="C96" i="6"/>
  <c r="Q96" i="6"/>
  <c r="G96" i="6"/>
  <c r="O96" i="6"/>
  <c r="U96" i="6"/>
  <c r="P96" i="6"/>
  <c r="R96" i="6"/>
  <c r="D96" i="6"/>
  <c r="J96" i="6"/>
  <c r="M96" i="6"/>
  <c r="I96" i="6"/>
  <c r="E96" i="6"/>
  <c r="F96" i="6"/>
  <c r="R195" i="1"/>
  <c r="D195" i="1"/>
  <c r="E89" i="6"/>
  <c r="U89" i="6"/>
  <c r="F89" i="6"/>
  <c r="C89" i="6"/>
  <c r="G89" i="6"/>
  <c r="O89" i="6"/>
  <c r="I89" i="6"/>
  <c r="H89" i="6"/>
  <c r="D89" i="6"/>
  <c r="N89" i="6"/>
  <c r="K89" i="6"/>
  <c r="P89" i="6"/>
  <c r="J89" i="6"/>
  <c r="R89" i="6"/>
  <c r="M89" i="6"/>
  <c r="S89" i="6"/>
  <c r="Q89" i="6"/>
  <c r="T89" i="6"/>
  <c r="N130" i="6"/>
  <c r="O137" i="5"/>
  <c r="V137" i="5" s="1"/>
  <c r="V115" i="5"/>
  <c r="F141" i="5"/>
  <c r="L141" i="5" s="1"/>
  <c r="L119" i="5"/>
  <c r="F134" i="7"/>
  <c r="L134" i="7" s="1"/>
  <c r="L112" i="7"/>
  <c r="D129" i="1"/>
  <c r="L129" i="1" s="1"/>
  <c r="L107" i="1"/>
  <c r="C140" i="5"/>
  <c r="L140" i="5" s="1"/>
  <c r="L118" i="5"/>
  <c r="L116" i="5"/>
  <c r="E139" i="5"/>
  <c r="L139" i="5" s="1"/>
  <c r="L117" i="5"/>
  <c r="H128" i="6"/>
  <c r="P140" i="5"/>
  <c r="V140" i="5" s="1"/>
  <c r="V118" i="5"/>
  <c r="G131" i="7"/>
  <c r="K128" i="6"/>
  <c r="N143" i="1"/>
  <c r="V143" i="1" s="1"/>
  <c r="V121" i="1"/>
  <c r="N133" i="7"/>
  <c r="S128" i="7"/>
  <c r="V106" i="7"/>
  <c r="R142" i="6"/>
  <c r="V142" i="6" s="1"/>
  <c r="V120" i="6"/>
  <c r="L107" i="5"/>
  <c r="D129" i="5"/>
  <c r="F128" i="6"/>
  <c r="L106" i="6"/>
  <c r="U128" i="7"/>
  <c r="N134" i="7"/>
  <c r="V134" i="7" s="1"/>
  <c r="V112" i="7"/>
  <c r="E129" i="5"/>
  <c r="N134" i="1"/>
  <c r="V134" i="1" s="1"/>
  <c r="V112" i="1"/>
  <c r="V119" i="5"/>
  <c r="T88" i="5"/>
  <c r="G88" i="5"/>
  <c r="J88" i="5"/>
  <c r="D88" i="5"/>
  <c r="C88" i="5"/>
  <c r="Q88" i="5"/>
  <c r="P88" i="5"/>
  <c r="N88" i="5"/>
  <c r="R88" i="5"/>
  <c r="I88" i="5"/>
  <c r="H88" i="5"/>
  <c r="K88" i="5"/>
  <c r="M88" i="5"/>
  <c r="E88" i="5"/>
  <c r="O88" i="5"/>
  <c r="U88" i="5"/>
  <c r="S88" i="5"/>
  <c r="F88" i="5"/>
  <c r="L121" i="1"/>
  <c r="L112" i="1"/>
  <c r="O93" i="5"/>
  <c r="P93" i="5"/>
  <c r="R93" i="5"/>
  <c r="G93" i="5"/>
  <c r="F93" i="5"/>
  <c r="N93" i="5"/>
  <c r="K93" i="5"/>
  <c r="E93" i="5"/>
  <c r="I93" i="5"/>
  <c r="Q93" i="5"/>
  <c r="U93" i="5"/>
  <c r="C93" i="5"/>
  <c r="D93" i="5"/>
  <c r="M93" i="5"/>
  <c r="S93" i="5"/>
  <c r="T93" i="5"/>
  <c r="H93" i="5"/>
  <c r="J93" i="5"/>
  <c r="P139" i="6"/>
  <c r="V139" i="6" s="1"/>
  <c r="V117" i="6"/>
  <c r="M129" i="5"/>
  <c r="V107" i="5"/>
  <c r="R131" i="7"/>
  <c r="J131" i="7"/>
  <c r="P131" i="7"/>
  <c r="V109" i="7"/>
  <c r="J128" i="6"/>
  <c r="Q128" i="6"/>
  <c r="V106" i="6"/>
  <c r="T129" i="5"/>
  <c r="Q131" i="7"/>
  <c r="C86" i="5"/>
  <c r="M86" i="5"/>
  <c r="H86" i="5"/>
  <c r="R86" i="5"/>
  <c r="J86" i="5"/>
  <c r="N86" i="5"/>
  <c r="E86" i="5"/>
  <c r="O86" i="5"/>
  <c r="I86" i="5"/>
  <c r="G86" i="5"/>
  <c r="F86" i="5"/>
  <c r="T86" i="5"/>
  <c r="P86" i="5"/>
  <c r="S86" i="5"/>
  <c r="Q86" i="5"/>
  <c r="U86" i="5"/>
  <c r="K86" i="5"/>
  <c r="D86" i="5"/>
  <c r="E133" i="6"/>
  <c r="L133" i="6" s="1"/>
  <c r="L111" i="6"/>
  <c r="L134" i="1"/>
  <c r="H133" i="7"/>
  <c r="L109" i="7"/>
  <c r="T128" i="7"/>
  <c r="U129" i="5"/>
  <c r="K138" i="5"/>
  <c r="L138" i="5" s="1"/>
  <c r="T132" i="7"/>
  <c r="V132" i="7" s="1"/>
  <c r="V110" i="7"/>
  <c r="J132" i="7"/>
  <c r="L132" i="7" s="1"/>
  <c r="L110" i="7"/>
  <c r="N129" i="5"/>
  <c r="O132" i="1"/>
  <c r="V132" i="1" s="1"/>
  <c r="V110" i="1"/>
  <c r="T128" i="6"/>
  <c r="G142" i="7"/>
  <c r="D130" i="5"/>
  <c r="L108" i="5"/>
  <c r="D133" i="7"/>
  <c r="L111" i="7"/>
  <c r="G135" i="6"/>
  <c r="L135" i="6" s="1"/>
  <c r="L113" i="6"/>
  <c r="G137" i="5"/>
  <c r="L137" i="5" s="1"/>
  <c r="L115" i="5"/>
  <c r="T142" i="7"/>
  <c r="H130" i="5"/>
  <c r="E131" i="1"/>
  <c r="L131" i="1" s="1"/>
  <c r="L109" i="1"/>
  <c r="M139" i="5"/>
  <c r="V139" i="5" s="1"/>
  <c r="V117" i="5"/>
  <c r="V113" i="6"/>
  <c r="K131" i="7"/>
  <c r="V153" i="8"/>
  <c r="E128" i="7"/>
  <c r="L128" i="7" s="1"/>
  <c r="L106" i="7"/>
  <c r="M129" i="1"/>
  <c r="V129" i="1" s="1"/>
  <c r="V107" i="1"/>
  <c r="N142" i="1"/>
  <c r="V142" i="1" s="1"/>
  <c r="V120" i="1"/>
  <c r="S128" i="6"/>
  <c r="D139" i="6"/>
  <c r="L139" i="6" s="1"/>
  <c r="L117" i="6"/>
  <c r="S130" i="5"/>
  <c r="V130" i="5" s="1"/>
  <c r="D142" i="1"/>
  <c r="L142" i="1" s="1"/>
  <c r="L120" i="1"/>
  <c r="R131" i="1"/>
  <c r="V131" i="1" s="1"/>
  <c r="V109" i="1"/>
  <c r="P95" i="5"/>
  <c r="M95" i="5"/>
  <c r="G95" i="5"/>
  <c r="H95" i="5"/>
  <c r="D95" i="5"/>
  <c r="E95" i="5"/>
  <c r="U95" i="5"/>
  <c r="F95" i="5"/>
  <c r="T95" i="5"/>
  <c r="O95" i="5"/>
  <c r="S95" i="5"/>
  <c r="Q95" i="5"/>
  <c r="N95" i="5"/>
  <c r="J95" i="5"/>
  <c r="I95" i="5"/>
  <c r="R95" i="5"/>
  <c r="K95" i="5"/>
  <c r="C95" i="5"/>
  <c r="M133" i="7"/>
  <c r="V111" i="7"/>
  <c r="U118" i="1"/>
  <c r="U140" i="1" s="1"/>
  <c r="C118" i="1"/>
  <c r="L119" i="1"/>
  <c r="C141" i="1"/>
  <c r="L141" i="1" s="1"/>
  <c r="M141" i="1"/>
  <c r="V141" i="1" s="1"/>
  <c r="V119" i="1"/>
  <c r="Q140" i="1"/>
  <c r="W23" i="1"/>
  <c r="D118" i="1"/>
  <c r="D140" i="1" s="1"/>
  <c r="N118" i="1"/>
  <c r="N140" i="1" s="1"/>
  <c r="O118" i="1"/>
  <c r="P118" i="1"/>
  <c r="P140" i="1" s="1"/>
  <c r="E118" i="1"/>
  <c r="E140" i="1" s="1"/>
  <c r="F118" i="1"/>
  <c r="F140" i="1" s="1"/>
  <c r="K118" i="1"/>
  <c r="K140" i="1" s="1"/>
  <c r="B90" i="1"/>
  <c r="R118" i="1"/>
  <c r="R140" i="1" s="1"/>
  <c r="G118" i="1"/>
  <c r="B97" i="1"/>
  <c r="B95" i="1"/>
  <c r="M118" i="1"/>
  <c r="T118" i="1"/>
  <c r="S118" i="1"/>
  <c r="B88" i="1"/>
  <c r="J118" i="1"/>
  <c r="J140" i="1" s="1"/>
  <c r="H118" i="1"/>
  <c r="H140" i="1" s="1"/>
  <c r="I118" i="1"/>
  <c r="I140" i="1" s="1"/>
  <c r="M136" i="1"/>
  <c r="V136" i="1" s="1"/>
  <c r="V114" i="1"/>
  <c r="C136" i="1"/>
  <c r="L136" i="1" s="1"/>
  <c r="L114" i="1"/>
  <c r="C128" i="1"/>
  <c r="V131" i="8"/>
  <c r="I153" i="8"/>
  <c r="E91" i="8"/>
  <c r="R91" i="8"/>
  <c r="N91" i="8"/>
  <c r="C91" i="8"/>
  <c r="G91" i="8"/>
  <c r="P91" i="8"/>
  <c r="J91" i="8"/>
  <c r="M91" i="8"/>
  <c r="F91" i="8"/>
  <c r="H91" i="8"/>
  <c r="D91" i="8"/>
  <c r="O91" i="8"/>
  <c r="U91" i="8"/>
  <c r="I91" i="8"/>
  <c r="K91" i="8"/>
  <c r="Q91" i="8"/>
  <c r="T91" i="8"/>
  <c r="S91" i="8"/>
  <c r="V127" i="8"/>
  <c r="M149" i="8"/>
  <c r="V149" i="8" s="1"/>
  <c r="L127" i="8"/>
  <c r="C149" i="8"/>
  <c r="L149" i="8" s="1"/>
  <c r="O89" i="8"/>
  <c r="N148" i="8"/>
  <c r="C148" i="8"/>
  <c r="N143" i="8"/>
  <c r="V143" i="8" s="1"/>
  <c r="V121" i="8"/>
  <c r="L121" i="8"/>
  <c r="C143" i="8"/>
  <c r="L143" i="8" s="1"/>
  <c r="I141" i="8"/>
  <c r="L141" i="8" s="1"/>
  <c r="L119" i="8"/>
  <c r="R139" i="8"/>
  <c r="V139" i="8" s="1"/>
  <c r="V117" i="8"/>
  <c r="W212" i="5" l="1"/>
  <c r="V140" i="8"/>
  <c r="U89" i="8"/>
  <c r="F89" i="8"/>
  <c r="P89" i="8"/>
  <c r="R89" i="8"/>
  <c r="S105" i="8"/>
  <c r="S109" i="8" s="1"/>
  <c r="E105" i="8"/>
  <c r="E110" i="8" s="1"/>
  <c r="I65" i="7"/>
  <c r="G89" i="8"/>
  <c r="T105" i="8"/>
  <c r="H105" i="8"/>
  <c r="D105" i="8"/>
  <c r="J105" i="8"/>
  <c r="N89" i="8"/>
  <c r="N93" i="8" s="1"/>
  <c r="U105" i="8"/>
  <c r="U110" i="8" s="1"/>
  <c r="M105" i="8"/>
  <c r="V105" i="8" s="1"/>
  <c r="I105" i="8"/>
  <c r="K89" i="8"/>
  <c r="T89" i="8"/>
  <c r="N105" i="8"/>
  <c r="P105" i="8"/>
  <c r="L153" i="8"/>
  <c r="W153" i="8" s="1"/>
  <c r="G105" i="8"/>
  <c r="G109" i="8" s="1"/>
  <c r="K105" i="8"/>
  <c r="K110" i="8" s="1"/>
  <c r="F105" i="8"/>
  <c r="R105" i="8"/>
  <c r="L140" i="8"/>
  <c r="V120" i="7"/>
  <c r="V142" i="7"/>
  <c r="L120" i="7"/>
  <c r="L142" i="7"/>
  <c r="W214" i="5"/>
  <c r="L126" i="8"/>
  <c r="V148" i="8"/>
  <c r="L131" i="8"/>
  <c r="V118" i="8"/>
  <c r="L130" i="6"/>
  <c r="L118" i="8"/>
  <c r="L148" i="8"/>
  <c r="E65" i="7"/>
  <c r="L108" i="6"/>
  <c r="V126" i="8"/>
  <c r="E89" i="8"/>
  <c r="C89" i="8"/>
  <c r="W220" i="5"/>
  <c r="H89" i="8"/>
  <c r="H94" i="8" s="1"/>
  <c r="I89" i="8"/>
  <c r="I93" i="8" s="1"/>
  <c r="Q89" i="8"/>
  <c r="Q93" i="8" s="1"/>
  <c r="D89" i="8"/>
  <c r="J89" i="8"/>
  <c r="J94" i="8" s="1"/>
  <c r="M89" i="8"/>
  <c r="P65" i="7"/>
  <c r="H65" i="7"/>
  <c r="G65" i="7"/>
  <c r="R65" i="7"/>
  <c r="R67" i="7" s="1"/>
  <c r="T65" i="7"/>
  <c r="K65" i="7"/>
  <c r="M65" i="7"/>
  <c r="F65" i="7"/>
  <c r="D65" i="7"/>
  <c r="J65" i="7"/>
  <c r="C65" i="7"/>
  <c r="Q65" i="7"/>
  <c r="U65" i="7"/>
  <c r="O65" i="7"/>
  <c r="S65" i="7"/>
  <c r="V130" i="6"/>
  <c r="V108" i="6"/>
  <c r="H208" i="6"/>
  <c r="U200" i="6"/>
  <c r="T215" i="6"/>
  <c r="L227" i="6"/>
  <c r="E223" i="6"/>
  <c r="R239" i="6"/>
  <c r="S216" i="5"/>
  <c r="S217" i="5"/>
  <c r="M216" i="5"/>
  <c r="M217" i="5"/>
  <c r="K99" i="8"/>
  <c r="J217" i="5"/>
  <c r="J216" i="5"/>
  <c r="P216" i="5"/>
  <c r="P217" i="5"/>
  <c r="K216" i="5"/>
  <c r="K217" i="5"/>
  <c r="N216" i="5"/>
  <c r="N217" i="5"/>
  <c r="C217" i="5"/>
  <c r="C216" i="5"/>
  <c r="O216" i="5"/>
  <c r="O217" i="5"/>
  <c r="I217" i="5"/>
  <c r="I216" i="5"/>
  <c r="E217" i="5"/>
  <c r="E216" i="5"/>
  <c r="T216" i="5"/>
  <c r="T217" i="5"/>
  <c r="U216" i="5"/>
  <c r="U217" i="5"/>
  <c r="Q216" i="5"/>
  <c r="Q217" i="5"/>
  <c r="R216" i="5"/>
  <c r="R217" i="5"/>
  <c r="F217" i="5"/>
  <c r="F216" i="5"/>
  <c r="D216" i="5"/>
  <c r="D217" i="5"/>
  <c r="H216" i="5"/>
  <c r="H217" i="5"/>
  <c r="G216" i="5"/>
  <c r="G217" i="5"/>
  <c r="I77" i="8"/>
  <c r="M97" i="8"/>
  <c r="F58" i="7"/>
  <c r="I58" i="7"/>
  <c r="E97" i="8"/>
  <c r="J58" i="7"/>
  <c r="K58" i="7"/>
  <c r="H58" i="7"/>
  <c r="C97" i="8"/>
  <c r="D58" i="7"/>
  <c r="O58" i="7"/>
  <c r="U97" i="8"/>
  <c r="Q97" i="8"/>
  <c r="E58" i="7"/>
  <c r="N58" i="7"/>
  <c r="S97" i="8"/>
  <c r="S102" i="8" s="1"/>
  <c r="T97" i="8"/>
  <c r="N97" i="8"/>
  <c r="P58" i="7"/>
  <c r="S58" i="7"/>
  <c r="S60" i="7" s="1"/>
  <c r="K97" i="8"/>
  <c r="P97" i="8"/>
  <c r="U58" i="7"/>
  <c r="R58" i="7"/>
  <c r="I97" i="8"/>
  <c r="T58" i="7"/>
  <c r="G58" i="7"/>
  <c r="F97" i="8"/>
  <c r="D97" i="8"/>
  <c r="G97" i="8"/>
  <c r="C58" i="7"/>
  <c r="Q58" i="7"/>
  <c r="O97" i="8"/>
  <c r="J97" i="8"/>
  <c r="H97" i="8"/>
  <c r="S211" i="1"/>
  <c r="I211" i="1"/>
  <c r="Q211" i="1"/>
  <c r="R211" i="1"/>
  <c r="G211" i="1"/>
  <c r="C211" i="1"/>
  <c r="U211" i="1"/>
  <c r="M211" i="1"/>
  <c r="K211" i="1"/>
  <c r="D211" i="1"/>
  <c r="N211" i="1"/>
  <c r="J211" i="1"/>
  <c r="F211" i="1"/>
  <c r="H211" i="1"/>
  <c r="T211" i="1"/>
  <c r="P211" i="1"/>
  <c r="E211" i="1"/>
  <c r="N73" i="8"/>
  <c r="N77" i="8" s="1"/>
  <c r="P50" i="7"/>
  <c r="N50" i="7"/>
  <c r="O50" i="7"/>
  <c r="D50" i="7"/>
  <c r="T50" i="7"/>
  <c r="G50" i="7"/>
  <c r="J50" i="7"/>
  <c r="I50" i="7"/>
  <c r="H50" i="7"/>
  <c r="M50" i="7"/>
  <c r="S50" i="7"/>
  <c r="C50" i="7"/>
  <c r="R50" i="7"/>
  <c r="E50" i="7"/>
  <c r="F50" i="7"/>
  <c r="K50" i="7"/>
  <c r="U50" i="7"/>
  <c r="Q52" i="7"/>
  <c r="V151" i="8"/>
  <c r="P73" i="8"/>
  <c r="P78" i="8" s="1"/>
  <c r="S73" i="8"/>
  <c r="S77" i="8" s="1"/>
  <c r="G73" i="8"/>
  <c r="G78" i="8" s="1"/>
  <c r="R73" i="8"/>
  <c r="R77" i="8" s="1"/>
  <c r="C73" i="8"/>
  <c r="C78" i="8" s="1"/>
  <c r="D73" i="8"/>
  <c r="D77" i="8" s="1"/>
  <c r="T99" i="8"/>
  <c r="M73" i="8"/>
  <c r="M78" i="8" s="1"/>
  <c r="U73" i="8"/>
  <c r="U77" i="8" s="1"/>
  <c r="K73" i="8"/>
  <c r="K77" i="8" s="1"/>
  <c r="T73" i="8"/>
  <c r="T77" i="8" s="1"/>
  <c r="O73" i="8"/>
  <c r="O78" i="8" s="1"/>
  <c r="Q73" i="8"/>
  <c r="Q77" i="8" s="1"/>
  <c r="J73" i="8"/>
  <c r="J77" i="8" s="1"/>
  <c r="E73" i="8"/>
  <c r="E77" i="8" s="1"/>
  <c r="F73" i="8"/>
  <c r="F78" i="8" s="1"/>
  <c r="H73" i="8"/>
  <c r="H78" i="8" s="1"/>
  <c r="O99" i="8"/>
  <c r="Q99" i="8"/>
  <c r="M99" i="8"/>
  <c r="E99" i="8"/>
  <c r="E102" i="8" s="1"/>
  <c r="F99" i="8"/>
  <c r="N99" i="8"/>
  <c r="P99" i="8"/>
  <c r="J99" i="8"/>
  <c r="L151" i="8"/>
  <c r="H99" i="8"/>
  <c r="R99" i="8"/>
  <c r="R101" i="8" s="1"/>
  <c r="E56" i="7"/>
  <c r="G99" i="8"/>
  <c r="U99" i="8"/>
  <c r="C99" i="8"/>
  <c r="D99" i="8"/>
  <c r="I99" i="8"/>
  <c r="L129" i="8"/>
  <c r="V129" i="8"/>
  <c r="G67" i="8"/>
  <c r="J65" i="8"/>
  <c r="M65" i="8"/>
  <c r="K67" i="8"/>
  <c r="K70" i="8" s="1"/>
  <c r="N65" i="8"/>
  <c r="C67" i="8"/>
  <c r="G65" i="8"/>
  <c r="N67" i="8"/>
  <c r="C65" i="8"/>
  <c r="U67" i="8"/>
  <c r="H65" i="8"/>
  <c r="E65" i="8"/>
  <c r="Q65" i="8"/>
  <c r="T65" i="8"/>
  <c r="T67" i="8"/>
  <c r="M67" i="8"/>
  <c r="P67" i="8"/>
  <c r="F67" i="8"/>
  <c r="H67" i="8"/>
  <c r="P65" i="8"/>
  <c r="O67" i="8"/>
  <c r="S67" i="8"/>
  <c r="J67" i="8"/>
  <c r="D65" i="8"/>
  <c r="O65" i="8"/>
  <c r="F65" i="8"/>
  <c r="R67" i="8"/>
  <c r="D67" i="8"/>
  <c r="Q67" i="8"/>
  <c r="Q70" i="8" s="1"/>
  <c r="R65" i="8"/>
  <c r="U65" i="8"/>
  <c r="E67" i="8"/>
  <c r="I65" i="8"/>
  <c r="I69" i="8" s="1"/>
  <c r="S65" i="8"/>
  <c r="V142" i="8"/>
  <c r="J56" i="7"/>
  <c r="V120" i="8"/>
  <c r="L142" i="8"/>
  <c r="L120" i="8"/>
  <c r="U83" i="8"/>
  <c r="V118" i="7"/>
  <c r="M63" i="7"/>
  <c r="D63" i="7"/>
  <c r="E41" i="6"/>
  <c r="V140" i="7"/>
  <c r="S63" i="7"/>
  <c r="T63" i="7"/>
  <c r="C56" i="7"/>
  <c r="T56" i="7"/>
  <c r="Q63" i="7"/>
  <c r="I56" i="7"/>
  <c r="F63" i="7"/>
  <c r="P56" i="7"/>
  <c r="I63" i="7"/>
  <c r="G56" i="7"/>
  <c r="H63" i="7"/>
  <c r="Q56" i="7"/>
  <c r="F56" i="7"/>
  <c r="M56" i="7"/>
  <c r="M60" i="7" s="1"/>
  <c r="S51" i="8"/>
  <c r="U56" i="7"/>
  <c r="L140" i="7"/>
  <c r="D56" i="7"/>
  <c r="O56" i="7"/>
  <c r="L118" i="7"/>
  <c r="N56" i="7"/>
  <c r="K56" i="7"/>
  <c r="R56" i="7"/>
  <c r="H56" i="7"/>
  <c r="P63" i="7"/>
  <c r="P67" i="7" s="1"/>
  <c r="N63" i="7"/>
  <c r="N67" i="7" s="1"/>
  <c r="U63" i="7"/>
  <c r="C63" i="7"/>
  <c r="O63" i="7"/>
  <c r="E63" i="7"/>
  <c r="G63" i="7"/>
  <c r="K63" i="7"/>
  <c r="K67" i="7" s="1"/>
  <c r="J63" i="7"/>
  <c r="D41" i="6"/>
  <c r="J41" i="6"/>
  <c r="R41" i="6"/>
  <c r="P41" i="6"/>
  <c r="I41" i="6"/>
  <c r="V144" i="8"/>
  <c r="L122" i="8"/>
  <c r="L136" i="7"/>
  <c r="S41" i="6"/>
  <c r="U41" i="6"/>
  <c r="M41" i="6"/>
  <c r="H41" i="6"/>
  <c r="C41" i="6"/>
  <c r="L144" i="8"/>
  <c r="L114" i="7"/>
  <c r="V122" i="8"/>
  <c r="Q41" i="6"/>
  <c r="O41" i="6"/>
  <c r="N41" i="6"/>
  <c r="N45" i="6" s="1"/>
  <c r="K41" i="6"/>
  <c r="G41" i="6"/>
  <c r="T41" i="6"/>
  <c r="V131" i="6"/>
  <c r="S71" i="5"/>
  <c r="I48" i="7"/>
  <c r="R49" i="8"/>
  <c r="G73" i="5"/>
  <c r="E49" i="8"/>
  <c r="G49" i="8"/>
  <c r="G54" i="8" s="1"/>
  <c r="Q49" i="8"/>
  <c r="F49" i="8"/>
  <c r="C49" i="8"/>
  <c r="M49" i="8"/>
  <c r="H49" i="8"/>
  <c r="U49" i="8"/>
  <c r="N49" i="8"/>
  <c r="S73" i="5"/>
  <c r="J49" i="8"/>
  <c r="S49" i="8"/>
  <c r="D49" i="8"/>
  <c r="H73" i="5"/>
  <c r="M51" i="8"/>
  <c r="P49" i="8"/>
  <c r="K49" i="8"/>
  <c r="O49" i="8"/>
  <c r="T49" i="8"/>
  <c r="D235" i="1"/>
  <c r="D240" i="1" s="1"/>
  <c r="C235" i="1"/>
  <c r="C240" i="1" s="1"/>
  <c r="M48" i="6"/>
  <c r="T73" i="5"/>
  <c r="I73" i="5"/>
  <c r="I75" i="5" s="1"/>
  <c r="F73" i="5"/>
  <c r="K235" i="1"/>
  <c r="K239" i="1" s="1"/>
  <c r="U235" i="1"/>
  <c r="U239" i="1" s="1"/>
  <c r="R43" i="7"/>
  <c r="I235" i="1"/>
  <c r="I240" i="1" s="1"/>
  <c r="F50" i="6"/>
  <c r="K51" i="8"/>
  <c r="R83" i="8"/>
  <c r="I78" i="5"/>
  <c r="K43" i="7"/>
  <c r="I216" i="6"/>
  <c r="I83" i="8"/>
  <c r="K48" i="7"/>
  <c r="H43" i="7"/>
  <c r="G43" i="7"/>
  <c r="R50" i="6"/>
  <c r="O50" i="6"/>
  <c r="O52" i="6" s="1"/>
  <c r="S83" i="8"/>
  <c r="I51" i="8"/>
  <c r="I54" i="8" s="1"/>
  <c r="O81" i="8"/>
  <c r="R51" i="8"/>
  <c r="P81" i="8"/>
  <c r="G81" i="8"/>
  <c r="Q83" i="8"/>
  <c r="E83" i="8"/>
  <c r="F48" i="6"/>
  <c r="M48" i="7"/>
  <c r="P48" i="7"/>
  <c r="C43" i="7"/>
  <c r="E216" i="6"/>
  <c r="D215" i="6"/>
  <c r="D51" i="8"/>
  <c r="J83" i="8"/>
  <c r="D81" i="8"/>
  <c r="R81" i="8"/>
  <c r="T51" i="8"/>
  <c r="Q48" i="6"/>
  <c r="D73" i="5"/>
  <c r="Q73" i="5"/>
  <c r="N48" i="7"/>
  <c r="R71" i="5"/>
  <c r="F71" i="5"/>
  <c r="P71" i="5"/>
  <c r="M83" i="8"/>
  <c r="L211" i="6"/>
  <c r="P146" i="8"/>
  <c r="P132" i="8"/>
  <c r="R146" i="8"/>
  <c r="R132" i="8"/>
  <c r="O138" i="8"/>
  <c r="V138" i="8" s="1"/>
  <c r="O132" i="8"/>
  <c r="M235" i="1"/>
  <c r="M239" i="1" s="1"/>
  <c r="O235" i="1"/>
  <c r="T235" i="1"/>
  <c r="T240" i="1" s="1"/>
  <c r="P235" i="1"/>
  <c r="P240" i="1" s="1"/>
  <c r="J235" i="1"/>
  <c r="J240" i="1" s="1"/>
  <c r="Q235" i="1"/>
  <c r="R235" i="1"/>
  <c r="R240" i="1" s="1"/>
  <c r="G235" i="1"/>
  <c r="G239" i="1" s="1"/>
  <c r="C132" i="8"/>
  <c r="E132" i="8"/>
  <c r="P136" i="5"/>
  <c r="V136" i="5" s="1"/>
  <c r="N235" i="1"/>
  <c r="N239" i="1" s="1"/>
  <c r="H235" i="1"/>
  <c r="H239" i="1" s="1"/>
  <c r="S235" i="1"/>
  <c r="S240" i="1" s="1"/>
  <c r="G197" i="1"/>
  <c r="G199" i="1" s="1"/>
  <c r="C197" i="1"/>
  <c r="C200" i="1" s="1"/>
  <c r="M197" i="1"/>
  <c r="M199" i="1" s="1"/>
  <c r="K197" i="1"/>
  <c r="O136" i="7"/>
  <c r="V136" i="7" s="1"/>
  <c r="O122" i="7"/>
  <c r="U81" i="8"/>
  <c r="N81" i="8"/>
  <c r="H81" i="8"/>
  <c r="F81" i="8"/>
  <c r="Q81" i="8"/>
  <c r="K81" i="8"/>
  <c r="S81" i="8"/>
  <c r="E81" i="8"/>
  <c r="J81" i="8"/>
  <c r="M81" i="8"/>
  <c r="F146" i="8"/>
  <c r="L146" i="8" s="1"/>
  <c r="F132" i="8"/>
  <c r="F51" i="8"/>
  <c r="Q51" i="8"/>
  <c r="H51" i="8"/>
  <c r="J51" i="8"/>
  <c r="P51" i="8"/>
  <c r="E51" i="8"/>
  <c r="U51" i="8"/>
  <c r="C51" i="8"/>
  <c r="I43" i="7"/>
  <c r="O43" i="7"/>
  <c r="E43" i="7"/>
  <c r="J43" i="7"/>
  <c r="N43" i="7"/>
  <c r="D43" i="7"/>
  <c r="U43" i="7"/>
  <c r="U45" i="7" s="1"/>
  <c r="F43" i="7"/>
  <c r="P43" i="7"/>
  <c r="G83" i="8"/>
  <c r="T83" i="8"/>
  <c r="T86" i="8" s="1"/>
  <c r="F83" i="8"/>
  <c r="O83" i="8"/>
  <c r="P83" i="8"/>
  <c r="K83" i="8"/>
  <c r="C83" i="8"/>
  <c r="N83" i="8"/>
  <c r="U71" i="5"/>
  <c r="D71" i="5"/>
  <c r="M71" i="5"/>
  <c r="H71" i="5"/>
  <c r="K71" i="5"/>
  <c r="E71" i="5"/>
  <c r="E75" i="5" s="1"/>
  <c r="O71" i="5"/>
  <c r="N71" i="5"/>
  <c r="C50" i="6"/>
  <c r="S50" i="6"/>
  <c r="T50" i="6"/>
  <c r="J50" i="6"/>
  <c r="K50" i="6"/>
  <c r="D50" i="6"/>
  <c r="P50" i="6"/>
  <c r="G50" i="6"/>
  <c r="G224" i="6" s="1"/>
  <c r="N50" i="6"/>
  <c r="M50" i="6"/>
  <c r="Q50" i="6"/>
  <c r="I50" i="6"/>
  <c r="I224" i="6" s="1"/>
  <c r="F48" i="7"/>
  <c r="C48" i="7"/>
  <c r="U48" i="7"/>
  <c r="E48" i="7"/>
  <c r="T48" i="7"/>
  <c r="G48" i="7"/>
  <c r="H48" i="7"/>
  <c r="D48" i="7"/>
  <c r="O48" i="7"/>
  <c r="R48" i="7"/>
  <c r="G132" i="8"/>
  <c r="V114" i="7"/>
  <c r="J48" i="7"/>
  <c r="S48" i="7"/>
  <c r="T43" i="7"/>
  <c r="M43" i="7"/>
  <c r="Q43" i="7"/>
  <c r="U50" i="6"/>
  <c r="T71" i="5"/>
  <c r="G71" i="5"/>
  <c r="C71" i="5"/>
  <c r="J71" i="5"/>
  <c r="V109" i="6"/>
  <c r="Q71" i="5"/>
  <c r="Q197" i="1"/>
  <c r="H50" i="6"/>
  <c r="F235" i="1"/>
  <c r="F239" i="1" s="1"/>
  <c r="H83" i="8"/>
  <c r="I81" i="8"/>
  <c r="N51" i="8"/>
  <c r="O51" i="8"/>
  <c r="V116" i="8"/>
  <c r="L134" i="5"/>
  <c r="F213" i="1"/>
  <c r="K213" i="1"/>
  <c r="D213" i="1"/>
  <c r="T213" i="1"/>
  <c r="H213" i="1"/>
  <c r="F79" i="7"/>
  <c r="E79" i="7"/>
  <c r="C79" i="7"/>
  <c r="J79" i="7"/>
  <c r="Q79" i="7"/>
  <c r="G72" i="7"/>
  <c r="M72" i="7"/>
  <c r="J72" i="7"/>
  <c r="Q72" i="7"/>
  <c r="T72" i="7"/>
  <c r="N72" i="7"/>
  <c r="R72" i="7"/>
  <c r="E131" i="6"/>
  <c r="L131" i="6" s="1"/>
  <c r="L109" i="6"/>
  <c r="P138" i="1"/>
  <c r="V138" i="1" s="1"/>
  <c r="V116" i="1"/>
  <c r="L143" i="7"/>
  <c r="D48" i="6"/>
  <c r="C48" i="6"/>
  <c r="U48" i="6"/>
  <c r="P48" i="6"/>
  <c r="J48" i="6"/>
  <c r="E48" i="6"/>
  <c r="E52" i="6" s="1"/>
  <c r="K48" i="6"/>
  <c r="G78" i="5"/>
  <c r="U78" i="5"/>
  <c r="R78" i="5"/>
  <c r="N78" i="5"/>
  <c r="K78" i="5"/>
  <c r="Q78" i="5"/>
  <c r="O78" i="5"/>
  <c r="S78" i="5"/>
  <c r="F78" i="5"/>
  <c r="M128" i="1"/>
  <c r="V128" i="1" s="1"/>
  <c r="V106" i="1"/>
  <c r="G136" i="5"/>
  <c r="L136" i="5" s="1"/>
  <c r="L114" i="5"/>
  <c r="O253" i="1"/>
  <c r="O256" i="1" s="1"/>
  <c r="J253" i="1"/>
  <c r="J255" i="1" s="1"/>
  <c r="R253" i="1"/>
  <c r="R255" i="1" s="1"/>
  <c r="P253" i="1"/>
  <c r="P256" i="1" s="1"/>
  <c r="S253" i="1"/>
  <c r="F253" i="1"/>
  <c r="F256" i="1" s="1"/>
  <c r="U253" i="1"/>
  <c r="U256" i="1" s="1"/>
  <c r="H253" i="1"/>
  <c r="H256" i="1" s="1"/>
  <c r="I253" i="1"/>
  <c r="G253" i="1"/>
  <c r="G256" i="1" s="1"/>
  <c r="T253" i="1"/>
  <c r="D253" i="1"/>
  <c r="D256" i="1" s="1"/>
  <c r="Q253" i="1"/>
  <c r="Q255" i="1" s="1"/>
  <c r="M253" i="1"/>
  <c r="M256" i="1" s="1"/>
  <c r="C253" i="1"/>
  <c r="T48" i="6"/>
  <c r="P78" i="5"/>
  <c r="L138" i="1"/>
  <c r="M213" i="1"/>
  <c r="E253" i="1"/>
  <c r="E255" i="1" s="1"/>
  <c r="K253" i="1"/>
  <c r="K255" i="1" s="1"/>
  <c r="H48" i="6"/>
  <c r="G48" i="6"/>
  <c r="E78" i="5"/>
  <c r="U79" i="7"/>
  <c r="D200" i="6"/>
  <c r="L111" i="1"/>
  <c r="V211" i="6"/>
  <c r="R73" i="5"/>
  <c r="U73" i="5"/>
  <c r="C73" i="5"/>
  <c r="N73" i="5"/>
  <c r="K73" i="5"/>
  <c r="L139" i="7"/>
  <c r="T74" i="7"/>
  <c r="P81" i="7"/>
  <c r="R215" i="6"/>
  <c r="P73" i="5"/>
  <c r="J73" i="5"/>
  <c r="M73" i="5"/>
  <c r="O73" i="5"/>
  <c r="L116" i="1"/>
  <c r="C96" i="7"/>
  <c r="L125" i="8"/>
  <c r="O43" i="6"/>
  <c r="R43" i="6"/>
  <c r="G74" i="7"/>
  <c r="C74" i="7"/>
  <c r="J74" i="7"/>
  <c r="N74" i="7"/>
  <c r="O74" i="7"/>
  <c r="I74" i="7"/>
  <c r="Q74" i="7"/>
  <c r="D74" i="7"/>
  <c r="H74" i="7"/>
  <c r="S74" i="7"/>
  <c r="P135" i="7"/>
  <c r="V135" i="7" s="1"/>
  <c r="V113" i="7"/>
  <c r="C135" i="7"/>
  <c r="L135" i="7" s="1"/>
  <c r="L113" i="7"/>
  <c r="C80" i="5"/>
  <c r="C82" i="5" s="1"/>
  <c r="K80" i="5"/>
  <c r="P80" i="5"/>
  <c r="E80" i="5"/>
  <c r="S80" i="5"/>
  <c r="I80" i="5"/>
  <c r="H80" i="5"/>
  <c r="M80" i="5"/>
  <c r="T80" i="5"/>
  <c r="R80" i="5"/>
  <c r="D80" i="5"/>
  <c r="J80" i="5"/>
  <c r="Q80" i="5"/>
  <c r="O81" i="7"/>
  <c r="I81" i="7"/>
  <c r="J81" i="7"/>
  <c r="Q81" i="7"/>
  <c r="R81" i="7"/>
  <c r="G81" i="7"/>
  <c r="G83" i="7" s="1"/>
  <c r="D81" i="7"/>
  <c r="N81" i="7"/>
  <c r="K81" i="7"/>
  <c r="K132" i="8"/>
  <c r="V117" i="7"/>
  <c r="M43" i="6"/>
  <c r="J132" i="8"/>
  <c r="M74" i="7"/>
  <c r="C81" i="7"/>
  <c r="P216" i="6"/>
  <c r="O80" i="5"/>
  <c r="T216" i="6"/>
  <c r="N80" i="5"/>
  <c r="E81" i="7"/>
  <c r="V124" i="8"/>
  <c r="L116" i="8"/>
  <c r="V114" i="5"/>
  <c r="L147" i="8"/>
  <c r="S132" i="8"/>
  <c r="V138" i="7"/>
  <c r="S122" i="7"/>
  <c r="V112" i="5"/>
  <c r="F74" i="7"/>
  <c r="U74" i="7"/>
  <c r="H81" i="7"/>
  <c r="R74" i="7"/>
  <c r="G80" i="5"/>
  <c r="U80" i="5"/>
  <c r="F81" i="7"/>
  <c r="L117" i="7"/>
  <c r="L116" i="7"/>
  <c r="C43" i="6"/>
  <c r="L112" i="5"/>
  <c r="V134" i="5"/>
  <c r="E74" i="7"/>
  <c r="K74" i="7"/>
  <c r="M81" i="7"/>
  <c r="U81" i="7"/>
  <c r="F80" i="5"/>
  <c r="T81" i="7"/>
  <c r="V125" i="8"/>
  <c r="N213" i="1"/>
  <c r="G213" i="1"/>
  <c r="J213" i="1"/>
  <c r="C213" i="1"/>
  <c r="Q213" i="1"/>
  <c r="R213" i="1"/>
  <c r="U213" i="1"/>
  <c r="E213" i="1"/>
  <c r="T79" i="7"/>
  <c r="S79" i="7"/>
  <c r="S83" i="7" s="1"/>
  <c r="H79" i="7"/>
  <c r="R79" i="7"/>
  <c r="N79" i="7"/>
  <c r="P79" i="7"/>
  <c r="D79" i="7"/>
  <c r="O79" i="7"/>
  <c r="M79" i="7"/>
  <c r="I79" i="7"/>
  <c r="K79" i="7"/>
  <c r="E72" i="7"/>
  <c r="C72" i="7"/>
  <c r="O72" i="7"/>
  <c r="I72" i="7"/>
  <c r="F72" i="7"/>
  <c r="D72" i="7"/>
  <c r="U72" i="7"/>
  <c r="K72" i="7"/>
  <c r="S72" i="7"/>
  <c r="H72" i="7"/>
  <c r="I48" i="6"/>
  <c r="R48" i="6"/>
  <c r="S48" i="6"/>
  <c r="N48" i="6"/>
  <c r="J78" i="5"/>
  <c r="H78" i="5"/>
  <c r="M78" i="5"/>
  <c r="D78" i="5"/>
  <c r="T78" i="5"/>
  <c r="T147" i="8"/>
  <c r="V147" i="8" s="1"/>
  <c r="T132" i="8"/>
  <c r="O215" i="6"/>
  <c r="D132" i="8"/>
  <c r="V111" i="1"/>
  <c r="V139" i="7"/>
  <c r="V116" i="7"/>
  <c r="L121" i="7"/>
  <c r="N121" i="5"/>
  <c r="V107" i="7"/>
  <c r="N256" i="1"/>
  <c r="K65" i="1"/>
  <c r="R61" i="8"/>
  <c r="C81" i="8"/>
  <c r="H132" i="8"/>
  <c r="I132" i="8"/>
  <c r="M132" i="8"/>
  <c r="Q132" i="8"/>
  <c r="N132" i="8"/>
  <c r="U132" i="8"/>
  <c r="L124" i="8"/>
  <c r="D48" i="1"/>
  <c r="L106" i="1"/>
  <c r="T58" i="1"/>
  <c r="F197" i="1"/>
  <c r="F199" i="1" s="1"/>
  <c r="O197" i="1"/>
  <c r="O200" i="1" s="1"/>
  <c r="P197" i="1"/>
  <c r="P200" i="1" s="1"/>
  <c r="J197" i="1"/>
  <c r="J199" i="1" s="1"/>
  <c r="I213" i="1"/>
  <c r="S213" i="1"/>
  <c r="O213" i="1"/>
  <c r="O216" i="1" s="1"/>
  <c r="P213" i="1"/>
  <c r="H197" i="1"/>
  <c r="H200" i="1" s="1"/>
  <c r="N197" i="1"/>
  <c r="N199" i="1" s="1"/>
  <c r="T197" i="1"/>
  <c r="T200" i="1" s="1"/>
  <c r="V143" i="7"/>
  <c r="K122" i="7"/>
  <c r="J87" i="7"/>
  <c r="V121" i="7"/>
  <c r="H94" i="7"/>
  <c r="C122" i="7"/>
  <c r="E87" i="7"/>
  <c r="E91" i="7" s="1"/>
  <c r="O87" i="7"/>
  <c r="H41" i="7"/>
  <c r="C41" i="7"/>
  <c r="S41" i="7"/>
  <c r="S45" i="7" s="1"/>
  <c r="J41" i="7"/>
  <c r="G41" i="7"/>
  <c r="M129" i="7"/>
  <c r="V129" i="7" s="1"/>
  <c r="T41" i="7"/>
  <c r="I41" i="7"/>
  <c r="F41" i="7"/>
  <c r="O41" i="7"/>
  <c r="L107" i="7"/>
  <c r="K41" i="7"/>
  <c r="D41" i="7"/>
  <c r="E41" i="7"/>
  <c r="R41" i="7"/>
  <c r="L129" i="7"/>
  <c r="P41" i="7"/>
  <c r="N41" i="7"/>
  <c r="M41" i="7"/>
  <c r="Q41" i="7"/>
  <c r="H43" i="6"/>
  <c r="D43" i="6"/>
  <c r="Q43" i="6"/>
  <c r="S43" i="6"/>
  <c r="V107" i="6"/>
  <c r="U43" i="6"/>
  <c r="T43" i="6"/>
  <c r="J43" i="6"/>
  <c r="K43" i="6"/>
  <c r="I43" i="6"/>
  <c r="E43" i="6"/>
  <c r="R129" i="6"/>
  <c r="V129" i="6" s="1"/>
  <c r="L107" i="6"/>
  <c r="P43" i="6"/>
  <c r="G43" i="6"/>
  <c r="F43" i="6"/>
  <c r="F45" i="6" s="1"/>
  <c r="Q50" i="1"/>
  <c r="H48" i="1"/>
  <c r="J50" i="1"/>
  <c r="N48" i="1"/>
  <c r="N52" i="1" s="1"/>
  <c r="P41" i="1"/>
  <c r="K48" i="1"/>
  <c r="M48" i="1"/>
  <c r="U48" i="1"/>
  <c r="I48" i="1"/>
  <c r="R48" i="1"/>
  <c r="Q48" i="1"/>
  <c r="F48" i="1"/>
  <c r="P48" i="1"/>
  <c r="J48" i="1"/>
  <c r="E48" i="1"/>
  <c r="T48" i="1"/>
  <c r="C48" i="1"/>
  <c r="G48" i="1"/>
  <c r="S48" i="1"/>
  <c r="K50" i="1"/>
  <c r="H41" i="1"/>
  <c r="M50" i="1"/>
  <c r="U41" i="1"/>
  <c r="F50" i="1"/>
  <c r="C50" i="1"/>
  <c r="I50" i="1"/>
  <c r="J41" i="1"/>
  <c r="O41" i="1"/>
  <c r="R50" i="1"/>
  <c r="T50" i="1"/>
  <c r="H50" i="1"/>
  <c r="D41" i="1"/>
  <c r="D45" i="1" s="1"/>
  <c r="F41" i="1"/>
  <c r="C41" i="1"/>
  <c r="O50" i="1"/>
  <c r="O52" i="1" s="1"/>
  <c r="P50" i="1"/>
  <c r="U50" i="1"/>
  <c r="S41" i="1"/>
  <c r="T41" i="1"/>
  <c r="N41" i="1"/>
  <c r="R197" i="1"/>
  <c r="R200" i="1" s="1"/>
  <c r="U197" i="1"/>
  <c r="U199" i="1" s="1"/>
  <c r="D197" i="1"/>
  <c r="D200" i="1" s="1"/>
  <c r="E197" i="1"/>
  <c r="E199" i="1" s="1"/>
  <c r="S197" i="1"/>
  <c r="S200" i="1" s="1"/>
  <c r="S94" i="7"/>
  <c r="H79" i="1"/>
  <c r="U65" i="1"/>
  <c r="G65" i="1"/>
  <c r="F94" i="7"/>
  <c r="N89" i="7"/>
  <c r="N94" i="7"/>
  <c r="O79" i="1"/>
  <c r="R94" i="7"/>
  <c r="J94" i="7"/>
  <c r="I94" i="7"/>
  <c r="Q65" i="1"/>
  <c r="D50" i="1"/>
  <c r="G50" i="1"/>
  <c r="E50" i="1"/>
  <c r="S50" i="1"/>
  <c r="I41" i="1"/>
  <c r="G41" i="1"/>
  <c r="Q41" i="1"/>
  <c r="M41" i="1"/>
  <c r="K94" i="7"/>
  <c r="T94" i="7"/>
  <c r="Q94" i="7"/>
  <c r="C87" i="7"/>
  <c r="C62" i="8"/>
  <c r="T65" i="1"/>
  <c r="O65" i="1"/>
  <c r="T43" i="1"/>
  <c r="D56" i="1"/>
  <c r="H243" i="1"/>
  <c r="H247" i="1" s="1"/>
  <c r="J63" i="1"/>
  <c r="F243" i="1"/>
  <c r="F247" i="1" s="1"/>
  <c r="O43" i="1"/>
  <c r="M43" i="1"/>
  <c r="F63" i="1"/>
  <c r="D89" i="7"/>
  <c r="N96" i="7"/>
  <c r="U243" i="1"/>
  <c r="U247" i="1" s="1"/>
  <c r="E56" i="1"/>
  <c r="U96" i="7"/>
  <c r="Q96" i="7"/>
  <c r="G96" i="7"/>
  <c r="K243" i="1"/>
  <c r="K248" i="1" s="1"/>
  <c r="C63" i="1"/>
  <c r="G56" i="1"/>
  <c r="R96" i="7"/>
  <c r="M96" i="7"/>
  <c r="M243" i="1"/>
  <c r="M248" i="1" s="1"/>
  <c r="N243" i="1"/>
  <c r="N248" i="1" s="1"/>
  <c r="F43" i="1"/>
  <c r="C43" i="1"/>
  <c r="P43" i="1"/>
  <c r="T63" i="1"/>
  <c r="C56" i="1"/>
  <c r="G89" i="7"/>
  <c r="G91" i="7" s="1"/>
  <c r="S89" i="7"/>
  <c r="S96" i="7"/>
  <c r="O96" i="7"/>
  <c r="I96" i="7"/>
  <c r="P96" i="7"/>
  <c r="I243" i="1"/>
  <c r="I247" i="1" s="1"/>
  <c r="E243" i="1"/>
  <c r="E247" i="1" s="1"/>
  <c r="S243" i="1"/>
  <c r="S248" i="1" s="1"/>
  <c r="R243" i="1"/>
  <c r="G43" i="1"/>
  <c r="R43" i="1"/>
  <c r="J247" i="1"/>
  <c r="U43" i="1"/>
  <c r="S232" i="1"/>
  <c r="E122" i="7"/>
  <c r="K96" i="7"/>
  <c r="H96" i="7"/>
  <c r="T243" i="1"/>
  <c r="T248" i="1" s="1"/>
  <c r="C243" i="1"/>
  <c r="C247" i="1" s="1"/>
  <c r="Q43" i="1"/>
  <c r="G63" i="1"/>
  <c r="P56" i="1"/>
  <c r="M63" i="1"/>
  <c r="P63" i="1"/>
  <c r="F56" i="1"/>
  <c r="F60" i="1" s="1"/>
  <c r="K56" i="1"/>
  <c r="P74" i="1"/>
  <c r="F122" i="7"/>
  <c r="Q89" i="7"/>
  <c r="D96" i="7"/>
  <c r="D98" i="7" s="1"/>
  <c r="T96" i="7"/>
  <c r="F96" i="7"/>
  <c r="J96" i="7"/>
  <c r="O243" i="1"/>
  <c r="O247" i="1" s="1"/>
  <c r="P243" i="1"/>
  <c r="P248" i="1" s="1"/>
  <c r="G243" i="1"/>
  <c r="G248" i="1" s="1"/>
  <c r="D243" i="1"/>
  <c r="D248" i="1" s="1"/>
  <c r="Q243" i="1"/>
  <c r="Q248" i="1" s="1"/>
  <c r="H43" i="1"/>
  <c r="J43" i="1"/>
  <c r="N43" i="1"/>
  <c r="K43" i="1"/>
  <c r="K45" i="1" s="1"/>
  <c r="I43" i="1"/>
  <c r="S43" i="1"/>
  <c r="E43" i="1"/>
  <c r="Q122" i="1"/>
  <c r="I122" i="7"/>
  <c r="T89" i="7"/>
  <c r="U89" i="7"/>
  <c r="O89" i="7"/>
  <c r="H89" i="7"/>
  <c r="R89" i="7"/>
  <c r="P89" i="7"/>
  <c r="M94" i="7"/>
  <c r="G94" i="7"/>
  <c r="C94" i="7"/>
  <c r="O94" i="7"/>
  <c r="R65" i="1"/>
  <c r="E65" i="1"/>
  <c r="I65" i="1"/>
  <c r="F65" i="1"/>
  <c r="M89" i="7"/>
  <c r="I89" i="7"/>
  <c r="J89" i="7"/>
  <c r="C89" i="7"/>
  <c r="K89" i="7"/>
  <c r="F89" i="7"/>
  <c r="E94" i="7"/>
  <c r="U94" i="7"/>
  <c r="P94" i="7"/>
  <c r="M65" i="1"/>
  <c r="P65" i="1"/>
  <c r="J65" i="1"/>
  <c r="D65" i="1"/>
  <c r="S65" i="1"/>
  <c r="N65" i="1"/>
  <c r="N67" i="1" s="1"/>
  <c r="C65" i="1"/>
  <c r="I62" i="8"/>
  <c r="T61" i="8"/>
  <c r="D122" i="7"/>
  <c r="N122" i="7"/>
  <c r="P122" i="7"/>
  <c r="J122" i="7"/>
  <c r="D190" i="7"/>
  <c r="R122" i="7"/>
  <c r="U199" i="6"/>
  <c r="V195" i="6"/>
  <c r="R41" i="1"/>
  <c r="E41" i="1"/>
  <c r="L195" i="6"/>
  <c r="P58" i="1"/>
  <c r="T87" i="7"/>
  <c r="H87" i="7"/>
  <c r="K87" i="7"/>
  <c r="R87" i="7"/>
  <c r="M58" i="1"/>
  <c r="M87" i="7"/>
  <c r="S87" i="7"/>
  <c r="P87" i="7"/>
  <c r="Q87" i="7"/>
  <c r="I87" i="7"/>
  <c r="F87" i="7"/>
  <c r="N87" i="7"/>
  <c r="U87" i="7"/>
  <c r="D87" i="7"/>
  <c r="L141" i="7"/>
  <c r="S58" i="1"/>
  <c r="K58" i="1"/>
  <c r="D58" i="1"/>
  <c r="E58" i="1"/>
  <c r="H122" i="7"/>
  <c r="L119" i="7"/>
  <c r="H58" i="1"/>
  <c r="Q58" i="1"/>
  <c r="L113" i="1"/>
  <c r="O58" i="1"/>
  <c r="N58" i="1"/>
  <c r="I58" i="1"/>
  <c r="I60" i="1" s="1"/>
  <c r="J58" i="1"/>
  <c r="R58" i="1"/>
  <c r="U58" i="1"/>
  <c r="C58" i="1"/>
  <c r="G58" i="1"/>
  <c r="G122" i="7"/>
  <c r="V113" i="1"/>
  <c r="I78" i="8"/>
  <c r="S221" i="1"/>
  <c r="S224" i="1" s="1"/>
  <c r="N135" i="1"/>
  <c r="V135" i="1" s="1"/>
  <c r="O221" i="1"/>
  <c r="O223" i="1" s="1"/>
  <c r="F221" i="1"/>
  <c r="F224" i="1" s="1"/>
  <c r="E221" i="1"/>
  <c r="E223" i="1" s="1"/>
  <c r="K223" i="1"/>
  <c r="N221" i="1"/>
  <c r="N223" i="1" s="1"/>
  <c r="U122" i="7"/>
  <c r="J221" i="1"/>
  <c r="J224" i="1" s="1"/>
  <c r="M221" i="1"/>
  <c r="M224" i="1" s="1"/>
  <c r="Q122" i="7"/>
  <c r="H221" i="1"/>
  <c r="H223" i="1" s="1"/>
  <c r="V108" i="1"/>
  <c r="P221" i="1"/>
  <c r="P223" i="1" s="1"/>
  <c r="V130" i="1"/>
  <c r="T122" i="7"/>
  <c r="G221" i="1"/>
  <c r="G223" i="1" s="1"/>
  <c r="L108" i="1"/>
  <c r="D221" i="1"/>
  <c r="D223" i="1" s="1"/>
  <c r="Q221" i="1"/>
  <c r="Q224" i="1" s="1"/>
  <c r="R221" i="1"/>
  <c r="R224" i="1" s="1"/>
  <c r="L130" i="1"/>
  <c r="U221" i="1"/>
  <c r="U223" i="1" s="1"/>
  <c r="I221" i="1"/>
  <c r="I224" i="1" s="1"/>
  <c r="C221" i="1"/>
  <c r="C223" i="1" s="1"/>
  <c r="H63" i="1"/>
  <c r="H67" i="1" s="1"/>
  <c r="E63" i="1"/>
  <c r="J56" i="1"/>
  <c r="R56" i="1"/>
  <c r="V119" i="7"/>
  <c r="O63" i="1"/>
  <c r="Q63" i="1"/>
  <c r="M56" i="1"/>
  <c r="L135" i="1"/>
  <c r="S61" i="8"/>
  <c r="M61" i="8"/>
  <c r="H191" i="7"/>
  <c r="R63" i="1"/>
  <c r="U56" i="1"/>
  <c r="S63" i="1"/>
  <c r="U63" i="1"/>
  <c r="T56" i="1"/>
  <c r="O56" i="1"/>
  <c r="I63" i="1"/>
  <c r="K63" i="1"/>
  <c r="N56" i="1"/>
  <c r="S56" i="1"/>
  <c r="H56" i="1"/>
  <c r="M122" i="7"/>
  <c r="V141" i="7"/>
  <c r="D63" i="1"/>
  <c r="Q56" i="1"/>
  <c r="T221" i="1"/>
  <c r="C52" i="5"/>
  <c r="L251" i="1"/>
  <c r="F200" i="8"/>
  <c r="V251" i="1"/>
  <c r="W127" i="5"/>
  <c r="W108" i="7"/>
  <c r="W130" i="7"/>
  <c r="V117" i="1"/>
  <c r="V139" i="1"/>
  <c r="V196" i="8"/>
  <c r="M62" i="8"/>
  <c r="H190" i="7"/>
  <c r="L112" i="6"/>
  <c r="L134" i="6"/>
  <c r="V112" i="6"/>
  <c r="V134" i="6"/>
  <c r="L117" i="1"/>
  <c r="L139" i="1"/>
  <c r="J72" i="1"/>
  <c r="M72" i="1"/>
  <c r="I72" i="1"/>
  <c r="C72" i="1"/>
  <c r="H72" i="1"/>
  <c r="T72" i="1"/>
  <c r="E192" i="6"/>
  <c r="N131" i="5"/>
  <c r="V131" i="5" s="1"/>
  <c r="R62" i="8"/>
  <c r="P191" i="7"/>
  <c r="N208" i="6"/>
  <c r="F74" i="1"/>
  <c r="Q81" i="1"/>
  <c r="I198" i="7"/>
  <c r="J81" i="1"/>
  <c r="G52" i="5"/>
  <c r="G53" i="5" s="1"/>
  <c r="H45" i="5"/>
  <c r="P207" i="6"/>
  <c r="E190" i="7"/>
  <c r="K81" i="1"/>
  <c r="R81" i="1"/>
  <c r="G81" i="1"/>
  <c r="G83" i="1" s="1"/>
  <c r="J45" i="5"/>
  <c r="J191" i="7"/>
  <c r="Q79" i="1"/>
  <c r="F79" i="1"/>
  <c r="D79" i="1"/>
  <c r="I79" i="1"/>
  <c r="W133" i="5"/>
  <c r="S231" i="1"/>
  <c r="E215" i="6"/>
  <c r="J79" i="1"/>
  <c r="E79" i="1"/>
  <c r="E83" i="1" s="1"/>
  <c r="K79" i="1"/>
  <c r="P190" i="7"/>
  <c r="T232" i="1"/>
  <c r="N79" i="1"/>
  <c r="U79" i="1"/>
  <c r="M79" i="1"/>
  <c r="W120" i="6"/>
  <c r="Q52" i="5"/>
  <c r="P79" i="1"/>
  <c r="C79" i="1"/>
  <c r="T79" i="1"/>
  <c r="R79" i="1"/>
  <c r="S79" i="1"/>
  <c r="E62" i="8"/>
  <c r="S72" i="1"/>
  <c r="F72" i="1"/>
  <c r="M190" i="7"/>
  <c r="E199" i="7"/>
  <c r="S191" i="7"/>
  <c r="Q72" i="1"/>
  <c r="K72" i="1"/>
  <c r="N72" i="1"/>
  <c r="P72" i="1"/>
  <c r="O72" i="1"/>
  <c r="F109" i="8"/>
  <c r="G72" i="1"/>
  <c r="R72" i="1"/>
  <c r="E72" i="1"/>
  <c r="D72" i="1"/>
  <c r="D76" i="1" s="1"/>
  <c r="O61" i="8"/>
  <c r="C110" i="8"/>
  <c r="J52" i="5"/>
  <c r="O52" i="5"/>
  <c r="N207" i="6"/>
  <c r="U191" i="7"/>
  <c r="W128" i="8"/>
  <c r="S207" i="6"/>
  <c r="C208" i="6"/>
  <c r="R74" i="1"/>
  <c r="J74" i="1"/>
  <c r="H110" i="8"/>
  <c r="U52" i="5"/>
  <c r="O74" i="1"/>
  <c r="S74" i="1"/>
  <c r="G74" i="1"/>
  <c r="H74" i="1"/>
  <c r="Q74" i="1"/>
  <c r="K74" i="1"/>
  <c r="T190" i="7"/>
  <c r="N74" i="1"/>
  <c r="M74" i="1"/>
  <c r="S52" i="5"/>
  <c r="G207" i="6"/>
  <c r="T74" i="1"/>
  <c r="E74" i="1"/>
  <c r="U74" i="1"/>
  <c r="U76" i="1" s="1"/>
  <c r="N191" i="6"/>
  <c r="Q61" i="8"/>
  <c r="I74" i="1"/>
  <c r="C74" i="1"/>
  <c r="H61" i="8"/>
  <c r="C191" i="7"/>
  <c r="R52" i="5"/>
  <c r="W117" i="8"/>
  <c r="K190" i="7"/>
  <c r="V137" i="1"/>
  <c r="S190" i="7"/>
  <c r="W119" i="8"/>
  <c r="Q58" i="5"/>
  <c r="P208" i="6"/>
  <c r="V115" i="1"/>
  <c r="V57" i="8"/>
  <c r="I215" i="6"/>
  <c r="P65" i="5"/>
  <c r="E65" i="5"/>
  <c r="K199" i="7"/>
  <c r="S208" i="6"/>
  <c r="W152" i="8"/>
  <c r="W108" i="5"/>
  <c r="J98" i="6"/>
  <c r="S58" i="5"/>
  <c r="O191" i="7"/>
  <c r="N191" i="7"/>
  <c r="I63" i="5"/>
  <c r="J63" i="5"/>
  <c r="W128" i="5"/>
  <c r="L186" i="7"/>
  <c r="K191" i="7"/>
  <c r="G191" i="7"/>
  <c r="G190" i="7"/>
  <c r="Q121" i="5"/>
  <c r="W113" i="5"/>
  <c r="V186" i="7"/>
  <c r="D45" i="5"/>
  <c r="P198" i="7"/>
  <c r="U207" i="1"/>
  <c r="Q198" i="7"/>
  <c r="P110" i="8"/>
  <c r="Q65" i="5"/>
  <c r="T65" i="5"/>
  <c r="K52" i="5"/>
  <c r="J121" i="5"/>
  <c r="O65" i="5"/>
  <c r="R65" i="5"/>
  <c r="Q110" i="8"/>
  <c r="T201" i="8"/>
  <c r="H65" i="5"/>
  <c r="I65" i="5"/>
  <c r="U61" i="8"/>
  <c r="R190" i="7"/>
  <c r="U65" i="5"/>
  <c r="M65" i="5"/>
  <c r="R191" i="7"/>
  <c r="N65" i="5"/>
  <c r="K65" i="5"/>
  <c r="K67" i="5" s="1"/>
  <c r="S65" i="5"/>
  <c r="J65" i="5"/>
  <c r="C65" i="5"/>
  <c r="G65" i="5"/>
  <c r="Q208" i="6"/>
  <c r="D65" i="5"/>
  <c r="H52" i="5"/>
  <c r="U207" i="6"/>
  <c r="G208" i="6"/>
  <c r="M58" i="5"/>
  <c r="K58" i="5"/>
  <c r="S63" i="5"/>
  <c r="O63" i="5"/>
  <c r="J208" i="6"/>
  <c r="U58" i="5"/>
  <c r="J58" i="5"/>
  <c r="U63" i="5"/>
  <c r="Q63" i="5"/>
  <c r="N63" i="5"/>
  <c r="G58" i="5"/>
  <c r="I58" i="5"/>
  <c r="P63" i="5"/>
  <c r="F63" i="5"/>
  <c r="F67" i="5" s="1"/>
  <c r="R63" i="5"/>
  <c r="U45" i="5"/>
  <c r="P58" i="5"/>
  <c r="N58" i="5"/>
  <c r="O58" i="5"/>
  <c r="M63" i="5"/>
  <c r="D63" i="5"/>
  <c r="U208" i="1"/>
  <c r="U190" i="7"/>
  <c r="E58" i="5"/>
  <c r="F58" i="5"/>
  <c r="T58" i="5"/>
  <c r="H63" i="5"/>
  <c r="T63" i="5"/>
  <c r="N110" i="8"/>
  <c r="N255" i="1"/>
  <c r="E45" i="5"/>
  <c r="M191" i="6"/>
  <c r="U208" i="6"/>
  <c r="R58" i="5"/>
  <c r="D58" i="5"/>
  <c r="D60" i="5" s="1"/>
  <c r="G63" i="5"/>
  <c r="E63" i="5"/>
  <c r="Q45" i="5"/>
  <c r="N52" i="5"/>
  <c r="C58" i="5"/>
  <c r="C63" i="5"/>
  <c r="R109" i="8"/>
  <c r="F201" i="8"/>
  <c r="H81" i="1"/>
  <c r="T81" i="1"/>
  <c r="F81" i="1"/>
  <c r="C81" i="1"/>
  <c r="P81" i="1"/>
  <c r="S81" i="1"/>
  <c r="I81" i="1"/>
  <c r="C122" i="6"/>
  <c r="K207" i="6"/>
  <c r="D81" i="1"/>
  <c r="U81" i="1"/>
  <c r="M81" i="1"/>
  <c r="N81" i="1"/>
  <c r="O81" i="1"/>
  <c r="W142" i="5"/>
  <c r="C207" i="6"/>
  <c r="W142" i="6"/>
  <c r="U56" i="5"/>
  <c r="W138" i="6"/>
  <c r="O56" i="5"/>
  <c r="W150" i="8"/>
  <c r="L43" i="5"/>
  <c r="O110" i="8"/>
  <c r="K198" i="7"/>
  <c r="C200" i="8"/>
  <c r="D191" i="7"/>
  <c r="K45" i="5"/>
  <c r="R216" i="6"/>
  <c r="J190" i="7"/>
  <c r="N56" i="5"/>
  <c r="E56" i="5"/>
  <c r="R56" i="5"/>
  <c r="G56" i="5"/>
  <c r="T56" i="5"/>
  <c r="I56" i="5"/>
  <c r="M52" i="5"/>
  <c r="U121" i="5"/>
  <c r="W105" i="5"/>
  <c r="C148" i="5" s="1"/>
  <c r="H148" i="5" s="1"/>
  <c r="H56" i="5"/>
  <c r="H60" i="5" s="1"/>
  <c r="J56" i="5"/>
  <c r="F56" i="5"/>
  <c r="C56" i="5"/>
  <c r="D216" i="6"/>
  <c r="F191" i="6"/>
  <c r="Q56" i="5"/>
  <c r="P56" i="5"/>
  <c r="K56" i="5"/>
  <c r="M56" i="5"/>
  <c r="F52" i="5"/>
  <c r="S56" i="5"/>
  <c r="E52" i="5"/>
  <c r="Q207" i="6"/>
  <c r="M121" i="5"/>
  <c r="N45" i="5"/>
  <c r="L237" i="1"/>
  <c r="T45" i="5"/>
  <c r="T52" i="5"/>
  <c r="U97" i="5"/>
  <c r="F63" i="6"/>
  <c r="N91" i="6"/>
  <c r="U91" i="6"/>
  <c r="H198" i="7"/>
  <c r="I52" i="5"/>
  <c r="G63" i="6"/>
  <c r="E239" i="1"/>
  <c r="Q63" i="6"/>
  <c r="R198" i="7"/>
  <c r="W117" i="5"/>
  <c r="S63" i="6"/>
  <c r="W134" i="7"/>
  <c r="C61" i="8"/>
  <c r="R97" i="5"/>
  <c r="F97" i="5"/>
  <c r="C109" i="8"/>
  <c r="L48" i="5"/>
  <c r="M201" i="8"/>
  <c r="N78" i="8"/>
  <c r="E240" i="1"/>
  <c r="T191" i="7"/>
  <c r="M122" i="6"/>
  <c r="R45" i="5"/>
  <c r="R208" i="1"/>
  <c r="W139" i="8"/>
  <c r="I121" i="5"/>
  <c r="S45" i="5"/>
  <c r="I191" i="6"/>
  <c r="V107" i="8"/>
  <c r="L107" i="8"/>
  <c r="V48" i="5"/>
  <c r="V43" i="5"/>
  <c r="J110" i="8"/>
  <c r="V205" i="6"/>
  <c r="L245" i="1"/>
  <c r="L187" i="6"/>
  <c r="F62" i="8"/>
  <c r="W145" i="8"/>
  <c r="T110" i="8"/>
  <c r="H63" i="6"/>
  <c r="T63" i="6"/>
  <c r="V237" i="1"/>
  <c r="J248" i="1"/>
  <c r="N190" i="7"/>
  <c r="P63" i="6"/>
  <c r="U63" i="6"/>
  <c r="I63" i="6"/>
  <c r="R63" i="6"/>
  <c r="I192" i="6"/>
  <c r="K224" i="1"/>
  <c r="T109" i="8"/>
  <c r="T207" i="1"/>
  <c r="P45" i="5"/>
  <c r="C191" i="6"/>
  <c r="L57" i="8"/>
  <c r="Q200" i="8"/>
  <c r="N200" i="8"/>
  <c r="L75" i="8"/>
  <c r="W140" i="8"/>
  <c r="J63" i="6"/>
  <c r="N63" i="6"/>
  <c r="D63" i="6"/>
  <c r="O216" i="6"/>
  <c r="F45" i="5"/>
  <c r="M200" i="8"/>
  <c r="P199" i="7"/>
  <c r="O63" i="6"/>
  <c r="M63" i="6"/>
  <c r="K63" i="6"/>
  <c r="F192" i="6"/>
  <c r="D110" i="8"/>
  <c r="J109" i="8"/>
  <c r="I45" i="5"/>
  <c r="J62" i="8"/>
  <c r="C63" i="6"/>
  <c r="L195" i="1"/>
  <c r="I110" i="8"/>
  <c r="O45" i="5"/>
  <c r="W111" i="5"/>
  <c r="Q109" i="8"/>
  <c r="G91" i="6"/>
  <c r="V195" i="1"/>
  <c r="W135" i="5"/>
  <c r="Q190" i="7"/>
  <c r="D109" i="8"/>
  <c r="O122" i="6"/>
  <c r="S122" i="6"/>
  <c r="D97" i="5"/>
  <c r="D52" i="5"/>
  <c r="R199" i="7"/>
  <c r="N201" i="8"/>
  <c r="O121" i="5"/>
  <c r="W132" i="1"/>
  <c r="F121" i="5"/>
  <c r="V133" i="7"/>
  <c r="W107" i="1"/>
  <c r="W135" i="6"/>
  <c r="G198" i="7"/>
  <c r="R122" i="6"/>
  <c r="V137" i="6"/>
  <c r="D232" i="1"/>
  <c r="M208" i="1"/>
  <c r="E122" i="6"/>
  <c r="N192" i="6"/>
  <c r="W121" i="6"/>
  <c r="V198" i="8"/>
  <c r="S62" i="8"/>
  <c r="R121" i="5"/>
  <c r="D91" i="6"/>
  <c r="W141" i="6"/>
  <c r="O207" i="6"/>
  <c r="M192" i="6"/>
  <c r="D199" i="6"/>
  <c r="U122" i="6"/>
  <c r="O62" i="8"/>
  <c r="J91" i="6"/>
  <c r="I199" i="7"/>
  <c r="N208" i="1"/>
  <c r="W111" i="6"/>
  <c r="Q62" i="8"/>
  <c r="J207" i="6"/>
  <c r="V205" i="1"/>
  <c r="Q199" i="7"/>
  <c r="W130" i="8"/>
  <c r="M191" i="7"/>
  <c r="C122" i="1"/>
  <c r="V115" i="6"/>
  <c r="H122" i="6"/>
  <c r="W143" i="6"/>
  <c r="D122" i="6"/>
  <c r="W143" i="1"/>
  <c r="V188" i="7"/>
  <c r="S97" i="5"/>
  <c r="K97" i="5"/>
  <c r="E191" i="7"/>
  <c r="N207" i="1"/>
  <c r="P62" i="8"/>
  <c r="Q201" i="8"/>
  <c r="S121" i="5"/>
  <c r="W129" i="1"/>
  <c r="D121" i="5"/>
  <c r="V245" i="1"/>
  <c r="Q208" i="1"/>
  <c r="E191" i="6"/>
  <c r="J200" i="8"/>
  <c r="K208" i="1"/>
  <c r="O208" i="1"/>
  <c r="E207" i="6"/>
  <c r="E93" i="8"/>
  <c r="K62" i="8"/>
  <c r="L188" i="7"/>
  <c r="H201" i="8"/>
  <c r="W106" i="5"/>
  <c r="V194" i="7"/>
  <c r="L213" i="6"/>
  <c r="E208" i="1"/>
  <c r="F207" i="6"/>
  <c r="S199" i="7"/>
  <c r="W107" i="5"/>
  <c r="I191" i="7"/>
  <c r="I190" i="7"/>
  <c r="F199" i="7"/>
  <c r="W120" i="5"/>
  <c r="K93" i="8"/>
  <c r="K208" i="6"/>
  <c r="G199" i="7"/>
  <c r="D208" i="1"/>
  <c r="T207" i="6"/>
  <c r="V203" i="1"/>
  <c r="L205" i="6"/>
  <c r="L194" i="7"/>
  <c r="W119" i="6"/>
  <c r="D207" i="6"/>
  <c r="O199" i="7"/>
  <c r="I61" i="8"/>
  <c r="W141" i="8"/>
  <c r="H109" i="8"/>
  <c r="W111" i="7"/>
  <c r="G121" i="5"/>
  <c r="W108" i="6"/>
  <c r="F208" i="1"/>
  <c r="V187" i="6"/>
  <c r="C201" i="8"/>
  <c r="K122" i="1"/>
  <c r="W110" i="1"/>
  <c r="F191" i="7"/>
  <c r="I91" i="6"/>
  <c r="T199" i="7"/>
  <c r="U199" i="7"/>
  <c r="V75" i="8"/>
  <c r="F122" i="1"/>
  <c r="F190" i="7"/>
  <c r="E121" i="5"/>
  <c r="P76" i="7"/>
  <c r="H62" i="8"/>
  <c r="W131" i="1"/>
  <c r="W138" i="5"/>
  <c r="W133" i="6"/>
  <c r="R207" i="6"/>
  <c r="N199" i="7"/>
  <c r="G62" i="8"/>
  <c r="O190" i="7"/>
  <c r="Q97" i="5"/>
  <c r="C215" i="6"/>
  <c r="W116" i="6"/>
  <c r="M199" i="6"/>
  <c r="M200" i="6"/>
  <c r="G215" i="6"/>
  <c r="G216" i="6"/>
  <c r="L196" i="8"/>
  <c r="W109" i="1"/>
  <c r="L129" i="5"/>
  <c r="D199" i="7"/>
  <c r="V59" i="8"/>
  <c r="N62" i="8"/>
  <c r="W123" i="8"/>
  <c r="T62" i="8"/>
  <c r="C216" i="6"/>
  <c r="H207" i="6"/>
  <c r="S208" i="1"/>
  <c r="L59" i="8"/>
  <c r="D61" i="8"/>
  <c r="D62" i="8"/>
  <c r="N61" i="8"/>
  <c r="M216" i="6"/>
  <c r="M215" i="6"/>
  <c r="V213" i="6"/>
  <c r="S215" i="6"/>
  <c r="S216" i="6"/>
  <c r="J216" i="6"/>
  <c r="J215" i="6"/>
  <c r="W141" i="5"/>
  <c r="J198" i="7"/>
  <c r="K215" i="6"/>
  <c r="K216" i="6"/>
  <c r="P61" i="8"/>
  <c r="Q215" i="6"/>
  <c r="Q216" i="6"/>
  <c r="S201" i="8"/>
  <c r="H121" i="5"/>
  <c r="L198" i="8"/>
  <c r="W132" i="5"/>
  <c r="J208" i="1"/>
  <c r="I207" i="6"/>
  <c r="H216" i="6"/>
  <c r="H215" i="6"/>
  <c r="K61" i="8"/>
  <c r="F216" i="6"/>
  <c r="F215" i="6"/>
  <c r="K121" i="5"/>
  <c r="L50" i="5"/>
  <c r="G61" i="8"/>
  <c r="H200" i="8"/>
  <c r="I109" i="8"/>
  <c r="K122" i="6"/>
  <c r="I207" i="1"/>
  <c r="N216" i="6"/>
  <c r="N215" i="6"/>
  <c r="U215" i="6"/>
  <c r="U216" i="6"/>
  <c r="F61" i="8"/>
  <c r="E61" i="8"/>
  <c r="J201" i="8"/>
  <c r="P215" i="6"/>
  <c r="G201" i="8"/>
  <c r="G200" i="8"/>
  <c r="E200" i="6"/>
  <c r="E199" i="6"/>
  <c r="Q200" i="6"/>
  <c r="Q199" i="6"/>
  <c r="D192" i="6"/>
  <c r="D191" i="6"/>
  <c r="H192" i="6"/>
  <c r="H191" i="6"/>
  <c r="V203" i="6"/>
  <c r="M207" i="6"/>
  <c r="L203" i="1"/>
  <c r="C207" i="1"/>
  <c r="V196" i="7"/>
  <c r="M199" i="7"/>
  <c r="M208" i="6"/>
  <c r="M198" i="7"/>
  <c r="I200" i="8"/>
  <c r="I201" i="8"/>
  <c r="M45" i="5"/>
  <c r="V41" i="5"/>
  <c r="O199" i="6"/>
  <c r="O200" i="6"/>
  <c r="V189" i="6"/>
  <c r="K191" i="6"/>
  <c r="K192" i="6"/>
  <c r="J207" i="1"/>
  <c r="M207" i="1"/>
  <c r="J199" i="7"/>
  <c r="R208" i="6"/>
  <c r="N198" i="7"/>
  <c r="O198" i="7"/>
  <c r="D93" i="8"/>
  <c r="P94" i="8"/>
  <c r="V131" i="7"/>
  <c r="W112" i="7"/>
  <c r="W118" i="6"/>
  <c r="O201" i="8"/>
  <c r="O200" i="8"/>
  <c r="H199" i="6"/>
  <c r="H200" i="6"/>
  <c r="R199" i="6"/>
  <c r="R200" i="6"/>
  <c r="J191" i="6"/>
  <c r="J192" i="6"/>
  <c r="V50" i="5"/>
  <c r="C208" i="1"/>
  <c r="L205" i="1"/>
  <c r="I208" i="1"/>
  <c r="L203" i="6"/>
  <c r="S207" i="1"/>
  <c r="K207" i="1"/>
  <c r="F208" i="6"/>
  <c r="C198" i="7"/>
  <c r="V136" i="6"/>
  <c r="U200" i="8"/>
  <c r="U201" i="8"/>
  <c r="K199" i="6"/>
  <c r="K200" i="6"/>
  <c r="S200" i="6"/>
  <c r="S199" i="6"/>
  <c r="P192" i="6"/>
  <c r="P191" i="6"/>
  <c r="D207" i="1"/>
  <c r="H207" i="1"/>
  <c r="H208" i="1"/>
  <c r="D208" i="6"/>
  <c r="U198" i="7"/>
  <c r="P200" i="8"/>
  <c r="P201" i="8"/>
  <c r="C199" i="6"/>
  <c r="L197" i="6"/>
  <c r="C200" i="6"/>
  <c r="T200" i="6"/>
  <c r="T199" i="6"/>
  <c r="G192" i="6"/>
  <c r="G191" i="6"/>
  <c r="U191" i="6"/>
  <c r="U192" i="6"/>
  <c r="G208" i="1"/>
  <c r="G207" i="1"/>
  <c r="I208" i="6"/>
  <c r="D198" i="7"/>
  <c r="W106" i="6"/>
  <c r="S98" i="6"/>
  <c r="L137" i="1"/>
  <c r="V114" i="6"/>
  <c r="R201" i="8"/>
  <c r="R200" i="8"/>
  <c r="J200" i="6"/>
  <c r="J199" i="6"/>
  <c r="I199" i="6"/>
  <c r="I200" i="6"/>
  <c r="Q192" i="6"/>
  <c r="Q191" i="6"/>
  <c r="E207" i="1"/>
  <c r="R207" i="1"/>
  <c r="E208" i="6"/>
  <c r="F198" i="7"/>
  <c r="W116" i="5"/>
  <c r="E200" i="8"/>
  <c r="E201" i="8"/>
  <c r="L41" i="5"/>
  <c r="C45" i="5"/>
  <c r="F199" i="6"/>
  <c r="F200" i="6"/>
  <c r="V197" i="6"/>
  <c r="N199" i="6"/>
  <c r="N200" i="6"/>
  <c r="O191" i="6"/>
  <c r="O192" i="6"/>
  <c r="T192" i="6"/>
  <c r="T191" i="6"/>
  <c r="F207" i="1"/>
  <c r="O207" i="1"/>
  <c r="C199" i="7"/>
  <c r="L196" i="7"/>
  <c r="T208" i="6"/>
  <c r="T198" i="7"/>
  <c r="F94" i="8"/>
  <c r="W119" i="5"/>
  <c r="K200" i="8"/>
  <c r="K201" i="8"/>
  <c r="D201" i="8"/>
  <c r="D200" i="8"/>
  <c r="P199" i="6"/>
  <c r="P200" i="6"/>
  <c r="G200" i="6"/>
  <c r="G199" i="6"/>
  <c r="L189" i="6"/>
  <c r="C192" i="6"/>
  <c r="S192" i="6"/>
  <c r="S191" i="6"/>
  <c r="R191" i="6"/>
  <c r="R192" i="6"/>
  <c r="P208" i="1"/>
  <c r="P207" i="1"/>
  <c r="O208" i="6"/>
  <c r="E198" i="7"/>
  <c r="S198" i="7"/>
  <c r="W115" i="7"/>
  <c r="W137" i="7"/>
  <c r="L133" i="7"/>
  <c r="F98" i="6"/>
  <c r="E91" i="6"/>
  <c r="E98" i="6"/>
  <c r="T98" i="6"/>
  <c r="P91" i="6"/>
  <c r="D98" i="6"/>
  <c r="S91" i="6"/>
  <c r="O91" i="6"/>
  <c r="N98" i="6"/>
  <c r="K91" i="6"/>
  <c r="T91" i="6"/>
  <c r="W140" i="6"/>
  <c r="H91" i="6"/>
  <c r="I98" i="6"/>
  <c r="G98" i="6"/>
  <c r="Q98" i="6"/>
  <c r="H98" i="6"/>
  <c r="V94" i="6"/>
  <c r="F91" i="6"/>
  <c r="P98" i="6"/>
  <c r="U98" i="6"/>
  <c r="Q91" i="6"/>
  <c r="O98" i="6"/>
  <c r="L115" i="6"/>
  <c r="L137" i="6"/>
  <c r="S81" i="6"/>
  <c r="G81" i="6"/>
  <c r="Q81" i="6"/>
  <c r="U81" i="6"/>
  <c r="F81" i="6"/>
  <c r="P81" i="6"/>
  <c r="T81" i="6"/>
  <c r="O81" i="6"/>
  <c r="E81" i="6"/>
  <c r="J81" i="6"/>
  <c r="K81" i="6"/>
  <c r="M81" i="6"/>
  <c r="I81" i="6"/>
  <c r="C81" i="6"/>
  <c r="H81" i="6"/>
  <c r="N81" i="6"/>
  <c r="R81" i="6"/>
  <c r="D81" i="6"/>
  <c r="F122" i="6"/>
  <c r="I122" i="6"/>
  <c r="K74" i="6"/>
  <c r="O74" i="6"/>
  <c r="Q74" i="6"/>
  <c r="G74" i="6"/>
  <c r="R74" i="6"/>
  <c r="S74" i="6"/>
  <c r="F74" i="6"/>
  <c r="T74" i="6"/>
  <c r="E74" i="6"/>
  <c r="D74" i="6"/>
  <c r="U74" i="6"/>
  <c r="N74" i="6"/>
  <c r="P74" i="6"/>
  <c r="C74" i="6"/>
  <c r="I74" i="6"/>
  <c r="M74" i="6"/>
  <c r="H74" i="6"/>
  <c r="J74" i="6"/>
  <c r="P72" i="6"/>
  <c r="I72" i="6"/>
  <c r="N72" i="6"/>
  <c r="F72" i="6"/>
  <c r="E72" i="6"/>
  <c r="J72" i="6"/>
  <c r="M72" i="6"/>
  <c r="R72" i="6"/>
  <c r="S72" i="6"/>
  <c r="T72" i="6"/>
  <c r="K72" i="6"/>
  <c r="U72" i="6"/>
  <c r="H72" i="6"/>
  <c r="G72" i="6"/>
  <c r="D72" i="6"/>
  <c r="C72" i="6"/>
  <c r="Q72" i="6"/>
  <c r="O72" i="6"/>
  <c r="J79" i="6"/>
  <c r="M79" i="6"/>
  <c r="Q79" i="6"/>
  <c r="T79" i="6"/>
  <c r="O79" i="6"/>
  <c r="S79" i="6"/>
  <c r="K79" i="6"/>
  <c r="H79" i="6"/>
  <c r="E79" i="6"/>
  <c r="I79" i="6"/>
  <c r="N79" i="6"/>
  <c r="R79" i="6"/>
  <c r="P79" i="6"/>
  <c r="G79" i="6"/>
  <c r="C79" i="6"/>
  <c r="D79" i="6"/>
  <c r="U79" i="6"/>
  <c r="F79" i="6"/>
  <c r="C136" i="6"/>
  <c r="L136" i="6" s="1"/>
  <c r="L114" i="6"/>
  <c r="J122" i="6"/>
  <c r="N122" i="6"/>
  <c r="N56" i="6"/>
  <c r="G56" i="6"/>
  <c r="F56" i="6"/>
  <c r="H56" i="6"/>
  <c r="P56" i="6"/>
  <c r="J56" i="6"/>
  <c r="J232" i="6" s="1"/>
  <c r="O56" i="6"/>
  <c r="S56" i="6"/>
  <c r="S232" i="6" s="1"/>
  <c r="I56" i="6"/>
  <c r="C56" i="6"/>
  <c r="Q56" i="6"/>
  <c r="D56" i="6"/>
  <c r="R56" i="6"/>
  <c r="T56" i="6"/>
  <c r="M56" i="6"/>
  <c r="K56" i="6"/>
  <c r="E56" i="6"/>
  <c r="U56" i="6"/>
  <c r="M132" i="6"/>
  <c r="V132" i="6" s="1"/>
  <c r="V110" i="6"/>
  <c r="G122" i="6"/>
  <c r="M58" i="6"/>
  <c r="S58" i="6"/>
  <c r="C58" i="6"/>
  <c r="T58" i="6"/>
  <c r="U58" i="6"/>
  <c r="I58" i="6"/>
  <c r="E58" i="6"/>
  <c r="E247" i="6" s="1"/>
  <c r="R58" i="6"/>
  <c r="R247" i="6" s="1"/>
  <c r="K58" i="6"/>
  <c r="G58" i="6"/>
  <c r="G247" i="6" s="1"/>
  <c r="O58" i="6"/>
  <c r="O247" i="6" s="1"/>
  <c r="H58" i="6"/>
  <c r="F58" i="6"/>
  <c r="F247" i="6" s="1"/>
  <c r="Q58" i="6"/>
  <c r="J58" i="6"/>
  <c r="N58" i="6"/>
  <c r="N247" i="6" s="1"/>
  <c r="D58" i="6"/>
  <c r="P58" i="6"/>
  <c r="T122" i="6"/>
  <c r="P122" i="6"/>
  <c r="S65" i="6"/>
  <c r="N65" i="6"/>
  <c r="E65" i="6"/>
  <c r="E67" i="6" s="1"/>
  <c r="O65" i="6"/>
  <c r="U65" i="6"/>
  <c r="J65" i="6"/>
  <c r="Q65" i="6"/>
  <c r="P65" i="6"/>
  <c r="M65" i="6"/>
  <c r="K65" i="6"/>
  <c r="G65" i="6"/>
  <c r="I65" i="6"/>
  <c r="D65" i="6"/>
  <c r="C65" i="6"/>
  <c r="F65" i="6"/>
  <c r="R65" i="6"/>
  <c r="H65" i="6"/>
  <c r="T65" i="6"/>
  <c r="L110" i="6"/>
  <c r="Q122" i="6"/>
  <c r="L132" i="6"/>
  <c r="L129" i="6"/>
  <c r="N97" i="5"/>
  <c r="W118" i="5"/>
  <c r="W140" i="5"/>
  <c r="T97" i="5"/>
  <c r="I97" i="5"/>
  <c r="E97" i="5"/>
  <c r="W139" i="5"/>
  <c r="G97" i="5"/>
  <c r="H97" i="5"/>
  <c r="O97" i="5"/>
  <c r="W110" i="5"/>
  <c r="V109" i="5"/>
  <c r="T121" i="5"/>
  <c r="L109" i="5"/>
  <c r="C131" i="5"/>
  <c r="L131" i="5" s="1"/>
  <c r="C121" i="5"/>
  <c r="R122" i="1"/>
  <c r="J122" i="1"/>
  <c r="L115" i="1"/>
  <c r="P232" i="1"/>
  <c r="N232" i="1"/>
  <c r="V229" i="1"/>
  <c r="E232" i="1"/>
  <c r="M232" i="1"/>
  <c r="F232" i="1"/>
  <c r="V219" i="1"/>
  <c r="O232" i="1"/>
  <c r="I232" i="1"/>
  <c r="F110" i="8"/>
  <c r="R110" i="8"/>
  <c r="P109" i="8"/>
  <c r="N109" i="8"/>
  <c r="L105" i="8"/>
  <c r="U122" i="1"/>
  <c r="V128" i="6"/>
  <c r="F90" i="5"/>
  <c r="I90" i="5"/>
  <c r="L219" i="1"/>
  <c r="J231" i="1"/>
  <c r="J232" i="1"/>
  <c r="N231" i="1"/>
  <c r="P231" i="1"/>
  <c r="R91" i="6"/>
  <c r="M91" i="6"/>
  <c r="V89" i="6"/>
  <c r="M98" i="6"/>
  <c r="V96" i="6"/>
  <c r="K98" i="6"/>
  <c r="Q231" i="1"/>
  <c r="Q232" i="1"/>
  <c r="D231" i="1"/>
  <c r="L227" i="1"/>
  <c r="V86" i="5"/>
  <c r="C98" i="6"/>
  <c r="L96" i="6"/>
  <c r="I200" i="1"/>
  <c r="I199" i="1"/>
  <c r="C231" i="1"/>
  <c r="C232" i="1"/>
  <c r="L229" i="1"/>
  <c r="F231" i="1"/>
  <c r="G232" i="1"/>
  <c r="G231" i="1"/>
  <c r="L87" i="6"/>
  <c r="L94" i="6"/>
  <c r="O231" i="1"/>
  <c r="V227" i="1"/>
  <c r="M231" i="1"/>
  <c r="P122" i="1"/>
  <c r="D122" i="1"/>
  <c r="W113" i="6"/>
  <c r="W132" i="7"/>
  <c r="W115" i="5"/>
  <c r="L89" i="6"/>
  <c r="C91" i="6"/>
  <c r="R98" i="6"/>
  <c r="U231" i="1"/>
  <c r="U232" i="1"/>
  <c r="R94" i="8"/>
  <c r="E231" i="1"/>
  <c r="W121" i="1"/>
  <c r="I231" i="1"/>
  <c r="L131" i="7"/>
  <c r="V128" i="7"/>
  <c r="W128" i="7" s="1"/>
  <c r="K231" i="1"/>
  <c r="K232" i="1"/>
  <c r="R231" i="1"/>
  <c r="R232" i="1"/>
  <c r="H232" i="1"/>
  <c r="H231" i="1"/>
  <c r="V87" i="6"/>
  <c r="U93" i="8"/>
  <c r="S94" i="8"/>
  <c r="E122" i="1"/>
  <c r="C140" i="1"/>
  <c r="J97" i="5"/>
  <c r="W110" i="7"/>
  <c r="W139" i="6"/>
  <c r="L93" i="5"/>
  <c r="K90" i="5"/>
  <c r="D90" i="5"/>
  <c r="L128" i="6"/>
  <c r="W106" i="7"/>
  <c r="T94" i="8"/>
  <c r="H90" i="5"/>
  <c r="J90" i="5"/>
  <c r="G90" i="5"/>
  <c r="L130" i="5"/>
  <c r="W130" i="5" s="1"/>
  <c r="L86" i="5"/>
  <c r="S90" i="5"/>
  <c r="R90" i="5"/>
  <c r="T90" i="5"/>
  <c r="W137" i="5"/>
  <c r="C97" i="5"/>
  <c r="L95" i="5"/>
  <c r="M97" i="5"/>
  <c r="V95" i="5"/>
  <c r="U90" i="5"/>
  <c r="N90" i="5"/>
  <c r="W112" i="1"/>
  <c r="P97" i="5"/>
  <c r="W120" i="1"/>
  <c r="O90" i="5"/>
  <c r="P90" i="5"/>
  <c r="W134" i="1"/>
  <c r="W121" i="8"/>
  <c r="G94" i="8"/>
  <c r="W143" i="8"/>
  <c r="N122" i="1"/>
  <c r="W142" i="1"/>
  <c r="L138" i="7"/>
  <c r="W109" i="7"/>
  <c r="V129" i="5"/>
  <c r="V93" i="5"/>
  <c r="E90" i="5"/>
  <c r="Q90" i="5"/>
  <c r="W117" i="6"/>
  <c r="V88" i="5"/>
  <c r="M90" i="5"/>
  <c r="L88" i="5"/>
  <c r="C90" i="5"/>
  <c r="L133" i="1"/>
  <c r="H122" i="1"/>
  <c r="W119" i="1"/>
  <c r="W141" i="1"/>
  <c r="Q96" i="1"/>
  <c r="H96" i="1"/>
  <c r="C96" i="1"/>
  <c r="M96" i="1"/>
  <c r="R96" i="1"/>
  <c r="I96" i="1"/>
  <c r="F96" i="1"/>
  <c r="T96" i="1"/>
  <c r="S96" i="1"/>
  <c r="G96" i="1"/>
  <c r="J96" i="1"/>
  <c r="D96" i="1"/>
  <c r="K96" i="1"/>
  <c r="U96" i="1"/>
  <c r="O96" i="1"/>
  <c r="E96" i="1"/>
  <c r="P96" i="1"/>
  <c r="N96" i="1"/>
  <c r="G140" i="1"/>
  <c r="G122" i="1"/>
  <c r="O140" i="1"/>
  <c r="O122" i="1"/>
  <c r="I122" i="1"/>
  <c r="L118" i="1"/>
  <c r="J87" i="1"/>
  <c r="E87" i="1"/>
  <c r="F87" i="1"/>
  <c r="K87" i="1"/>
  <c r="H87" i="1"/>
  <c r="R87" i="1"/>
  <c r="S87" i="1"/>
  <c r="O87" i="1"/>
  <c r="T87" i="1"/>
  <c r="M87" i="1"/>
  <c r="U87" i="1"/>
  <c r="G87" i="1"/>
  <c r="P87" i="1"/>
  <c r="D87" i="1"/>
  <c r="Q87" i="1"/>
  <c r="N87" i="1"/>
  <c r="C87" i="1"/>
  <c r="I87" i="1"/>
  <c r="I89" i="1"/>
  <c r="J89" i="1"/>
  <c r="E89" i="1"/>
  <c r="K89" i="1"/>
  <c r="U89" i="1"/>
  <c r="Q89" i="1"/>
  <c r="D89" i="1"/>
  <c r="P89" i="1"/>
  <c r="C89" i="1"/>
  <c r="M89" i="1"/>
  <c r="O89" i="1"/>
  <c r="G89" i="1"/>
  <c r="N89" i="1"/>
  <c r="F89" i="1"/>
  <c r="S89" i="1"/>
  <c r="R89" i="1"/>
  <c r="H89" i="1"/>
  <c r="T89" i="1"/>
  <c r="S140" i="1"/>
  <c r="S122" i="1"/>
  <c r="T140" i="1"/>
  <c r="T122" i="1"/>
  <c r="M140" i="1"/>
  <c r="V118" i="1"/>
  <c r="M122" i="1"/>
  <c r="M94" i="1"/>
  <c r="S94" i="1"/>
  <c r="H94" i="1"/>
  <c r="F94" i="1"/>
  <c r="T94" i="1"/>
  <c r="K94" i="1"/>
  <c r="U94" i="1"/>
  <c r="G94" i="1"/>
  <c r="Q94" i="1"/>
  <c r="R94" i="1"/>
  <c r="O94" i="1"/>
  <c r="N94" i="1"/>
  <c r="C94" i="1"/>
  <c r="I94" i="1"/>
  <c r="D94" i="1"/>
  <c r="J94" i="1"/>
  <c r="E94" i="1"/>
  <c r="P94" i="1"/>
  <c r="W114" i="1"/>
  <c r="W136" i="1"/>
  <c r="V133" i="1"/>
  <c r="L128" i="1"/>
  <c r="W131" i="8"/>
  <c r="M94" i="8"/>
  <c r="V91" i="8"/>
  <c r="F93" i="8"/>
  <c r="P93" i="8"/>
  <c r="K94" i="8"/>
  <c r="M93" i="8"/>
  <c r="R93" i="8"/>
  <c r="W149" i="8"/>
  <c r="O93" i="8"/>
  <c r="O94" i="8"/>
  <c r="C94" i="8"/>
  <c r="L91" i="8"/>
  <c r="S93" i="8"/>
  <c r="U94" i="8"/>
  <c r="G93" i="8"/>
  <c r="T93" i="8"/>
  <c r="W127" i="8"/>
  <c r="D94" i="8"/>
  <c r="C93" i="8"/>
  <c r="E94" i="8"/>
  <c r="L138" i="8"/>
  <c r="D67" i="7" l="1"/>
  <c r="M102" i="8"/>
  <c r="D60" i="7"/>
  <c r="W142" i="7"/>
  <c r="W118" i="8"/>
  <c r="W120" i="7"/>
  <c r="N94" i="8"/>
  <c r="S110" i="8"/>
  <c r="M109" i="8"/>
  <c r="V109" i="8" s="1"/>
  <c r="T67" i="7"/>
  <c r="M110" i="8"/>
  <c r="K109" i="8"/>
  <c r="I67" i="7"/>
  <c r="U109" i="8"/>
  <c r="W130" i="6"/>
  <c r="G110" i="8"/>
  <c r="E109" i="8"/>
  <c r="W126" i="8"/>
  <c r="W148" i="8"/>
  <c r="Q94" i="8"/>
  <c r="V94" i="8" s="1"/>
  <c r="E67" i="7"/>
  <c r="V89" i="8"/>
  <c r="J93" i="8"/>
  <c r="I94" i="8"/>
  <c r="L94" i="8" s="1"/>
  <c r="H67" i="7"/>
  <c r="L65" i="7"/>
  <c r="L89" i="8"/>
  <c r="H93" i="8"/>
  <c r="J67" i="7"/>
  <c r="G67" i="7"/>
  <c r="J102" i="8"/>
  <c r="N102" i="8"/>
  <c r="S67" i="7"/>
  <c r="S61" i="7" s="1"/>
  <c r="F67" i="7"/>
  <c r="O67" i="7"/>
  <c r="M67" i="7"/>
  <c r="M61" i="7" s="1"/>
  <c r="V65" i="7"/>
  <c r="T60" i="7"/>
  <c r="Q67" i="7"/>
  <c r="C67" i="7"/>
  <c r="U67" i="7"/>
  <c r="L50" i="7"/>
  <c r="V50" i="7"/>
  <c r="R52" i="7"/>
  <c r="K101" i="8"/>
  <c r="D240" i="6"/>
  <c r="D232" i="6"/>
  <c r="Q224" i="6"/>
  <c r="K247" i="6"/>
  <c r="I247" i="6"/>
  <c r="T247" i="6"/>
  <c r="J240" i="6"/>
  <c r="O232" i="6"/>
  <c r="P224" i="6"/>
  <c r="G240" i="6"/>
  <c r="Q231" i="6"/>
  <c r="P231" i="6"/>
  <c r="J224" i="6"/>
  <c r="T231" i="6"/>
  <c r="K240" i="6"/>
  <c r="E231" i="6"/>
  <c r="T224" i="6"/>
  <c r="E224" i="6"/>
  <c r="U239" i="6"/>
  <c r="Q247" i="6"/>
  <c r="G231" i="6"/>
  <c r="H232" i="6"/>
  <c r="K232" i="6"/>
  <c r="D224" i="6"/>
  <c r="S247" i="6"/>
  <c r="R232" i="6"/>
  <c r="I239" i="6"/>
  <c r="G232" i="6"/>
  <c r="F232" i="6"/>
  <c r="H224" i="6"/>
  <c r="S224" i="6"/>
  <c r="U224" i="6"/>
  <c r="U231" i="6"/>
  <c r="N224" i="6"/>
  <c r="O239" i="6"/>
  <c r="N240" i="6"/>
  <c r="Q240" i="6"/>
  <c r="G239" i="6"/>
  <c r="E239" i="6"/>
  <c r="P248" i="6"/>
  <c r="Q239" i="6"/>
  <c r="F240" i="6"/>
  <c r="U232" i="6"/>
  <c r="N232" i="6"/>
  <c r="S240" i="6"/>
  <c r="I232" i="6"/>
  <c r="D231" i="6"/>
  <c r="T239" i="6"/>
  <c r="U247" i="6"/>
  <c r="Q232" i="6"/>
  <c r="P239" i="6"/>
  <c r="H239" i="6"/>
  <c r="R223" i="6"/>
  <c r="I223" i="6"/>
  <c r="D247" i="6"/>
  <c r="D248" i="6"/>
  <c r="M247" i="6"/>
  <c r="V243" i="6"/>
  <c r="F224" i="6"/>
  <c r="F223" i="6"/>
  <c r="J247" i="6"/>
  <c r="J248" i="6"/>
  <c r="L221" i="6"/>
  <c r="C224" i="6"/>
  <c r="M224" i="6"/>
  <c r="H247" i="6"/>
  <c r="H248" i="6"/>
  <c r="C247" i="6"/>
  <c r="L243" i="6"/>
  <c r="K224" i="6"/>
  <c r="K223" i="6"/>
  <c r="R248" i="6"/>
  <c r="C240" i="6"/>
  <c r="L237" i="6"/>
  <c r="I248" i="6"/>
  <c r="P240" i="6"/>
  <c r="P223" i="6"/>
  <c r="O248" i="6"/>
  <c r="N248" i="6"/>
  <c r="C232" i="6"/>
  <c r="L229" i="6"/>
  <c r="S239" i="6"/>
  <c r="T240" i="6"/>
  <c r="J223" i="6"/>
  <c r="U240" i="6"/>
  <c r="F231" i="6"/>
  <c r="T223" i="6"/>
  <c r="S231" i="6"/>
  <c r="Q248" i="6"/>
  <c r="R224" i="6"/>
  <c r="L235" i="6"/>
  <c r="C239" i="6"/>
  <c r="N239" i="6"/>
  <c r="K248" i="6"/>
  <c r="M239" i="6"/>
  <c r="V235" i="6"/>
  <c r="I240" i="6"/>
  <c r="U223" i="6"/>
  <c r="J239" i="6"/>
  <c r="J231" i="6"/>
  <c r="C231" i="6"/>
  <c r="M231" i="6"/>
  <c r="V227" i="6"/>
  <c r="W227" i="6" s="1"/>
  <c r="P247" i="6"/>
  <c r="E240" i="6"/>
  <c r="S248" i="6"/>
  <c r="N223" i="6"/>
  <c r="F248" i="6"/>
  <c r="K239" i="6"/>
  <c r="H231" i="6"/>
  <c r="G223" i="6"/>
  <c r="N231" i="6"/>
  <c r="Q223" i="6"/>
  <c r="P232" i="6"/>
  <c r="O240" i="6"/>
  <c r="H223" i="6"/>
  <c r="G248" i="6"/>
  <c r="S223" i="6"/>
  <c r="H240" i="6"/>
  <c r="F239" i="6"/>
  <c r="L245" i="6"/>
  <c r="C248" i="6"/>
  <c r="E248" i="6"/>
  <c r="K231" i="6"/>
  <c r="V219" i="6"/>
  <c r="M223" i="6"/>
  <c r="E232" i="6"/>
  <c r="I231" i="6"/>
  <c r="T248" i="6"/>
  <c r="D239" i="6"/>
  <c r="V245" i="6"/>
  <c r="M248" i="6"/>
  <c r="V237" i="6"/>
  <c r="M240" i="6"/>
  <c r="R231" i="6"/>
  <c r="C223" i="6"/>
  <c r="D223" i="6"/>
  <c r="U248" i="6"/>
  <c r="O224" i="6"/>
  <c r="M232" i="6"/>
  <c r="V229" i="6"/>
  <c r="R240" i="6"/>
  <c r="T232" i="6"/>
  <c r="O231" i="6"/>
  <c r="V217" i="5"/>
  <c r="V216" i="5"/>
  <c r="L216" i="5"/>
  <c r="L217" i="5"/>
  <c r="H52" i="7"/>
  <c r="O52" i="7"/>
  <c r="I60" i="7"/>
  <c r="I68" i="7" s="1"/>
  <c r="G102" i="8"/>
  <c r="U101" i="8"/>
  <c r="S216" i="1"/>
  <c r="F101" i="8"/>
  <c r="E215" i="1"/>
  <c r="Q215" i="1"/>
  <c r="K52" i="7"/>
  <c r="D215" i="1"/>
  <c r="F60" i="7"/>
  <c r="K216" i="1"/>
  <c r="J60" i="7"/>
  <c r="P101" i="8"/>
  <c r="E60" i="7"/>
  <c r="N215" i="1"/>
  <c r="P52" i="7"/>
  <c r="N60" i="7"/>
  <c r="N61" i="7" s="1"/>
  <c r="C101" i="8"/>
  <c r="Q60" i="7"/>
  <c r="S101" i="8"/>
  <c r="H60" i="7"/>
  <c r="F215" i="1"/>
  <c r="R60" i="7"/>
  <c r="R61" i="7" s="1"/>
  <c r="T102" i="8"/>
  <c r="I102" i="8"/>
  <c r="O101" i="8"/>
  <c r="W151" i="8"/>
  <c r="R215" i="1"/>
  <c r="K60" i="7"/>
  <c r="K68" i="7" s="1"/>
  <c r="T101" i="8"/>
  <c r="J215" i="1"/>
  <c r="C60" i="7"/>
  <c r="V97" i="8"/>
  <c r="L58" i="7"/>
  <c r="U60" i="7"/>
  <c r="K102" i="8"/>
  <c r="Q101" i="8"/>
  <c r="L97" i="8"/>
  <c r="V58" i="7"/>
  <c r="D102" i="8"/>
  <c r="I215" i="1"/>
  <c r="O60" i="7"/>
  <c r="G60" i="7"/>
  <c r="G61" i="7" s="1"/>
  <c r="H101" i="8"/>
  <c r="P60" i="7"/>
  <c r="P68" i="7" s="1"/>
  <c r="W144" i="8"/>
  <c r="C52" i="7"/>
  <c r="H215" i="1"/>
  <c r="C215" i="1"/>
  <c r="G215" i="1"/>
  <c r="S52" i="7"/>
  <c r="S53" i="7" s="1"/>
  <c r="P77" i="8"/>
  <c r="U78" i="8"/>
  <c r="H77" i="8"/>
  <c r="L211" i="1"/>
  <c r="U215" i="1"/>
  <c r="V211" i="1"/>
  <c r="P102" i="8"/>
  <c r="D52" i="7"/>
  <c r="N52" i="7"/>
  <c r="T216" i="1"/>
  <c r="P216" i="1"/>
  <c r="S78" i="8"/>
  <c r="J52" i="7"/>
  <c r="T52" i="7"/>
  <c r="E52" i="7"/>
  <c r="G77" i="8"/>
  <c r="T78" i="8"/>
  <c r="G52" i="7"/>
  <c r="F52" i="7"/>
  <c r="I52" i="7"/>
  <c r="U52" i="7"/>
  <c r="U46" i="7" s="1"/>
  <c r="M52" i="7"/>
  <c r="C77" i="8"/>
  <c r="D78" i="8"/>
  <c r="R78" i="8"/>
  <c r="M77" i="8"/>
  <c r="F77" i="8"/>
  <c r="N70" i="8"/>
  <c r="H69" i="8"/>
  <c r="N101" i="8"/>
  <c r="G101" i="8"/>
  <c r="G69" i="8"/>
  <c r="Q102" i="8"/>
  <c r="O102" i="8"/>
  <c r="K78" i="8"/>
  <c r="J101" i="8"/>
  <c r="D52" i="6"/>
  <c r="D101" i="8"/>
  <c r="O77" i="8"/>
  <c r="M101" i="8"/>
  <c r="W129" i="8"/>
  <c r="G173" i="8" s="1"/>
  <c r="I210" i="8" s="1"/>
  <c r="I101" i="8"/>
  <c r="E101" i="8"/>
  <c r="H102" i="8"/>
  <c r="J78" i="8"/>
  <c r="Q78" i="8"/>
  <c r="R102" i="8"/>
  <c r="U70" i="8"/>
  <c r="J69" i="8"/>
  <c r="V73" i="8"/>
  <c r="L73" i="8"/>
  <c r="E78" i="8"/>
  <c r="U69" i="8"/>
  <c r="F102" i="8"/>
  <c r="I82" i="5"/>
  <c r="I76" i="5" s="1"/>
  <c r="L99" i="8"/>
  <c r="M69" i="8"/>
  <c r="H54" i="8"/>
  <c r="C102" i="8"/>
  <c r="P82" i="5"/>
  <c r="E69" i="8"/>
  <c r="K69" i="8"/>
  <c r="U102" i="8"/>
  <c r="M70" i="8"/>
  <c r="G70" i="8"/>
  <c r="T70" i="8"/>
  <c r="V99" i="8"/>
  <c r="E70" i="8"/>
  <c r="Q69" i="8"/>
  <c r="N69" i="8"/>
  <c r="O69" i="8"/>
  <c r="P70" i="8"/>
  <c r="C70" i="8"/>
  <c r="W120" i="8"/>
  <c r="G161" i="8" s="1"/>
  <c r="O208" i="8" s="1"/>
  <c r="D70" i="8"/>
  <c r="E45" i="6"/>
  <c r="E53" i="6" s="1"/>
  <c r="W142" i="8"/>
  <c r="J70" i="8"/>
  <c r="T69" i="8"/>
  <c r="O70" i="8"/>
  <c r="V65" i="8"/>
  <c r="C69" i="8"/>
  <c r="D69" i="8"/>
  <c r="L67" i="8"/>
  <c r="P69" i="8"/>
  <c r="S69" i="8"/>
  <c r="L65" i="8"/>
  <c r="F70" i="8"/>
  <c r="V67" i="8"/>
  <c r="S70" i="8"/>
  <c r="R70" i="8"/>
  <c r="H70" i="8"/>
  <c r="F69" i="8"/>
  <c r="R69" i="8"/>
  <c r="I70" i="8"/>
  <c r="C52" i="1"/>
  <c r="U85" i="8"/>
  <c r="W118" i="7"/>
  <c r="F159" i="8" s="1"/>
  <c r="S45" i="6"/>
  <c r="W140" i="7"/>
  <c r="U86" i="8"/>
  <c r="Q85" i="8"/>
  <c r="W122" i="8"/>
  <c r="S54" i="8"/>
  <c r="K76" i="7"/>
  <c r="W114" i="7"/>
  <c r="F155" i="7" s="1"/>
  <c r="I205" i="7" s="1"/>
  <c r="I76" i="7"/>
  <c r="F86" i="8"/>
  <c r="L56" i="7"/>
  <c r="D45" i="6"/>
  <c r="D76" i="7"/>
  <c r="V56" i="7"/>
  <c r="O86" i="8"/>
  <c r="D54" i="8"/>
  <c r="O76" i="7"/>
  <c r="S85" i="8"/>
  <c r="W136" i="7"/>
  <c r="L63" i="7"/>
  <c r="V63" i="7"/>
  <c r="J45" i="6"/>
  <c r="R45" i="6"/>
  <c r="M45" i="6"/>
  <c r="I45" i="6"/>
  <c r="V41" i="6"/>
  <c r="D53" i="8"/>
  <c r="L41" i="6"/>
  <c r="W131" i="6"/>
  <c r="K45" i="6"/>
  <c r="H45" i="6"/>
  <c r="C239" i="1"/>
  <c r="J239" i="1"/>
  <c r="S75" i="5"/>
  <c r="G53" i="8"/>
  <c r="G45" i="6"/>
  <c r="T45" i="6"/>
  <c r="Q45" i="6"/>
  <c r="O45" i="6"/>
  <c r="O53" i="6" s="1"/>
  <c r="U45" i="6"/>
  <c r="C45" i="6"/>
  <c r="J54" i="8"/>
  <c r="M52" i="6"/>
  <c r="K86" i="8"/>
  <c r="F52" i="6"/>
  <c r="F46" i="6" s="1"/>
  <c r="M54" i="8"/>
  <c r="N216" i="1"/>
  <c r="W116" i="7"/>
  <c r="F158" i="7" s="1"/>
  <c r="U207" i="7" s="1"/>
  <c r="P85" i="8"/>
  <c r="Q86" i="8"/>
  <c r="I239" i="1"/>
  <c r="N54" i="8"/>
  <c r="C53" i="8"/>
  <c r="Q75" i="5"/>
  <c r="R86" i="8"/>
  <c r="V49" i="8"/>
  <c r="L49" i="8"/>
  <c r="I45" i="7"/>
  <c r="I85" i="8"/>
  <c r="S52" i="6"/>
  <c r="F75" i="5"/>
  <c r="K53" i="8"/>
  <c r="T54" i="8"/>
  <c r="D216" i="1"/>
  <c r="C75" i="5"/>
  <c r="C76" i="5" s="1"/>
  <c r="E53" i="8"/>
  <c r="M85" i="8"/>
  <c r="N85" i="8"/>
  <c r="J86" i="8"/>
  <c r="R54" i="8"/>
  <c r="G75" i="5"/>
  <c r="F255" i="1"/>
  <c r="W138" i="1"/>
  <c r="S53" i="8"/>
  <c r="U54" i="8"/>
  <c r="M52" i="1"/>
  <c r="Q54" i="8"/>
  <c r="D255" i="1"/>
  <c r="K240" i="1"/>
  <c r="O67" i="1"/>
  <c r="T85" i="8"/>
  <c r="W124" i="8"/>
  <c r="G162" i="8" s="1"/>
  <c r="I208" i="8" s="1"/>
  <c r="H75" i="5"/>
  <c r="C199" i="1"/>
  <c r="D239" i="1"/>
  <c r="W113" i="1"/>
  <c r="D163" i="7" s="1"/>
  <c r="R52" i="1"/>
  <c r="G45" i="7"/>
  <c r="J53" i="8"/>
  <c r="H53" i="8"/>
  <c r="F240" i="1"/>
  <c r="F45" i="1"/>
  <c r="P52" i="1"/>
  <c r="I53" i="8"/>
  <c r="P52" i="6"/>
  <c r="M53" i="8"/>
  <c r="W143" i="7"/>
  <c r="P53" i="8"/>
  <c r="T53" i="8"/>
  <c r="G76" i="7"/>
  <c r="G77" i="7" s="1"/>
  <c r="K54" i="8"/>
  <c r="G200" i="1"/>
  <c r="K45" i="7"/>
  <c r="U53" i="8"/>
  <c r="E256" i="1"/>
  <c r="Q256" i="1"/>
  <c r="I86" i="8"/>
  <c r="P255" i="1"/>
  <c r="F83" i="7"/>
  <c r="W114" i="5"/>
  <c r="C162" i="1" s="1"/>
  <c r="Q83" i="7"/>
  <c r="Q76" i="7"/>
  <c r="T239" i="1"/>
  <c r="H255" i="1"/>
  <c r="R239" i="1"/>
  <c r="Q83" i="1"/>
  <c r="P54" i="8"/>
  <c r="W111" i="1"/>
  <c r="D160" i="6" s="1"/>
  <c r="R52" i="6"/>
  <c r="W139" i="7"/>
  <c r="O82" i="5"/>
  <c r="M76" i="7"/>
  <c r="W134" i="5"/>
  <c r="T75" i="5"/>
  <c r="T52" i="6"/>
  <c r="E85" i="8"/>
  <c r="F85" i="8"/>
  <c r="P75" i="5"/>
  <c r="R85" i="8"/>
  <c r="I83" i="7"/>
  <c r="R216" i="1"/>
  <c r="M255" i="1"/>
  <c r="G240" i="1"/>
  <c r="P239" i="1"/>
  <c r="J45" i="7"/>
  <c r="D75" i="5"/>
  <c r="S86" i="8"/>
  <c r="Q216" i="1"/>
  <c r="U240" i="1"/>
  <c r="J256" i="1"/>
  <c r="N240" i="1"/>
  <c r="R98" i="7"/>
  <c r="R45" i="7"/>
  <c r="W107" i="7"/>
  <c r="T45" i="7"/>
  <c r="P86" i="8"/>
  <c r="G85" i="8"/>
  <c r="G216" i="1"/>
  <c r="O255" i="1"/>
  <c r="E45" i="7"/>
  <c r="C85" i="8"/>
  <c r="W147" i="8"/>
  <c r="T83" i="7"/>
  <c r="U82" i="5"/>
  <c r="U76" i="7"/>
  <c r="W116" i="8"/>
  <c r="W117" i="7"/>
  <c r="F161" i="8" s="1"/>
  <c r="C76" i="7"/>
  <c r="J75" i="5"/>
  <c r="U52" i="6"/>
  <c r="U53" i="6" s="1"/>
  <c r="N75" i="5"/>
  <c r="J85" i="8"/>
  <c r="V146" i="8"/>
  <c r="W146" i="8" s="1"/>
  <c r="H85" i="8"/>
  <c r="H86" i="8"/>
  <c r="Q199" i="1"/>
  <c r="Q200" i="1"/>
  <c r="L50" i="6"/>
  <c r="K200" i="1"/>
  <c r="K199" i="1"/>
  <c r="O240" i="1"/>
  <c r="O239" i="1"/>
  <c r="G86" i="8"/>
  <c r="D86" i="8"/>
  <c r="D85" i="8"/>
  <c r="L71" i="5"/>
  <c r="M216" i="1"/>
  <c r="M215" i="1"/>
  <c r="C255" i="1"/>
  <c r="C256" i="1"/>
  <c r="T255" i="1"/>
  <c r="T256" i="1"/>
  <c r="K52" i="6"/>
  <c r="E54" i="8"/>
  <c r="D45" i="7"/>
  <c r="H45" i="7"/>
  <c r="M86" i="8"/>
  <c r="Q53" i="8"/>
  <c r="S239" i="1"/>
  <c r="U255" i="1"/>
  <c r="P60" i="1"/>
  <c r="D52" i="1"/>
  <c r="D53" i="1" s="1"/>
  <c r="Q45" i="7"/>
  <c r="Q53" i="7" s="1"/>
  <c r="U75" i="5"/>
  <c r="U76" i="5" s="1"/>
  <c r="C52" i="6"/>
  <c r="V43" i="7"/>
  <c r="L48" i="7"/>
  <c r="G52" i="6"/>
  <c r="L43" i="7"/>
  <c r="V81" i="8"/>
  <c r="M200" i="1"/>
  <c r="R53" i="8"/>
  <c r="O85" i="8"/>
  <c r="D82" i="5"/>
  <c r="N52" i="6"/>
  <c r="N53" i="6" s="1"/>
  <c r="K75" i="5"/>
  <c r="R75" i="5"/>
  <c r="U83" i="7"/>
  <c r="Q52" i="6"/>
  <c r="V50" i="6"/>
  <c r="L83" i="8"/>
  <c r="E86" i="8"/>
  <c r="W128" i="1"/>
  <c r="T215" i="1"/>
  <c r="K256" i="1"/>
  <c r="G255" i="1"/>
  <c r="H240" i="1"/>
  <c r="T91" i="7"/>
  <c r="T98" i="7"/>
  <c r="O45" i="7"/>
  <c r="C45" i="7"/>
  <c r="F76" i="7"/>
  <c r="R83" i="7"/>
  <c r="W125" i="8"/>
  <c r="G165" i="8" s="1"/>
  <c r="U210" i="8" s="1"/>
  <c r="E83" i="7"/>
  <c r="N83" i="7"/>
  <c r="Q82" i="5"/>
  <c r="S82" i="5"/>
  <c r="W135" i="7"/>
  <c r="V73" i="5"/>
  <c r="P83" i="7"/>
  <c r="P84" i="7" s="1"/>
  <c r="W211" i="6"/>
  <c r="L253" i="1"/>
  <c r="V48" i="7"/>
  <c r="K85" i="8"/>
  <c r="V81" i="7"/>
  <c r="M83" i="7"/>
  <c r="V74" i="7"/>
  <c r="M82" i="5"/>
  <c r="V80" i="5"/>
  <c r="Q240" i="1"/>
  <c r="Q239" i="1"/>
  <c r="C98" i="7"/>
  <c r="W121" i="7"/>
  <c r="F163" i="8" s="1"/>
  <c r="O54" i="8"/>
  <c r="O53" i="8"/>
  <c r="I52" i="6"/>
  <c r="V83" i="8"/>
  <c r="N86" i="8"/>
  <c r="F53" i="8"/>
  <c r="F54" i="8"/>
  <c r="L81" i="8"/>
  <c r="G98" i="7"/>
  <c r="G92" i="7" s="1"/>
  <c r="M45" i="7"/>
  <c r="I256" i="1"/>
  <c r="I255" i="1"/>
  <c r="S255" i="1"/>
  <c r="S256" i="1"/>
  <c r="J52" i="6"/>
  <c r="T76" i="7"/>
  <c r="V51" i="8"/>
  <c r="L235" i="1"/>
  <c r="W109" i="6"/>
  <c r="E163" i="6" s="1"/>
  <c r="C256" i="6" s="1"/>
  <c r="V71" i="5"/>
  <c r="L51" i="8"/>
  <c r="L73" i="5"/>
  <c r="M240" i="1"/>
  <c r="K215" i="1"/>
  <c r="V235" i="1"/>
  <c r="T45" i="1"/>
  <c r="N53" i="8"/>
  <c r="N45" i="7"/>
  <c r="F82" i="5"/>
  <c r="G82" i="5"/>
  <c r="H82" i="5"/>
  <c r="H76" i="5" s="1"/>
  <c r="V78" i="5"/>
  <c r="W116" i="1"/>
  <c r="J76" i="7"/>
  <c r="V72" i="7"/>
  <c r="C54" i="8"/>
  <c r="K67" i="1"/>
  <c r="H91" i="7"/>
  <c r="J98" i="7"/>
  <c r="P45" i="7"/>
  <c r="F45" i="7"/>
  <c r="K82" i="5"/>
  <c r="O75" i="5"/>
  <c r="H52" i="6"/>
  <c r="N76" i="7"/>
  <c r="E216" i="1"/>
  <c r="C216" i="1"/>
  <c r="H216" i="1"/>
  <c r="V253" i="1"/>
  <c r="N82" i="5"/>
  <c r="R256" i="1"/>
  <c r="T82" i="5"/>
  <c r="L78" i="5"/>
  <c r="L48" i="6"/>
  <c r="L79" i="7"/>
  <c r="H83" i="7"/>
  <c r="L81" i="7"/>
  <c r="D83" i="7"/>
  <c r="J83" i="7"/>
  <c r="J82" i="5"/>
  <c r="L80" i="5"/>
  <c r="S76" i="7"/>
  <c r="S77" i="7" s="1"/>
  <c r="M75" i="5"/>
  <c r="F216" i="1"/>
  <c r="C83" i="7"/>
  <c r="C86" i="8"/>
  <c r="E76" i="7"/>
  <c r="W136" i="5"/>
  <c r="L74" i="7"/>
  <c r="O91" i="7"/>
  <c r="W106" i="1"/>
  <c r="D155" i="1" s="1"/>
  <c r="I262" i="1" s="1"/>
  <c r="V48" i="6"/>
  <c r="H76" i="7"/>
  <c r="L72" i="7"/>
  <c r="V79" i="7"/>
  <c r="R76" i="7"/>
  <c r="W112" i="5"/>
  <c r="C155" i="6" s="1"/>
  <c r="K83" i="7"/>
  <c r="R82" i="5"/>
  <c r="W113" i="7"/>
  <c r="W138" i="7"/>
  <c r="U216" i="1"/>
  <c r="J216" i="1"/>
  <c r="L213" i="1"/>
  <c r="W107" i="6"/>
  <c r="E159" i="7" s="1"/>
  <c r="E82" i="5"/>
  <c r="O83" i="7"/>
  <c r="Q60" i="1"/>
  <c r="T60" i="1"/>
  <c r="S112" i="8"/>
  <c r="V112" i="8" s="1"/>
  <c r="H83" i="1"/>
  <c r="F200" i="1"/>
  <c r="I216" i="1"/>
  <c r="P215" i="1"/>
  <c r="S215" i="1"/>
  <c r="O199" i="1"/>
  <c r="O215" i="1"/>
  <c r="H199" i="1"/>
  <c r="T199" i="1"/>
  <c r="P199" i="1"/>
  <c r="N200" i="1"/>
  <c r="V213" i="1"/>
  <c r="J200" i="1"/>
  <c r="R199" i="1"/>
  <c r="C164" i="1"/>
  <c r="C158" i="1"/>
  <c r="C169" i="8"/>
  <c r="S67" i="1"/>
  <c r="Q67" i="1"/>
  <c r="C149" i="6"/>
  <c r="E200" i="1"/>
  <c r="O83" i="1"/>
  <c r="G67" i="1"/>
  <c r="W129" i="7"/>
  <c r="Q91" i="7"/>
  <c r="J91" i="7"/>
  <c r="C91" i="7"/>
  <c r="D91" i="7"/>
  <c r="D99" i="7" s="1"/>
  <c r="M91" i="7"/>
  <c r="Q98" i="7"/>
  <c r="N98" i="7"/>
  <c r="H98" i="7"/>
  <c r="S98" i="7"/>
  <c r="L41" i="7"/>
  <c r="V41" i="7"/>
  <c r="V43" i="6"/>
  <c r="P45" i="6"/>
  <c r="L43" i="6"/>
  <c r="V197" i="1"/>
  <c r="D199" i="1"/>
  <c r="H248" i="1"/>
  <c r="I52" i="1"/>
  <c r="Q52" i="1"/>
  <c r="J52" i="1"/>
  <c r="K52" i="1"/>
  <c r="K53" i="1" s="1"/>
  <c r="V48" i="1"/>
  <c r="P45" i="1"/>
  <c r="H52" i="1"/>
  <c r="U52" i="1"/>
  <c r="F52" i="1"/>
  <c r="E52" i="1"/>
  <c r="L48" i="1"/>
  <c r="G52" i="1"/>
  <c r="T52" i="1"/>
  <c r="U200" i="1"/>
  <c r="U248" i="1"/>
  <c r="S199" i="1"/>
  <c r="L197" i="1"/>
  <c r="H45" i="1"/>
  <c r="S52" i="1"/>
  <c r="U45" i="1"/>
  <c r="J45" i="1"/>
  <c r="S45" i="1"/>
  <c r="O45" i="1"/>
  <c r="O53" i="1" s="1"/>
  <c r="V41" i="1"/>
  <c r="N45" i="1"/>
  <c r="N46" i="1" s="1"/>
  <c r="N247" i="1"/>
  <c r="P247" i="1"/>
  <c r="C248" i="1"/>
  <c r="S247" i="1"/>
  <c r="G247" i="1"/>
  <c r="C170" i="8"/>
  <c r="C150" i="1"/>
  <c r="F98" i="7"/>
  <c r="Q45" i="1"/>
  <c r="U98" i="7"/>
  <c r="U67" i="1"/>
  <c r="R223" i="1"/>
  <c r="G60" i="1"/>
  <c r="O98" i="7"/>
  <c r="T247" i="1"/>
  <c r="J67" i="1"/>
  <c r="T67" i="1"/>
  <c r="M98" i="7"/>
  <c r="M45" i="1"/>
  <c r="E248" i="1"/>
  <c r="L41" i="1"/>
  <c r="G45" i="1"/>
  <c r="I45" i="1"/>
  <c r="Q247" i="1"/>
  <c r="M60" i="1"/>
  <c r="N91" i="7"/>
  <c r="P67" i="1"/>
  <c r="L50" i="1"/>
  <c r="I248" i="1"/>
  <c r="O248" i="1"/>
  <c r="L65" i="1"/>
  <c r="K98" i="7"/>
  <c r="P98" i="7"/>
  <c r="V50" i="1"/>
  <c r="I98" i="7"/>
  <c r="G224" i="1"/>
  <c r="D60" i="1"/>
  <c r="C67" i="1"/>
  <c r="C60" i="1"/>
  <c r="K91" i="7"/>
  <c r="E45" i="1"/>
  <c r="V89" i="7"/>
  <c r="V243" i="1"/>
  <c r="L43" i="1"/>
  <c r="K247" i="1"/>
  <c r="M247" i="1"/>
  <c r="R248" i="1"/>
  <c r="P91" i="7"/>
  <c r="L243" i="1"/>
  <c r="P76" i="1"/>
  <c r="V94" i="7"/>
  <c r="L96" i="7"/>
  <c r="E224" i="1"/>
  <c r="F248" i="1"/>
  <c r="V43" i="1"/>
  <c r="D247" i="1"/>
  <c r="R45" i="1"/>
  <c r="G166" i="8"/>
  <c r="O210" i="8" s="1"/>
  <c r="D67" i="1"/>
  <c r="I67" i="1"/>
  <c r="I61" i="1" s="1"/>
  <c r="E60" i="1"/>
  <c r="F67" i="1"/>
  <c r="F61" i="1" s="1"/>
  <c r="H224" i="1"/>
  <c r="V96" i="7"/>
  <c r="R247" i="1"/>
  <c r="U91" i="7"/>
  <c r="C45" i="1"/>
  <c r="K60" i="1"/>
  <c r="S91" i="7"/>
  <c r="V65" i="1"/>
  <c r="L89" i="7"/>
  <c r="L94" i="7"/>
  <c r="E98" i="7"/>
  <c r="R91" i="7"/>
  <c r="W195" i="6"/>
  <c r="I91" i="7"/>
  <c r="M67" i="1"/>
  <c r="S223" i="1"/>
  <c r="R67" i="1"/>
  <c r="E67" i="1"/>
  <c r="W196" i="8"/>
  <c r="L87" i="7"/>
  <c r="W141" i="7"/>
  <c r="F91" i="7"/>
  <c r="J76" i="1"/>
  <c r="O60" i="1"/>
  <c r="U60" i="1"/>
  <c r="S60" i="1"/>
  <c r="F83" i="1"/>
  <c r="D224" i="1"/>
  <c r="I223" i="1"/>
  <c r="M223" i="1"/>
  <c r="L63" i="1"/>
  <c r="C224" i="1"/>
  <c r="L56" i="1"/>
  <c r="W135" i="1"/>
  <c r="L58" i="1"/>
  <c r="H60" i="1"/>
  <c r="H61" i="1" s="1"/>
  <c r="J60" i="1"/>
  <c r="V58" i="1"/>
  <c r="Q223" i="1"/>
  <c r="R60" i="1"/>
  <c r="P224" i="1"/>
  <c r="V87" i="7"/>
  <c r="N224" i="1"/>
  <c r="N60" i="1"/>
  <c r="W119" i="7"/>
  <c r="W108" i="1"/>
  <c r="D152" i="6" s="1"/>
  <c r="V221" i="1"/>
  <c r="W134" i="6"/>
  <c r="O224" i="1"/>
  <c r="T224" i="1"/>
  <c r="V56" i="1"/>
  <c r="W130" i="1"/>
  <c r="S102" i="7"/>
  <c r="V102" i="7" s="1"/>
  <c r="F223" i="1"/>
  <c r="U224" i="1"/>
  <c r="L221" i="1"/>
  <c r="V63" i="1"/>
  <c r="J223" i="1"/>
  <c r="T223" i="1"/>
  <c r="W251" i="1"/>
  <c r="G170" i="8"/>
  <c r="C210" i="8" s="1"/>
  <c r="W139" i="1"/>
  <c r="W112" i="6"/>
  <c r="E172" i="8" s="1"/>
  <c r="J92" i="6"/>
  <c r="W117" i="1"/>
  <c r="F76" i="1"/>
  <c r="E171" i="8"/>
  <c r="O76" i="1"/>
  <c r="D83" i="1"/>
  <c r="D84" i="1" s="1"/>
  <c r="V200" i="8"/>
  <c r="L201" i="8"/>
  <c r="L200" i="8"/>
  <c r="V201" i="8"/>
  <c r="G167" i="8"/>
  <c r="U207" i="8" s="1"/>
  <c r="G163" i="8"/>
  <c r="C208" i="8" s="1"/>
  <c r="G164" i="8"/>
  <c r="C209" i="8" s="1"/>
  <c r="F174" i="8"/>
  <c r="R83" i="1"/>
  <c r="I76" i="1"/>
  <c r="T76" i="1"/>
  <c r="H76" i="1"/>
  <c r="G76" i="1"/>
  <c r="G77" i="1" s="1"/>
  <c r="C76" i="1"/>
  <c r="W57" i="8"/>
  <c r="H53" i="5"/>
  <c r="K83" i="1"/>
  <c r="Q46" i="5"/>
  <c r="J53" i="5"/>
  <c r="I83" i="1"/>
  <c r="S83" i="1"/>
  <c r="J46" i="5"/>
  <c r="M83" i="1"/>
  <c r="K76" i="1"/>
  <c r="J83" i="1"/>
  <c r="E67" i="5"/>
  <c r="R46" i="5"/>
  <c r="R76" i="1"/>
  <c r="S76" i="1"/>
  <c r="S67" i="6"/>
  <c r="F157" i="7"/>
  <c r="O207" i="7" s="1"/>
  <c r="G46" i="5"/>
  <c r="K46" i="5"/>
  <c r="V79" i="1"/>
  <c r="L79" i="1"/>
  <c r="T83" i="1"/>
  <c r="E76" i="1"/>
  <c r="E77" i="1" s="1"/>
  <c r="N76" i="1"/>
  <c r="U46" i="5"/>
  <c r="U83" i="1"/>
  <c r="U84" i="1" s="1"/>
  <c r="C83" i="1"/>
  <c r="L72" i="1"/>
  <c r="V72" i="1"/>
  <c r="N83" i="1"/>
  <c r="V74" i="1"/>
  <c r="O53" i="5"/>
  <c r="W187" i="6"/>
  <c r="Q76" i="1"/>
  <c r="F91" i="5"/>
  <c r="K53" i="5"/>
  <c r="L74" i="1"/>
  <c r="N60" i="5"/>
  <c r="U60" i="5"/>
  <c r="M76" i="1"/>
  <c r="S46" i="5"/>
  <c r="P67" i="5"/>
  <c r="S67" i="5"/>
  <c r="Q60" i="5"/>
  <c r="W43" i="5"/>
  <c r="H67" i="5"/>
  <c r="H61" i="5" s="1"/>
  <c r="M60" i="5"/>
  <c r="T60" i="5"/>
  <c r="E53" i="5"/>
  <c r="M67" i="6"/>
  <c r="O46" i="5"/>
  <c r="C161" i="1"/>
  <c r="U92" i="6"/>
  <c r="C157" i="6"/>
  <c r="C151" i="7"/>
  <c r="G60" i="5"/>
  <c r="C154" i="7"/>
  <c r="O67" i="6"/>
  <c r="W245" i="1"/>
  <c r="C163" i="7"/>
  <c r="E46" i="5"/>
  <c r="C160" i="5"/>
  <c r="I177" i="5" s="1"/>
  <c r="C163" i="1"/>
  <c r="W237" i="1"/>
  <c r="W115" i="1"/>
  <c r="D151" i="1" s="1"/>
  <c r="I263" i="1" s="1"/>
  <c r="C163" i="6"/>
  <c r="Q67" i="5"/>
  <c r="R91" i="5"/>
  <c r="C157" i="5"/>
  <c r="Q53" i="5"/>
  <c r="P60" i="5"/>
  <c r="E60" i="5"/>
  <c r="M67" i="5"/>
  <c r="I67" i="5"/>
  <c r="W137" i="1"/>
  <c r="C150" i="5"/>
  <c r="H150" i="5" s="1"/>
  <c r="O67" i="5"/>
  <c r="S60" i="5"/>
  <c r="L58" i="5"/>
  <c r="U67" i="5"/>
  <c r="L65" i="5"/>
  <c r="W186" i="7"/>
  <c r="I46" i="5"/>
  <c r="G67" i="6"/>
  <c r="J60" i="5"/>
  <c r="J67" i="5"/>
  <c r="O60" i="5"/>
  <c r="D67" i="5"/>
  <c r="D68" i="5" s="1"/>
  <c r="I53" i="5"/>
  <c r="K91" i="5"/>
  <c r="K67" i="6"/>
  <c r="N53" i="5"/>
  <c r="I60" i="5"/>
  <c r="K60" i="5"/>
  <c r="K61" i="5" s="1"/>
  <c r="C60" i="5"/>
  <c r="V63" i="5"/>
  <c r="R67" i="5"/>
  <c r="F60" i="5"/>
  <c r="F68" i="5" s="1"/>
  <c r="C67" i="5"/>
  <c r="V58" i="5"/>
  <c r="T67" i="5"/>
  <c r="N67" i="5"/>
  <c r="R60" i="5"/>
  <c r="H46" i="5"/>
  <c r="W129" i="5"/>
  <c r="V65" i="5"/>
  <c r="G92" i="6"/>
  <c r="J67" i="6"/>
  <c r="L81" i="1"/>
  <c r="V191" i="7"/>
  <c r="W107" i="8"/>
  <c r="L63" i="5"/>
  <c r="I92" i="6"/>
  <c r="G67" i="5"/>
  <c r="C155" i="7"/>
  <c r="I67" i="6"/>
  <c r="P99" i="6"/>
  <c r="U53" i="5"/>
  <c r="E91" i="5"/>
  <c r="W129" i="6"/>
  <c r="T67" i="6"/>
  <c r="N67" i="6"/>
  <c r="V81" i="1"/>
  <c r="T46" i="5"/>
  <c r="L191" i="7"/>
  <c r="W115" i="6"/>
  <c r="E161" i="8" s="1"/>
  <c r="P83" i="1"/>
  <c r="W75" i="8"/>
  <c r="U91" i="5"/>
  <c r="C163" i="5"/>
  <c r="U178" i="5" s="1"/>
  <c r="S91" i="5"/>
  <c r="R67" i="6"/>
  <c r="P67" i="6"/>
  <c r="V52" i="5"/>
  <c r="C165" i="8"/>
  <c r="W131" i="7"/>
  <c r="T53" i="5"/>
  <c r="W48" i="5"/>
  <c r="C164" i="7"/>
  <c r="C155" i="1"/>
  <c r="C154" i="6"/>
  <c r="C164" i="6"/>
  <c r="C160" i="8"/>
  <c r="W213" i="6"/>
  <c r="V63" i="6"/>
  <c r="C155" i="5"/>
  <c r="O178" i="5" s="1"/>
  <c r="L207" i="6"/>
  <c r="L56" i="5"/>
  <c r="C166" i="8"/>
  <c r="C160" i="6"/>
  <c r="C159" i="7"/>
  <c r="O91" i="5"/>
  <c r="W133" i="7"/>
  <c r="W195" i="1"/>
  <c r="N46" i="5"/>
  <c r="V190" i="7"/>
  <c r="E155" i="6"/>
  <c r="U253" i="6" s="1"/>
  <c r="F46" i="5"/>
  <c r="V56" i="5"/>
  <c r="N92" i="6"/>
  <c r="F67" i="6"/>
  <c r="Q67" i="6"/>
  <c r="V207" i="6"/>
  <c r="H67" i="6"/>
  <c r="W137" i="6"/>
  <c r="W188" i="7"/>
  <c r="L52" i="5"/>
  <c r="L45" i="5"/>
  <c r="J99" i="6"/>
  <c r="F53" i="5"/>
  <c r="W86" i="5"/>
  <c r="W198" i="8"/>
  <c r="S53" i="5"/>
  <c r="C67" i="6"/>
  <c r="W205" i="6"/>
  <c r="R53" i="5"/>
  <c r="D92" i="6"/>
  <c r="W205" i="1"/>
  <c r="D91" i="5"/>
  <c r="V45" i="5"/>
  <c r="W50" i="5"/>
  <c r="C149" i="1"/>
  <c r="W128" i="6"/>
  <c r="L63" i="6"/>
  <c r="L190" i="7"/>
  <c r="C151" i="5"/>
  <c r="C152" i="6"/>
  <c r="C152" i="1"/>
  <c r="C150" i="7"/>
  <c r="C164" i="8"/>
  <c r="E149" i="7"/>
  <c r="C156" i="7"/>
  <c r="P53" i="5"/>
  <c r="P46" i="5"/>
  <c r="D67" i="6"/>
  <c r="U67" i="6"/>
  <c r="W203" i="1"/>
  <c r="E149" i="6"/>
  <c r="O253" i="6" s="1"/>
  <c r="L109" i="8"/>
  <c r="C171" i="8"/>
  <c r="C149" i="7"/>
  <c r="V62" i="8"/>
  <c r="C153" i="5"/>
  <c r="H153" i="5" s="1"/>
  <c r="D99" i="6"/>
  <c r="D53" i="5"/>
  <c r="D46" i="5"/>
  <c r="L192" i="6"/>
  <c r="F92" i="6"/>
  <c r="D68" i="7"/>
  <c r="W194" i="7"/>
  <c r="N91" i="5"/>
  <c r="C161" i="8"/>
  <c r="D61" i="7"/>
  <c r="W189" i="6"/>
  <c r="W114" i="6"/>
  <c r="E160" i="8" s="1"/>
  <c r="F172" i="8"/>
  <c r="V208" i="6"/>
  <c r="C150" i="6"/>
  <c r="C149" i="5"/>
  <c r="H149" i="5" s="1"/>
  <c r="C152" i="7"/>
  <c r="L191" i="6"/>
  <c r="S92" i="6"/>
  <c r="W41" i="5"/>
  <c r="V191" i="6"/>
  <c r="W136" i="6"/>
  <c r="K99" i="6"/>
  <c r="E99" i="6"/>
  <c r="V192" i="6"/>
  <c r="L208" i="6"/>
  <c r="L215" i="6"/>
  <c r="L199" i="7"/>
  <c r="E156" i="7"/>
  <c r="L110" i="8"/>
  <c r="V199" i="7"/>
  <c r="V208" i="1"/>
  <c r="V215" i="6"/>
  <c r="H91" i="5"/>
  <c r="W196" i="7"/>
  <c r="V216" i="6"/>
  <c r="F98" i="5"/>
  <c r="G60" i="6"/>
  <c r="V61" i="8"/>
  <c r="G76" i="6"/>
  <c r="J76" i="6"/>
  <c r="L62" i="8"/>
  <c r="Q91" i="5"/>
  <c r="N60" i="6"/>
  <c r="L61" i="8"/>
  <c r="L198" i="7"/>
  <c r="V207" i="1"/>
  <c r="V198" i="7"/>
  <c r="L216" i="6"/>
  <c r="W59" i="8"/>
  <c r="T91" i="5"/>
  <c r="S101" i="5"/>
  <c r="V101" i="5" s="1"/>
  <c r="F83" i="6"/>
  <c r="C53" i="5"/>
  <c r="M46" i="5"/>
  <c r="G99" i="6"/>
  <c r="Q60" i="6"/>
  <c r="W133" i="1"/>
  <c r="M53" i="5"/>
  <c r="S99" i="6"/>
  <c r="I99" i="6"/>
  <c r="L208" i="1"/>
  <c r="L199" i="6"/>
  <c r="C46" i="5"/>
  <c r="L207" i="1"/>
  <c r="W138" i="8"/>
  <c r="W110" i="6"/>
  <c r="E164" i="7" s="1"/>
  <c r="Q99" i="6"/>
  <c r="V200" i="6"/>
  <c r="W203" i="6"/>
  <c r="V199" i="6"/>
  <c r="D60" i="6"/>
  <c r="R76" i="6"/>
  <c r="L200" i="6"/>
  <c r="W197" i="6"/>
  <c r="F152" i="7"/>
  <c r="O206" i="7" s="1"/>
  <c r="F99" i="6"/>
  <c r="U99" i="6"/>
  <c r="T99" i="6"/>
  <c r="O99" i="6"/>
  <c r="Q92" i="6"/>
  <c r="K92" i="6"/>
  <c r="N99" i="6"/>
  <c r="E92" i="6"/>
  <c r="V91" i="6"/>
  <c r="W89" i="6"/>
  <c r="T92" i="6"/>
  <c r="O92" i="6"/>
  <c r="W94" i="6"/>
  <c r="W96" i="6"/>
  <c r="P92" i="6"/>
  <c r="M92" i="6"/>
  <c r="H92" i="6"/>
  <c r="H99" i="6"/>
  <c r="K83" i="6"/>
  <c r="Q83" i="6"/>
  <c r="F76" i="6"/>
  <c r="R83" i="6"/>
  <c r="E83" i="6"/>
  <c r="O76" i="6"/>
  <c r="T76" i="6"/>
  <c r="N83" i="6"/>
  <c r="O83" i="6"/>
  <c r="S76" i="6"/>
  <c r="H83" i="6"/>
  <c r="T83" i="6"/>
  <c r="D76" i="6"/>
  <c r="C76" i="6"/>
  <c r="L72" i="6"/>
  <c r="V74" i="6"/>
  <c r="M76" i="6"/>
  <c r="V72" i="6"/>
  <c r="C83" i="6"/>
  <c r="L81" i="6"/>
  <c r="P83" i="6"/>
  <c r="I83" i="6"/>
  <c r="H76" i="6"/>
  <c r="E76" i="6"/>
  <c r="M83" i="6"/>
  <c r="V81" i="6"/>
  <c r="U83" i="6"/>
  <c r="V79" i="6"/>
  <c r="U76" i="6"/>
  <c r="K76" i="6"/>
  <c r="N76" i="6"/>
  <c r="L74" i="6"/>
  <c r="D83" i="6"/>
  <c r="J83" i="6"/>
  <c r="G83" i="6"/>
  <c r="I76" i="6"/>
  <c r="S83" i="6"/>
  <c r="L79" i="6"/>
  <c r="Q76" i="6"/>
  <c r="P76" i="6"/>
  <c r="K60" i="6"/>
  <c r="S60" i="6"/>
  <c r="S102" i="6"/>
  <c r="V102" i="6" s="1"/>
  <c r="R60" i="6"/>
  <c r="H60" i="6"/>
  <c r="T60" i="6"/>
  <c r="W132" i="6"/>
  <c r="E60" i="6"/>
  <c r="E68" i="6" s="1"/>
  <c r="I60" i="6"/>
  <c r="C60" i="6"/>
  <c r="L58" i="6"/>
  <c r="V65" i="6"/>
  <c r="P60" i="6"/>
  <c r="U60" i="6"/>
  <c r="L56" i="6"/>
  <c r="M60" i="6"/>
  <c r="V58" i="6"/>
  <c r="L65" i="6"/>
  <c r="J60" i="6"/>
  <c r="V56" i="6"/>
  <c r="O60" i="6"/>
  <c r="F60" i="6"/>
  <c r="T98" i="5"/>
  <c r="G91" i="5"/>
  <c r="I91" i="5"/>
  <c r="I98" i="5"/>
  <c r="J91" i="5"/>
  <c r="G98" i="5"/>
  <c r="H98" i="5"/>
  <c r="K98" i="5"/>
  <c r="D98" i="5"/>
  <c r="W95" i="5"/>
  <c r="I175" i="5"/>
  <c r="C151" i="6"/>
  <c r="C152" i="5"/>
  <c r="C162" i="8"/>
  <c r="C153" i="7"/>
  <c r="C151" i="1"/>
  <c r="W131" i="5"/>
  <c r="W109" i="5"/>
  <c r="C161" i="6" s="1"/>
  <c r="L140" i="1"/>
  <c r="W229" i="1"/>
  <c r="W219" i="1"/>
  <c r="V110" i="8"/>
  <c r="W105" i="8"/>
  <c r="C92" i="6"/>
  <c r="L91" i="6"/>
  <c r="W87" i="6"/>
  <c r="L232" i="1"/>
  <c r="V232" i="1"/>
  <c r="L231" i="1"/>
  <c r="R99" i="6"/>
  <c r="R92" i="6"/>
  <c r="M99" i="6"/>
  <c r="V98" i="6"/>
  <c r="W88" i="5"/>
  <c r="P98" i="5"/>
  <c r="O98" i="5"/>
  <c r="V231" i="1"/>
  <c r="L98" i="6"/>
  <c r="C99" i="6"/>
  <c r="W227" i="1"/>
  <c r="V93" i="8"/>
  <c r="M68" i="7"/>
  <c r="U98" i="5"/>
  <c r="E98" i="5"/>
  <c r="P91" i="5"/>
  <c r="N98" i="5"/>
  <c r="C154" i="1"/>
  <c r="C163" i="8"/>
  <c r="C153" i="6"/>
  <c r="J98" i="5"/>
  <c r="F91" i="1"/>
  <c r="L90" i="5"/>
  <c r="C91" i="5"/>
  <c r="R98" i="5"/>
  <c r="C98" i="5"/>
  <c r="L97" i="5"/>
  <c r="S98" i="5"/>
  <c r="Q98" i="5"/>
  <c r="W93" i="5"/>
  <c r="U91" i="1"/>
  <c r="V97" i="5"/>
  <c r="M98" i="5"/>
  <c r="M91" i="5"/>
  <c r="V90" i="5"/>
  <c r="H91" i="1"/>
  <c r="S102" i="1"/>
  <c r="V102" i="1" s="1"/>
  <c r="P91" i="1"/>
  <c r="S91" i="1"/>
  <c r="Q91" i="1"/>
  <c r="E98" i="1"/>
  <c r="T98" i="1"/>
  <c r="G91" i="1"/>
  <c r="K91" i="1"/>
  <c r="I98" i="1"/>
  <c r="E91" i="1"/>
  <c r="N91" i="1"/>
  <c r="O98" i="1"/>
  <c r="F98" i="1"/>
  <c r="V94" i="1"/>
  <c r="U98" i="1"/>
  <c r="O91" i="1"/>
  <c r="K98" i="1"/>
  <c r="R98" i="1"/>
  <c r="W118" i="1"/>
  <c r="T91" i="1"/>
  <c r="M91" i="1"/>
  <c r="V89" i="1"/>
  <c r="J91" i="1"/>
  <c r="D98" i="1"/>
  <c r="M98" i="1"/>
  <c r="V96" i="1"/>
  <c r="V140" i="1"/>
  <c r="C91" i="1"/>
  <c r="L89" i="1"/>
  <c r="I91" i="1"/>
  <c r="J98" i="1"/>
  <c r="C98" i="1"/>
  <c r="L96" i="1"/>
  <c r="L94" i="1"/>
  <c r="R91" i="1"/>
  <c r="V87" i="1"/>
  <c r="N98" i="1"/>
  <c r="G98" i="1"/>
  <c r="H98" i="1"/>
  <c r="D91" i="1"/>
  <c r="L87" i="1"/>
  <c r="P98" i="1"/>
  <c r="S98" i="1"/>
  <c r="Q98" i="1"/>
  <c r="W89" i="8"/>
  <c r="W91" i="8"/>
  <c r="T61" i="7" l="1"/>
  <c r="C167" i="8"/>
  <c r="O61" i="7"/>
  <c r="C156" i="1"/>
  <c r="J61" i="7"/>
  <c r="E161" i="7"/>
  <c r="G168" i="8"/>
  <c r="U208" i="8" s="1"/>
  <c r="W50" i="7"/>
  <c r="W65" i="7"/>
  <c r="E68" i="7"/>
  <c r="J68" i="7"/>
  <c r="H68" i="7"/>
  <c r="C154" i="5"/>
  <c r="H154" i="5" s="1"/>
  <c r="S68" i="7"/>
  <c r="U61" i="7"/>
  <c r="F68" i="7"/>
  <c r="L93" i="8"/>
  <c r="W93" i="8" s="1"/>
  <c r="I38" i="8" s="1"/>
  <c r="F164" i="8"/>
  <c r="I61" i="7"/>
  <c r="R53" i="7"/>
  <c r="V67" i="7"/>
  <c r="F162" i="8"/>
  <c r="F153" i="7"/>
  <c r="I206" i="7" s="1"/>
  <c r="T68" i="7"/>
  <c r="L67" i="7"/>
  <c r="F156" i="7"/>
  <c r="U205" i="7" s="1"/>
  <c r="G169" i="8"/>
  <c r="I209" i="8" s="1"/>
  <c r="G159" i="8"/>
  <c r="C207" i="8" s="1"/>
  <c r="D207" i="8" s="1"/>
  <c r="F159" i="7"/>
  <c r="O208" i="7" s="1"/>
  <c r="F171" i="8"/>
  <c r="F149" i="7"/>
  <c r="O205" i="7" s="1"/>
  <c r="Q61" i="7"/>
  <c r="C68" i="7"/>
  <c r="V52" i="7"/>
  <c r="L52" i="7"/>
  <c r="H46" i="7"/>
  <c r="O46" i="7"/>
  <c r="E167" i="8"/>
  <c r="E150" i="7"/>
  <c r="E164" i="8"/>
  <c r="E152" i="6"/>
  <c r="C255" i="6" s="1"/>
  <c r="W217" i="5"/>
  <c r="C197" i="5" s="1"/>
  <c r="L232" i="6"/>
  <c r="V240" i="6"/>
  <c r="L247" i="6"/>
  <c r="V248" i="6"/>
  <c r="V247" i="6"/>
  <c r="L248" i="6"/>
  <c r="V239" i="6"/>
  <c r="L239" i="6"/>
  <c r="L240" i="6"/>
  <c r="V231" i="6"/>
  <c r="V232" i="6"/>
  <c r="L231" i="6"/>
  <c r="L223" i="6"/>
  <c r="V224" i="6"/>
  <c r="L224" i="6"/>
  <c r="W245" i="6"/>
  <c r="W219" i="6"/>
  <c r="V221" i="6"/>
  <c r="W221" i="6" s="1"/>
  <c r="W243" i="6"/>
  <c r="W229" i="6"/>
  <c r="W235" i="6"/>
  <c r="O223" i="6"/>
  <c r="V223" i="6" s="1"/>
  <c r="W237" i="6"/>
  <c r="W216" i="5"/>
  <c r="C194" i="5" s="1"/>
  <c r="R53" i="6"/>
  <c r="D157" i="1"/>
  <c r="U264" i="1" s="1"/>
  <c r="D159" i="6"/>
  <c r="D158" i="7"/>
  <c r="D172" i="8"/>
  <c r="U53" i="7"/>
  <c r="C61" i="7"/>
  <c r="J46" i="7"/>
  <c r="K53" i="7"/>
  <c r="P46" i="7"/>
  <c r="R68" i="7"/>
  <c r="F61" i="7"/>
  <c r="N68" i="7"/>
  <c r="E61" i="7"/>
  <c r="P61" i="7"/>
  <c r="H61" i="7"/>
  <c r="K61" i="7"/>
  <c r="F53" i="7"/>
  <c r="U68" i="7"/>
  <c r="G68" i="7"/>
  <c r="Q68" i="7"/>
  <c r="S46" i="7"/>
  <c r="W97" i="8"/>
  <c r="W58" i="7"/>
  <c r="O68" i="7"/>
  <c r="V60" i="7"/>
  <c r="T53" i="7"/>
  <c r="W211" i="1"/>
  <c r="L60" i="7"/>
  <c r="C53" i="7"/>
  <c r="E53" i="7"/>
  <c r="L77" i="8"/>
  <c r="L215" i="1"/>
  <c r="D46" i="7"/>
  <c r="N53" i="7"/>
  <c r="G53" i="7"/>
  <c r="M53" i="7"/>
  <c r="K83" i="5"/>
  <c r="I53" i="7"/>
  <c r="V78" i="8"/>
  <c r="V77" i="8"/>
  <c r="V101" i="8"/>
  <c r="L101" i="8"/>
  <c r="W73" i="8"/>
  <c r="V102" i="8"/>
  <c r="F161" i="7"/>
  <c r="C205" i="7" s="1"/>
  <c r="F160" i="8"/>
  <c r="I83" i="5"/>
  <c r="D46" i="6"/>
  <c r="L78" i="8"/>
  <c r="L102" i="8"/>
  <c r="E46" i="6"/>
  <c r="S46" i="6"/>
  <c r="W67" i="8"/>
  <c r="W99" i="8"/>
  <c r="P83" i="5"/>
  <c r="W56" i="7"/>
  <c r="L69" i="8"/>
  <c r="V70" i="8"/>
  <c r="W65" i="8"/>
  <c r="D150" i="1"/>
  <c r="O263" i="1" s="1"/>
  <c r="D61" i="1"/>
  <c r="L70" i="8"/>
  <c r="V69" i="8"/>
  <c r="G174" i="8"/>
  <c r="O209" i="8" s="1"/>
  <c r="K84" i="7"/>
  <c r="D77" i="7"/>
  <c r="G160" i="8"/>
  <c r="I207" i="8" s="1"/>
  <c r="E152" i="7"/>
  <c r="T53" i="6"/>
  <c r="I84" i="7"/>
  <c r="D53" i="6"/>
  <c r="W63" i="7"/>
  <c r="O84" i="7"/>
  <c r="M76" i="5"/>
  <c r="D83" i="5"/>
  <c r="U53" i="1"/>
  <c r="G172" i="8"/>
  <c r="U209" i="8" s="1"/>
  <c r="T83" i="5"/>
  <c r="J53" i="6"/>
  <c r="D156" i="7"/>
  <c r="F154" i="7"/>
  <c r="I207" i="7" s="1"/>
  <c r="F83" i="5"/>
  <c r="W51" i="8"/>
  <c r="F169" i="8"/>
  <c r="W73" i="5"/>
  <c r="E169" i="8"/>
  <c r="E168" i="8"/>
  <c r="G171" i="8"/>
  <c r="O207" i="8" s="1"/>
  <c r="F160" i="7"/>
  <c r="I208" i="7" s="1"/>
  <c r="F163" i="7"/>
  <c r="C208" i="7" s="1"/>
  <c r="F162" i="7"/>
  <c r="U206" i="7" s="1"/>
  <c r="F173" i="8"/>
  <c r="F150" i="7"/>
  <c r="C207" i="7" s="1"/>
  <c r="E162" i="6"/>
  <c r="U254" i="6" s="1"/>
  <c r="E162" i="7"/>
  <c r="M53" i="6"/>
  <c r="W41" i="6"/>
  <c r="E150" i="6"/>
  <c r="O254" i="6" s="1"/>
  <c r="I46" i="6"/>
  <c r="K53" i="6"/>
  <c r="D163" i="8"/>
  <c r="D169" i="8"/>
  <c r="D156" i="6"/>
  <c r="D149" i="1"/>
  <c r="O262" i="1" s="1"/>
  <c r="D157" i="7"/>
  <c r="D153" i="1"/>
  <c r="O264" i="1" s="1"/>
  <c r="D171" i="8"/>
  <c r="D149" i="6"/>
  <c r="H149" i="6" s="1"/>
  <c r="D174" i="8"/>
  <c r="D149" i="7"/>
  <c r="D161" i="6"/>
  <c r="D161" i="1"/>
  <c r="I264" i="1" s="1"/>
  <c r="D157" i="6"/>
  <c r="D154" i="7"/>
  <c r="F53" i="1"/>
  <c r="C168" i="8"/>
  <c r="M46" i="6"/>
  <c r="O46" i="6"/>
  <c r="H53" i="6"/>
  <c r="U46" i="6"/>
  <c r="L45" i="6"/>
  <c r="C46" i="6"/>
  <c r="F53" i="6"/>
  <c r="D163" i="1"/>
  <c r="H163" i="1" s="1"/>
  <c r="C162" i="7"/>
  <c r="C162" i="5"/>
  <c r="H162" i="5" s="1"/>
  <c r="C162" i="6"/>
  <c r="S83" i="5"/>
  <c r="C158" i="6"/>
  <c r="C161" i="5"/>
  <c r="H161" i="5" s="1"/>
  <c r="C161" i="7"/>
  <c r="C159" i="8"/>
  <c r="C159" i="1"/>
  <c r="V45" i="6"/>
  <c r="G53" i="6"/>
  <c r="G46" i="7"/>
  <c r="S53" i="6"/>
  <c r="Q46" i="6"/>
  <c r="I77" i="7"/>
  <c r="I46" i="7"/>
  <c r="D166" i="8"/>
  <c r="D163" i="6"/>
  <c r="H163" i="6" s="1"/>
  <c r="Q76" i="5"/>
  <c r="J83" i="5"/>
  <c r="J53" i="7"/>
  <c r="L239" i="1"/>
  <c r="W49" i="8"/>
  <c r="T76" i="5"/>
  <c r="C83" i="5"/>
  <c r="G83" i="5"/>
  <c r="O53" i="7"/>
  <c r="S76" i="5"/>
  <c r="F76" i="5"/>
  <c r="Q77" i="1"/>
  <c r="M46" i="1"/>
  <c r="O83" i="5"/>
  <c r="T99" i="7"/>
  <c r="Q84" i="7"/>
  <c r="L240" i="1"/>
  <c r="G99" i="7"/>
  <c r="D160" i="1"/>
  <c r="P76" i="5"/>
  <c r="O61" i="1"/>
  <c r="P53" i="1"/>
  <c r="L53" i="8"/>
  <c r="W48" i="7"/>
  <c r="R53" i="1"/>
  <c r="Q53" i="1"/>
  <c r="C158" i="5"/>
  <c r="H158" i="5" s="1"/>
  <c r="C160" i="7"/>
  <c r="F167" i="8"/>
  <c r="D53" i="7"/>
  <c r="G46" i="6"/>
  <c r="D159" i="7"/>
  <c r="R61" i="1"/>
  <c r="R46" i="7"/>
  <c r="K46" i="7"/>
  <c r="Q83" i="5"/>
  <c r="D158" i="1"/>
  <c r="O265" i="1" s="1"/>
  <c r="C173" i="8"/>
  <c r="P77" i="7"/>
  <c r="H53" i="7"/>
  <c r="G76" i="5"/>
  <c r="C160" i="1"/>
  <c r="E46" i="7"/>
  <c r="W48" i="6"/>
  <c r="C84" i="7"/>
  <c r="M77" i="7"/>
  <c r="D170" i="8"/>
  <c r="R92" i="7"/>
  <c r="W41" i="1"/>
  <c r="T77" i="7"/>
  <c r="U84" i="7"/>
  <c r="W50" i="6"/>
  <c r="Q77" i="7"/>
  <c r="P53" i="7"/>
  <c r="F151" i="7"/>
  <c r="C206" i="7" s="1"/>
  <c r="V45" i="7"/>
  <c r="N46" i="7"/>
  <c r="T46" i="6"/>
  <c r="N76" i="5"/>
  <c r="F77" i="7"/>
  <c r="V85" i="8"/>
  <c r="V86" i="8"/>
  <c r="L255" i="1"/>
  <c r="K77" i="7"/>
  <c r="R46" i="6"/>
  <c r="G84" i="7"/>
  <c r="H46" i="6"/>
  <c r="V54" i="8"/>
  <c r="T46" i="7"/>
  <c r="O76" i="5"/>
  <c r="L256" i="1"/>
  <c r="M83" i="5"/>
  <c r="W83" i="8"/>
  <c r="W71" i="5"/>
  <c r="D76" i="5"/>
  <c r="L52" i="6"/>
  <c r="C99" i="7"/>
  <c r="R84" i="7"/>
  <c r="J77" i="7"/>
  <c r="V256" i="1"/>
  <c r="V53" i="8"/>
  <c r="V239" i="1"/>
  <c r="W74" i="7"/>
  <c r="T92" i="7"/>
  <c r="K76" i="5"/>
  <c r="W43" i="7"/>
  <c r="L85" i="8"/>
  <c r="F166" i="8"/>
  <c r="F84" i="7"/>
  <c r="J46" i="6"/>
  <c r="D46" i="1"/>
  <c r="J92" i="7"/>
  <c r="W213" i="1"/>
  <c r="R83" i="5"/>
  <c r="V255" i="1"/>
  <c r="W253" i="1"/>
  <c r="L45" i="7"/>
  <c r="C153" i="1"/>
  <c r="C46" i="7"/>
  <c r="N46" i="6"/>
  <c r="H83" i="5"/>
  <c r="V216" i="1"/>
  <c r="W72" i="7"/>
  <c r="J76" i="5"/>
  <c r="H77" i="7"/>
  <c r="L54" i="8"/>
  <c r="W81" i="8"/>
  <c r="U77" i="7"/>
  <c r="L86" i="8"/>
  <c r="E163" i="7"/>
  <c r="C53" i="6"/>
  <c r="L75" i="5"/>
  <c r="M46" i="7"/>
  <c r="K46" i="6"/>
  <c r="W94" i="7"/>
  <c r="U99" i="7"/>
  <c r="N77" i="7"/>
  <c r="W235" i="1"/>
  <c r="D155" i="7"/>
  <c r="V75" i="5"/>
  <c r="D159" i="1"/>
  <c r="C262" i="1" s="1"/>
  <c r="F46" i="7"/>
  <c r="R77" i="7"/>
  <c r="S84" i="7"/>
  <c r="V52" i="6"/>
  <c r="Q53" i="6"/>
  <c r="C77" i="7"/>
  <c r="F68" i="1"/>
  <c r="P68" i="1"/>
  <c r="T53" i="1"/>
  <c r="H92" i="7"/>
  <c r="E84" i="7"/>
  <c r="D154" i="6"/>
  <c r="E166" i="8"/>
  <c r="T84" i="7"/>
  <c r="Q46" i="7"/>
  <c r="U83" i="5"/>
  <c r="O77" i="7"/>
  <c r="P46" i="1"/>
  <c r="W89" i="7"/>
  <c r="J84" i="7"/>
  <c r="V240" i="1"/>
  <c r="D161" i="7"/>
  <c r="D159" i="8"/>
  <c r="V83" i="7"/>
  <c r="L76" i="7"/>
  <c r="M84" i="7"/>
  <c r="Q68" i="1"/>
  <c r="L216" i="1"/>
  <c r="L82" i="5"/>
  <c r="D84" i="7"/>
  <c r="N84" i="7"/>
  <c r="I53" i="6"/>
  <c r="F168" i="8"/>
  <c r="E170" i="8"/>
  <c r="E77" i="7"/>
  <c r="O99" i="7"/>
  <c r="V199" i="1"/>
  <c r="W79" i="7"/>
  <c r="L83" i="7"/>
  <c r="W80" i="5"/>
  <c r="W81" i="7"/>
  <c r="W78" i="5"/>
  <c r="H84" i="1"/>
  <c r="K61" i="1"/>
  <c r="V76" i="7"/>
  <c r="N83" i="5"/>
  <c r="V82" i="5"/>
  <c r="D160" i="8"/>
  <c r="R76" i="5"/>
  <c r="E160" i="6"/>
  <c r="O256" i="6" s="1"/>
  <c r="H84" i="7"/>
  <c r="E76" i="5"/>
  <c r="T68" i="1"/>
  <c r="E83" i="5"/>
  <c r="D168" i="8"/>
  <c r="V200" i="1"/>
  <c r="L200" i="1"/>
  <c r="L199" i="1"/>
  <c r="D167" i="8"/>
  <c r="D155" i="6"/>
  <c r="H155" i="6" s="1"/>
  <c r="D156" i="1"/>
  <c r="U262" i="1" s="1"/>
  <c r="D160" i="7"/>
  <c r="D173" i="8"/>
  <c r="D158" i="6"/>
  <c r="O77" i="1"/>
  <c r="S61" i="1"/>
  <c r="V215" i="1"/>
  <c r="D153" i="6"/>
  <c r="D151" i="7"/>
  <c r="D154" i="1"/>
  <c r="H154" i="1" s="1"/>
  <c r="W43" i="6"/>
  <c r="Q99" i="7"/>
  <c r="Q61" i="1"/>
  <c r="G68" i="1"/>
  <c r="Q92" i="7"/>
  <c r="U68" i="1"/>
  <c r="D68" i="1"/>
  <c r="P46" i="6"/>
  <c r="T61" i="1"/>
  <c r="P53" i="6"/>
  <c r="C92" i="7"/>
  <c r="W197" i="1"/>
  <c r="J99" i="7"/>
  <c r="M92" i="7"/>
  <c r="W41" i="7"/>
  <c r="N92" i="7"/>
  <c r="D92" i="7"/>
  <c r="R99" i="7"/>
  <c r="M99" i="7"/>
  <c r="F164" i="7"/>
  <c r="U208" i="7" s="1"/>
  <c r="H99" i="7"/>
  <c r="F165" i="8"/>
  <c r="S99" i="7"/>
  <c r="E153" i="6"/>
  <c r="E163" i="8"/>
  <c r="E151" i="7"/>
  <c r="E161" i="6"/>
  <c r="C253" i="6" s="1"/>
  <c r="E159" i="8"/>
  <c r="E165" i="8"/>
  <c r="E164" i="6"/>
  <c r="U256" i="6" s="1"/>
  <c r="W65" i="1"/>
  <c r="P61" i="1"/>
  <c r="E68" i="1"/>
  <c r="C61" i="1"/>
  <c r="I53" i="1"/>
  <c r="J61" i="1"/>
  <c r="M68" i="1"/>
  <c r="T46" i="1"/>
  <c r="K46" i="1"/>
  <c r="J46" i="1"/>
  <c r="W48" i="1"/>
  <c r="H46" i="1"/>
  <c r="F46" i="1"/>
  <c r="L52" i="1"/>
  <c r="U46" i="1"/>
  <c r="E53" i="1"/>
  <c r="G46" i="1"/>
  <c r="V52" i="1"/>
  <c r="J53" i="1"/>
  <c r="H53" i="1"/>
  <c r="W243" i="1"/>
  <c r="S53" i="1"/>
  <c r="O46" i="1"/>
  <c r="I46" i="1"/>
  <c r="Q46" i="1"/>
  <c r="S46" i="1"/>
  <c r="N53" i="1"/>
  <c r="W50" i="1"/>
  <c r="G53" i="1"/>
  <c r="M53" i="1"/>
  <c r="V45" i="1"/>
  <c r="R46" i="1"/>
  <c r="L45" i="1"/>
  <c r="L247" i="1"/>
  <c r="C156" i="6"/>
  <c r="C156" i="5"/>
  <c r="H156" i="5" s="1"/>
  <c r="C157" i="7"/>
  <c r="C174" i="8"/>
  <c r="G61" i="1"/>
  <c r="V247" i="1"/>
  <c r="O92" i="7"/>
  <c r="V248" i="1"/>
  <c r="V98" i="7"/>
  <c r="N99" i="7"/>
  <c r="K92" i="7"/>
  <c r="M61" i="1"/>
  <c r="S92" i="7"/>
  <c r="U92" i="7"/>
  <c r="W63" i="5"/>
  <c r="I99" i="7"/>
  <c r="L98" i="7"/>
  <c r="C53" i="1"/>
  <c r="P92" i="7"/>
  <c r="K99" i="7"/>
  <c r="L248" i="1"/>
  <c r="C68" i="1"/>
  <c r="E61" i="1"/>
  <c r="W96" i="7"/>
  <c r="W43" i="1"/>
  <c r="C46" i="1"/>
  <c r="L67" i="1"/>
  <c r="I92" i="7"/>
  <c r="P99" i="7"/>
  <c r="E92" i="7"/>
  <c r="E99" i="7"/>
  <c r="E46" i="1"/>
  <c r="F77" i="1"/>
  <c r="W56" i="1"/>
  <c r="I68" i="1"/>
  <c r="J77" i="1"/>
  <c r="W87" i="7"/>
  <c r="L224" i="1"/>
  <c r="L91" i="7"/>
  <c r="V91" i="7"/>
  <c r="F170" i="8"/>
  <c r="R68" i="1"/>
  <c r="K68" i="1"/>
  <c r="E173" i="8"/>
  <c r="W58" i="1"/>
  <c r="H68" i="1"/>
  <c r="T77" i="1"/>
  <c r="V67" i="1"/>
  <c r="U61" i="1"/>
  <c r="F99" i="7"/>
  <c r="F92" i="7"/>
  <c r="L60" i="1"/>
  <c r="O68" i="1"/>
  <c r="S68" i="1"/>
  <c r="J68" i="1"/>
  <c r="V60" i="1"/>
  <c r="W63" i="1"/>
  <c r="V223" i="1"/>
  <c r="D77" i="1"/>
  <c r="H155" i="1"/>
  <c r="V224" i="1"/>
  <c r="W221" i="1"/>
  <c r="D152" i="1"/>
  <c r="C264" i="1" s="1"/>
  <c r="N61" i="1"/>
  <c r="D150" i="7"/>
  <c r="N68" i="1"/>
  <c r="D164" i="8"/>
  <c r="U77" i="1"/>
  <c r="L223" i="1"/>
  <c r="T84" i="1"/>
  <c r="E84" i="1"/>
  <c r="E159" i="6"/>
  <c r="U255" i="6" s="1"/>
  <c r="E158" i="7"/>
  <c r="G84" i="1"/>
  <c r="D152" i="7"/>
  <c r="D161" i="8"/>
  <c r="H161" i="8" s="1"/>
  <c r="D150" i="6"/>
  <c r="O84" i="1"/>
  <c r="H77" i="1"/>
  <c r="F84" i="1"/>
  <c r="W200" i="8"/>
  <c r="E162" i="8"/>
  <c r="E156" i="6"/>
  <c r="O255" i="6" s="1"/>
  <c r="R77" i="1"/>
  <c r="C84" i="1"/>
  <c r="L76" i="1"/>
  <c r="I84" i="1"/>
  <c r="E68" i="5"/>
  <c r="W201" i="8"/>
  <c r="F189" i="8" s="1"/>
  <c r="E160" i="7"/>
  <c r="E158" i="6"/>
  <c r="I256" i="6" s="1"/>
  <c r="E174" i="8"/>
  <c r="E157" i="7"/>
  <c r="K77" i="1"/>
  <c r="D162" i="7"/>
  <c r="D162" i="6"/>
  <c r="D162" i="1"/>
  <c r="H162" i="1" s="1"/>
  <c r="Q84" i="1"/>
  <c r="K84" i="1"/>
  <c r="S77" i="1"/>
  <c r="R84" i="1"/>
  <c r="M84" i="1"/>
  <c r="J84" i="1"/>
  <c r="M77" i="1"/>
  <c r="U68" i="5"/>
  <c r="S61" i="6"/>
  <c r="I77" i="1"/>
  <c r="J61" i="5"/>
  <c r="W79" i="1"/>
  <c r="S84" i="1"/>
  <c r="C77" i="1"/>
  <c r="U61" i="5"/>
  <c r="V83" i="1"/>
  <c r="L83" i="1"/>
  <c r="N77" i="1"/>
  <c r="C61" i="5"/>
  <c r="H160" i="5"/>
  <c r="M68" i="6"/>
  <c r="W74" i="1"/>
  <c r="W72" i="1"/>
  <c r="N84" i="1"/>
  <c r="N61" i="5"/>
  <c r="R68" i="6"/>
  <c r="V76" i="1"/>
  <c r="M61" i="5"/>
  <c r="I68" i="5"/>
  <c r="H157" i="5"/>
  <c r="F61" i="5"/>
  <c r="J68" i="5"/>
  <c r="O61" i="6"/>
  <c r="P61" i="5"/>
  <c r="H68" i="5"/>
  <c r="O176" i="5"/>
  <c r="S68" i="5"/>
  <c r="Q68" i="5"/>
  <c r="C61" i="6"/>
  <c r="T68" i="5"/>
  <c r="R68" i="5"/>
  <c r="E61" i="5"/>
  <c r="P68" i="5"/>
  <c r="W58" i="5"/>
  <c r="D61" i="5"/>
  <c r="K68" i="5"/>
  <c r="K68" i="6"/>
  <c r="H151" i="1"/>
  <c r="C68" i="5"/>
  <c r="U61" i="6"/>
  <c r="D151" i="6"/>
  <c r="W63" i="6"/>
  <c r="G68" i="5"/>
  <c r="D153" i="7"/>
  <c r="D162" i="8"/>
  <c r="I61" i="5"/>
  <c r="N68" i="5"/>
  <c r="G61" i="5"/>
  <c r="I68" i="6"/>
  <c r="L60" i="5"/>
  <c r="F61" i="6"/>
  <c r="W81" i="1"/>
  <c r="R61" i="5"/>
  <c r="M68" i="5"/>
  <c r="Q61" i="6"/>
  <c r="W56" i="5"/>
  <c r="W191" i="7"/>
  <c r="I179" i="7" s="1"/>
  <c r="W65" i="5"/>
  <c r="L67" i="5"/>
  <c r="E157" i="6"/>
  <c r="I255" i="6" s="1"/>
  <c r="Q61" i="5"/>
  <c r="N68" i="6"/>
  <c r="E154" i="7"/>
  <c r="T68" i="6"/>
  <c r="V67" i="6"/>
  <c r="V67" i="5"/>
  <c r="V60" i="5"/>
  <c r="S61" i="5"/>
  <c r="P61" i="6"/>
  <c r="G68" i="6"/>
  <c r="W62" i="8"/>
  <c r="I34" i="8" s="1"/>
  <c r="W190" i="7"/>
  <c r="I176" i="7" s="1"/>
  <c r="V46" i="5"/>
  <c r="O61" i="5"/>
  <c r="O68" i="5"/>
  <c r="H163" i="5"/>
  <c r="T61" i="5"/>
  <c r="C176" i="5"/>
  <c r="P84" i="1"/>
  <c r="W207" i="6"/>
  <c r="O177" i="6" s="1"/>
  <c r="P77" i="1"/>
  <c r="H155" i="5"/>
  <c r="G61" i="6"/>
  <c r="H68" i="6"/>
  <c r="W52" i="5"/>
  <c r="O175" i="5"/>
  <c r="L53" i="5"/>
  <c r="W216" i="6"/>
  <c r="U180" i="6" s="1"/>
  <c r="L67" i="6"/>
  <c r="L46" i="5"/>
  <c r="V53" i="5"/>
  <c r="W109" i="8"/>
  <c r="U38" i="8" s="1"/>
  <c r="W198" i="7"/>
  <c r="O176" i="7" s="1"/>
  <c r="W45" i="5"/>
  <c r="E154" i="6"/>
  <c r="I253" i="6" s="1"/>
  <c r="G84" i="6"/>
  <c r="E151" i="6"/>
  <c r="I254" i="6" s="1"/>
  <c r="E155" i="7"/>
  <c r="W192" i="6"/>
  <c r="W208" i="6"/>
  <c r="O180" i="6" s="1"/>
  <c r="Q68" i="6"/>
  <c r="W140" i="1"/>
  <c r="D61" i="6"/>
  <c r="E153" i="7"/>
  <c r="W91" i="6"/>
  <c r="H151" i="5"/>
  <c r="C177" i="5"/>
  <c r="W208" i="1"/>
  <c r="K61" i="6"/>
  <c r="J84" i="6"/>
  <c r="W199" i="7"/>
  <c r="W191" i="6"/>
  <c r="C177" i="6" s="1"/>
  <c r="H61" i="6"/>
  <c r="R84" i="6"/>
  <c r="W61" i="8"/>
  <c r="I31" i="8" s="1"/>
  <c r="W94" i="8"/>
  <c r="I41" i="8" s="1"/>
  <c r="W110" i="8"/>
  <c r="U41" i="8" s="1"/>
  <c r="F84" i="6"/>
  <c r="W215" i="6"/>
  <c r="U177" i="6" s="1"/>
  <c r="D68" i="6"/>
  <c r="W207" i="1"/>
  <c r="N61" i="6"/>
  <c r="E61" i="6"/>
  <c r="S68" i="6"/>
  <c r="K77" i="6"/>
  <c r="R61" i="6"/>
  <c r="F77" i="6"/>
  <c r="T77" i="6"/>
  <c r="R77" i="6"/>
  <c r="P84" i="6"/>
  <c r="W56" i="6"/>
  <c r="W79" i="6"/>
  <c r="Q84" i="6"/>
  <c r="W200" i="6"/>
  <c r="W199" i="6"/>
  <c r="K84" i="6"/>
  <c r="H77" i="6"/>
  <c r="L92" i="6"/>
  <c r="V92" i="6"/>
  <c r="L99" i="6"/>
  <c r="W98" i="6"/>
  <c r="V99" i="6"/>
  <c r="E84" i="6"/>
  <c r="Q77" i="6"/>
  <c r="W74" i="6"/>
  <c r="H84" i="6"/>
  <c r="N77" i="6"/>
  <c r="S84" i="6"/>
  <c r="O84" i="6"/>
  <c r="O77" i="6"/>
  <c r="U84" i="6"/>
  <c r="T84" i="6"/>
  <c r="E77" i="6"/>
  <c r="S77" i="6"/>
  <c r="I84" i="6"/>
  <c r="W72" i="6"/>
  <c r="W81" i="6"/>
  <c r="V83" i="6"/>
  <c r="M84" i="6"/>
  <c r="C84" i="6"/>
  <c r="L83" i="6"/>
  <c r="N84" i="6"/>
  <c r="I77" i="6"/>
  <c r="P77" i="6"/>
  <c r="V76" i="6"/>
  <c r="M77" i="6"/>
  <c r="U77" i="6"/>
  <c r="J77" i="6"/>
  <c r="D77" i="6"/>
  <c r="D84" i="6"/>
  <c r="G77" i="6"/>
  <c r="L76" i="6"/>
  <c r="C77" i="6"/>
  <c r="I61" i="6"/>
  <c r="W58" i="6"/>
  <c r="U68" i="6"/>
  <c r="W65" i="6"/>
  <c r="T61" i="6"/>
  <c r="L60" i="6"/>
  <c r="C68" i="6"/>
  <c r="F68" i="6"/>
  <c r="M61" i="6"/>
  <c r="V60" i="6"/>
  <c r="P68" i="6"/>
  <c r="J61" i="6"/>
  <c r="J68" i="6"/>
  <c r="O68" i="6"/>
  <c r="L91" i="5"/>
  <c r="V91" i="5"/>
  <c r="H152" i="5"/>
  <c r="I176" i="5"/>
  <c r="C172" i="8"/>
  <c r="C158" i="7"/>
  <c r="C157" i="1"/>
  <c r="C159" i="5"/>
  <c r="C159" i="6"/>
  <c r="T92" i="1"/>
  <c r="F99" i="1"/>
  <c r="P99" i="1"/>
  <c r="H99" i="1"/>
  <c r="Q99" i="1"/>
  <c r="W231" i="1"/>
  <c r="L98" i="5"/>
  <c r="W232" i="1"/>
  <c r="N99" i="1"/>
  <c r="U99" i="1"/>
  <c r="V98" i="5"/>
  <c r="W97" i="5"/>
  <c r="S99" i="1"/>
  <c r="W90" i="5"/>
  <c r="I92" i="1"/>
  <c r="E92" i="1"/>
  <c r="D164" i="1"/>
  <c r="D164" i="6"/>
  <c r="D165" i="8"/>
  <c r="D164" i="7"/>
  <c r="O92" i="1"/>
  <c r="H92" i="1"/>
  <c r="F92" i="1"/>
  <c r="D92" i="1"/>
  <c r="G99" i="1"/>
  <c r="J99" i="1"/>
  <c r="R99" i="1"/>
  <c r="U92" i="1"/>
  <c r="K99" i="1"/>
  <c r="E99" i="1"/>
  <c r="M99" i="1"/>
  <c r="V98" i="1"/>
  <c r="Q92" i="1"/>
  <c r="P92" i="1"/>
  <c r="W89" i="1"/>
  <c r="D99" i="1"/>
  <c r="W87" i="1"/>
  <c r="C92" i="1"/>
  <c r="L91" i="1"/>
  <c r="J92" i="1"/>
  <c r="O99" i="1"/>
  <c r="W94" i="1"/>
  <c r="S92" i="1"/>
  <c r="M92" i="1"/>
  <c r="V91" i="1"/>
  <c r="N92" i="1"/>
  <c r="C99" i="1"/>
  <c r="L98" i="1"/>
  <c r="G92" i="1"/>
  <c r="R92" i="1"/>
  <c r="I99" i="1"/>
  <c r="W96" i="1"/>
  <c r="K92" i="1"/>
  <c r="T99" i="1"/>
  <c r="C178" i="5" l="1"/>
  <c r="V207" i="8"/>
  <c r="H156" i="7"/>
  <c r="W67" i="7"/>
  <c r="W52" i="7"/>
  <c r="H159" i="7"/>
  <c r="U175" i="5"/>
  <c r="J207" i="8"/>
  <c r="C254" i="6"/>
  <c r="D253" i="6" s="1"/>
  <c r="P205" i="7"/>
  <c r="H157" i="1"/>
  <c r="H149" i="7"/>
  <c r="V61" i="7"/>
  <c r="L68" i="7"/>
  <c r="W223" i="6"/>
  <c r="H152" i="6"/>
  <c r="W248" i="6"/>
  <c r="W240" i="6"/>
  <c r="W232" i="6"/>
  <c r="W247" i="6"/>
  <c r="W231" i="6"/>
  <c r="W239" i="6"/>
  <c r="W224" i="6"/>
  <c r="L61" i="7"/>
  <c r="V68" i="7"/>
  <c r="W60" i="7"/>
  <c r="W77" i="8"/>
  <c r="U31" i="8" s="1"/>
  <c r="W215" i="1"/>
  <c r="O177" i="1" s="1"/>
  <c r="W101" i="8"/>
  <c r="O38" i="8" s="1"/>
  <c r="W78" i="8"/>
  <c r="U34" i="8" s="1"/>
  <c r="H150" i="1"/>
  <c r="J205" i="7"/>
  <c r="W102" i="8"/>
  <c r="O41" i="8" s="1"/>
  <c r="H152" i="7"/>
  <c r="W69" i="8"/>
  <c r="O31" i="8" s="1"/>
  <c r="W70" i="8"/>
  <c r="O34" i="8" s="1"/>
  <c r="W255" i="1"/>
  <c r="U184" i="1" s="1"/>
  <c r="W98" i="7"/>
  <c r="U176" i="5"/>
  <c r="H163" i="8"/>
  <c r="W76" i="7"/>
  <c r="H162" i="7"/>
  <c r="H163" i="7"/>
  <c r="H167" i="8"/>
  <c r="H150" i="6"/>
  <c r="D205" i="7"/>
  <c r="H166" i="8"/>
  <c r="H159" i="8"/>
  <c r="H164" i="8"/>
  <c r="P207" i="8"/>
  <c r="H162" i="8"/>
  <c r="H150" i="7"/>
  <c r="W45" i="6"/>
  <c r="H153" i="1"/>
  <c r="H149" i="1"/>
  <c r="P262" i="1"/>
  <c r="C265" i="1"/>
  <c r="H154" i="7"/>
  <c r="H161" i="1"/>
  <c r="H162" i="6"/>
  <c r="C175" i="5"/>
  <c r="D175" i="5" s="1"/>
  <c r="H161" i="7"/>
  <c r="H158" i="1"/>
  <c r="W240" i="1"/>
  <c r="V53" i="7"/>
  <c r="W239" i="1"/>
  <c r="W54" i="8"/>
  <c r="C34" i="8" s="1"/>
  <c r="H160" i="1"/>
  <c r="W75" i="5"/>
  <c r="I265" i="1"/>
  <c r="J262" i="1" s="1"/>
  <c r="W86" i="8"/>
  <c r="C41" i="8" s="1"/>
  <c r="L53" i="7"/>
  <c r="W83" i="7"/>
  <c r="W52" i="6"/>
  <c r="W53" i="8"/>
  <c r="C31" i="8" s="1"/>
  <c r="I178" i="5"/>
  <c r="J175" i="5" s="1"/>
  <c r="V46" i="7"/>
  <c r="H165" i="8"/>
  <c r="P253" i="6"/>
  <c r="L76" i="5"/>
  <c r="W85" i="8"/>
  <c r="C38" i="8" s="1"/>
  <c r="H155" i="7"/>
  <c r="W256" i="1"/>
  <c r="U187" i="1" s="1"/>
  <c r="W45" i="7"/>
  <c r="V76" i="5"/>
  <c r="L46" i="6"/>
  <c r="H170" i="8"/>
  <c r="V46" i="6"/>
  <c r="L83" i="5"/>
  <c r="V83" i="5"/>
  <c r="L84" i="7"/>
  <c r="V84" i="7"/>
  <c r="L77" i="7"/>
  <c r="W200" i="1"/>
  <c r="C180" i="1" s="1"/>
  <c r="W82" i="5"/>
  <c r="H171" i="8"/>
  <c r="W216" i="1"/>
  <c r="L46" i="7"/>
  <c r="L53" i="6"/>
  <c r="V77" i="7"/>
  <c r="H173" i="8"/>
  <c r="V53" i="6"/>
  <c r="H159" i="1"/>
  <c r="H172" i="8"/>
  <c r="W199" i="1"/>
  <c r="C177" i="1" s="1"/>
  <c r="H160" i="6"/>
  <c r="H153" i="6"/>
  <c r="W60" i="1"/>
  <c r="W67" i="1"/>
  <c r="C263" i="1"/>
  <c r="H168" i="8"/>
  <c r="H156" i="1"/>
  <c r="H160" i="7"/>
  <c r="W52" i="1"/>
  <c r="H151" i="7"/>
  <c r="W223" i="1"/>
  <c r="U177" i="1" s="1"/>
  <c r="L61" i="1"/>
  <c r="V205" i="7"/>
  <c r="H164" i="7"/>
  <c r="H174" i="8"/>
  <c r="H161" i="6"/>
  <c r="H164" i="6"/>
  <c r="L53" i="1"/>
  <c r="W247" i="1"/>
  <c r="W45" i="1"/>
  <c r="V53" i="1"/>
  <c r="H152" i="1"/>
  <c r="V46" i="1"/>
  <c r="O177" i="5"/>
  <c r="P175" i="5" s="1"/>
  <c r="H169" i="8"/>
  <c r="H157" i="7"/>
  <c r="W224" i="1"/>
  <c r="U180" i="1" s="1"/>
  <c r="L46" i="1"/>
  <c r="W248" i="1"/>
  <c r="V92" i="7"/>
  <c r="L99" i="7"/>
  <c r="V99" i="7"/>
  <c r="W91" i="7"/>
  <c r="L68" i="1"/>
  <c r="L92" i="7"/>
  <c r="V61" i="1"/>
  <c r="H158" i="6"/>
  <c r="H158" i="7"/>
  <c r="V68" i="1"/>
  <c r="H159" i="6"/>
  <c r="H160" i="8"/>
  <c r="V253" i="6"/>
  <c r="L84" i="1"/>
  <c r="W76" i="1"/>
  <c r="F186" i="8"/>
  <c r="H156" i="6"/>
  <c r="W83" i="1"/>
  <c r="U263" i="1"/>
  <c r="L77" i="1"/>
  <c r="V77" i="1"/>
  <c r="V84" i="1"/>
  <c r="K31" i="8"/>
  <c r="L61" i="5"/>
  <c r="H153" i="7"/>
  <c r="W67" i="5"/>
  <c r="L68" i="5"/>
  <c r="V68" i="5"/>
  <c r="H157" i="6"/>
  <c r="W60" i="5"/>
  <c r="W46" i="5"/>
  <c r="C31" i="5" s="1"/>
  <c r="W67" i="6"/>
  <c r="V61" i="5"/>
  <c r="W53" i="5"/>
  <c r="C34" i="5" s="1"/>
  <c r="I180" i="1"/>
  <c r="W38" i="8"/>
  <c r="W41" i="8"/>
  <c r="O179" i="7"/>
  <c r="H154" i="6"/>
  <c r="J253" i="6"/>
  <c r="H151" i="6"/>
  <c r="C180" i="6"/>
  <c r="K38" i="8"/>
  <c r="K34" i="8"/>
  <c r="K41" i="8"/>
  <c r="I177" i="1"/>
  <c r="L61" i="6"/>
  <c r="W98" i="1"/>
  <c r="I180" i="6"/>
  <c r="I177" i="6"/>
  <c r="W92" i="6"/>
  <c r="U31" i="6" s="1"/>
  <c r="W99" i="6"/>
  <c r="U34" i="6" s="1"/>
  <c r="W76" i="6"/>
  <c r="W83" i="6"/>
  <c r="V77" i="6"/>
  <c r="L84" i="6"/>
  <c r="L77" i="6"/>
  <c r="V84" i="6"/>
  <c r="V68" i="6"/>
  <c r="W60" i="6"/>
  <c r="V61" i="6"/>
  <c r="L68" i="6"/>
  <c r="W91" i="5"/>
  <c r="U31" i="5" s="1"/>
  <c r="W98" i="5"/>
  <c r="U34" i="5" s="1"/>
  <c r="H159" i="5"/>
  <c r="U177" i="5"/>
  <c r="C184" i="1"/>
  <c r="W91" i="1"/>
  <c r="C187" i="1"/>
  <c r="H164" i="1"/>
  <c r="U265" i="1"/>
  <c r="V99" i="1"/>
  <c r="L99" i="1"/>
  <c r="L92" i="1"/>
  <c r="V92" i="1"/>
  <c r="W68" i="7" l="1"/>
  <c r="I34" i="7" s="1"/>
  <c r="W61" i="7"/>
  <c r="I31" i="7" s="1"/>
  <c r="W31" i="8"/>
  <c r="L230" i="5"/>
  <c r="W230" i="5" s="1"/>
  <c r="Q34" i="8"/>
  <c r="W34" i="8"/>
  <c r="Q41" i="8"/>
  <c r="Q38" i="8"/>
  <c r="Q31" i="8"/>
  <c r="V175" i="5"/>
  <c r="E31" i="8"/>
  <c r="D262" i="1"/>
  <c r="I184" i="1"/>
  <c r="W53" i="7"/>
  <c r="C34" i="7" s="1"/>
  <c r="I187" i="1"/>
  <c r="E34" i="8"/>
  <c r="E41" i="8"/>
  <c r="W53" i="1"/>
  <c r="C34" i="1" s="1"/>
  <c r="W84" i="7"/>
  <c r="O34" i="7" s="1"/>
  <c r="E38" i="8"/>
  <c r="W53" i="6"/>
  <c r="C34" i="6" s="1"/>
  <c r="W46" i="7"/>
  <c r="C31" i="7" s="1"/>
  <c r="W77" i="7"/>
  <c r="O31" i="7" s="1"/>
  <c r="W76" i="5"/>
  <c r="O31" i="5" s="1"/>
  <c r="W46" i="6"/>
  <c r="C31" i="6" s="1"/>
  <c r="W83" i="5"/>
  <c r="O34" i="5" s="1"/>
  <c r="O180" i="1"/>
  <c r="W61" i="1"/>
  <c r="I31" i="1" s="1"/>
  <c r="O187" i="1"/>
  <c r="W99" i="7"/>
  <c r="U34" i="7" s="1"/>
  <c r="W92" i="7"/>
  <c r="U31" i="7" s="1"/>
  <c r="O184" i="1"/>
  <c r="W46" i="1"/>
  <c r="C31" i="1" s="1"/>
  <c r="W68" i="1"/>
  <c r="I34" i="1" s="1"/>
  <c r="W84" i="1"/>
  <c r="O34" i="1" s="1"/>
  <c r="V262" i="1"/>
  <c r="W77" i="1"/>
  <c r="O31" i="1" s="1"/>
  <c r="E34" i="5"/>
  <c r="W68" i="5"/>
  <c r="I34" i="5" s="1"/>
  <c r="W61" i="5"/>
  <c r="I31" i="5" s="1"/>
  <c r="E31" i="5"/>
  <c r="W61" i="6"/>
  <c r="I31" i="6" s="1"/>
  <c r="W68" i="6"/>
  <c r="I34" i="6" s="1"/>
  <c r="W31" i="6"/>
  <c r="W77" i="6"/>
  <c r="O31" i="6" s="1"/>
  <c r="W34" i="6"/>
  <c r="W84" i="6"/>
  <c r="O34" i="6" s="1"/>
  <c r="W31" i="5"/>
  <c r="W34" i="5"/>
  <c r="W92" i="1"/>
  <c r="U31" i="1" s="1"/>
  <c r="W99" i="1"/>
  <c r="U34" i="1" s="1"/>
  <c r="K31" i="7" l="1"/>
  <c r="K34" i="7"/>
  <c r="U272" i="5"/>
  <c r="U265" i="5"/>
  <c r="U257" i="5"/>
  <c r="U248" i="5"/>
  <c r="U232" i="5"/>
  <c r="U241" i="5"/>
  <c r="C233" i="5"/>
  <c r="L228" i="5"/>
  <c r="W228" i="5" s="1"/>
  <c r="C232" i="5"/>
  <c r="L270" i="5"/>
  <c r="W270" i="5" s="1"/>
  <c r="C273" i="5"/>
  <c r="L236" i="5"/>
  <c r="W236" i="5" s="1"/>
  <c r="C240" i="5"/>
  <c r="U256" i="5"/>
  <c r="L268" i="5"/>
  <c r="W268" i="5" s="1"/>
  <c r="C272" i="5"/>
  <c r="C249" i="5"/>
  <c r="L246" i="5"/>
  <c r="W246" i="5" s="1"/>
  <c r="L254" i="5"/>
  <c r="W254" i="5" s="1"/>
  <c r="C257" i="5"/>
  <c r="L260" i="5"/>
  <c r="W260" i="5" s="1"/>
  <c r="C264" i="5"/>
  <c r="U264" i="5"/>
  <c r="U273" i="5"/>
  <c r="U233" i="5"/>
  <c r="C256" i="5"/>
  <c r="L252" i="5"/>
  <c r="W252" i="5" s="1"/>
  <c r="L244" i="5"/>
  <c r="W244" i="5" s="1"/>
  <c r="C248" i="5"/>
  <c r="U249" i="5"/>
  <c r="C241" i="5"/>
  <c r="L238" i="5"/>
  <c r="W238" i="5" s="1"/>
  <c r="U224" i="5"/>
  <c r="U225" i="5"/>
  <c r="U240" i="5"/>
  <c r="C225" i="5"/>
  <c r="C224" i="5"/>
  <c r="L222" i="5"/>
  <c r="C265" i="5"/>
  <c r="L262" i="5"/>
  <c r="W262" i="5" s="1"/>
  <c r="K180" i="8"/>
  <c r="K31" i="1"/>
  <c r="E31" i="7"/>
  <c r="K181" i="8"/>
  <c r="Q31" i="5"/>
  <c r="E31" i="1"/>
  <c r="Q34" i="5"/>
  <c r="E34" i="6"/>
  <c r="E34" i="7"/>
  <c r="E31" i="6"/>
  <c r="Q31" i="7"/>
  <c r="Q34" i="7"/>
  <c r="W31" i="7"/>
  <c r="W34" i="7"/>
  <c r="K34" i="1"/>
  <c r="E34" i="1"/>
  <c r="Q34" i="1"/>
  <c r="Q31" i="1"/>
  <c r="K34" i="5"/>
  <c r="K31" i="5"/>
  <c r="K31" i="6"/>
  <c r="K34" i="6"/>
  <c r="Q31" i="6"/>
  <c r="Q34" i="6"/>
  <c r="W34" i="1"/>
  <c r="W31" i="1"/>
  <c r="O241" i="5" l="1"/>
  <c r="E264" i="5"/>
  <c r="I265" i="5"/>
  <c r="I272" i="5"/>
  <c r="O272" i="5"/>
  <c r="E272" i="5"/>
  <c r="O264" i="5"/>
  <c r="I241" i="5"/>
  <c r="E257" i="5"/>
  <c r="I257" i="5"/>
  <c r="O257" i="5"/>
  <c r="O232" i="5"/>
  <c r="O248" i="5"/>
  <c r="E232" i="5"/>
  <c r="I249" i="5"/>
  <c r="E249" i="5"/>
  <c r="E240" i="5"/>
  <c r="I233" i="5"/>
  <c r="I273" i="5"/>
  <c r="I256" i="5"/>
  <c r="E241" i="5"/>
  <c r="O265" i="5"/>
  <c r="O224" i="5"/>
  <c r="O225" i="5"/>
  <c r="V222" i="5"/>
  <c r="W222" i="5" s="1"/>
  <c r="O273" i="5"/>
  <c r="I264" i="5"/>
  <c r="E224" i="5"/>
  <c r="E225" i="5"/>
  <c r="O240" i="5"/>
  <c r="E265" i="5"/>
  <c r="I248" i="5"/>
  <c r="E248" i="5"/>
  <c r="O249" i="5"/>
  <c r="I240" i="5"/>
  <c r="E273" i="5"/>
  <c r="O233" i="5"/>
  <c r="E233" i="5"/>
  <c r="I225" i="5"/>
  <c r="I224" i="5"/>
  <c r="I232" i="5"/>
  <c r="E256" i="5"/>
  <c r="O256" i="5"/>
  <c r="C170" i="5"/>
  <c r="C171" i="1" s="1"/>
  <c r="C169" i="5"/>
  <c r="C170" i="7" s="1"/>
  <c r="I170" i="7"/>
  <c r="I180" i="8" s="1"/>
  <c r="I171" i="7"/>
  <c r="I181" i="8" s="1"/>
  <c r="E171" i="1"/>
  <c r="E171" i="6" s="1"/>
  <c r="E170" i="1"/>
  <c r="E170" i="7" s="1"/>
  <c r="G170" i="6"/>
  <c r="G170" i="7" s="1"/>
  <c r="G171" i="6"/>
  <c r="G181" i="8" s="1"/>
  <c r="Q232" i="5" l="1"/>
  <c r="V232" i="5" s="1"/>
  <c r="Q272" i="5"/>
  <c r="V272" i="5" s="1"/>
  <c r="K272" i="5"/>
  <c r="L272" i="5" s="1"/>
  <c r="K264" i="5"/>
  <c r="L264" i="5" s="1"/>
  <c r="Q265" i="5"/>
  <c r="V265" i="5" s="1"/>
  <c r="K256" i="5"/>
  <c r="L256" i="5" s="1"/>
  <c r="Q257" i="5"/>
  <c r="V257" i="5" s="1"/>
  <c r="K232" i="5"/>
  <c r="L232" i="5" s="1"/>
  <c r="K249" i="5"/>
  <c r="L249" i="5" s="1"/>
  <c r="Q249" i="5"/>
  <c r="V249" i="5" s="1"/>
  <c r="K240" i="5"/>
  <c r="L240" i="5" s="1"/>
  <c r="Q240" i="5"/>
  <c r="V240" i="5" s="1"/>
  <c r="Q273" i="5"/>
  <c r="V273" i="5" s="1"/>
  <c r="K257" i="5"/>
  <c r="L257" i="5" s="1"/>
  <c r="K248" i="5"/>
  <c r="L248" i="5" s="1"/>
  <c r="Q256" i="5"/>
  <c r="V256" i="5" s="1"/>
  <c r="K233" i="5"/>
  <c r="L233" i="5" s="1"/>
  <c r="Q264" i="5"/>
  <c r="V264" i="5" s="1"/>
  <c r="K241" i="5"/>
  <c r="L241" i="5" s="1"/>
  <c r="K265" i="5"/>
  <c r="L265" i="5" s="1"/>
  <c r="Q233" i="5"/>
  <c r="V233" i="5" s="1"/>
  <c r="K225" i="5"/>
  <c r="L225" i="5" s="1"/>
  <c r="K224" i="5"/>
  <c r="L224" i="5" s="1"/>
  <c r="Q248" i="5"/>
  <c r="V248" i="5" s="1"/>
  <c r="Q241" i="5"/>
  <c r="V241" i="5" s="1"/>
  <c r="K273" i="5"/>
  <c r="L273" i="5" s="1"/>
  <c r="Q224" i="5"/>
  <c r="V224" i="5" s="1"/>
  <c r="Q225" i="5"/>
  <c r="V225" i="5" s="1"/>
  <c r="C181" i="8"/>
  <c r="C171" i="6"/>
  <c r="M171" i="6" s="1"/>
  <c r="M170" i="5"/>
  <c r="C171" i="7"/>
  <c r="C170" i="1"/>
  <c r="M170" i="1" s="1"/>
  <c r="C180" i="8"/>
  <c r="C170" i="6"/>
  <c r="M169" i="5"/>
  <c r="M171" i="1"/>
  <c r="E171" i="7"/>
  <c r="E181" i="8"/>
  <c r="E180" i="8"/>
  <c r="E170" i="6"/>
  <c r="M170" i="7"/>
  <c r="G180" i="8"/>
  <c r="G171" i="7"/>
  <c r="W272" i="5" l="1"/>
  <c r="U201" i="5" s="1"/>
  <c r="W273" i="5"/>
  <c r="U204" i="5" s="1"/>
  <c r="W264" i="5"/>
  <c r="O201" i="5" s="1"/>
  <c r="W265" i="5"/>
  <c r="O204" i="5" s="1"/>
  <c r="W257" i="5"/>
  <c r="I204" i="5" s="1"/>
  <c r="W256" i="5"/>
  <c r="I201" i="5" s="1"/>
  <c r="W249" i="5"/>
  <c r="C204" i="5" s="1"/>
  <c r="W248" i="5"/>
  <c r="C201" i="5" s="1"/>
  <c r="W240" i="5"/>
  <c r="U194" i="5" s="1"/>
  <c r="W241" i="5"/>
  <c r="U197" i="5" s="1"/>
  <c r="W232" i="5"/>
  <c r="O194" i="5" s="1"/>
  <c r="W233" i="5"/>
  <c r="O197" i="5" s="1"/>
  <c r="W225" i="5"/>
  <c r="I197" i="5" s="1"/>
  <c r="W224" i="5"/>
  <c r="I194" i="5" s="1"/>
  <c r="M181" i="8"/>
  <c r="M170" i="6"/>
  <c r="M171" i="7"/>
  <c r="M180"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Troy Delagardelle</author>
  </authors>
  <commentList>
    <comment ref="A1" authorId="0" shapeId="0" xr:uid="{00000000-0006-0000-0100-000001000000}">
      <text>
        <r>
          <rPr>
            <b/>
            <sz val="9"/>
            <color indexed="81"/>
            <rFont val="Tahoma"/>
            <family val="2"/>
          </rPr>
          <t>Daily Inputs:
Course Name
Course Hole Par
Course Hole Handicaps</t>
        </r>
        <r>
          <rPr>
            <sz val="9"/>
            <color indexed="81"/>
            <rFont val="Tahoma"/>
            <family val="2"/>
          </rPr>
          <t xml:space="preserve">
</t>
        </r>
        <r>
          <rPr>
            <b/>
            <sz val="9"/>
            <color indexed="81"/>
            <rFont val="Tahoma"/>
            <family val="2"/>
          </rPr>
          <t>Player Matchups (Same order above for scorecard)
Handicaps next to player name for Low Ball Match Play (needed to fiqure strokes given based on low player in the group)</t>
        </r>
      </text>
    </comment>
    <comment ref="A11" authorId="0" shapeId="0" xr:uid="{00000000-0006-0000-0100-000002000000}">
      <text>
        <r>
          <rPr>
            <b/>
            <sz val="9"/>
            <color indexed="81"/>
            <rFont val="Tahoma"/>
            <family val="2"/>
          </rPr>
          <t>This player order needs to be the same as the groups and in the order of tee times. i.e. Group one, then group two and so on.</t>
        </r>
        <r>
          <rPr>
            <sz val="9"/>
            <color indexed="81"/>
            <rFont val="Tahoma"/>
            <family val="2"/>
          </rPr>
          <t xml:space="preserve">
</t>
        </r>
      </text>
    </comment>
    <comment ref="A41" authorId="0" shapeId="0" xr:uid="{00000000-0006-0000-0100-000003000000}">
      <text>
        <r>
          <rPr>
            <b/>
            <sz val="9"/>
            <color indexed="81"/>
            <rFont val="Tahoma"/>
            <family val="2"/>
          </rPr>
          <t xml:space="preserve">Players Handicap
</t>
        </r>
        <r>
          <rPr>
            <sz val="9"/>
            <color indexed="81"/>
            <rFont val="Tahoma"/>
            <family val="2"/>
          </rPr>
          <t xml:space="preserve">
This number is pulled from the "Players Info"Tab and is driven by the name that is selected in the drop down to the right of the handicap number</t>
        </r>
      </text>
    </comment>
    <comment ref="B42" authorId="0" shapeId="0" xr:uid="{00000000-0006-0000-0100-000004000000}">
      <text>
        <r>
          <rPr>
            <b/>
            <sz val="9"/>
            <color indexed="81"/>
            <rFont val="Tahoma"/>
            <family val="2"/>
          </rPr>
          <t>Number of Strokes the player gets for the round based on the lowest handicap player in the group.</t>
        </r>
      </text>
    </comment>
    <comment ref="A147" authorId="0" shapeId="0" xr:uid="{00000000-0006-0000-0100-000005000000}">
      <text>
        <r>
          <rPr>
            <b/>
            <sz val="9"/>
            <color indexed="81"/>
            <rFont val="Tahoma"/>
            <family val="2"/>
          </rPr>
          <t xml:space="preserve">These are the seeds for the singles matchplay tournament
</t>
        </r>
        <r>
          <rPr>
            <sz val="9"/>
            <color indexed="81"/>
            <rFont val="Tahoma"/>
            <family val="2"/>
          </rPr>
          <t xml:space="preserve">
These Seeding values drive all the matches in Day Two and also are used to fill the SinglesMatchPlay Tab
---------------
Change in 2025 - Seeding will be determined by ranking the net scores from best to worst.
</t>
        </r>
      </text>
    </comment>
    <comment ref="I147" authorId="0" shapeId="0" xr:uid="{00000000-0006-0000-0100-000006000000}">
      <text>
        <r>
          <rPr>
            <b/>
            <sz val="9"/>
            <color indexed="81"/>
            <rFont val="Tahoma"/>
            <family val="2"/>
          </rPr>
          <t xml:space="preserve">These are the seeds for the singles matchplay tournament
</t>
        </r>
        <r>
          <rPr>
            <sz val="9"/>
            <color indexed="81"/>
            <rFont val="Tahoma"/>
            <family val="2"/>
          </rPr>
          <t xml:space="preserve">
</t>
        </r>
      </text>
    </comment>
    <comment ref="B213" authorId="0" shapeId="0" xr:uid="{66EEFBDA-1A9D-4323-985A-735BAD0B8F55}">
      <text>
        <r>
          <rPr>
            <b/>
            <sz val="9"/>
            <color indexed="81"/>
            <rFont val="Tahoma"/>
            <family val="2"/>
          </rPr>
          <t xml:space="preserve">Number of Strokes between the highest handicap player and the lowest handicaped player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Troy Delagardelle</author>
  </authors>
  <commentList>
    <comment ref="A1" authorId="0" shapeId="0" xr:uid="{00000000-0006-0000-0200-000001000000}">
      <text>
        <r>
          <rPr>
            <b/>
            <sz val="9"/>
            <color indexed="81"/>
            <rFont val="Tahoma"/>
            <family val="2"/>
          </rPr>
          <t>Daily Inputs:
Course Name
Course Hole Par
Course Hole Handicaps</t>
        </r>
        <r>
          <rPr>
            <sz val="9"/>
            <color indexed="81"/>
            <rFont val="Tahoma"/>
            <family val="2"/>
          </rPr>
          <t xml:space="preserve">
</t>
        </r>
        <r>
          <rPr>
            <b/>
            <sz val="9"/>
            <color indexed="81"/>
            <rFont val="Tahoma"/>
            <family val="2"/>
          </rPr>
          <t>Player Matchups (Same order above for scorecard)
Handicaps next to player name for Low Ball Match Play (needed to fiqure strokes given based on low player in the group)</t>
        </r>
      </text>
    </comment>
    <comment ref="A11" authorId="0" shapeId="0" xr:uid="{00000000-0006-0000-0200-000002000000}">
      <text>
        <r>
          <rPr>
            <b/>
            <sz val="9"/>
            <color indexed="81"/>
            <rFont val="Tahoma"/>
            <family val="2"/>
          </rPr>
          <t xml:space="preserve">Each Day the player order must be the same above as the player order below for Match play.
</t>
        </r>
        <r>
          <rPr>
            <sz val="9"/>
            <color indexed="81"/>
            <rFont val="Tahoma"/>
            <family val="2"/>
          </rPr>
          <t xml:space="preserve">
</t>
        </r>
      </text>
    </comment>
    <comment ref="A41" authorId="0" shapeId="0" xr:uid="{00000000-0006-0000-0200-000003000000}">
      <text>
        <r>
          <rPr>
            <b/>
            <sz val="9"/>
            <color indexed="81"/>
            <rFont val="Tahoma"/>
            <family val="2"/>
          </rPr>
          <t xml:space="preserve">Players Handicap
</t>
        </r>
        <r>
          <rPr>
            <sz val="9"/>
            <color indexed="81"/>
            <rFont val="Tahoma"/>
            <family val="2"/>
          </rPr>
          <t xml:space="preserve">
</t>
        </r>
      </text>
    </comment>
    <comment ref="B42" authorId="0" shapeId="0" xr:uid="{00000000-0006-0000-0200-000004000000}">
      <text>
        <r>
          <rPr>
            <b/>
            <sz val="9"/>
            <color indexed="81"/>
            <rFont val="Tahoma"/>
            <family val="2"/>
          </rPr>
          <t>Number of Strokes the player gets for the round based on the lowest handicap player in the group.</t>
        </r>
      </text>
    </comment>
    <comment ref="A148" authorId="0" shapeId="0" xr:uid="{00000000-0006-0000-0200-000005000000}">
      <text>
        <r>
          <rPr>
            <b/>
            <sz val="9"/>
            <color indexed="81"/>
            <rFont val="Tahoma"/>
            <family val="2"/>
          </rPr>
          <t xml:space="preserve">These are the seeds for the singles matchplay tournament
</t>
        </r>
        <r>
          <rPr>
            <sz val="9"/>
            <color indexed="81"/>
            <rFont val="Tahoma"/>
            <family val="2"/>
          </rPr>
          <t xml:space="preserve">
I am using a VLOOKUP and getting the data from the "Player Info" tab.</t>
        </r>
      </text>
    </comment>
    <comment ref="B195" authorId="0" shapeId="0" xr:uid="{00000000-0006-0000-0200-000006000000}">
      <text>
        <r>
          <rPr>
            <b/>
            <sz val="9"/>
            <color indexed="81"/>
            <rFont val="Tahoma"/>
            <family val="2"/>
          </rPr>
          <t xml:space="preserve">These autofill based on the seeds on the 'Day One' Sheet in the net score section
</t>
        </r>
        <r>
          <rPr>
            <sz val="9"/>
            <color indexed="81"/>
            <rFont val="Tahoma"/>
            <family val="2"/>
          </rPr>
          <t xml:space="preserve">
</t>
        </r>
      </text>
    </comment>
    <comment ref="B196" authorId="0" shapeId="0" xr:uid="{00000000-0006-0000-0200-000007000000}">
      <text>
        <r>
          <rPr>
            <b/>
            <sz val="9"/>
            <color indexed="81"/>
            <rFont val="Tahoma"/>
            <family val="2"/>
          </rPr>
          <t xml:space="preserve">Number of Strokes between the highest handicap player and the lowest handicaped player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Troy Delagardelle</author>
  </authors>
  <commentList>
    <comment ref="A1" authorId="0" shapeId="0" xr:uid="{00000000-0006-0000-0300-000001000000}">
      <text>
        <r>
          <rPr>
            <b/>
            <sz val="9"/>
            <color indexed="81"/>
            <rFont val="Tahoma"/>
            <family val="2"/>
          </rPr>
          <t>Daily Inputs:
Course Name
Course Hole Par
Course Hole Handicaps</t>
        </r>
        <r>
          <rPr>
            <sz val="9"/>
            <color indexed="81"/>
            <rFont val="Tahoma"/>
            <family val="2"/>
          </rPr>
          <t xml:space="preserve">
</t>
        </r>
        <r>
          <rPr>
            <b/>
            <sz val="9"/>
            <color indexed="81"/>
            <rFont val="Tahoma"/>
            <family val="2"/>
          </rPr>
          <t>Player Matchups (Same order above for scorecard)
Handicaps next to player name for Low Ball Match Play (needed to fiqure strokes given based on low player in the group)</t>
        </r>
      </text>
    </comment>
    <comment ref="A11" authorId="0" shapeId="0" xr:uid="{00000000-0006-0000-0300-000002000000}">
      <text>
        <r>
          <rPr>
            <b/>
            <sz val="9"/>
            <color indexed="81"/>
            <rFont val="Tahoma"/>
            <family val="2"/>
          </rPr>
          <t xml:space="preserve">Each Day the player order must be the same above as the player order below for Match play.
</t>
        </r>
        <r>
          <rPr>
            <sz val="9"/>
            <color indexed="81"/>
            <rFont val="Tahoma"/>
            <family val="2"/>
          </rPr>
          <t xml:space="preserve">
</t>
        </r>
      </text>
    </comment>
    <comment ref="A41" authorId="0" shapeId="0" xr:uid="{00000000-0006-0000-0300-000003000000}">
      <text>
        <r>
          <rPr>
            <b/>
            <sz val="9"/>
            <color indexed="81"/>
            <rFont val="Tahoma"/>
            <family val="2"/>
          </rPr>
          <t xml:space="preserve">Players Handicap
</t>
        </r>
        <r>
          <rPr>
            <sz val="9"/>
            <color indexed="81"/>
            <rFont val="Tahoma"/>
            <family val="2"/>
          </rPr>
          <t xml:space="preserve">
</t>
        </r>
      </text>
    </comment>
    <comment ref="B42" authorId="0" shapeId="0" xr:uid="{00000000-0006-0000-0300-000004000000}">
      <text>
        <r>
          <rPr>
            <b/>
            <sz val="9"/>
            <color indexed="81"/>
            <rFont val="Tahoma"/>
            <family val="2"/>
          </rPr>
          <t>Number of Strokes the player gets for the round based on the lowest handicap player in the group.</t>
        </r>
      </text>
    </comment>
    <comment ref="A148" authorId="0" shapeId="0" xr:uid="{00000000-0006-0000-0300-000005000000}">
      <text>
        <r>
          <rPr>
            <b/>
            <sz val="9"/>
            <color indexed="81"/>
            <rFont val="Tahoma"/>
            <family val="2"/>
          </rPr>
          <t xml:space="preserve">These are the seeds for the singles matchplay tournament
</t>
        </r>
        <r>
          <rPr>
            <sz val="9"/>
            <color indexed="81"/>
            <rFont val="Tahoma"/>
            <family val="2"/>
          </rPr>
          <t xml:space="preserve">
</t>
        </r>
      </text>
    </comment>
    <comment ref="W187" authorId="0" shapeId="0" xr:uid="{51CC30BF-2A5C-4EA5-BC38-4AE73C1DE318}">
      <text>
        <r>
          <rPr>
            <b/>
            <sz val="9"/>
            <color indexed="81"/>
            <rFont val="Tahoma"/>
            <family val="2"/>
          </rPr>
          <t xml:space="preserve">Adjusted score based on the difference between the two players hanicap.. In this case 4 strokes
</t>
        </r>
        <r>
          <rPr>
            <sz val="9"/>
            <color indexed="81"/>
            <rFont val="Tahoma"/>
            <family val="2"/>
          </rPr>
          <t xml:space="preserve">
</t>
        </r>
      </text>
    </comment>
    <comment ref="B188" authorId="0" shapeId="0" xr:uid="{00000000-0006-0000-0300-000006000000}">
      <text>
        <r>
          <rPr>
            <b/>
            <sz val="9"/>
            <color indexed="81"/>
            <rFont val="Tahoma"/>
            <family val="2"/>
          </rPr>
          <t xml:space="preserve">Number of Strokes between the highest handicap player and the lowest handicaped player
</t>
        </r>
      </text>
    </comment>
    <comment ref="B220" authorId="0" shapeId="0" xr:uid="{8FD41035-610D-4429-A43D-D6353BE17F6F}">
      <text>
        <r>
          <rPr>
            <b/>
            <sz val="9"/>
            <color indexed="81"/>
            <rFont val="Tahoma"/>
            <family val="2"/>
          </rPr>
          <t xml:space="preserve">Number of Strokes between the highest handicap player and the lowest handicaped player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Troy Delagardelle</author>
  </authors>
  <commentList>
    <comment ref="A1" authorId="0" shapeId="0" xr:uid="{00000000-0006-0000-0400-000001000000}">
      <text>
        <r>
          <rPr>
            <b/>
            <sz val="9"/>
            <color indexed="81"/>
            <rFont val="Tahoma"/>
            <family val="2"/>
          </rPr>
          <t>Daily Inputs:
Course Name
Course Hole Par
Course Hole Handicaps</t>
        </r>
        <r>
          <rPr>
            <sz val="9"/>
            <color indexed="81"/>
            <rFont val="Tahoma"/>
            <family val="2"/>
          </rPr>
          <t xml:space="preserve">
</t>
        </r>
        <r>
          <rPr>
            <b/>
            <sz val="9"/>
            <color indexed="81"/>
            <rFont val="Tahoma"/>
            <family val="2"/>
          </rPr>
          <t>Player Matchups (Same order above for scorecard)
Handicaps next to player name for Low Ball Match Play (needed to fiqure strokes given based on low player in the group)</t>
        </r>
      </text>
    </comment>
    <comment ref="A11" authorId="0" shapeId="0" xr:uid="{00000000-0006-0000-0400-000002000000}">
      <text>
        <r>
          <rPr>
            <b/>
            <sz val="9"/>
            <color indexed="81"/>
            <rFont val="Tahoma"/>
            <family val="2"/>
          </rPr>
          <t xml:space="preserve">Each Day the player order must be the same above as the player order below for Match play.
</t>
        </r>
        <r>
          <rPr>
            <sz val="9"/>
            <color indexed="81"/>
            <rFont val="Tahoma"/>
            <family val="2"/>
          </rPr>
          <t xml:space="preserve">
</t>
        </r>
      </text>
    </comment>
    <comment ref="A41" authorId="0" shapeId="0" xr:uid="{00000000-0006-0000-0400-000003000000}">
      <text>
        <r>
          <rPr>
            <b/>
            <sz val="9"/>
            <color indexed="81"/>
            <rFont val="Tahoma"/>
            <family val="2"/>
          </rPr>
          <t xml:space="preserve">Players Handicap
</t>
        </r>
        <r>
          <rPr>
            <sz val="9"/>
            <color indexed="81"/>
            <rFont val="Tahoma"/>
            <family val="2"/>
          </rPr>
          <t xml:space="preserve">
</t>
        </r>
      </text>
    </comment>
    <comment ref="B42" authorId="0" shapeId="0" xr:uid="{00000000-0006-0000-0400-000004000000}">
      <text>
        <r>
          <rPr>
            <b/>
            <sz val="9"/>
            <color indexed="81"/>
            <rFont val="Tahoma"/>
            <family val="2"/>
          </rPr>
          <t>Number of Strokes the player gets for the round based on the lowest handicap player in the group.</t>
        </r>
      </text>
    </comment>
    <comment ref="A148" authorId="0" shapeId="0" xr:uid="{00000000-0006-0000-0400-000005000000}">
      <text>
        <r>
          <rPr>
            <b/>
            <sz val="9"/>
            <color indexed="81"/>
            <rFont val="Tahoma"/>
            <family val="2"/>
          </rPr>
          <t xml:space="preserve">These are the seeds for the singles matchplay tournament
</t>
        </r>
        <r>
          <rPr>
            <sz val="9"/>
            <color indexed="81"/>
            <rFont val="Tahoma"/>
            <family val="2"/>
          </rPr>
          <t xml:space="preserve">
</t>
        </r>
      </text>
    </comment>
    <comment ref="J169" authorId="0" shapeId="0" xr:uid="{00000000-0006-0000-0400-000006000000}">
      <text>
        <r>
          <rPr>
            <sz val="9"/>
            <color indexed="81"/>
            <rFont val="Tahoma"/>
            <family val="2"/>
          </rPr>
          <t>Thurs Afternoon - Alternate Best Shot
1st - 4pts
2nd - 3pts
3rd - 2pts
4th - 1pt</t>
        </r>
      </text>
    </comment>
    <comment ref="B187" authorId="0" shapeId="0" xr:uid="{00000000-0006-0000-0400-000007000000}">
      <text>
        <r>
          <rPr>
            <b/>
            <sz val="9"/>
            <color indexed="81"/>
            <rFont val="Tahoma"/>
            <family val="2"/>
          </rPr>
          <t xml:space="preserve">Number of Strokes between the highest handicap player and the lowest handicaped player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Troy Delagardelle</author>
  </authors>
  <commentList>
    <comment ref="A1" authorId="0" shapeId="0" xr:uid="{00000000-0006-0000-0500-000001000000}">
      <text>
        <r>
          <rPr>
            <b/>
            <sz val="9"/>
            <color indexed="81"/>
            <rFont val="Tahoma"/>
            <family val="2"/>
          </rPr>
          <t>Daily Inputs:
Course Name
Course Hole Par
Course Hole Handicaps</t>
        </r>
        <r>
          <rPr>
            <sz val="9"/>
            <color indexed="81"/>
            <rFont val="Tahoma"/>
            <family val="2"/>
          </rPr>
          <t xml:space="preserve">
</t>
        </r>
        <r>
          <rPr>
            <b/>
            <sz val="9"/>
            <color indexed="81"/>
            <rFont val="Tahoma"/>
            <family val="2"/>
          </rPr>
          <t>Player Matchups (Same order above for scorecard)
Handicaps next to player name for Low Ball Match Play (needed to fiqure strokes given based on low player in the group)</t>
        </r>
      </text>
    </comment>
    <comment ref="A11" authorId="0" shapeId="0" xr:uid="{00000000-0006-0000-0500-000002000000}">
      <text>
        <r>
          <rPr>
            <b/>
            <sz val="9"/>
            <color indexed="81"/>
            <rFont val="Tahoma"/>
            <family val="2"/>
          </rPr>
          <t xml:space="preserve">Each Day the player order must be the same above as the player order below for Match play.
</t>
        </r>
        <r>
          <rPr>
            <sz val="9"/>
            <color indexed="81"/>
            <rFont val="Tahoma"/>
            <family val="2"/>
          </rPr>
          <t xml:space="preserve">
</t>
        </r>
      </text>
    </comment>
    <comment ref="A49" authorId="0" shapeId="0" xr:uid="{00000000-0006-0000-0500-000003000000}">
      <text>
        <r>
          <rPr>
            <b/>
            <sz val="9"/>
            <color indexed="81"/>
            <rFont val="Tahoma"/>
            <family val="2"/>
          </rPr>
          <t xml:space="preserve">Players Handicap
</t>
        </r>
        <r>
          <rPr>
            <sz val="9"/>
            <color indexed="81"/>
            <rFont val="Tahoma"/>
            <family val="2"/>
          </rPr>
          <t xml:space="preserve">
</t>
        </r>
      </text>
    </comment>
    <comment ref="B50" authorId="0" shapeId="0" xr:uid="{00000000-0006-0000-0500-000004000000}">
      <text>
        <r>
          <rPr>
            <b/>
            <sz val="9"/>
            <color indexed="81"/>
            <rFont val="Tahoma"/>
            <family val="2"/>
          </rPr>
          <t xml:space="preserve">Number of Strokes between the highest handicap player and the lowest handicaped player
</t>
        </r>
      </text>
    </comment>
    <comment ref="A158" authorId="0" shapeId="0" xr:uid="{00000000-0006-0000-0500-000005000000}">
      <text>
        <r>
          <rPr>
            <b/>
            <sz val="9"/>
            <color indexed="81"/>
            <rFont val="Tahoma"/>
            <family val="2"/>
          </rPr>
          <t xml:space="preserve">These are the seeds for the singles matchplay tournament
</t>
        </r>
        <r>
          <rPr>
            <sz val="9"/>
            <color indexed="81"/>
            <rFont val="Tahoma"/>
            <family val="2"/>
          </rPr>
          <t xml:space="preserve">
</t>
        </r>
      </text>
    </comment>
    <comment ref="B197" authorId="0" shapeId="0" xr:uid="{00000000-0006-0000-0500-000007000000}">
      <text>
        <r>
          <rPr>
            <b/>
            <sz val="9"/>
            <color indexed="81"/>
            <rFont val="Tahoma"/>
            <family val="2"/>
          </rPr>
          <t xml:space="preserve">Number of Strokes between the highest handicap player and the lowest handicaped player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Troy Delagardelle</author>
  </authors>
  <commentList>
    <comment ref="C5" authorId="0" shapeId="0" xr:uid="{0A36DEA4-0749-42E5-AF4F-0BCF25F7DC43}">
      <text>
        <r>
          <rPr>
            <b/>
            <sz val="9"/>
            <color indexed="81"/>
            <rFont val="Tahoma"/>
            <family val="2"/>
          </rPr>
          <t xml:space="preserve">Seeds have been verified for the 2025 Cup
</t>
        </r>
        <r>
          <rPr>
            <sz val="9"/>
            <color indexed="81"/>
            <rFont val="Tahoma"/>
            <family val="2"/>
          </rPr>
          <t xml:space="preserve">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TroyD</author>
    <author>Troy Delagardelle</author>
  </authors>
  <commentList>
    <comment ref="B4" authorId="0" shapeId="0" xr:uid="{BA9E7ED4-907C-4B3A-8000-0B970142D63E}">
      <text>
        <r>
          <rPr>
            <b/>
            <sz val="9"/>
            <color indexed="81"/>
            <rFont val="Tahoma"/>
            <family val="2"/>
          </rPr>
          <t>In 2024 Woody Johnson will continue to play the forward tees, this will be his third year of moving up. We will take one stroke off his Handicap</t>
        </r>
        <r>
          <rPr>
            <sz val="9"/>
            <color indexed="81"/>
            <rFont val="Tahoma"/>
            <family val="2"/>
          </rPr>
          <t xml:space="preserve">
</t>
        </r>
      </text>
    </comment>
    <comment ref="C4" authorId="1" shapeId="0" xr:uid="{FD54FD71-DD2B-4AD6-A32F-2C1C97EB7FA4}">
      <text>
        <r>
          <rPr>
            <sz val="9"/>
            <color indexed="81"/>
            <rFont val="Tahoma"/>
            <family val="2"/>
          </rPr>
          <t xml:space="preserve">Woody's Handicap is a 6.  This will be reduced by one stroke and will be the last year for his deduction.
</t>
        </r>
      </text>
    </comment>
    <comment ref="J13" authorId="0" shapeId="0" xr:uid="{54D1FD11-965A-4C6B-9EE2-55177402D248}">
      <text>
        <r>
          <rPr>
            <b/>
            <sz val="9"/>
            <color indexed="81"/>
            <rFont val="Tahoma"/>
            <family val="2"/>
          </rPr>
          <t>In 2024 Woody Johnson will continue to play the forward tees, this will be his third year of moving up. We will take one stroke off his Handicap</t>
        </r>
        <r>
          <rPr>
            <sz val="9"/>
            <color indexed="81"/>
            <rFont val="Tahoma"/>
            <family val="2"/>
          </rPr>
          <t xml:space="preserve">
</t>
        </r>
      </text>
    </comment>
    <comment ref="C15" authorId="1" shapeId="0" xr:uid="{FADD8A28-993B-408A-88E9-D0704705DA2E}">
      <text>
        <r>
          <rPr>
            <b/>
            <sz val="9"/>
            <color indexed="81"/>
            <rFont val="Tahoma"/>
            <family val="2"/>
          </rPr>
          <t>Check with Bryn on how he would like for me to handle Dave's Handi…
2023 - We estimated @ 19 and he played to a 27
UPDATE: Bryn said to keep him at a 19.</t>
        </r>
        <r>
          <rPr>
            <sz val="9"/>
            <color indexed="81"/>
            <rFont val="Tahoma"/>
            <family val="2"/>
          </rPr>
          <t xml:space="preserve">
</t>
        </r>
      </text>
    </comment>
    <comment ref="B32" authorId="0" shapeId="0" xr:uid="{00000000-0006-0000-0D00-000002000000}">
      <text>
        <r>
          <rPr>
            <b/>
            <sz val="9"/>
            <color indexed="81"/>
            <rFont val="Tahoma"/>
            <family val="2"/>
          </rPr>
          <t xml:space="preserve">In 2023 Woody Johnson will continue to play the forward tees, this will be his second year of moving up. </t>
        </r>
        <r>
          <rPr>
            <sz val="9"/>
            <color indexed="81"/>
            <rFont val="Tahoma"/>
            <family val="2"/>
          </rPr>
          <t xml:space="preserve">
</t>
        </r>
      </text>
    </comment>
    <comment ref="B52" authorId="0" shapeId="0" xr:uid="{00000000-0006-0000-0D00-000003000000}">
      <text>
        <r>
          <rPr>
            <b/>
            <sz val="9"/>
            <color indexed="81"/>
            <rFont val="Tahoma"/>
            <family val="2"/>
          </rPr>
          <t xml:space="preserve">In 2023 Woody Johnson will continue to play the forward tees, this will be his second year of moving up. </t>
        </r>
        <r>
          <rPr>
            <sz val="9"/>
            <color indexed="81"/>
            <rFont val="Tahoma"/>
            <family val="2"/>
          </rPr>
          <t xml:space="preserve">
</t>
        </r>
      </text>
    </comment>
  </commentList>
</comments>
</file>

<file path=xl/sharedStrings.xml><?xml version="1.0" encoding="utf-8"?>
<sst xmlns="http://schemas.openxmlformats.org/spreadsheetml/2006/main" count="1681" uniqueCount="284">
  <si>
    <t>HOLE</t>
  </si>
  <si>
    <t>OUT</t>
  </si>
  <si>
    <t>PAR</t>
  </si>
  <si>
    <t>HANDICAP</t>
  </si>
  <si>
    <t>McGarvey</t>
  </si>
  <si>
    <t>McCarter</t>
  </si>
  <si>
    <t>Delagardelle</t>
  </si>
  <si>
    <t>Henderson</t>
  </si>
  <si>
    <t>Sheets</t>
  </si>
  <si>
    <t>Bruns</t>
  </si>
  <si>
    <t>Reese</t>
  </si>
  <si>
    <t>Stremlau</t>
  </si>
  <si>
    <t>Johnson</t>
  </si>
  <si>
    <t>Greiner</t>
  </si>
  <si>
    <t>IN</t>
  </si>
  <si>
    <t>TOT</t>
  </si>
  <si>
    <t>TOTAL</t>
  </si>
  <si>
    <t>HOMETOWN</t>
  </si>
  <si>
    <t>CELL</t>
  </si>
  <si>
    <t>Reimers</t>
  </si>
  <si>
    <t>Mueller</t>
  </si>
  <si>
    <t>Low Score</t>
  </si>
  <si>
    <t>Points</t>
  </si>
  <si>
    <t>MATCH ONE</t>
  </si>
  <si>
    <t>MATCH TWO</t>
  </si>
  <si>
    <t>WINNER:</t>
  </si>
  <si>
    <t>MATCH THREE</t>
  </si>
  <si>
    <t>MATCH FOUR</t>
  </si>
  <si>
    <t>SKINS</t>
  </si>
  <si>
    <t>STABLEFORD</t>
  </si>
  <si>
    <t>NET SCORE LEADERBOARD</t>
  </si>
  <si>
    <t>DAY</t>
  </si>
  <si>
    <t>PLAYER INFO</t>
  </si>
  <si>
    <t>TEAM BLACK</t>
  </si>
  <si>
    <t>TEAM GOLD</t>
  </si>
  <si>
    <t>HAWKEYE CUP TEAMS</t>
  </si>
  <si>
    <t>TEAM SCORES</t>
  </si>
  <si>
    <t>LOW BALL - MATCH PLAY</t>
  </si>
  <si>
    <t>ADJ</t>
  </si>
  <si>
    <t>VS</t>
  </si>
  <si>
    <t>WINNING SCORE</t>
  </si>
  <si>
    <r>
      <rPr>
        <b/>
        <sz val="36"/>
        <color indexed="9"/>
        <rFont val="Verdana"/>
        <family val="2"/>
      </rPr>
      <t>HAWKEYE CUP</t>
    </r>
    <r>
      <rPr>
        <sz val="36"/>
        <color indexed="9"/>
        <rFont val="Verdana"/>
        <family val="2"/>
      </rPr>
      <t xml:space="preserve"> Scoring System</t>
    </r>
  </si>
  <si>
    <t>Session</t>
  </si>
  <si>
    <t>Morn</t>
  </si>
  <si>
    <t>After</t>
  </si>
  <si>
    <t>Seed</t>
  </si>
  <si>
    <t>HCP</t>
  </si>
  <si>
    <t>PTS</t>
  </si>
  <si>
    <t>SEED</t>
  </si>
  <si>
    <t>SINGLES - MATCH PLAY - SUMMARY</t>
  </si>
  <si>
    <t>SINGLES - MATCH PLAY</t>
  </si>
  <si>
    <t>MATCH FIVE</t>
  </si>
  <si>
    <t>MATCH SIX</t>
  </si>
  <si>
    <t>MATCH SEVEN</t>
  </si>
  <si>
    <t>MATCH EIGHT</t>
  </si>
  <si>
    <t>SINGLES - MATCH PLAY - TOURNAMENT</t>
  </si>
  <si>
    <t>SINGLES - MATCH PLAY TOURNAMENT - ROUND 3</t>
  </si>
  <si>
    <t>SINGLES - MATCH PLAY TOURNAMENT - CHAMPIONSHIP</t>
  </si>
  <si>
    <t>CHAMPIONSHIP</t>
  </si>
  <si>
    <t>Level</t>
  </si>
  <si>
    <t>Scott</t>
  </si>
  <si>
    <t>C</t>
  </si>
  <si>
    <t>B</t>
  </si>
  <si>
    <t>D</t>
  </si>
  <si>
    <t>A</t>
  </si>
  <si>
    <t>MATCH ONE (#1 vs #16)</t>
  </si>
  <si>
    <t>MATCH EIGHT (#11 vs #6)</t>
  </si>
  <si>
    <t>Team</t>
  </si>
  <si>
    <t>CONDO MONDO</t>
  </si>
  <si>
    <t>Websites</t>
  </si>
  <si>
    <t>Admin</t>
  </si>
  <si>
    <t>Stever</t>
  </si>
  <si>
    <t>Salter</t>
  </si>
  <si>
    <t>Black Team 1</t>
  </si>
  <si>
    <t>Black Team 2</t>
  </si>
  <si>
    <t>Gold Team 1</t>
  </si>
  <si>
    <t>Gold Team 2</t>
  </si>
  <si>
    <t>troy</t>
  </si>
  <si>
    <t>Pass=</t>
  </si>
  <si>
    <t>Player</t>
  </si>
  <si>
    <t>Player Last name</t>
  </si>
  <si>
    <t>http://www.hawkeyecup.com</t>
  </si>
  <si>
    <t>Nyhus</t>
  </si>
  <si>
    <t>Skins</t>
  </si>
  <si>
    <t>$80 Available</t>
  </si>
  <si>
    <t>1st - $60,  2nd - $40, 3rd - $30, 4th - $20, 5th - $10</t>
  </si>
  <si>
    <t>$160 to Winning Condo</t>
  </si>
  <si>
    <t>1st - $120, 2nd -  $60, 3rd - $50, 4th - $40, 5th - $30, 6th - $20</t>
  </si>
  <si>
    <t>1st - $50, 2nd - $30</t>
  </si>
  <si>
    <t>$200 per player on winning team</t>
  </si>
  <si>
    <t>Each</t>
  </si>
  <si>
    <t>Wins</t>
  </si>
  <si>
    <t>Losses</t>
  </si>
  <si>
    <t>Score</t>
  </si>
  <si>
    <t>Henderson II</t>
  </si>
  <si>
    <t>Handi</t>
  </si>
  <si>
    <t>Whitehill</t>
  </si>
  <si>
    <t>Hart</t>
  </si>
  <si>
    <t>Havel</t>
  </si>
  <si>
    <t>Add these points in manually at the end of the day!</t>
  </si>
  <si>
    <t>Rogers</t>
  </si>
  <si>
    <t>DREAM TEAM</t>
  </si>
  <si>
    <t xml:space="preserve">Practice Round - Sunday Course: </t>
  </si>
  <si>
    <t>HAWKEYE CUP TEAM SELECTION 2024</t>
  </si>
  <si>
    <t>X</t>
  </si>
  <si>
    <t>Tilley</t>
  </si>
  <si>
    <t>AFTERNOON TWO PERSON BEST SHOT SCRAMBLE</t>
  </si>
  <si>
    <t>MORNING TWO MAN LOW BALL - MATCH PLAY - SUMMARY</t>
  </si>
  <si>
    <t>AFTERNOON 4 Player Best Shot - All players on same team - Rank Gross Scores Pts = 4,3,2,0</t>
  </si>
  <si>
    <t>Off</t>
  </si>
  <si>
    <t>Once Matt updates the database with new courses here is the order of events for a full run through.</t>
  </si>
  <si>
    <t>1) Verify all players and Handicapps have been added correctly.</t>
  </si>
  <si>
    <t xml:space="preserve">2) Verify that all courses, pars and handicaps have been added correctly. </t>
  </si>
  <si>
    <t>DONE</t>
  </si>
  <si>
    <t>Step by Step Run Through of Hawkeye Cup Week…..</t>
  </si>
  <si>
    <t>Update this in the spreadsheet and also online in the App</t>
  </si>
  <si>
    <t>MOCK DRAFT: Divide all 16 players into two groups…8 Black and 8 Gold</t>
  </si>
  <si>
    <t>ADMIN: Create Foursomes for Day One in the app</t>
  </si>
  <si>
    <t>PLAYER: Login to the app with each players last name to make sure there are no issues.</t>
  </si>
  <si>
    <t>PLAYER: Enter in sample scores for all foursomes for Monday</t>
  </si>
  <si>
    <t>Download scores in the mobile scores tab and complete a full run thru for the Monday round</t>
  </si>
  <si>
    <t>Make sure and type in the names and don’t cut and paste</t>
  </si>
  <si>
    <t>http://hawkeyecup.com/hcadmin</t>
  </si>
  <si>
    <t>GHIN</t>
  </si>
  <si>
    <t>Total of 65 Points - 33 Points to Win the Cup</t>
  </si>
  <si>
    <t>Black</t>
  </si>
  <si>
    <t>Gold</t>
  </si>
  <si>
    <t>Seeds</t>
  </si>
  <si>
    <t>Monday</t>
  </si>
  <si>
    <t>Tuesday</t>
  </si>
  <si>
    <t>Wednesday</t>
  </si>
  <si>
    <t>Pool A</t>
  </si>
  <si>
    <t>Pool B</t>
  </si>
  <si>
    <t>Pool C</t>
  </si>
  <si>
    <t>Pool D</t>
  </si>
  <si>
    <t>1 Seed</t>
  </si>
  <si>
    <t>8 Seed</t>
  </si>
  <si>
    <t>9 Seed</t>
  </si>
  <si>
    <t>16 Seed</t>
  </si>
  <si>
    <t>2 Seed</t>
  </si>
  <si>
    <t>7 Seed</t>
  </si>
  <si>
    <t>10 Seed</t>
  </si>
  <si>
    <t>15 Seed</t>
  </si>
  <si>
    <t>3 Seed</t>
  </si>
  <si>
    <t>6 Seed</t>
  </si>
  <si>
    <t>11 Seed</t>
  </si>
  <si>
    <t>14 Seed</t>
  </si>
  <si>
    <t>4 Seed</t>
  </si>
  <si>
    <t>5 Seed</t>
  </si>
  <si>
    <t>12 Seed</t>
  </si>
  <si>
    <t>13 Seed</t>
  </si>
  <si>
    <t>MONDAY</t>
  </si>
  <si>
    <t>Winner</t>
  </si>
  <si>
    <t>#16 vs #1</t>
  </si>
  <si>
    <t>#8 vs #9</t>
  </si>
  <si>
    <t>#2 vs #15</t>
  </si>
  <si>
    <t>#7 vs #10</t>
  </si>
  <si>
    <t>#4 vs #13</t>
  </si>
  <si>
    <t>#5 vs #12</t>
  </si>
  <si>
    <t>Player #1</t>
  </si>
  <si>
    <t>Player #2</t>
  </si>
  <si>
    <t>#3 vs #14</t>
  </si>
  <si>
    <t>#6 vs #11</t>
  </si>
  <si>
    <t>#1 vs #9</t>
  </si>
  <si>
    <t>#8 vs #16</t>
  </si>
  <si>
    <t>#2 vs #10</t>
  </si>
  <si>
    <t>#7 vs #15</t>
  </si>
  <si>
    <t>#3 vs #11</t>
  </si>
  <si>
    <t>#6 vs #14</t>
  </si>
  <si>
    <t>#4 vs #12</t>
  </si>
  <si>
    <t>#5 vs #13</t>
  </si>
  <si>
    <t>TUESDAY</t>
  </si>
  <si>
    <t>WEDNESDAY</t>
  </si>
  <si>
    <t>#8 vs #1</t>
  </si>
  <si>
    <t>#16 vs #9</t>
  </si>
  <si>
    <t>#2 vs #7</t>
  </si>
  <si>
    <t>#15 vs #10</t>
  </si>
  <si>
    <t>#3 vs #6</t>
  </si>
  <si>
    <t>#11 vs #14</t>
  </si>
  <si>
    <t>#4 vs #5</t>
  </si>
  <si>
    <t>#12 vs #13</t>
  </si>
  <si>
    <t>W</t>
  </si>
  <si>
    <t>L</t>
  </si>
  <si>
    <t>Pool #1</t>
  </si>
  <si>
    <t>Pool #2</t>
  </si>
  <si>
    <t>Pool #4</t>
  </si>
  <si>
    <t>Pool #3</t>
  </si>
  <si>
    <t>SINGLES POOL PLAY TOURNAMENT</t>
  </si>
  <si>
    <t>**Based on 2024 Net Scores</t>
  </si>
  <si>
    <t># 1 vs. #16</t>
  </si>
  <si>
    <t># 8 vs. #9</t>
  </si>
  <si>
    <t>#1 vs. #9</t>
  </si>
  <si>
    <t>#8 vs. #16</t>
  </si>
  <si>
    <t>Match Ups</t>
  </si>
  <si>
    <t>#9 vs. #16</t>
  </si>
  <si>
    <t>#8 vs. #1</t>
  </si>
  <si>
    <t>Henderson vs. Stremlau</t>
  </si>
  <si>
    <t>Reimers vs. Stremlau</t>
  </si>
  <si>
    <t>Stremlau vs Sheets</t>
  </si>
  <si>
    <t>#2 vs. #10</t>
  </si>
  <si>
    <t>#7 vs. #15</t>
  </si>
  <si>
    <t>#2 Vs. #15</t>
  </si>
  <si>
    <t>#7 Vs. #10</t>
  </si>
  <si>
    <t>#3 vs. #14</t>
  </si>
  <si>
    <t>#6 vs. #11</t>
  </si>
  <si>
    <t>#6 vs. #14</t>
  </si>
  <si>
    <t>#3 vs. #11</t>
  </si>
  <si>
    <t>#3 vs. #6</t>
  </si>
  <si>
    <t>#4 vs. #13</t>
  </si>
  <si>
    <t>#5 vs. #12</t>
  </si>
  <si>
    <t>#4 vs. #12</t>
  </si>
  <si>
    <t>#5 vs. #13</t>
  </si>
  <si>
    <t>#4 vs. #5</t>
  </si>
  <si>
    <t>#12 vs. #13</t>
  </si>
  <si>
    <t>Reimers vs. Henderson</t>
  </si>
  <si>
    <t>Delagardelle vs. Tilley</t>
  </si>
  <si>
    <t>Havel vs. Tilley</t>
  </si>
  <si>
    <t>Delagardelle vs Johnson</t>
  </si>
  <si>
    <t>#2 vs. #7</t>
  </si>
  <si>
    <t>#10 vs. #15</t>
  </si>
  <si>
    <t>Havel vs Delagardelle</t>
  </si>
  <si>
    <t>Johnson vs. Tilley</t>
  </si>
  <si>
    <t>Thursday</t>
  </si>
  <si>
    <t>Pool A Winner</t>
  </si>
  <si>
    <t>vs.</t>
  </si>
  <si>
    <t>Pool B Winner</t>
  </si>
  <si>
    <t>Pool C Winner</t>
  </si>
  <si>
    <t>Pool D Winner</t>
  </si>
  <si>
    <t>Semi Finals</t>
  </si>
  <si>
    <t>Friday</t>
  </si>
  <si>
    <t>Finals</t>
  </si>
  <si>
    <t>Semi Winner #1</t>
  </si>
  <si>
    <t>Semi Winner #2</t>
  </si>
  <si>
    <t>Match Play Tournament Winner will be a captain in the 2026 Hawkeye Cup</t>
  </si>
  <si>
    <t>Unknown</t>
  </si>
  <si>
    <t>Unknown vs. Henderson</t>
  </si>
  <si>
    <t>Reimers vs. Unknown</t>
  </si>
  <si>
    <t>May have to reprogram Condo mondo after shifting cells down.</t>
  </si>
  <si>
    <t>SINGLES - MATCH PLAY TOURNAMENT -WEDNESDAY POOL PLAY</t>
  </si>
  <si>
    <t>SINGLES - MATCH PLAY TOURNAMENT - MONDAY POOL PLAY</t>
  </si>
  <si>
    <t>MATCH TWO  (#8 vs #9)</t>
  </si>
  <si>
    <t>MATCH THREE  (#2 vs #15)</t>
  </si>
  <si>
    <t>MATCH FOUR  (#7 vs #10)</t>
  </si>
  <si>
    <t>MATCH FIVE (#3 vs #14)</t>
  </si>
  <si>
    <t>MATCH SIX (#6 vs #11)</t>
  </si>
  <si>
    <t>MATCH SEVEN (#4 vs #13)</t>
  </si>
  <si>
    <t>MATCH EIGHT (#5 vs #12)</t>
  </si>
  <si>
    <t>SINGLES - MATCH PLAY TOURNAMENT -TUESDAY POOL PLAY</t>
  </si>
  <si>
    <t>MATCH ONE (#1 vs #9)</t>
  </si>
  <si>
    <t>MATCH TWO  (#8 vs #16)</t>
  </si>
  <si>
    <t>MATCH THREE  (#2 vs #10)</t>
  </si>
  <si>
    <t>MATCH FOUR  (#7 vs #15)</t>
  </si>
  <si>
    <t>MATCH FIVE (#3 vs #11)</t>
  </si>
  <si>
    <t>MATCH SIX (#6 vs #14)</t>
  </si>
  <si>
    <t>MATCH SEVEN (#4 vs #12)</t>
  </si>
  <si>
    <t>MATCH ONE (#9 vs #16)</t>
  </si>
  <si>
    <t>MATCH TWO (#8 vs #1)</t>
  </si>
  <si>
    <t>MATCH THREE (#2 vs #7)</t>
  </si>
  <si>
    <t>MATCH FOUR (#10 vs #15)</t>
  </si>
  <si>
    <t>MATCH FIVE (#3 vs #6)</t>
  </si>
  <si>
    <t>MATCH SIX (#14 vs #3)</t>
  </si>
  <si>
    <t>MATCH SEVEN (#4 vs #5)</t>
  </si>
  <si>
    <t>MATCH EIGHT (#12 vs #13)</t>
  </si>
  <si>
    <t>Havel vs Greiner</t>
  </si>
  <si>
    <t>Hart vs Rogers</t>
  </si>
  <si>
    <t>Salter vs Whitehill</t>
  </si>
  <si>
    <t>Stever vs Mueller</t>
  </si>
  <si>
    <t>Henderson II vs Bruns</t>
  </si>
  <si>
    <t>Hart vs Whitehill</t>
  </si>
  <si>
    <t>Salter vs Rogers</t>
  </si>
  <si>
    <t>Hart vs Salter</t>
  </si>
  <si>
    <t>Whitehill vs Rogers</t>
  </si>
  <si>
    <t>Stever vs Bruns</t>
  </si>
  <si>
    <t>Henderson vs  Mueller</t>
  </si>
  <si>
    <t>Stever vs Henderson II</t>
  </si>
  <si>
    <t>Bruns vs Mueller</t>
  </si>
  <si>
    <t>Day One - Monday Course - Evermore Cypress</t>
  </si>
  <si>
    <t>Day Two - Tuesday Course - Southern Dunes</t>
  </si>
  <si>
    <t>Day Three - Wednesday Course - Evermore Links</t>
  </si>
  <si>
    <t>Day Four - Thursday Course - OCN Panther Lake</t>
  </si>
  <si>
    <t>Day Five - Friday Course - Celebration Golf Club</t>
  </si>
  <si>
    <t>Stever II</t>
  </si>
  <si>
    <t>Manual Seed</t>
  </si>
  <si>
    <t>Stever Ii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</si>
</sst>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6" formatCode="&quot;$&quot;#,##0_);[Red]\(&quot;$&quot;#,##0\)"/>
    <numFmt numFmtId="164" formatCode="0.0"/>
    <numFmt numFmtId="165" formatCode="&quot;$&quot;#,##0"/>
  </numFmts>
  <fonts count="95" x14ac:knownFonts="1">
    <font>
      <sz val="11"/>
      <color theme="1"/>
      <name val="Calibri"/>
      <family val="2"/>
      <scheme val="minor"/>
    </font>
    <font>
      <sz val="11"/>
      <color indexed="8"/>
      <name val="Calibri"/>
      <family val="2"/>
    </font>
    <font>
      <b/>
      <sz val="11"/>
      <color indexed="9"/>
      <name val="Calibri"/>
      <family val="2"/>
    </font>
    <font>
      <b/>
      <sz val="11"/>
      <color indexed="8"/>
      <name val="Calibri"/>
      <family val="2"/>
    </font>
    <font>
      <sz val="11"/>
      <color indexed="9"/>
      <name val="Calibri"/>
      <family val="2"/>
    </font>
    <font>
      <sz val="11"/>
      <name val="Calibri"/>
      <family val="2"/>
    </font>
    <font>
      <sz val="10"/>
      <name val="Verdana"/>
      <family val="2"/>
    </font>
    <font>
      <b/>
      <sz val="10"/>
      <name val="Verdana"/>
      <family val="2"/>
    </font>
    <font>
      <b/>
      <sz val="8"/>
      <color indexed="8"/>
      <name val="Calibri"/>
      <family val="2"/>
    </font>
    <font>
      <b/>
      <i/>
      <sz val="8"/>
      <color indexed="8"/>
      <name val="Calibri"/>
      <family val="2"/>
    </font>
    <font>
      <b/>
      <sz val="16"/>
      <color indexed="9"/>
      <name val="Calibri"/>
      <family val="2"/>
    </font>
    <font>
      <b/>
      <sz val="16"/>
      <color indexed="8"/>
      <name val="Calibri"/>
      <family val="2"/>
    </font>
    <font>
      <sz val="36"/>
      <color indexed="9"/>
      <name val="Verdana"/>
      <family val="2"/>
    </font>
    <font>
      <sz val="9"/>
      <color indexed="81"/>
      <name val="Tahoma"/>
      <family val="2"/>
    </font>
    <font>
      <b/>
      <sz val="9"/>
      <color indexed="81"/>
      <name val="Tahoma"/>
      <family val="2"/>
    </font>
    <font>
      <b/>
      <sz val="10"/>
      <color indexed="8"/>
      <name val="Verdana"/>
      <family val="2"/>
    </font>
    <font>
      <b/>
      <i/>
      <sz val="8"/>
      <color indexed="9"/>
      <name val="Calibri"/>
      <family val="2"/>
    </font>
    <font>
      <b/>
      <i/>
      <sz val="8"/>
      <name val="Calibri"/>
      <family val="2"/>
    </font>
    <font>
      <b/>
      <sz val="11"/>
      <name val="Calibri"/>
      <family val="2"/>
    </font>
    <font>
      <b/>
      <sz val="16"/>
      <name val="Verdana"/>
      <family val="2"/>
    </font>
    <font>
      <b/>
      <sz val="36"/>
      <color indexed="9"/>
      <name val="Verdana"/>
      <family val="2"/>
    </font>
    <font>
      <sz val="10"/>
      <name val="Verdana"/>
      <family val="2"/>
    </font>
    <font>
      <sz val="10"/>
      <color indexed="9"/>
      <name val="Verdana"/>
      <family val="2"/>
    </font>
    <font>
      <b/>
      <sz val="10"/>
      <color indexed="9"/>
      <name val="Verdana"/>
      <family val="2"/>
    </font>
    <font>
      <b/>
      <sz val="16"/>
      <color indexed="9"/>
      <name val="Verdana"/>
      <family val="2"/>
    </font>
    <font>
      <sz val="12"/>
      <name val="Calibri"/>
      <family val="2"/>
    </font>
    <font>
      <sz val="8"/>
      <name val="Calibri"/>
      <family val="2"/>
    </font>
    <font>
      <sz val="11"/>
      <color indexed="8"/>
      <name val="Verdana"/>
      <family val="2"/>
    </font>
    <font>
      <b/>
      <sz val="16"/>
      <name val="Calibri"/>
      <family val="2"/>
    </font>
    <font>
      <sz val="8"/>
      <name val="Verdana"/>
      <family val="2"/>
    </font>
    <font>
      <b/>
      <sz val="8"/>
      <name val="Verdana"/>
      <family val="2"/>
    </font>
    <font>
      <b/>
      <sz val="12"/>
      <color indexed="8"/>
      <name val="Calibri"/>
      <family val="2"/>
    </font>
    <font>
      <sz val="12"/>
      <color indexed="8"/>
      <name val="Calibri"/>
      <family val="2"/>
    </font>
    <font>
      <b/>
      <sz val="14"/>
      <color indexed="8"/>
      <name val="Calibri"/>
      <family val="2"/>
    </font>
    <font>
      <sz val="14"/>
      <color indexed="8"/>
      <name val="Calibri"/>
      <family val="2"/>
    </font>
    <font>
      <b/>
      <sz val="12"/>
      <color indexed="9"/>
      <name val="Verdana"/>
      <family val="2"/>
    </font>
    <font>
      <b/>
      <sz val="12"/>
      <color indexed="8"/>
      <name val="Verdana"/>
      <family val="2"/>
    </font>
    <font>
      <sz val="12"/>
      <color indexed="8"/>
      <name val="Verdana"/>
      <family val="2"/>
    </font>
    <font>
      <b/>
      <sz val="12"/>
      <name val="Verdana"/>
      <family val="2"/>
    </font>
    <font>
      <b/>
      <sz val="9"/>
      <color indexed="9"/>
      <name val="Verdana"/>
      <family val="2"/>
    </font>
    <font>
      <b/>
      <sz val="9"/>
      <color indexed="8"/>
      <name val="Verdana"/>
      <family val="2"/>
    </font>
    <font>
      <sz val="9"/>
      <color indexed="8"/>
      <name val="Verdana"/>
      <family val="2"/>
    </font>
    <font>
      <b/>
      <i/>
      <sz val="11"/>
      <color indexed="8"/>
      <name val="Calibri"/>
      <family val="2"/>
    </font>
    <font>
      <i/>
      <sz val="11"/>
      <color indexed="8"/>
      <name val="Calibri"/>
      <family val="2"/>
    </font>
    <font>
      <sz val="12"/>
      <color indexed="9"/>
      <name val="Calibri"/>
      <family val="2"/>
    </font>
    <font>
      <b/>
      <sz val="12"/>
      <color indexed="9"/>
      <name val="Calibri"/>
      <family val="2"/>
    </font>
    <font>
      <b/>
      <sz val="12"/>
      <name val="Calibri"/>
      <family val="2"/>
    </font>
    <font>
      <b/>
      <sz val="14"/>
      <color indexed="9"/>
      <name val="Calibri"/>
      <family val="2"/>
    </font>
    <font>
      <b/>
      <sz val="14"/>
      <name val="Calibri"/>
      <family val="2"/>
    </font>
    <font>
      <b/>
      <sz val="8"/>
      <color indexed="9"/>
      <name val="Calibri"/>
      <family val="2"/>
    </font>
    <font>
      <b/>
      <sz val="18"/>
      <color indexed="8"/>
      <name val="Calibri"/>
      <family val="2"/>
    </font>
    <font>
      <sz val="10"/>
      <color indexed="63"/>
      <name val="Verdana"/>
      <family val="2"/>
    </font>
    <font>
      <sz val="9.9"/>
      <color indexed="63"/>
      <name val="Arial"/>
      <family val="2"/>
    </font>
    <font>
      <b/>
      <sz val="9.9"/>
      <color indexed="63"/>
      <name val="Arial"/>
      <family val="2"/>
    </font>
    <font>
      <b/>
      <sz val="11"/>
      <color indexed="10"/>
      <name val="Calibri"/>
      <family val="2"/>
    </font>
    <font>
      <b/>
      <sz val="8"/>
      <color indexed="9"/>
      <name val="Verdana"/>
      <family val="2"/>
    </font>
    <font>
      <sz val="11"/>
      <color indexed="8"/>
      <name val="Verdana"/>
      <family val="2"/>
    </font>
    <font>
      <sz val="11"/>
      <name val="Verdana"/>
      <family val="2"/>
    </font>
    <font>
      <sz val="11"/>
      <color indexed="63"/>
      <name val="Calibri"/>
      <family val="2"/>
    </font>
    <font>
      <b/>
      <sz val="10"/>
      <color indexed="8"/>
      <name val="Verdana"/>
      <family val="2"/>
    </font>
    <font>
      <sz val="16"/>
      <color indexed="9"/>
      <name val="Calibri"/>
      <family val="2"/>
    </font>
    <font>
      <sz val="8"/>
      <color indexed="8"/>
      <name val="Calibri"/>
      <family val="2"/>
    </font>
    <font>
      <sz val="11"/>
      <color indexed="10"/>
      <name val="Calibri"/>
      <family val="2"/>
    </font>
    <font>
      <b/>
      <sz val="9"/>
      <name val="Verdana"/>
      <family val="2"/>
    </font>
    <font>
      <sz val="10"/>
      <color indexed="8"/>
      <name val="Helvetica"/>
      <family val="2"/>
    </font>
    <font>
      <b/>
      <sz val="11"/>
      <color indexed="8"/>
      <name val="Verdana"/>
      <family val="2"/>
    </font>
    <font>
      <b/>
      <sz val="11"/>
      <name val="Verdana"/>
      <family val="2"/>
    </font>
    <font>
      <sz val="11"/>
      <color indexed="9"/>
      <name val="Verdana"/>
      <family val="2"/>
    </font>
    <font>
      <b/>
      <sz val="11"/>
      <color indexed="9"/>
      <name val="Verdana"/>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u/>
      <sz val="11"/>
      <color theme="10"/>
      <name val="Calibri"/>
      <family val="2"/>
    </font>
    <font>
      <sz val="11"/>
      <color rgb="FF3F3F76"/>
      <name val="Calibri"/>
      <family val="2"/>
      <scheme val="minor"/>
    </font>
    <font>
      <sz val="11"/>
      <color rgb="FFFA7D00"/>
      <name val="Calibri"/>
      <family val="2"/>
      <scheme val="minor"/>
    </font>
    <font>
      <sz val="11"/>
      <color rgb="FF9C5700"/>
      <name val="Calibri"/>
      <family val="2"/>
      <scheme val="minor"/>
    </font>
    <font>
      <b/>
      <sz val="11"/>
      <color rgb="FF3F3F3F"/>
      <name val="Calibri"/>
      <family val="2"/>
      <scheme val="minor"/>
    </font>
    <font>
      <sz val="18"/>
      <color theme="3"/>
      <name val="Cambria"/>
      <family val="2"/>
      <scheme val="major"/>
    </font>
    <font>
      <b/>
      <sz val="11"/>
      <color theme="1"/>
      <name val="Calibri"/>
      <family val="2"/>
      <scheme val="minor"/>
    </font>
    <font>
      <sz val="11"/>
      <color rgb="FFFF0000"/>
      <name val="Calibri"/>
      <family val="2"/>
      <scheme val="minor"/>
    </font>
    <font>
      <sz val="11"/>
      <color theme="1"/>
      <name val="Verdana"/>
      <family val="2"/>
    </font>
    <font>
      <b/>
      <sz val="11"/>
      <color theme="1"/>
      <name val="Verdana"/>
      <family val="2"/>
    </font>
    <font>
      <u/>
      <sz val="11"/>
      <color theme="10"/>
      <name val="Verdana"/>
      <family val="2"/>
    </font>
    <font>
      <sz val="11"/>
      <color theme="1"/>
      <name val="Calibri"/>
      <family val="2"/>
    </font>
    <font>
      <sz val="11"/>
      <color rgb="FF000000"/>
      <name val="Calibri"/>
      <family val="2"/>
    </font>
    <font>
      <sz val="11"/>
      <color theme="1"/>
      <name val="Abadi"/>
      <family val="2"/>
    </font>
    <font>
      <sz val="11"/>
      <color indexed="8"/>
      <name val="Abadi"/>
      <family val="2"/>
    </font>
    <font>
      <sz val="9.9"/>
      <color rgb="FF333333"/>
      <name val="Arial"/>
      <family val="2"/>
    </font>
  </fonts>
  <fills count="48">
    <fill>
      <patternFill patternType="none"/>
    </fill>
    <fill>
      <patternFill patternType="gray125"/>
    </fill>
    <fill>
      <patternFill patternType="solid">
        <fgColor indexed="17"/>
        <bgColor indexed="64"/>
      </patternFill>
    </fill>
    <fill>
      <patternFill patternType="solid">
        <fgColor indexed="60"/>
        <bgColor indexed="64"/>
      </patternFill>
    </fill>
    <fill>
      <patternFill patternType="solid">
        <fgColor indexed="8"/>
        <bgColor indexed="64"/>
      </patternFill>
    </fill>
    <fill>
      <patternFill patternType="solid">
        <fgColor indexed="50"/>
        <bgColor indexed="64"/>
      </patternFill>
    </fill>
    <fill>
      <patternFill patternType="solid">
        <fgColor indexed="9"/>
        <bgColor indexed="64"/>
      </patternFill>
    </fill>
    <fill>
      <patternFill patternType="solid">
        <fgColor indexed="51"/>
        <bgColor indexed="64"/>
      </patternFill>
    </fill>
    <fill>
      <patternFill patternType="solid">
        <fgColor indexed="22"/>
        <bgColor indexed="64"/>
      </patternFill>
    </fill>
    <fill>
      <patternFill patternType="solid">
        <fgColor indexed="10"/>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rgb="FFFFFFFF"/>
        <bgColor indexed="64"/>
      </patternFill>
    </fill>
    <fill>
      <patternFill patternType="solid">
        <fgColor theme="0"/>
        <bgColor indexed="64"/>
      </patternFill>
    </fill>
    <fill>
      <patternFill patternType="solid">
        <fgColor theme="0" tint="-0.14999847407452621"/>
        <bgColor indexed="64"/>
      </patternFill>
    </fill>
    <fill>
      <patternFill patternType="solid">
        <fgColor rgb="FFFFCC00"/>
        <bgColor indexed="64"/>
      </patternFill>
    </fill>
    <fill>
      <patternFill patternType="solid">
        <fgColor theme="1"/>
        <bgColor indexed="64"/>
      </patternFill>
    </fill>
    <fill>
      <patternFill patternType="solid">
        <fgColor rgb="FFFFC000"/>
        <bgColor indexed="64"/>
      </patternFill>
    </fill>
    <fill>
      <patternFill patternType="solid">
        <fgColor theme="0" tint="-4.9989318521683403E-2"/>
        <bgColor indexed="64"/>
      </patternFill>
    </fill>
  </fills>
  <borders count="80">
    <border>
      <left/>
      <right/>
      <top/>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top style="medium">
        <color indexed="64"/>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medium">
        <color indexed="64"/>
      </right>
      <top/>
      <bottom style="medium">
        <color indexed="64"/>
      </bottom>
      <diagonal/>
    </border>
    <border>
      <left style="medium">
        <color indexed="64"/>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right/>
      <top style="thin">
        <color indexed="64"/>
      </top>
      <bottom/>
      <diagonal/>
    </border>
    <border>
      <left/>
      <right style="thin">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bottom/>
      <diagonal/>
    </border>
    <border>
      <left/>
      <right style="medium">
        <color indexed="64"/>
      </right>
      <top style="thin">
        <color indexed="64"/>
      </top>
      <bottom/>
      <diagonal/>
    </border>
    <border>
      <left style="thin">
        <color indexed="64"/>
      </left>
      <right/>
      <top style="thin">
        <color indexed="64"/>
      </top>
      <bottom/>
      <diagonal/>
    </border>
    <border>
      <left style="thin">
        <color indexed="64"/>
      </left>
      <right/>
      <top style="medium">
        <color indexed="64"/>
      </top>
      <bottom/>
      <diagonal/>
    </border>
    <border>
      <left/>
      <right style="thin">
        <color indexed="64"/>
      </right>
      <top style="medium">
        <color indexed="64"/>
      </top>
      <bottom/>
      <diagonal/>
    </border>
    <border>
      <left style="medium">
        <color indexed="64"/>
      </left>
      <right style="medium">
        <color indexed="64"/>
      </right>
      <top style="thin">
        <color indexed="64"/>
      </top>
      <bottom/>
      <diagonal/>
    </border>
    <border>
      <left style="thin">
        <color indexed="64"/>
      </left>
      <right/>
      <top/>
      <bottom style="thin">
        <color indexed="64"/>
      </bottom>
      <diagonal/>
    </border>
    <border>
      <left style="medium">
        <color indexed="64"/>
      </left>
      <right/>
      <top/>
      <bottom style="medium">
        <color indexed="64"/>
      </bottom>
      <diagonal/>
    </border>
    <border>
      <left/>
      <right/>
      <top/>
      <bottom style="medium">
        <color indexed="64"/>
      </bottom>
      <diagonal/>
    </border>
    <border>
      <left style="medium">
        <color indexed="64"/>
      </left>
      <right style="medium">
        <color indexed="64"/>
      </right>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top style="thin">
        <color indexed="64"/>
      </top>
      <bottom style="medium">
        <color indexed="64"/>
      </bottom>
      <diagonal/>
    </border>
    <border>
      <left style="thin">
        <color indexed="64"/>
      </left>
      <right/>
      <top/>
      <bottom style="medium">
        <color indexed="64"/>
      </bottom>
      <diagonal/>
    </border>
    <border>
      <left style="thin">
        <color indexed="64"/>
      </left>
      <right style="thin">
        <color indexed="64"/>
      </right>
      <top style="medium">
        <color indexed="64"/>
      </top>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style="medium">
        <color indexed="64"/>
      </right>
      <top/>
      <bottom/>
      <diagonal/>
    </border>
    <border>
      <left/>
      <right/>
      <top/>
      <bottom style="hair">
        <color indexed="64"/>
      </bottom>
      <diagonal/>
    </border>
    <border>
      <left style="hair">
        <color indexed="64"/>
      </left>
      <right style="hair">
        <color indexed="64"/>
      </right>
      <top style="hair">
        <color indexed="64"/>
      </top>
      <bottom style="hair">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style="thin">
        <color indexed="64"/>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hair">
        <color indexed="64"/>
      </left>
      <right/>
      <top/>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hair">
        <color indexed="64"/>
      </right>
      <top style="hair">
        <color indexed="64"/>
      </top>
      <bottom style="hair">
        <color indexed="64"/>
      </bottom>
      <diagonal/>
    </border>
    <border>
      <left style="hair">
        <color indexed="64"/>
      </left>
      <right style="medium">
        <color indexed="64"/>
      </right>
      <top style="hair">
        <color indexed="64"/>
      </top>
      <bottom style="hair">
        <color indexed="64"/>
      </bottom>
      <diagonal/>
    </border>
  </borders>
  <cellStyleXfs count="49">
    <xf numFmtId="0" fontId="0" fillId="0" borderId="0"/>
    <xf numFmtId="0" fontId="69" fillId="10" borderId="0" applyNumberFormat="0" applyBorder="0" applyAlignment="0" applyProtection="0"/>
    <xf numFmtId="0" fontId="69" fillId="11" borderId="0" applyNumberFormat="0" applyBorder="0" applyAlignment="0" applyProtection="0"/>
    <xf numFmtId="0" fontId="69" fillId="12" borderId="0" applyNumberFormat="0" applyBorder="0" applyAlignment="0" applyProtection="0"/>
    <xf numFmtId="0" fontId="69" fillId="13" borderId="0" applyNumberFormat="0" applyBorder="0" applyAlignment="0" applyProtection="0"/>
    <xf numFmtId="0" fontId="69" fillId="14" borderId="0" applyNumberFormat="0" applyBorder="0" applyAlignment="0" applyProtection="0"/>
    <xf numFmtId="0" fontId="69" fillId="15" borderId="0" applyNumberFormat="0" applyBorder="0" applyAlignment="0" applyProtection="0"/>
    <xf numFmtId="0" fontId="69" fillId="16" borderId="0" applyNumberFormat="0" applyBorder="0" applyAlignment="0" applyProtection="0"/>
    <xf numFmtId="0" fontId="69" fillId="17" borderId="0" applyNumberFormat="0" applyBorder="0" applyAlignment="0" applyProtection="0"/>
    <xf numFmtId="0" fontId="69" fillId="18" borderId="0" applyNumberFormat="0" applyBorder="0" applyAlignment="0" applyProtection="0"/>
    <xf numFmtId="0" fontId="69" fillId="19" borderId="0" applyNumberFormat="0" applyBorder="0" applyAlignment="0" applyProtection="0"/>
    <xf numFmtId="0" fontId="69" fillId="20" borderId="0" applyNumberFormat="0" applyBorder="0" applyAlignment="0" applyProtection="0"/>
    <xf numFmtId="0" fontId="69" fillId="21" borderId="0" applyNumberFormat="0" applyBorder="0" applyAlignment="0" applyProtection="0"/>
    <xf numFmtId="0" fontId="69" fillId="22" borderId="0" applyNumberFormat="0" applyBorder="0" applyAlignment="0" applyProtection="0"/>
    <xf numFmtId="0" fontId="69" fillId="23" borderId="0" applyNumberFormat="0" applyBorder="0" applyAlignment="0" applyProtection="0"/>
    <xf numFmtId="0" fontId="69" fillId="24" borderId="0" applyNumberFormat="0" applyBorder="0" applyAlignment="0" applyProtection="0"/>
    <xf numFmtId="0" fontId="69" fillId="25" borderId="0" applyNumberFormat="0" applyBorder="0" applyAlignment="0" applyProtection="0"/>
    <xf numFmtId="0" fontId="69" fillId="26" borderId="0" applyNumberFormat="0" applyBorder="0" applyAlignment="0" applyProtection="0"/>
    <xf numFmtId="0" fontId="69" fillId="27" borderId="0" applyNumberFormat="0" applyBorder="0" applyAlignment="0" applyProtection="0"/>
    <xf numFmtId="0" fontId="70" fillId="28" borderId="0" applyNumberFormat="0" applyBorder="0" applyAlignment="0" applyProtection="0"/>
    <xf numFmtId="0" fontId="70" fillId="29" borderId="0" applyNumberFormat="0" applyBorder="0" applyAlignment="0" applyProtection="0"/>
    <xf numFmtId="0" fontId="70" fillId="30" borderId="0" applyNumberFormat="0" applyBorder="0" applyAlignment="0" applyProtection="0"/>
    <xf numFmtId="0" fontId="70" fillId="31" borderId="0" applyNumberFormat="0" applyBorder="0" applyAlignment="0" applyProtection="0"/>
    <xf numFmtId="0" fontId="70" fillId="32" borderId="0" applyNumberFormat="0" applyBorder="0" applyAlignment="0" applyProtection="0"/>
    <xf numFmtId="0" fontId="70" fillId="33" borderId="0" applyNumberFormat="0" applyBorder="0" applyAlignment="0" applyProtection="0"/>
    <xf numFmtId="0" fontId="71" fillId="34" borderId="0" applyNumberFormat="0" applyBorder="0" applyAlignment="0" applyProtection="0"/>
    <xf numFmtId="0" fontId="72" fillId="35" borderId="66" applyNumberFormat="0" applyAlignment="0" applyProtection="0"/>
    <xf numFmtId="0" fontId="73" fillId="36" borderId="67" applyNumberFormat="0" applyAlignment="0" applyProtection="0"/>
    <xf numFmtId="0" fontId="74" fillId="0" borderId="0" applyNumberFormat="0" applyFill="0" applyBorder="0" applyAlignment="0" applyProtection="0"/>
    <xf numFmtId="0" fontId="75" fillId="37" borderId="0" applyNumberFormat="0" applyBorder="0" applyAlignment="0" applyProtection="0"/>
    <xf numFmtId="0" fontId="76" fillId="0" borderId="68" applyNumberFormat="0" applyFill="0" applyAlignment="0" applyProtection="0"/>
    <xf numFmtId="0" fontId="77" fillId="0" borderId="69" applyNumberFormat="0" applyFill="0" applyAlignment="0" applyProtection="0"/>
    <xf numFmtId="0" fontId="78" fillId="0" borderId="70" applyNumberFormat="0" applyFill="0" applyAlignment="0" applyProtection="0"/>
    <xf numFmtId="0" fontId="78" fillId="0" borderId="0" applyNumberFormat="0" applyFill="0" applyBorder="0" applyAlignment="0" applyProtection="0"/>
    <xf numFmtId="0" fontId="79" fillId="0" borderId="0" applyNumberFormat="0" applyFill="0" applyBorder="0" applyAlignment="0" applyProtection="0">
      <alignment vertical="top"/>
      <protection locked="0"/>
    </xf>
    <xf numFmtId="0" fontId="80" fillId="38" borderId="66" applyNumberFormat="0" applyAlignment="0" applyProtection="0"/>
    <xf numFmtId="0" fontId="81" fillId="0" borderId="71" applyNumberFormat="0" applyFill="0" applyAlignment="0" applyProtection="0"/>
    <xf numFmtId="0" fontId="82" fillId="39" borderId="0" applyNumberFormat="0" applyBorder="0" applyAlignment="0" applyProtection="0"/>
    <xf numFmtId="0" fontId="6" fillId="0" borderId="0"/>
    <xf numFmtId="0" fontId="21" fillId="0" borderId="0"/>
    <xf numFmtId="0" fontId="6" fillId="0" borderId="0"/>
    <xf numFmtId="0" fontId="64" fillId="0" borderId="0" applyNumberFormat="0" applyFill="0" applyBorder="0" applyProtection="0">
      <alignment vertical="top" wrapText="1"/>
    </xf>
    <xf numFmtId="0" fontId="69" fillId="0" borderId="0"/>
    <xf numFmtId="0" fontId="1" fillId="0" borderId="0"/>
    <xf numFmtId="0" fontId="69" fillId="40" borderId="72" applyNumberFormat="0" applyFont="0" applyAlignment="0" applyProtection="0"/>
    <xf numFmtId="0" fontId="83" fillId="35" borderId="73" applyNumberFormat="0" applyAlignment="0" applyProtection="0"/>
    <xf numFmtId="0" fontId="84" fillId="0" borderId="0" applyNumberFormat="0" applyFill="0" applyBorder="0" applyAlignment="0" applyProtection="0"/>
    <xf numFmtId="0" fontId="85" fillId="0" borderId="74" applyNumberFormat="0" applyFill="0" applyAlignment="0" applyProtection="0"/>
    <xf numFmtId="0" fontId="86" fillId="0" borderId="0" applyNumberFormat="0" applyFill="0" applyBorder="0" applyAlignment="0" applyProtection="0"/>
  </cellStyleXfs>
  <cellXfs count="839">
    <xf numFmtId="0" fontId="0" fillId="0" borderId="0" xfId="0"/>
    <xf numFmtId="0" fontId="3" fillId="0" borderId="0" xfId="0" applyFont="1" applyAlignment="1">
      <alignment horizontal="center"/>
    </xf>
    <xf numFmtId="0" fontId="0" fillId="0" borderId="0" xfId="0" applyAlignment="1">
      <alignment horizontal="center"/>
    </xf>
    <xf numFmtId="0" fontId="0" fillId="0" borderId="1" xfId="0" applyBorder="1"/>
    <xf numFmtId="0" fontId="0" fillId="0" borderId="2" xfId="0" applyBorder="1"/>
    <xf numFmtId="0" fontId="0" fillId="0" borderId="3" xfId="0" applyBorder="1"/>
    <xf numFmtId="0" fontId="0" fillId="0" borderId="4" xfId="0" applyBorder="1"/>
    <xf numFmtId="0" fontId="3" fillId="0" borderId="0" xfId="0" applyFont="1"/>
    <xf numFmtId="0" fontId="2" fillId="2" borderId="5" xfId="0" applyFont="1" applyFill="1" applyBorder="1" applyAlignment="1">
      <alignment horizontal="center"/>
    </xf>
    <xf numFmtId="0" fontId="0" fillId="3" borderId="5" xfId="0" applyFill="1" applyBorder="1" applyAlignment="1">
      <alignment horizontal="center"/>
    </xf>
    <xf numFmtId="0" fontId="4" fillId="3" borderId="6" xfId="0" applyFont="1" applyFill="1" applyBorder="1" applyAlignment="1">
      <alignment horizontal="left"/>
    </xf>
    <xf numFmtId="0" fontId="0" fillId="3" borderId="7" xfId="0" applyFill="1" applyBorder="1" applyAlignment="1">
      <alignment horizontal="center"/>
    </xf>
    <xf numFmtId="0" fontId="0" fillId="0" borderId="3" xfId="0" applyBorder="1" applyAlignment="1">
      <alignment horizontal="center"/>
    </xf>
    <xf numFmtId="0" fontId="0" fillId="0" borderId="8" xfId="0" applyBorder="1" applyAlignment="1">
      <alignment horizontal="center"/>
    </xf>
    <xf numFmtId="0" fontId="0" fillId="3" borderId="4" xfId="0" applyFill="1" applyBorder="1"/>
    <xf numFmtId="0" fontId="2" fillId="3" borderId="1" xfId="0" applyFont="1" applyFill="1" applyBorder="1" applyAlignment="1">
      <alignment horizontal="center"/>
    </xf>
    <xf numFmtId="0" fontId="2" fillId="3" borderId="2" xfId="0" applyFont="1" applyFill="1" applyBorder="1" applyAlignment="1">
      <alignment horizontal="center"/>
    </xf>
    <xf numFmtId="0" fontId="6" fillId="0" borderId="0" xfId="38" applyAlignment="1">
      <alignment horizontal="center"/>
    </xf>
    <xf numFmtId="0" fontId="4" fillId="4" borderId="1" xfId="0" applyFont="1" applyFill="1" applyBorder="1"/>
    <xf numFmtId="0" fontId="4" fillId="4" borderId="2" xfId="0" applyFont="1" applyFill="1" applyBorder="1"/>
    <xf numFmtId="0" fontId="4" fillId="3" borderId="4" xfId="0" applyFont="1" applyFill="1" applyBorder="1"/>
    <xf numFmtId="0" fontId="0" fillId="3" borderId="1" xfId="0" applyFill="1" applyBorder="1"/>
    <xf numFmtId="0" fontId="8" fillId="0" borderId="9" xfId="0" applyFont="1" applyBorder="1" applyAlignment="1">
      <alignment horizontal="right"/>
    </xf>
    <xf numFmtId="0" fontId="0" fillId="0" borderId="9" xfId="0" applyBorder="1"/>
    <xf numFmtId="0" fontId="2" fillId="2" borderId="4" xfId="0" applyFont="1" applyFill="1" applyBorder="1"/>
    <xf numFmtId="0" fontId="4" fillId="2" borderId="1" xfId="0" applyFont="1" applyFill="1" applyBorder="1"/>
    <xf numFmtId="0" fontId="4" fillId="2" borderId="2" xfId="0" applyFont="1" applyFill="1" applyBorder="1"/>
    <xf numFmtId="0" fontId="4" fillId="3" borderId="10" xfId="0" applyFont="1" applyFill="1" applyBorder="1"/>
    <xf numFmtId="0" fontId="0" fillId="3" borderId="11" xfId="0" applyFill="1" applyBorder="1"/>
    <xf numFmtId="0" fontId="10" fillId="2" borderId="4" xfId="0" applyFont="1" applyFill="1" applyBorder="1"/>
    <xf numFmtId="0" fontId="2" fillId="2" borderId="12" xfId="0" applyFont="1" applyFill="1" applyBorder="1" applyAlignment="1">
      <alignment horizontal="left"/>
    </xf>
    <xf numFmtId="0" fontId="2" fillId="2" borderId="13" xfId="0" applyFont="1" applyFill="1" applyBorder="1" applyAlignment="1">
      <alignment horizontal="center"/>
    </xf>
    <xf numFmtId="0" fontId="2" fillId="2" borderId="14" xfId="0" applyFont="1" applyFill="1" applyBorder="1" applyAlignment="1">
      <alignment horizontal="center"/>
    </xf>
    <xf numFmtId="0" fontId="10" fillId="2" borderId="15" xfId="0" applyFont="1" applyFill="1" applyBorder="1"/>
    <xf numFmtId="0" fontId="0" fillId="2" borderId="16" xfId="0" applyFill="1" applyBorder="1"/>
    <xf numFmtId="0" fontId="0" fillId="2" borderId="17" xfId="0" applyFill="1" applyBorder="1"/>
    <xf numFmtId="0" fontId="4" fillId="3" borderId="5" xfId="0" applyFont="1" applyFill="1" applyBorder="1"/>
    <xf numFmtId="0" fontId="4" fillId="3" borderId="5" xfId="0" applyFont="1" applyFill="1" applyBorder="1" applyAlignment="1">
      <alignment horizontal="center"/>
    </xf>
    <xf numFmtId="0" fontId="2" fillId="5" borderId="0" xfId="0" applyFont="1" applyFill="1" applyAlignment="1">
      <alignment horizontal="center"/>
    </xf>
    <xf numFmtId="0" fontId="2" fillId="5" borderId="3" xfId="0" applyFont="1" applyFill="1" applyBorder="1" applyAlignment="1">
      <alignment horizontal="center"/>
    </xf>
    <xf numFmtId="0" fontId="0" fillId="2" borderId="1" xfId="0" applyFill="1" applyBorder="1" applyAlignment="1">
      <alignment horizontal="center"/>
    </xf>
    <xf numFmtId="0" fontId="0" fillId="2" borderId="1" xfId="0" applyFill="1" applyBorder="1"/>
    <xf numFmtId="0" fontId="0" fillId="2" borderId="2" xfId="0" applyFill="1" applyBorder="1"/>
    <xf numFmtId="0" fontId="4" fillId="3" borderId="18" xfId="0" applyFont="1" applyFill="1" applyBorder="1" applyAlignment="1">
      <alignment horizontal="center"/>
    </xf>
    <xf numFmtId="0" fontId="11" fillId="0" borderId="0" xfId="0" applyFont="1"/>
    <xf numFmtId="0" fontId="10" fillId="2" borderId="19" xfId="0" applyFont="1" applyFill="1" applyBorder="1"/>
    <xf numFmtId="0" fontId="0" fillId="2" borderId="20" xfId="0" applyFill="1" applyBorder="1"/>
    <xf numFmtId="0" fontId="0" fillId="2" borderId="21" xfId="0" applyFill="1" applyBorder="1"/>
    <xf numFmtId="0" fontId="4" fillId="3" borderId="22" xfId="0" applyFont="1" applyFill="1" applyBorder="1"/>
    <xf numFmtId="0" fontId="4" fillId="3" borderId="23" xfId="0" applyFont="1" applyFill="1" applyBorder="1" applyAlignment="1">
      <alignment horizontal="center"/>
    </xf>
    <xf numFmtId="0" fontId="0" fillId="0" borderId="1" xfId="0" applyBorder="1" applyAlignment="1">
      <alignment horizontal="center"/>
    </xf>
    <xf numFmtId="0" fontId="0" fillId="0" borderId="24" xfId="0" applyBorder="1" applyAlignment="1">
      <alignment horizontal="center"/>
    </xf>
    <xf numFmtId="0" fontId="0" fillId="0" borderId="25" xfId="0" applyBorder="1" applyAlignment="1">
      <alignment horizontal="center"/>
    </xf>
    <xf numFmtId="0" fontId="0" fillId="0" borderId="26" xfId="0" applyBorder="1" applyAlignment="1">
      <alignment horizontal="center"/>
    </xf>
    <xf numFmtId="0" fontId="0" fillId="0" borderId="27" xfId="0" applyBorder="1" applyAlignment="1">
      <alignment horizontal="center"/>
    </xf>
    <xf numFmtId="0" fontId="10" fillId="4" borderId="5" xfId="0" applyFont="1" applyFill="1" applyBorder="1"/>
    <xf numFmtId="0" fontId="4" fillId="3" borderId="22" xfId="0" applyFont="1" applyFill="1" applyBorder="1" applyAlignment="1">
      <alignment horizontal="left"/>
    </xf>
    <xf numFmtId="1" fontId="0" fillId="0" borderId="24" xfId="0" applyNumberFormat="1" applyBorder="1" applyAlignment="1">
      <alignment horizontal="center"/>
    </xf>
    <xf numFmtId="1" fontId="0" fillId="0" borderId="0" xfId="0" applyNumberFormat="1" applyAlignment="1">
      <alignment horizontal="center"/>
    </xf>
    <xf numFmtId="0" fontId="2" fillId="3" borderId="24" xfId="0" applyFont="1" applyFill="1" applyBorder="1" applyAlignment="1">
      <alignment horizontal="center"/>
    </xf>
    <xf numFmtId="0" fontId="0" fillId="0" borderId="28" xfId="0" applyBorder="1"/>
    <xf numFmtId="0" fontId="7" fillId="0" borderId="29" xfId="38" applyFont="1" applyBorder="1" applyAlignment="1">
      <alignment horizontal="left"/>
    </xf>
    <xf numFmtId="0" fontId="2" fillId="3" borderId="30" xfId="0" applyFont="1" applyFill="1" applyBorder="1" applyAlignment="1">
      <alignment horizontal="center"/>
    </xf>
    <xf numFmtId="0" fontId="7" fillId="0" borderId="9" xfId="38" applyFont="1" applyBorder="1" applyAlignment="1">
      <alignment horizontal="left"/>
    </xf>
    <xf numFmtId="0" fontId="7" fillId="0" borderId="5" xfId="38" applyFont="1" applyBorder="1" applyAlignment="1">
      <alignment horizontal="left"/>
    </xf>
    <xf numFmtId="0" fontId="3" fillId="0" borderId="9" xfId="0" applyFont="1" applyBorder="1" applyAlignment="1">
      <alignment horizontal="left"/>
    </xf>
    <xf numFmtId="0" fontId="0" fillId="2" borderId="3" xfId="0" applyFill="1" applyBorder="1"/>
    <xf numFmtId="0" fontId="4" fillId="6" borderId="0" xfId="0" applyFont="1" applyFill="1"/>
    <xf numFmtId="0" fontId="0" fillId="2" borderId="0" xfId="0" applyFill="1"/>
    <xf numFmtId="0" fontId="4" fillId="3" borderId="31" xfId="0" applyFont="1" applyFill="1" applyBorder="1"/>
    <xf numFmtId="0" fontId="0" fillId="3" borderId="24" xfId="0" applyFill="1" applyBorder="1"/>
    <xf numFmtId="0" fontId="7" fillId="0" borderId="32" xfId="38" applyFont="1" applyBorder="1" applyAlignment="1">
      <alignment horizontal="left"/>
    </xf>
    <xf numFmtId="0" fontId="15" fillId="0" borderId="29" xfId="0" applyFont="1" applyBorder="1" applyAlignment="1">
      <alignment horizontal="left"/>
    </xf>
    <xf numFmtId="0" fontId="9" fillId="2" borderId="29" xfId="0" applyFont="1" applyFill="1" applyBorder="1" applyAlignment="1">
      <alignment horizontal="right"/>
    </xf>
    <xf numFmtId="0" fontId="0" fillId="2" borderId="28" xfId="0" applyFill="1" applyBorder="1"/>
    <xf numFmtId="0" fontId="0" fillId="0" borderId="29" xfId="0" applyBorder="1"/>
    <xf numFmtId="0" fontId="3" fillId="0" borderId="29" xfId="0" applyFont="1" applyBorder="1" applyAlignment="1">
      <alignment horizontal="left"/>
    </xf>
    <xf numFmtId="0" fontId="16" fillId="6" borderId="0" xfId="0" applyFont="1" applyFill="1" applyAlignment="1">
      <alignment horizontal="right"/>
    </xf>
    <xf numFmtId="0" fontId="2" fillId="6" borderId="0" xfId="0" applyFont="1" applyFill="1"/>
    <xf numFmtId="0" fontId="0" fillId="0" borderId="33" xfId="0" applyBorder="1" applyAlignment="1">
      <alignment horizontal="center"/>
    </xf>
    <xf numFmtId="0" fontId="0" fillId="0" borderId="28" xfId="0" applyBorder="1" applyAlignment="1">
      <alignment horizontal="center"/>
    </xf>
    <xf numFmtId="0" fontId="0" fillId="2" borderId="0" xfId="0" applyFill="1" applyAlignment="1">
      <alignment horizontal="center"/>
    </xf>
    <xf numFmtId="0" fontId="3" fillId="2" borderId="0" xfId="0" applyFont="1" applyFill="1" applyAlignment="1">
      <alignment horizontal="center"/>
    </xf>
    <xf numFmtId="0" fontId="3" fillId="2" borderId="28" xfId="0" applyFont="1" applyFill="1" applyBorder="1" applyAlignment="1">
      <alignment horizontal="center"/>
    </xf>
    <xf numFmtId="0" fontId="8" fillId="2" borderId="29" xfId="0" applyFont="1" applyFill="1" applyBorder="1" applyAlignment="1">
      <alignment horizontal="right"/>
    </xf>
    <xf numFmtId="0" fontId="8" fillId="2" borderId="9" xfId="0" applyFont="1" applyFill="1" applyBorder="1" applyAlignment="1">
      <alignment horizontal="right"/>
    </xf>
    <xf numFmtId="0" fontId="7" fillId="0" borderId="0" xfId="38" applyFont="1" applyAlignment="1">
      <alignment horizontal="left"/>
    </xf>
    <xf numFmtId="1" fontId="3" fillId="6" borderId="0" xfId="0" applyNumberFormat="1" applyFont="1" applyFill="1" applyAlignment="1">
      <alignment horizontal="center"/>
    </xf>
    <xf numFmtId="0" fontId="7" fillId="0" borderId="4" xfId="38" applyFont="1" applyBorder="1" applyAlignment="1">
      <alignment horizontal="left"/>
    </xf>
    <xf numFmtId="0" fontId="0" fillId="7" borderId="0" xfId="0" applyFill="1"/>
    <xf numFmtId="0" fontId="5" fillId="7" borderId="6" xfId="0" applyFont="1" applyFill="1" applyBorder="1" applyAlignment="1">
      <alignment horizontal="left"/>
    </xf>
    <xf numFmtId="0" fontId="6" fillId="7" borderId="5" xfId="38" applyFill="1" applyBorder="1" applyAlignment="1">
      <alignment horizontal="center"/>
    </xf>
    <xf numFmtId="0" fontId="0" fillId="7" borderId="5" xfId="0" applyFill="1" applyBorder="1" applyAlignment="1">
      <alignment horizontal="center"/>
    </xf>
    <xf numFmtId="0" fontId="5" fillId="7" borderId="4" xfId="0" applyFont="1" applyFill="1" applyBorder="1" applyAlignment="1">
      <alignment horizontal="center"/>
    </xf>
    <xf numFmtId="0" fontId="5" fillId="7" borderId="1" xfId="0" applyFont="1" applyFill="1" applyBorder="1" applyAlignment="1">
      <alignment horizontal="center"/>
    </xf>
    <xf numFmtId="0" fontId="5" fillId="7" borderId="2" xfId="0" applyFont="1" applyFill="1" applyBorder="1" applyAlignment="1">
      <alignment horizontal="center"/>
    </xf>
    <xf numFmtId="0" fontId="6" fillId="7" borderId="0" xfId="38" applyFill="1" applyAlignment="1">
      <alignment horizontal="center"/>
    </xf>
    <xf numFmtId="0" fontId="5" fillId="7" borderId="22" xfId="0" applyFont="1" applyFill="1" applyBorder="1" applyAlignment="1">
      <alignment horizontal="center"/>
    </xf>
    <xf numFmtId="0" fontId="5" fillId="7" borderId="34" xfId="0" applyFont="1" applyFill="1" applyBorder="1" applyAlignment="1">
      <alignment horizontal="center"/>
    </xf>
    <xf numFmtId="0" fontId="17" fillId="7" borderId="29" xfId="0" applyFont="1" applyFill="1" applyBorder="1" applyAlignment="1">
      <alignment horizontal="right"/>
    </xf>
    <xf numFmtId="0" fontId="5" fillId="7" borderId="0" xfId="0" applyFont="1" applyFill="1" applyAlignment="1">
      <alignment horizontal="center"/>
    </xf>
    <xf numFmtId="0" fontId="18" fillId="7" borderId="0" xfId="0" applyFont="1" applyFill="1" applyAlignment="1">
      <alignment horizontal="center"/>
    </xf>
    <xf numFmtId="0" fontId="17" fillId="7" borderId="35" xfId="0" applyFont="1" applyFill="1" applyBorder="1" applyAlignment="1">
      <alignment horizontal="right"/>
    </xf>
    <xf numFmtId="0" fontId="5" fillId="7" borderId="26" xfId="0" applyFont="1" applyFill="1" applyBorder="1" applyAlignment="1">
      <alignment horizontal="center"/>
    </xf>
    <xf numFmtId="0" fontId="18" fillId="7" borderId="26" xfId="0" applyFont="1" applyFill="1" applyBorder="1" applyAlignment="1">
      <alignment horizontal="center"/>
    </xf>
    <xf numFmtId="0" fontId="18" fillId="7" borderId="27" xfId="0" applyFont="1" applyFill="1" applyBorder="1" applyAlignment="1">
      <alignment horizontal="center"/>
    </xf>
    <xf numFmtId="0" fontId="8" fillId="7" borderId="29" xfId="0" applyFont="1" applyFill="1" applyBorder="1" applyAlignment="1">
      <alignment horizontal="right"/>
    </xf>
    <xf numFmtId="0" fontId="3" fillId="7" borderId="28" xfId="0" applyFont="1" applyFill="1" applyBorder="1"/>
    <xf numFmtId="0" fontId="8" fillId="7" borderId="35" xfId="0" applyFont="1" applyFill="1" applyBorder="1" applyAlignment="1">
      <alignment horizontal="right"/>
    </xf>
    <xf numFmtId="0" fontId="0" fillId="7" borderId="26" xfId="0" applyFill="1" applyBorder="1"/>
    <xf numFmtId="0" fontId="3" fillId="7" borderId="27" xfId="0" applyFont="1" applyFill="1" applyBorder="1"/>
    <xf numFmtId="0" fontId="8" fillId="7" borderId="9" xfId="0" applyFont="1" applyFill="1" applyBorder="1" applyAlignment="1">
      <alignment horizontal="right"/>
    </xf>
    <xf numFmtId="0" fontId="3" fillId="7" borderId="3" xfId="0" applyFont="1" applyFill="1" applyBorder="1"/>
    <xf numFmtId="0" fontId="8" fillId="7" borderId="36" xfId="0" applyFont="1" applyFill="1" applyBorder="1" applyAlignment="1">
      <alignment horizontal="right"/>
    </xf>
    <xf numFmtId="0" fontId="0" fillId="7" borderId="37" xfId="0" applyFill="1" applyBorder="1"/>
    <xf numFmtId="0" fontId="3" fillId="7" borderId="8" xfId="0" applyFont="1" applyFill="1" applyBorder="1"/>
    <xf numFmtId="0" fontId="0" fillId="7" borderId="7" xfId="0" applyFill="1" applyBorder="1" applyAlignment="1">
      <alignment horizontal="center"/>
    </xf>
    <xf numFmtId="0" fontId="4" fillId="7" borderId="0" xfId="0" applyFont="1" applyFill="1" applyAlignment="1">
      <alignment horizontal="center"/>
    </xf>
    <xf numFmtId="0" fontId="4" fillId="7" borderId="24" xfId="0" applyFont="1" applyFill="1" applyBorder="1" applyAlignment="1">
      <alignment horizontal="center"/>
    </xf>
    <xf numFmtId="0" fontId="4" fillId="7" borderId="25" xfId="0" applyFont="1" applyFill="1" applyBorder="1" applyAlignment="1">
      <alignment horizontal="center"/>
    </xf>
    <xf numFmtId="0" fontId="11" fillId="7" borderId="5" xfId="0" applyFont="1" applyFill="1" applyBorder="1"/>
    <xf numFmtId="0" fontId="15" fillId="0" borderId="16" xfId="0" applyFont="1" applyBorder="1" applyAlignment="1">
      <alignment horizontal="center"/>
    </xf>
    <xf numFmtId="0" fontId="15" fillId="0" borderId="17" xfId="0" applyFont="1" applyBorder="1" applyAlignment="1">
      <alignment horizontal="center"/>
    </xf>
    <xf numFmtId="0" fontId="6" fillId="0" borderId="5" xfId="38" applyBorder="1" applyAlignment="1">
      <alignment horizontal="center"/>
    </xf>
    <xf numFmtId="0" fontId="0" fillId="7" borderId="0" xfId="0" applyFill="1" applyAlignment="1">
      <alignment horizontal="center"/>
    </xf>
    <xf numFmtId="0" fontId="7" fillId="0" borderId="15" xfId="38" applyFont="1" applyBorder="1" applyAlignment="1">
      <alignment horizontal="left"/>
    </xf>
    <xf numFmtId="164" fontId="18" fillId="7" borderId="28" xfId="0" applyNumberFormat="1" applyFont="1" applyFill="1" applyBorder="1" applyAlignment="1">
      <alignment horizontal="center"/>
    </xf>
    <xf numFmtId="0" fontId="21" fillId="7" borderId="5" xfId="39" applyFill="1" applyBorder="1" applyAlignment="1">
      <alignment horizontal="center"/>
    </xf>
    <xf numFmtId="0" fontId="0" fillId="0" borderId="5" xfId="0" applyBorder="1" applyAlignment="1">
      <alignment horizontal="center"/>
    </xf>
    <xf numFmtId="0" fontId="23" fillId="4" borderId="9" xfId="38" applyFont="1" applyFill="1" applyBorder="1" applyAlignment="1">
      <alignment horizontal="left"/>
    </xf>
    <xf numFmtId="0" fontId="7" fillId="6" borderId="9" xfId="38" applyFont="1" applyFill="1" applyBorder="1" applyAlignment="1">
      <alignment horizontal="center"/>
    </xf>
    <xf numFmtId="0" fontId="6" fillId="6" borderId="0" xfId="38" applyFill="1" applyAlignment="1">
      <alignment horizontal="center"/>
    </xf>
    <xf numFmtId="0" fontId="7" fillId="7" borderId="9" xfId="38" applyFont="1" applyFill="1" applyBorder="1" applyAlignment="1">
      <alignment horizontal="left"/>
    </xf>
    <xf numFmtId="0" fontId="7" fillId="7" borderId="36" xfId="38" applyFont="1" applyFill="1" applyBorder="1" applyAlignment="1">
      <alignment horizontal="left"/>
    </xf>
    <xf numFmtId="0" fontId="5" fillId="7" borderId="31" xfId="0" applyFont="1" applyFill="1" applyBorder="1"/>
    <xf numFmtId="0" fontId="26" fillId="7" borderId="24" xfId="0" applyFont="1" applyFill="1" applyBorder="1" applyAlignment="1">
      <alignment horizontal="center"/>
    </xf>
    <xf numFmtId="0" fontId="0" fillId="6" borderId="0" xfId="0" applyFill="1"/>
    <xf numFmtId="0" fontId="4" fillId="4" borderId="0" xfId="0" applyFont="1" applyFill="1"/>
    <xf numFmtId="0" fontId="4" fillId="4" borderId="0" xfId="0" applyFont="1" applyFill="1" applyAlignment="1">
      <alignment horizontal="center"/>
    </xf>
    <xf numFmtId="0" fontId="5" fillId="7" borderId="0" xfId="0" applyFont="1" applyFill="1"/>
    <xf numFmtId="0" fontId="3" fillId="6" borderId="0" xfId="0" applyFont="1" applyFill="1" applyAlignment="1">
      <alignment horizontal="center"/>
    </xf>
    <xf numFmtId="0" fontId="8" fillId="0" borderId="0" xfId="0" applyFont="1" applyAlignment="1">
      <alignment horizontal="center"/>
    </xf>
    <xf numFmtId="0" fontId="7" fillId="7" borderId="0" xfId="38" applyFont="1" applyFill="1" applyAlignment="1">
      <alignment horizontal="center"/>
    </xf>
    <xf numFmtId="0" fontId="6" fillId="0" borderId="0" xfId="38" applyAlignment="1">
      <alignment horizontal="left"/>
    </xf>
    <xf numFmtId="0" fontId="26" fillId="7" borderId="5" xfId="0" applyFont="1" applyFill="1" applyBorder="1" applyAlignment="1">
      <alignment horizontal="center"/>
    </xf>
    <xf numFmtId="0" fontId="18" fillId="7" borderId="5" xfId="0" applyFont="1" applyFill="1" applyBorder="1" applyAlignment="1">
      <alignment horizontal="center"/>
    </xf>
    <xf numFmtId="0" fontId="4" fillId="3" borderId="18" xfId="0" applyFont="1" applyFill="1" applyBorder="1"/>
    <xf numFmtId="0" fontId="6" fillId="0" borderId="31" xfId="38" applyBorder="1" applyAlignment="1">
      <alignment horizontal="center"/>
    </xf>
    <xf numFmtId="0" fontId="6" fillId="0" borderId="29" xfId="38" applyBorder="1" applyAlignment="1">
      <alignment horizontal="center"/>
    </xf>
    <xf numFmtId="0" fontId="2" fillId="4" borderId="0" xfId="0" applyFont="1" applyFill="1" applyAlignment="1">
      <alignment horizontal="center"/>
    </xf>
    <xf numFmtId="0" fontId="0" fillId="7" borderId="18" xfId="0" applyFill="1" applyBorder="1" applyAlignment="1">
      <alignment horizontal="center"/>
    </xf>
    <xf numFmtId="0" fontId="23" fillId="4" borderId="4" xfId="38" applyFont="1" applyFill="1" applyBorder="1" applyAlignment="1">
      <alignment horizontal="left"/>
    </xf>
    <xf numFmtId="1" fontId="3" fillId="6" borderId="38" xfId="0" applyNumberFormat="1" applyFont="1" applyFill="1" applyBorder="1" applyAlignment="1">
      <alignment horizontal="center"/>
    </xf>
    <xf numFmtId="0" fontId="6" fillId="0" borderId="38" xfId="38" applyBorder="1" applyAlignment="1">
      <alignment horizontal="center"/>
    </xf>
    <xf numFmtId="0" fontId="6" fillId="6" borderId="38" xfId="38" applyFill="1" applyBorder="1" applyAlignment="1">
      <alignment horizontal="center"/>
    </xf>
    <xf numFmtId="1" fontId="0" fillId="6" borderId="0" xfId="0" applyNumberFormat="1" applyFill="1" applyAlignment="1">
      <alignment horizontal="center"/>
    </xf>
    <xf numFmtId="0" fontId="7" fillId="6" borderId="38" xfId="38" applyFont="1" applyFill="1" applyBorder="1" applyAlignment="1">
      <alignment horizontal="center"/>
    </xf>
    <xf numFmtId="0" fontId="41" fillId="0" borderId="24" xfId="0" applyFont="1" applyBorder="1" applyAlignment="1">
      <alignment horizontal="center"/>
    </xf>
    <xf numFmtId="0" fontId="41" fillId="0" borderId="26" xfId="0" applyFont="1" applyBorder="1" applyAlignment="1">
      <alignment horizontal="center"/>
    </xf>
    <xf numFmtId="0" fontId="35" fillId="4" borderId="15" xfId="0" applyFont="1" applyFill="1" applyBorder="1"/>
    <xf numFmtId="0" fontId="36" fillId="7" borderId="15" xfId="0" applyFont="1" applyFill="1" applyBorder="1"/>
    <xf numFmtId="0" fontId="26" fillId="7" borderId="18" xfId="0" applyFont="1" applyFill="1" applyBorder="1" applyAlignment="1">
      <alignment horizontal="center"/>
    </xf>
    <xf numFmtId="0" fontId="26" fillId="7" borderId="31" xfId="0" applyFont="1" applyFill="1" applyBorder="1" applyAlignment="1">
      <alignment horizontal="center"/>
    </xf>
    <xf numFmtId="0" fontId="26" fillId="7" borderId="39" xfId="0" applyFont="1" applyFill="1" applyBorder="1" applyAlignment="1">
      <alignment horizontal="center"/>
    </xf>
    <xf numFmtId="0" fontId="26" fillId="7" borderId="40" xfId="0" applyFont="1" applyFill="1" applyBorder="1" applyAlignment="1">
      <alignment horizontal="center"/>
    </xf>
    <xf numFmtId="0" fontId="37" fillId="0" borderId="30" xfId="0" applyFont="1" applyBorder="1" applyAlignment="1">
      <alignment horizontal="center"/>
    </xf>
    <xf numFmtId="0" fontId="37" fillId="0" borderId="8" xfId="0" applyFont="1" applyBorder="1" applyAlignment="1">
      <alignment horizontal="center"/>
    </xf>
    <xf numFmtId="0" fontId="37" fillId="0" borderId="41" xfId="0" applyFont="1" applyBorder="1" applyAlignment="1">
      <alignment horizontal="center"/>
    </xf>
    <xf numFmtId="0" fontId="37" fillId="0" borderId="36" xfId="0" applyFont="1" applyBorder="1" applyAlignment="1">
      <alignment horizontal="center"/>
    </xf>
    <xf numFmtId="0" fontId="41" fillId="0" borderId="8" xfId="0" applyFont="1" applyBorder="1" applyAlignment="1">
      <alignment horizontal="center"/>
    </xf>
    <xf numFmtId="0" fontId="41" fillId="0" borderId="36" xfId="0" applyFont="1" applyBorder="1" applyAlignment="1">
      <alignment horizontal="center"/>
    </xf>
    <xf numFmtId="0" fontId="26" fillId="7" borderId="42" xfId="0" applyFont="1" applyFill="1" applyBorder="1" applyAlignment="1">
      <alignment horizontal="center"/>
    </xf>
    <xf numFmtId="0" fontId="26" fillId="7" borderId="43" xfId="0" applyFont="1" applyFill="1" applyBorder="1" applyAlignment="1">
      <alignment horizontal="center"/>
    </xf>
    <xf numFmtId="0" fontId="41" fillId="0" borderId="4" xfId="0" applyFont="1" applyBorder="1" applyAlignment="1">
      <alignment horizontal="center"/>
    </xf>
    <xf numFmtId="0" fontId="41" fillId="0" borderId="1" xfId="0" applyFont="1" applyBorder="1" applyAlignment="1">
      <alignment horizontal="center"/>
    </xf>
    <xf numFmtId="0" fontId="41" fillId="0" borderId="2" xfId="0" applyFont="1" applyBorder="1" applyAlignment="1">
      <alignment horizontal="center"/>
    </xf>
    <xf numFmtId="0" fontId="41" fillId="0" borderId="37" xfId="0" applyFont="1" applyBorder="1" applyAlignment="1">
      <alignment horizontal="center"/>
    </xf>
    <xf numFmtId="1" fontId="0" fillId="0" borderId="18" xfId="0" applyNumberFormat="1" applyBorder="1" applyAlignment="1">
      <alignment horizontal="center"/>
    </xf>
    <xf numFmtId="0" fontId="42" fillId="0" borderId="0" xfId="0" applyFont="1" applyAlignment="1">
      <alignment horizontal="center"/>
    </xf>
    <xf numFmtId="0" fontId="43" fillId="0" borderId="0" xfId="0" applyFont="1"/>
    <xf numFmtId="0" fontId="44" fillId="4" borderId="0" xfId="0" applyFont="1" applyFill="1" applyAlignment="1">
      <alignment horizontal="center"/>
    </xf>
    <xf numFmtId="0" fontId="33" fillId="0" borderId="0" xfId="0" applyFont="1" applyAlignment="1">
      <alignment horizontal="center"/>
    </xf>
    <xf numFmtId="0" fontId="34" fillId="0" borderId="0" xfId="0" applyFont="1"/>
    <xf numFmtId="0" fontId="44" fillId="4" borderId="0" xfId="0" applyFont="1" applyFill="1"/>
    <xf numFmtId="0" fontId="7" fillId="2" borderId="10" xfId="38" applyFont="1" applyFill="1" applyBorder="1" applyAlignment="1">
      <alignment horizontal="left"/>
    </xf>
    <xf numFmtId="0" fontId="6" fillId="2" borderId="11" xfId="38" applyFill="1" applyBorder="1" applyAlignment="1">
      <alignment horizontal="center"/>
    </xf>
    <xf numFmtId="1" fontId="0" fillId="2" borderId="11" xfId="0" applyNumberFormat="1" applyFill="1" applyBorder="1" applyAlignment="1">
      <alignment horizontal="center"/>
    </xf>
    <xf numFmtId="1" fontId="3" fillId="2" borderId="44" xfId="0" applyNumberFormat="1" applyFont="1" applyFill="1" applyBorder="1" applyAlignment="1">
      <alignment horizontal="center"/>
    </xf>
    <xf numFmtId="0" fontId="0" fillId="3" borderId="0" xfId="0" applyFill="1"/>
    <xf numFmtId="0" fontId="4" fillId="3" borderId="9" xfId="0" applyFont="1" applyFill="1" applyBorder="1"/>
    <xf numFmtId="0" fontId="8" fillId="0" borderId="0" xfId="0" applyFont="1" applyAlignment="1">
      <alignment horizontal="right"/>
    </xf>
    <xf numFmtId="0" fontId="0" fillId="3" borderId="2" xfId="0" applyFill="1" applyBorder="1"/>
    <xf numFmtId="0" fontId="4" fillId="4" borderId="3" xfId="0" applyFont="1" applyFill="1" applyBorder="1"/>
    <xf numFmtId="0" fontId="44" fillId="4" borderId="3" xfId="0" applyFont="1" applyFill="1" applyBorder="1"/>
    <xf numFmtId="0" fontId="32" fillId="7" borderId="37" xfId="0" applyFont="1" applyFill="1" applyBorder="1"/>
    <xf numFmtId="0" fontId="31" fillId="7" borderId="8" xfId="0" applyFont="1" applyFill="1" applyBorder="1"/>
    <xf numFmtId="0" fontId="0" fillId="0" borderId="2" xfId="0" applyBorder="1" applyAlignment="1">
      <alignment horizontal="center"/>
    </xf>
    <xf numFmtId="0" fontId="15" fillId="0" borderId="9" xfId="0" applyFont="1" applyBorder="1" applyAlignment="1">
      <alignment horizontal="left"/>
    </xf>
    <xf numFmtId="0" fontId="35" fillId="4" borderId="9" xfId="0" applyFont="1" applyFill="1" applyBorder="1" applyAlignment="1">
      <alignment horizontal="right"/>
    </xf>
    <xf numFmtId="0" fontId="45" fillId="4" borderId="3" xfId="0" applyFont="1" applyFill="1" applyBorder="1" applyAlignment="1">
      <alignment horizontal="center"/>
    </xf>
    <xf numFmtId="0" fontId="38" fillId="7" borderId="36" xfId="0" applyFont="1" applyFill="1" applyBorder="1" applyAlignment="1">
      <alignment horizontal="right"/>
    </xf>
    <xf numFmtId="0" fontId="25" fillId="7" borderId="37" xfId="0" applyFont="1" applyFill="1" applyBorder="1" applyAlignment="1">
      <alignment horizontal="center"/>
    </xf>
    <xf numFmtId="0" fontId="46" fillId="7" borderId="8" xfId="0" applyFont="1" applyFill="1" applyBorder="1" applyAlignment="1">
      <alignment horizontal="center"/>
    </xf>
    <xf numFmtId="0" fontId="45" fillId="4" borderId="3" xfId="0" applyFont="1" applyFill="1" applyBorder="1"/>
    <xf numFmtId="0" fontId="36" fillId="7" borderId="36" xfId="0" applyFont="1" applyFill="1" applyBorder="1" applyAlignment="1">
      <alignment horizontal="right"/>
    </xf>
    <xf numFmtId="0" fontId="0" fillId="7" borderId="4" xfId="0" applyFill="1" applyBorder="1"/>
    <xf numFmtId="0" fontId="0" fillId="7" borderId="1" xfId="0" applyFill="1" applyBorder="1"/>
    <xf numFmtId="0" fontId="0" fillId="7" borderId="2" xfId="0" applyFill="1" applyBorder="1"/>
    <xf numFmtId="0" fontId="5" fillId="7" borderId="22" xfId="0" applyFont="1" applyFill="1" applyBorder="1" applyAlignment="1">
      <alignment horizontal="left"/>
    </xf>
    <xf numFmtId="0" fontId="0" fillId="7" borderId="23" xfId="0" applyFill="1" applyBorder="1" applyAlignment="1">
      <alignment horizontal="center"/>
    </xf>
    <xf numFmtId="1" fontId="3" fillId="7" borderId="7" xfId="0" applyNumberFormat="1" applyFont="1" applyFill="1" applyBorder="1" applyAlignment="1">
      <alignment horizontal="center"/>
    </xf>
    <xf numFmtId="0" fontId="21" fillId="7" borderId="45" xfId="39" applyFill="1" applyBorder="1" applyAlignment="1">
      <alignment horizontal="center"/>
    </xf>
    <xf numFmtId="1" fontId="0" fillId="0" borderId="45" xfId="0" applyNumberFormat="1" applyBorder="1" applyAlignment="1">
      <alignment horizontal="center"/>
    </xf>
    <xf numFmtId="1" fontId="3" fillId="7" borderId="46" xfId="0" applyNumberFormat="1" applyFont="1" applyFill="1" applyBorder="1" applyAlignment="1">
      <alignment horizontal="center"/>
    </xf>
    <xf numFmtId="0" fontId="11" fillId="4" borderId="0" xfId="0" applyFont="1" applyFill="1"/>
    <xf numFmtId="0" fontId="0" fillId="4" borderId="0" xfId="0" applyFill="1" applyAlignment="1">
      <alignment horizontal="center"/>
    </xf>
    <xf numFmtId="0" fontId="4" fillId="2" borderId="24" xfId="0" applyFont="1" applyFill="1" applyBorder="1"/>
    <xf numFmtId="0" fontId="35" fillId="4" borderId="29" xfId="0" applyFont="1" applyFill="1" applyBorder="1" applyAlignment="1">
      <alignment horizontal="right"/>
    </xf>
    <xf numFmtId="0" fontId="45" fillId="4" borderId="28" xfId="0" applyFont="1" applyFill="1" applyBorder="1" applyAlignment="1">
      <alignment horizontal="center"/>
    </xf>
    <xf numFmtId="0" fontId="38" fillId="7" borderId="35" xfId="0" applyFont="1" applyFill="1" applyBorder="1" applyAlignment="1">
      <alignment horizontal="right"/>
    </xf>
    <xf numFmtId="0" fontId="25" fillId="7" borderId="26" xfId="0" applyFont="1" applyFill="1" applyBorder="1" applyAlignment="1">
      <alignment horizontal="center"/>
    </xf>
    <xf numFmtId="164" fontId="46" fillId="7" borderId="27" xfId="0" applyNumberFormat="1" applyFont="1" applyFill="1" applyBorder="1" applyAlignment="1">
      <alignment horizontal="center"/>
    </xf>
    <xf numFmtId="164" fontId="45" fillId="4" borderId="28" xfId="0" applyNumberFormat="1" applyFont="1" applyFill="1" applyBorder="1" applyAlignment="1">
      <alignment horizontal="center"/>
    </xf>
    <xf numFmtId="0" fontId="49" fillId="4" borderId="9" xfId="0" applyFont="1" applyFill="1" applyBorder="1" applyAlignment="1">
      <alignment horizontal="right"/>
    </xf>
    <xf numFmtId="0" fontId="47" fillId="4" borderId="3" xfId="0" applyFont="1" applyFill="1" applyBorder="1"/>
    <xf numFmtId="0" fontId="33" fillId="7" borderId="8" xfId="0" applyFont="1" applyFill="1" applyBorder="1"/>
    <xf numFmtId="0" fontId="9" fillId="2" borderId="9" xfId="0" applyFont="1" applyFill="1" applyBorder="1" applyAlignment="1">
      <alignment horizontal="right"/>
    </xf>
    <xf numFmtId="0" fontId="3" fillId="2" borderId="3" xfId="0" applyFont="1" applyFill="1" applyBorder="1" applyAlignment="1">
      <alignment horizontal="center"/>
    </xf>
    <xf numFmtId="0" fontId="16" fillId="4" borderId="9" xfId="0" applyFont="1" applyFill="1" applyBorder="1" applyAlignment="1">
      <alignment horizontal="right"/>
    </xf>
    <xf numFmtId="164" fontId="47" fillId="4" borderId="3" xfId="0" applyNumberFormat="1" applyFont="1" applyFill="1" applyBorder="1" applyAlignment="1">
      <alignment horizontal="center"/>
    </xf>
    <xf numFmtId="0" fontId="17" fillId="7" borderId="36" xfId="0" applyFont="1" applyFill="1" applyBorder="1" applyAlignment="1">
      <alignment horizontal="right"/>
    </xf>
    <xf numFmtId="0" fontId="5" fillId="7" borderId="37" xfId="0" applyFont="1" applyFill="1" applyBorder="1" applyAlignment="1">
      <alignment horizontal="center"/>
    </xf>
    <xf numFmtId="0" fontId="18" fillId="7" borderId="37" xfId="0" applyFont="1" applyFill="1" applyBorder="1" applyAlignment="1">
      <alignment horizontal="center"/>
    </xf>
    <xf numFmtId="0" fontId="48" fillId="7" borderId="8" xfId="0" applyFont="1" applyFill="1" applyBorder="1" applyAlignment="1">
      <alignment horizontal="center"/>
    </xf>
    <xf numFmtId="1" fontId="3" fillId="3" borderId="0" xfId="0" applyNumberFormat="1" applyFont="1" applyFill="1" applyAlignment="1">
      <alignment horizontal="center"/>
    </xf>
    <xf numFmtId="1" fontId="3" fillId="2" borderId="8" xfId="0" applyNumberFormat="1" applyFont="1" applyFill="1" applyBorder="1" applyAlignment="1">
      <alignment horizontal="center"/>
    </xf>
    <xf numFmtId="0" fontId="2" fillId="3" borderId="16" xfId="0" applyFont="1" applyFill="1" applyBorder="1" applyAlignment="1">
      <alignment horizontal="center"/>
    </xf>
    <xf numFmtId="0" fontId="6" fillId="2" borderId="37" xfId="38" applyFill="1" applyBorder="1" applyAlignment="1">
      <alignment horizontal="center"/>
    </xf>
    <xf numFmtId="0" fontId="7" fillId="6" borderId="0" xfId="38" applyFont="1" applyFill="1" applyAlignment="1">
      <alignment horizontal="center"/>
    </xf>
    <xf numFmtId="0" fontId="2" fillId="6" borderId="0" xfId="0" applyFont="1" applyFill="1" applyAlignment="1">
      <alignment horizontal="center"/>
    </xf>
    <xf numFmtId="1" fontId="0" fillId="7" borderId="0" xfId="0" applyNumberFormat="1" applyFill="1" applyAlignment="1">
      <alignment horizontal="center"/>
    </xf>
    <xf numFmtId="0" fontId="2" fillId="3" borderId="4" xfId="0" applyFont="1" applyFill="1" applyBorder="1" applyAlignment="1">
      <alignment horizontal="center"/>
    </xf>
    <xf numFmtId="0" fontId="6" fillId="6" borderId="9" xfId="38" applyFill="1" applyBorder="1" applyAlignment="1">
      <alignment horizontal="center"/>
    </xf>
    <xf numFmtId="0" fontId="6" fillId="6" borderId="3" xfId="38" applyFill="1" applyBorder="1" applyAlignment="1">
      <alignment horizontal="center"/>
    </xf>
    <xf numFmtId="0" fontId="7" fillId="7" borderId="9" xfId="38" applyFont="1" applyFill="1" applyBorder="1" applyAlignment="1">
      <alignment horizontal="center"/>
    </xf>
    <xf numFmtId="1" fontId="3" fillId="7" borderId="3" xfId="0" applyNumberFormat="1" applyFont="1" applyFill="1" applyBorder="1" applyAlignment="1">
      <alignment horizontal="center"/>
    </xf>
    <xf numFmtId="0" fontId="2" fillId="7" borderId="4" xfId="0" applyFont="1" applyFill="1" applyBorder="1" applyAlignment="1">
      <alignment horizontal="center"/>
    </xf>
    <xf numFmtId="0" fontId="2" fillId="7" borderId="2" xfId="0" applyFont="1" applyFill="1" applyBorder="1" applyAlignment="1">
      <alignment horizontal="center"/>
    </xf>
    <xf numFmtId="0" fontId="6" fillId="7" borderId="3" xfId="38" applyFill="1" applyBorder="1" applyAlignment="1">
      <alignment horizontal="center"/>
    </xf>
    <xf numFmtId="0" fontId="2" fillId="7" borderId="1" xfId="0" applyFont="1" applyFill="1" applyBorder="1" applyAlignment="1">
      <alignment horizontal="center"/>
    </xf>
    <xf numFmtId="0" fontId="2" fillId="7" borderId="4" xfId="0" applyFont="1" applyFill="1" applyBorder="1" applyAlignment="1">
      <alignment vertical="center"/>
    </xf>
    <xf numFmtId="0" fontId="2" fillId="7" borderId="1" xfId="0" applyFont="1" applyFill="1" applyBorder="1" applyAlignment="1">
      <alignment vertical="center"/>
    </xf>
    <xf numFmtId="0" fontId="2" fillId="3" borderId="11" xfId="0" applyFont="1" applyFill="1" applyBorder="1" applyAlignment="1">
      <alignment vertical="center"/>
    </xf>
    <xf numFmtId="0" fontId="2" fillId="3" borderId="44" xfId="0" applyFont="1" applyFill="1" applyBorder="1" applyAlignment="1">
      <alignment vertical="center"/>
    </xf>
    <xf numFmtId="0" fontId="0" fillId="7" borderId="3" xfId="0" applyFill="1" applyBorder="1"/>
    <xf numFmtId="0" fontId="0" fillId="7" borderId="9" xfId="0" applyFill="1" applyBorder="1"/>
    <xf numFmtId="0" fontId="0" fillId="7" borderId="36" xfId="0" applyFill="1" applyBorder="1"/>
    <xf numFmtId="0" fontId="38" fillId="7" borderId="47" xfId="0" applyFont="1" applyFill="1" applyBorder="1" applyAlignment="1">
      <alignment horizontal="right"/>
    </xf>
    <xf numFmtId="164" fontId="46" fillId="7" borderId="48" xfId="0" applyNumberFormat="1" applyFont="1" applyFill="1" applyBorder="1" applyAlignment="1">
      <alignment horizontal="center"/>
    </xf>
    <xf numFmtId="0" fontId="7" fillId="6" borderId="5" xfId="38" applyFont="1" applyFill="1" applyBorder="1" applyAlignment="1">
      <alignment horizontal="left"/>
    </xf>
    <xf numFmtId="0" fontId="0" fillId="0" borderId="5" xfId="0" applyBorder="1"/>
    <xf numFmtId="0" fontId="7" fillId="8" borderId="6" xfId="38" applyFont="1" applyFill="1" applyBorder="1" applyAlignment="1">
      <alignment horizontal="left"/>
    </xf>
    <xf numFmtId="0" fontId="7" fillId="7" borderId="6" xfId="38" applyFont="1" applyFill="1" applyBorder="1" applyAlignment="1">
      <alignment horizontal="left"/>
    </xf>
    <xf numFmtId="0" fontId="7" fillId="7" borderId="49" xfId="38" applyFont="1" applyFill="1" applyBorder="1" applyAlignment="1">
      <alignment horizontal="left"/>
    </xf>
    <xf numFmtId="0" fontId="0" fillId="0" borderId="37" xfId="0" applyBorder="1" applyAlignment="1">
      <alignment horizontal="center"/>
    </xf>
    <xf numFmtId="0" fontId="6" fillId="0" borderId="37" xfId="38" applyBorder="1" applyAlignment="1">
      <alignment horizontal="center"/>
    </xf>
    <xf numFmtId="0" fontId="0" fillId="6" borderId="5" xfId="0" applyFill="1" applyBorder="1"/>
    <xf numFmtId="0" fontId="4" fillId="3" borderId="6" xfId="0" applyFont="1" applyFill="1" applyBorder="1"/>
    <xf numFmtId="0" fontId="4" fillId="3" borderId="7" xfId="0" applyFont="1" applyFill="1" applyBorder="1" applyAlignment="1">
      <alignment horizontal="center"/>
    </xf>
    <xf numFmtId="0" fontId="4" fillId="7" borderId="3" xfId="0" applyFont="1" applyFill="1" applyBorder="1" applyAlignment="1">
      <alignment horizontal="center"/>
    </xf>
    <xf numFmtId="0" fontId="4" fillId="7" borderId="9" xfId="0" applyFont="1" applyFill="1" applyBorder="1"/>
    <xf numFmtId="0" fontId="18" fillId="7" borderId="45" xfId="0" applyFont="1" applyFill="1" applyBorder="1" applyAlignment="1">
      <alignment horizontal="center"/>
    </xf>
    <xf numFmtId="0" fontId="2" fillId="2" borderId="39" xfId="0" applyFont="1" applyFill="1" applyBorder="1" applyAlignment="1">
      <alignment horizontal="left"/>
    </xf>
    <xf numFmtId="0" fontId="2" fillId="2" borderId="50" xfId="0" applyFont="1" applyFill="1" applyBorder="1" applyAlignment="1">
      <alignment horizontal="center"/>
    </xf>
    <xf numFmtId="0" fontId="2" fillId="2" borderId="40" xfId="0" applyFont="1" applyFill="1" applyBorder="1" applyAlignment="1">
      <alignment horizontal="center"/>
    </xf>
    <xf numFmtId="0" fontId="7" fillId="0" borderId="32" xfId="38" applyFont="1" applyBorder="1" applyAlignment="1" applyProtection="1">
      <alignment horizontal="left"/>
      <protection locked="0"/>
    </xf>
    <xf numFmtId="1" fontId="0" fillId="0" borderId="37" xfId="0" applyNumberFormat="1" applyBorder="1" applyAlignment="1">
      <alignment horizontal="center"/>
    </xf>
    <xf numFmtId="1" fontId="3" fillId="6" borderId="37" xfId="0" applyNumberFormat="1" applyFont="1" applyFill="1" applyBorder="1" applyAlignment="1">
      <alignment horizontal="center"/>
    </xf>
    <xf numFmtId="0" fontId="6" fillId="0" borderId="51" xfId="38" applyBorder="1" applyAlignment="1">
      <alignment horizontal="center"/>
    </xf>
    <xf numFmtId="0" fontId="6" fillId="0" borderId="52" xfId="38" applyBorder="1" applyAlignment="1">
      <alignment horizontal="center"/>
    </xf>
    <xf numFmtId="0" fontId="6" fillId="0" borderId="5" xfId="39" applyFont="1" applyBorder="1" applyAlignment="1">
      <alignment horizontal="center"/>
    </xf>
    <xf numFmtId="0" fontId="3" fillId="0" borderId="5" xfId="0" applyFont="1" applyBorder="1" applyAlignment="1">
      <alignment horizontal="center"/>
    </xf>
    <xf numFmtId="0" fontId="11" fillId="0" borderId="5" xfId="0" applyFont="1" applyBorder="1"/>
    <xf numFmtId="0" fontId="2" fillId="2" borderId="5" xfId="0" applyFont="1" applyFill="1" applyBorder="1" applyAlignment="1">
      <alignment horizontal="left"/>
    </xf>
    <xf numFmtId="0" fontId="5" fillId="7" borderId="5" xfId="0" applyFont="1" applyFill="1" applyBorder="1" applyAlignment="1">
      <alignment horizontal="left"/>
    </xf>
    <xf numFmtId="0" fontId="0" fillId="0" borderId="17" xfId="0" applyBorder="1" applyAlignment="1">
      <alignment horizontal="center"/>
    </xf>
    <xf numFmtId="0" fontId="2" fillId="2" borderId="17" xfId="0" applyFont="1" applyFill="1" applyBorder="1" applyAlignment="1">
      <alignment horizontal="center"/>
    </xf>
    <xf numFmtId="0" fontId="0" fillId="7" borderId="17" xfId="0" applyFill="1" applyBorder="1" applyAlignment="1">
      <alignment horizontal="center"/>
    </xf>
    <xf numFmtId="0" fontId="52" fillId="0" borderId="5" xfId="0" applyFont="1" applyBorder="1" applyAlignment="1">
      <alignment horizontal="center" vertical="center" wrapText="1"/>
    </xf>
    <xf numFmtId="0" fontId="6" fillId="0" borderId="5" xfId="39" applyFont="1" applyBorder="1" applyAlignment="1">
      <alignment horizontal="center" vertical="center"/>
    </xf>
    <xf numFmtId="0" fontId="51" fillId="0" borderId="5" xfId="0" applyFont="1" applyBorder="1" applyAlignment="1">
      <alignment horizontal="center" vertical="center" wrapText="1"/>
    </xf>
    <xf numFmtId="0" fontId="21" fillId="0" borderId="5" xfId="39" applyBorder="1" applyAlignment="1">
      <alignment horizontal="center"/>
    </xf>
    <xf numFmtId="1" fontId="0" fillId="7" borderId="5" xfId="0" applyNumberFormat="1" applyFill="1" applyBorder="1" applyAlignment="1">
      <alignment horizontal="center"/>
    </xf>
    <xf numFmtId="1" fontId="3" fillId="7" borderId="5" xfId="0" applyNumberFormat="1" applyFont="1" applyFill="1" applyBorder="1" applyAlignment="1">
      <alignment horizontal="center"/>
    </xf>
    <xf numFmtId="1" fontId="0" fillId="7" borderId="45" xfId="0" applyNumberFormat="1" applyFill="1" applyBorder="1" applyAlignment="1">
      <alignment horizontal="center"/>
    </xf>
    <xf numFmtId="0" fontId="30" fillId="0" borderId="0" xfId="38" applyFont="1" applyAlignment="1">
      <alignment horizontal="center" vertical="center"/>
    </xf>
    <xf numFmtId="0" fontId="19" fillId="0" borderId="0" xfId="38" applyFont="1" applyAlignment="1">
      <alignment vertical="center"/>
    </xf>
    <xf numFmtId="1" fontId="15" fillId="0" borderId="0" xfId="0" applyNumberFormat="1" applyFont="1" applyAlignment="1">
      <alignment horizontal="left"/>
    </xf>
    <xf numFmtId="0" fontId="7" fillId="7" borderId="5" xfId="38" applyFont="1" applyFill="1" applyBorder="1" applyAlignment="1">
      <alignment horizontal="center" vertical="center"/>
    </xf>
    <xf numFmtId="0" fontId="15" fillId="7" borderId="5" xfId="0" applyFont="1" applyFill="1" applyBorder="1" applyAlignment="1">
      <alignment horizontal="center"/>
    </xf>
    <xf numFmtId="0" fontId="6" fillId="6" borderId="5" xfId="38" applyFill="1" applyBorder="1" applyAlignment="1">
      <alignment horizontal="center"/>
    </xf>
    <xf numFmtId="0" fontId="52" fillId="0" borderId="0" xfId="0" applyFont="1" applyAlignment="1">
      <alignment horizontal="center" vertical="top" wrapText="1"/>
    </xf>
    <xf numFmtId="0" fontId="53" fillId="0" borderId="0" xfId="0" applyFont="1" applyAlignment="1">
      <alignment horizontal="center" vertical="top" wrapText="1"/>
    </xf>
    <xf numFmtId="0" fontId="52" fillId="0" borderId="0" xfId="0" applyFont="1" applyAlignment="1">
      <alignment vertical="top" wrapText="1"/>
    </xf>
    <xf numFmtId="0" fontId="18" fillId="0" borderId="5" xfId="38" applyFont="1" applyBorder="1" applyAlignment="1">
      <alignment horizontal="left"/>
    </xf>
    <xf numFmtId="0" fontId="24" fillId="4" borderId="1" xfId="38" applyFont="1" applyFill="1" applyBorder="1" applyAlignment="1">
      <alignment vertical="center"/>
    </xf>
    <xf numFmtId="0" fontId="24" fillId="4" borderId="0" xfId="38" applyFont="1" applyFill="1" applyAlignment="1">
      <alignment vertical="center"/>
    </xf>
    <xf numFmtId="0" fontId="7" fillId="7" borderId="4" xfId="38" applyFont="1" applyFill="1" applyBorder="1" applyAlignment="1">
      <alignment horizontal="left"/>
    </xf>
    <xf numFmtId="0" fontId="19" fillId="7" borderId="1" xfId="38" applyFont="1" applyFill="1" applyBorder="1" applyAlignment="1">
      <alignment vertical="center"/>
    </xf>
    <xf numFmtId="0" fontId="19" fillId="7" borderId="0" xfId="38" applyFont="1" applyFill="1" applyAlignment="1">
      <alignment vertical="center"/>
    </xf>
    <xf numFmtId="0" fontId="7" fillId="7" borderId="9" xfId="38" applyFont="1" applyFill="1" applyBorder="1"/>
    <xf numFmtId="0" fontId="11" fillId="0" borderId="15" xfId="0" applyFont="1" applyBorder="1"/>
    <xf numFmtId="0" fontId="11" fillId="0" borderId="16" xfId="0" applyFont="1" applyBorder="1"/>
    <xf numFmtId="0" fontId="11" fillId="0" borderId="17" xfId="0" applyFont="1" applyBorder="1"/>
    <xf numFmtId="0" fontId="7" fillId="0" borderId="0" xfId="0" applyFont="1"/>
    <xf numFmtId="1" fontId="56" fillId="0" borderId="5" xfId="0" applyNumberFormat="1" applyFont="1" applyBorder="1" applyAlignment="1">
      <alignment horizontal="center" wrapText="1"/>
    </xf>
    <xf numFmtId="0" fontId="56" fillId="0" borderId="5" xfId="0" applyFont="1" applyBorder="1" applyAlignment="1">
      <alignment horizontal="center" wrapText="1"/>
    </xf>
    <xf numFmtId="0" fontId="2" fillId="2" borderId="22" xfId="0" applyFont="1" applyFill="1" applyBorder="1" applyAlignment="1">
      <alignment horizontal="left"/>
    </xf>
    <xf numFmtId="0" fontId="2" fillId="2" borderId="18" xfId="0" applyFont="1" applyFill="1" applyBorder="1" applyAlignment="1">
      <alignment horizontal="center"/>
    </xf>
    <xf numFmtId="0" fontId="2" fillId="2" borderId="23" xfId="0" applyFont="1" applyFill="1" applyBorder="1" applyAlignment="1">
      <alignment horizontal="center"/>
    </xf>
    <xf numFmtId="0" fontId="5" fillId="7" borderId="5" xfId="0" applyFont="1" applyFill="1" applyBorder="1" applyAlignment="1">
      <alignment horizontal="center"/>
    </xf>
    <xf numFmtId="0" fontId="58" fillId="7" borderId="5" xfId="0" applyFont="1" applyFill="1" applyBorder="1" applyAlignment="1">
      <alignment horizontal="center" vertical="top" wrapText="1"/>
    </xf>
    <xf numFmtId="0" fontId="4" fillId="3" borderId="5" xfId="0" applyFont="1" applyFill="1" applyBorder="1" applyAlignment="1">
      <alignment horizontal="left"/>
    </xf>
    <xf numFmtId="0" fontId="4" fillId="3" borderId="5" xfId="0" applyFont="1" applyFill="1" applyBorder="1" applyAlignment="1">
      <alignment horizontal="center" vertical="top" wrapText="1"/>
    </xf>
    <xf numFmtId="0" fontId="2" fillId="2" borderId="42" xfId="0" applyFont="1" applyFill="1" applyBorder="1" applyAlignment="1">
      <alignment horizontal="left"/>
    </xf>
    <xf numFmtId="0" fontId="2" fillId="2" borderId="53" xfId="0" applyFont="1" applyFill="1" applyBorder="1" applyAlignment="1">
      <alignment horizontal="center"/>
    </xf>
    <xf numFmtId="0" fontId="2" fillId="2" borderId="43" xfId="0" applyFont="1" applyFill="1" applyBorder="1" applyAlignment="1">
      <alignment horizontal="center"/>
    </xf>
    <xf numFmtId="0" fontId="4" fillId="3" borderId="54" xfId="0" applyFont="1" applyFill="1" applyBorder="1" applyAlignment="1">
      <alignment horizontal="center"/>
    </xf>
    <xf numFmtId="0" fontId="4" fillId="3" borderId="55" xfId="0" applyFont="1" applyFill="1" applyBorder="1" applyAlignment="1">
      <alignment horizontal="center"/>
    </xf>
    <xf numFmtId="0" fontId="4" fillId="3" borderId="56" xfId="0" applyFont="1" applyFill="1" applyBorder="1" applyAlignment="1">
      <alignment horizontal="center"/>
    </xf>
    <xf numFmtId="0" fontId="2" fillId="3" borderId="41" xfId="0" applyFont="1" applyFill="1" applyBorder="1" applyAlignment="1">
      <alignment horizontal="center"/>
    </xf>
    <xf numFmtId="0" fontId="54" fillId="6" borderId="0" xfId="0" applyFont="1" applyFill="1"/>
    <xf numFmtId="0" fontId="2" fillId="2" borderId="13" xfId="0" applyFont="1" applyFill="1" applyBorder="1" applyAlignment="1">
      <alignment horizontal="left"/>
    </xf>
    <xf numFmtId="0" fontId="10" fillId="0" borderId="0" xfId="0" applyFont="1"/>
    <xf numFmtId="0" fontId="4" fillId="0" borderId="0" xfId="0" applyFont="1"/>
    <xf numFmtId="0" fontId="2" fillId="4" borderId="10" xfId="0" applyFont="1" applyFill="1" applyBorder="1"/>
    <xf numFmtId="0" fontId="0" fillId="4" borderId="11" xfId="0" applyFill="1" applyBorder="1"/>
    <xf numFmtId="0" fontId="60" fillId="2" borderId="16" xfId="0" applyFont="1" applyFill="1" applyBorder="1" applyAlignment="1">
      <alignment horizontal="right"/>
    </xf>
    <xf numFmtId="0" fontId="60" fillId="2" borderId="17" xfId="0" applyFont="1" applyFill="1" applyBorder="1"/>
    <xf numFmtId="165" fontId="60" fillId="2" borderId="16" xfId="0" applyNumberFormat="1" applyFont="1" applyFill="1" applyBorder="1" applyAlignment="1">
      <alignment horizontal="right"/>
    </xf>
    <xf numFmtId="6" fontId="0" fillId="0" borderId="0" xfId="0" applyNumberFormat="1"/>
    <xf numFmtId="0" fontId="4" fillId="7" borderId="29" xfId="0" applyFont="1" applyFill="1" applyBorder="1"/>
    <xf numFmtId="0" fontId="4" fillId="7" borderId="28" xfId="0" applyFont="1" applyFill="1" applyBorder="1" applyAlignment="1">
      <alignment horizontal="center"/>
    </xf>
    <xf numFmtId="0" fontId="30" fillId="7" borderId="0" xfId="38" applyFont="1" applyFill="1" applyAlignment="1">
      <alignment horizontal="center" vertical="center"/>
    </xf>
    <xf numFmtId="0" fontId="55" fillId="4" borderId="0" xfId="38" applyFont="1" applyFill="1" applyAlignment="1">
      <alignment horizontal="center" vertical="center"/>
    </xf>
    <xf numFmtId="0" fontId="0" fillId="4" borderId="0" xfId="0" applyFill="1"/>
    <xf numFmtId="0" fontId="55" fillId="4" borderId="0" xfId="38" applyFont="1" applyFill="1" applyAlignment="1">
      <alignment vertical="center"/>
    </xf>
    <xf numFmtId="0" fontId="55" fillId="4" borderId="3" xfId="38" applyFont="1" applyFill="1" applyBorder="1" applyAlignment="1">
      <alignment vertical="center"/>
    </xf>
    <xf numFmtId="0" fontId="30" fillId="7" borderId="0" xfId="38" applyFont="1" applyFill="1" applyAlignment="1">
      <alignment vertical="center"/>
    </xf>
    <xf numFmtId="0" fontId="30" fillId="7" borderId="3" xfId="38" applyFont="1" applyFill="1" applyBorder="1" applyAlignment="1">
      <alignment vertical="center"/>
    </xf>
    <xf numFmtId="0" fontId="30" fillId="7" borderId="26" xfId="38" applyFont="1" applyFill="1" applyBorder="1" applyAlignment="1">
      <alignment vertical="center"/>
    </xf>
    <xf numFmtId="0" fontId="30" fillId="7" borderId="48" xfId="38" applyFont="1" applyFill="1" applyBorder="1" applyAlignment="1">
      <alignment vertical="center"/>
    </xf>
    <xf numFmtId="0" fontId="2" fillId="3" borderId="25" xfId="0" applyFont="1" applyFill="1" applyBorder="1" applyAlignment="1">
      <alignment horizontal="center"/>
    </xf>
    <xf numFmtId="0" fontId="23" fillId="4" borderId="32" xfId="38" applyFont="1" applyFill="1" applyBorder="1" applyAlignment="1">
      <alignment horizontal="left"/>
    </xf>
    <xf numFmtId="0" fontId="23" fillId="4" borderId="29" xfId="38" applyFont="1" applyFill="1" applyBorder="1" applyAlignment="1">
      <alignment horizontal="left"/>
    </xf>
    <xf numFmtId="0" fontId="30" fillId="7" borderId="28" xfId="38" applyFont="1" applyFill="1" applyBorder="1" applyAlignment="1">
      <alignment vertical="center"/>
    </xf>
    <xf numFmtId="0" fontId="23" fillId="4" borderId="35" xfId="38" applyFont="1" applyFill="1" applyBorder="1" applyAlignment="1">
      <alignment horizontal="left"/>
    </xf>
    <xf numFmtId="0" fontId="55" fillId="4" borderId="26" xfId="38" applyFont="1" applyFill="1" applyBorder="1" applyAlignment="1">
      <alignment vertical="center"/>
    </xf>
    <xf numFmtId="0" fontId="55" fillId="4" borderId="48" xfId="38" applyFont="1" applyFill="1" applyBorder="1" applyAlignment="1">
      <alignment vertical="center"/>
    </xf>
    <xf numFmtId="0" fontId="23" fillId="4" borderId="47" xfId="38" applyFont="1" applyFill="1" applyBorder="1" applyAlignment="1">
      <alignment horizontal="left"/>
    </xf>
    <xf numFmtId="0" fontId="24" fillId="4" borderId="26" xfId="38" applyFont="1" applyFill="1" applyBorder="1" applyAlignment="1">
      <alignment vertical="center"/>
    </xf>
    <xf numFmtId="0" fontId="7" fillId="7" borderId="47" xfId="38" applyFont="1" applyFill="1" applyBorder="1" applyAlignment="1">
      <alignment horizontal="left"/>
    </xf>
    <xf numFmtId="0" fontId="19" fillId="7" borderId="26" xfId="38" applyFont="1" applyFill="1" applyBorder="1" applyAlignment="1">
      <alignment vertical="center"/>
    </xf>
    <xf numFmtId="0" fontId="30" fillId="7" borderId="27" xfId="38" applyFont="1" applyFill="1" applyBorder="1" applyAlignment="1">
      <alignment vertical="center"/>
    </xf>
    <xf numFmtId="0" fontId="52" fillId="0" borderId="5" xfId="0" applyFont="1" applyBorder="1" applyAlignment="1">
      <alignment horizontal="center" vertical="top" wrapText="1"/>
    </xf>
    <xf numFmtId="0" fontId="51" fillId="0" borderId="13" xfId="0" applyFont="1" applyBorder="1" applyAlignment="1">
      <alignment horizontal="center" vertical="top" wrapText="1"/>
    </xf>
    <xf numFmtId="0" fontId="21" fillId="7" borderId="13" xfId="39" applyFill="1" applyBorder="1" applyAlignment="1">
      <alignment horizontal="center"/>
    </xf>
    <xf numFmtId="1" fontId="0" fillId="7" borderId="13" xfId="0" applyNumberFormat="1" applyFill="1" applyBorder="1" applyAlignment="1">
      <alignment horizontal="center"/>
    </xf>
    <xf numFmtId="1" fontId="3" fillId="7" borderId="14" xfId="0" applyNumberFormat="1" applyFont="1" applyFill="1" applyBorder="1" applyAlignment="1">
      <alignment horizontal="center"/>
    </xf>
    <xf numFmtId="0" fontId="35" fillId="7" borderId="0" xfId="38" applyFont="1" applyFill="1" applyAlignment="1">
      <alignment vertical="center"/>
    </xf>
    <xf numFmtId="0" fontId="24" fillId="7" borderId="0" xfId="38" applyFont="1" applyFill="1" applyAlignment="1">
      <alignment vertical="center"/>
    </xf>
    <xf numFmtId="0" fontId="7" fillId="7" borderId="0" xfId="38" applyFont="1" applyFill="1"/>
    <xf numFmtId="0" fontId="38" fillId="7" borderId="0" xfId="38" applyFont="1" applyFill="1" applyAlignment="1">
      <alignment vertical="center"/>
    </xf>
    <xf numFmtId="0" fontId="7" fillId="7" borderId="3" xfId="38" applyFont="1" applyFill="1" applyBorder="1"/>
    <xf numFmtId="0" fontId="7" fillId="7" borderId="37" xfId="38" applyFont="1" applyFill="1" applyBorder="1"/>
    <xf numFmtId="0" fontId="7" fillId="7" borderId="8" xfId="38" applyFont="1" applyFill="1" applyBorder="1"/>
    <xf numFmtId="0" fontId="30" fillId="7" borderId="0" xfId="38" applyFont="1" applyFill="1"/>
    <xf numFmtId="0" fontId="22" fillId="3" borderId="5" xfId="38" applyFont="1" applyFill="1" applyBorder="1" applyAlignment="1">
      <alignment horizontal="center"/>
    </xf>
    <xf numFmtId="0" fontId="4" fillId="9" borderId="5" xfId="0" applyFont="1" applyFill="1" applyBorder="1" applyAlignment="1">
      <alignment horizontal="left"/>
    </xf>
    <xf numFmtId="0" fontId="4" fillId="9" borderId="5" xfId="0" applyFont="1" applyFill="1" applyBorder="1" applyAlignment="1">
      <alignment horizontal="center" vertical="top" wrapText="1"/>
    </xf>
    <xf numFmtId="0" fontId="4" fillId="9" borderId="5" xfId="0" applyFont="1" applyFill="1" applyBorder="1" applyAlignment="1">
      <alignment horizontal="center"/>
    </xf>
    <xf numFmtId="0" fontId="4" fillId="9" borderId="17" xfId="0" applyFont="1" applyFill="1" applyBorder="1" applyAlignment="1">
      <alignment horizontal="center"/>
    </xf>
    <xf numFmtId="49" fontId="59" fillId="6" borderId="0" xfId="0" applyNumberFormat="1" applyFont="1" applyFill="1" applyAlignment="1">
      <alignment wrapText="1"/>
    </xf>
    <xf numFmtId="0" fontId="7" fillId="0" borderId="57" xfId="38" applyFont="1" applyBorder="1" applyAlignment="1">
      <alignment horizontal="left"/>
    </xf>
    <xf numFmtId="0" fontId="0" fillId="5" borderId="9" xfId="0" applyFill="1" applyBorder="1"/>
    <xf numFmtId="1" fontId="57" fillId="0" borderId="5" xfId="0" applyNumberFormat="1" applyFont="1" applyBorder="1" applyAlignment="1">
      <alignment horizontal="center" wrapText="1"/>
    </xf>
    <xf numFmtId="0" fontId="2" fillId="4" borderId="3" xfId="0" applyFont="1" applyFill="1" applyBorder="1" applyAlignment="1">
      <alignment horizontal="center"/>
    </xf>
    <xf numFmtId="0" fontId="5" fillId="7" borderId="5" xfId="0" applyFont="1" applyFill="1" applyBorder="1"/>
    <xf numFmtId="0" fontId="0" fillId="0" borderId="58" xfId="0" applyBorder="1"/>
    <xf numFmtId="0" fontId="7" fillId="6" borderId="58" xfId="38" applyFont="1" applyFill="1" applyBorder="1" applyAlignment="1">
      <alignment horizontal="left"/>
    </xf>
    <xf numFmtId="0" fontId="7" fillId="6" borderId="58" xfId="38" applyFont="1" applyFill="1" applyBorder="1"/>
    <xf numFmtId="0" fontId="0" fillId="7" borderId="5" xfId="0" applyFill="1" applyBorder="1"/>
    <xf numFmtId="0" fontId="0" fillId="7" borderId="45" xfId="0" applyFill="1" applyBorder="1"/>
    <xf numFmtId="0" fontId="0" fillId="7" borderId="45" xfId="0" applyFill="1" applyBorder="1" applyAlignment="1">
      <alignment horizontal="center"/>
    </xf>
    <xf numFmtId="0" fontId="4" fillId="7" borderId="18" xfId="0" applyFont="1" applyFill="1" applyBorder="1" applyAlignment="1">
      <alignment horizontal="center"/>
    </xf>
    <xf numFmtId="0" fontId="3" fillId="6" borderId="5" xfId="0" applyFont="1" applyFill="1" applyBorder="1"/>
    <xf numFmtId="0" fontId="10" fillId="2" borderId="5" xfId="0" applyFont="1" applyFill="1" applyBorder="1"/>
    <xf numFmtId="0" fontId="0" fillId="2" borderId="5" xfId="0" applyFill="1" applyBorder="1" applyAlignment="1">
      <alignment horizontal="center"/>
    </xf>
    <xf numFmtId="0" fontId="2" fillId="7" borderId="5" xfId="0" applyFont="1" applyFill="1" applyBorder="1" applyAlignment="1">
      <alignment horizontal="center"/>
    </xf>
    <xf numFmtId="0" fontId="4" fillId="4" borderId="5" xfId="0" applyFont="1" applyFill="1" applyBorder="1"/>
    <xf numFmtId="0" fontId="2" fillId="4" borderId="5" xfId="0" applyFont="1" applyFill="1" applyBorder="1" applyAlignment="1">
      <alignment horizontal="center"/>
    </xf>
    <xf numFmtId="0" fontId="15" fillId="6" borderId="5" xfId="0" applyFont="1" applyFill="1" applyBorder="1"/>
    <xf numFmtId="0" fontId="63" fillId="0" borderId="0" xfId="38" applyFont="1" applyAlignment="1">
      <alignment horizontal="left"/>
    </xf>
    <xf numFmtId="0" fontId="87" fillId="0" borderId="5" xfId="0" applyFont="1" applyBorder="1"/>
    <xf numFmtId="0" fontId="88" fillId="0" borderId="0" xfId="0" applyFont="1" applyAlignment="1">
      <alignment horizontal="center"/>
    </xf>
    <xf numFmtId="1" fontId="65" fillId="0" borderId="5" xfId="0" applyNumberFormat="1" applyFont="1" applyBorder="1" applyAlignment="1">
      <alignment horizontal="center" wrapText="1"/>
    </xf>
    <xf numFmtId="1" fontId="56" fillId="0" borderId="58" xfId="0" applyNumberFormat="1" applyFont="1" applyBorder="1" applyAlignment="1">
      <alignment horizontal="center" wrapText="1"/>
    </xf>
    <xf numFmtId="0" fontId="0" fillId="0" borderId="58" xfId="0" applyBorder="1" applyAlignment="1">
      <alignment horizontal="center"/>
    </xf>
    <xf numFmtId="0" fontId="87" fillId="0" borderId="5" xfId="0" applyFont="1" applyBorder="1" applyAlignment="1">
      <alignment horizontal="center"/>
    </xf>
    <xf numFmtId="0" fontId="57" fillId="7" borderId="5" xfId="0" applyFont="1" applyFill="1" applyBorder="1"/>
    <xf numFmtId="0" fontId="66" fillId="7" borderId="5" xfId="0" applyFont="1" applyFill="1" applyBorder="1" applyAlignment="1">
      <alignment horizontal="center"/>
    </xf>
    <xf numFmtId="49" fontId="15" fillId="6" borderId="58" xfId="0" applyNumberFormat="1" applyFont="1" applyFill="1" applyBorder="1" applyAlignment="1">
      <alignment wrapText="1"/>
    </xf>
    <xf numFmtId="49" fontId="65" fillId="0" borderId="5" xfId="41" applyNumberFormat="1" applyFont="1" applyBorder="1" applyAlignment="1">
      <alignment horizontal="left" vertical="center" wrapText="1"/>
    </xf>
    <xf numFmtId="49" fontId="59" fillId="6" borderId="58" xfId="0" applyNumberFormat="1" applyFont="1" applyFill="1" applyBorder="1" applyAlignment="1">
      <alignment wrapText="1"/>
    </xf>
    <xf numFmtId="1" fontId="57" fillId="0" borderId="58" xfId="0" applyNumberFormat="1" applyFont="1" applyBorder="1" applyAlignment="1">
      <alignment horizontal="center" wrapText="1"/>
    </xf>
    <xf numFmtId="0" fontId="65" fillId="0" borderId="5" xfId="0" applyFont="1" applyBorder="1" applyAlignment="1">
      <alignment horizontal="center" wrapText="1"/>
    </xf>
    <xf numFmtId="0" fontId="89" fillId="0" borderId="5" xfId="34" applyFont="1" applyBorder="1" applyAlignment="1" applyProtection="1"/>
    <xf numFmtId="0" fontId="57" fillId="0" borderId="5" xfId="38" applyFont="1" applyBorder="1" applyAlignment="1">
      <alignment horizontal="center"/>
    </xf>
    <xf numFmtId="0" fontId="65" fillId="0" borderId="5" xfId="41" applyNumberFormat="1" applyFont="1" applyBorder="1" applyAlignment="1">
      <alignment horizontal="left" vertical="center" wrapText="1"/>
    </xf>
    <xf numFmtId="49" fontId="65" fillId="6" borderId="5" xfId="0" applyNumberFormat="1" applyFont="1" applyFill="1" applyBorder="1" applyAlignment="1">
      <alignment wrapText="1"/>
    </xf>
    <xf numFmtId="0" fontId="65" fillId="41" borderId="16" xfId="41" applyNumberFormat="1" applyFont="1" applyFill="1" applyBorder="1" applyAlignment="1">
      <alignment horizontal="center" vertical="center" wrapText="1"/>
    </xf>
    <xf numFmtId="0" fontId="0" fillId="43" borderId="5" xfId="0" applyFill="1" applyBorder="1"/>
    <xf numFmtId="49" fontId="65" fillId="0" borderId="55" xfId="41" applyNumberFormat="1" applyFont="1" applyFill="1" applyBorder="1" applyAlignment="1">
      <alignment horizontal="left" vertical="center" wrapText="1"/>
    </xf>
    <xf numFmtId="0" fontId="61" fillId="7" borderId="28" xfId="0" applyFont="1" applyFill="1" applyBorder="1"/>
    <xf numFmtId="49" fontId="65" fillId="42" borderId="5" xfId="0" applyNumberFormat="1" applyFont="1" applyFill="1" applyBorder="1" applyAlignment="1">
      <alignment wrapText="1"/>
    </xf>
    <xf numFmtId="0" fontId="65" fillId="42" borderId="5" xfId="41" applyNumberFormat="1" applyFont="1" applyFill="1" applyBorder="1" applyAlignment="1">
      <alignment horizontal="left" vertical="center" wrapText="1"/>
    </xf>
    <xf numFmtId="49" fontId="65" fillId="42" borderId="5" xfId="41" applyNumberFormat="1" applyFont="1" applyFill="1" applyBorder="1" applyAlignment="1">
      <alignment horizontal="left" vertical="center" wrapText="1"/>
    </xf>
    <xf numFmtId="0" fontId="2" fillId="2" borderId="5" xfId="0" applyFont="1" applyFill="1" applyBorder="1"/>
    <xf numFmtId="0" fontId="0" fillId="2" borderId="5" xfId="0" applyFill="1" applyBorder="1"/>
    <xf numFmtId="0" fontId="2" fillId="3" borderId="5" xfId="0" applyFont="1" applyFill="1" applyBorder="1" applyAlignment="1">
      <alignment horizontal="center"/>
    </xf>
    <xf numFmtId="0" fontId="67" fillId="4" borderId="5" xfId="0" applyFont="1" applyFill="1" applyBorder="1"/>
    <xf numFmtId="0" fontId="68" fillId="4" borderId="5" xfId="0" applyFont="1" applyFill="1" applyBorder="1" applyAlignment="1">
      <alignment horizontal="center"/>
    </xf>
    <xf numFmtId="49" fontId="65" fillId="43" borderId="5" xfId="41" applyNumberFormat="1" applyFont="1" applyFill="1" applyBorder="1" applyAlignment="1">
      <alignment horizontal="left" vertical="center" wrapText="1"/>
    </xf>
    <xf numFmtId="49" fontId="65" fillId="43" borderId="5" xfId="0" applyNumberFormat="1" applyFont="1" applyFill="1" applyBorder="1" applyAlignment="1">
      <alignment wrapText="1"/>
    </xf>
    <xf numFmtId="1" fontId="56" fillId="43" borderId="5" xfId="0" applyNumberFormat="1" applyFont="1" applyFill="1" applyBorder="1" applyAlignment="1">
      <alignment horizontal="center" wrapText="1"/>
    </xf>
    <xf numFmtId="0" fontId="56" fillId="43" borderId="5" xfId="0" applyFont="1" applyFill="1" applyBorder="1" applyAlignment="1">
      <alignment horizontal="center" wrapText="1"/>
    </xf>
    <xf numFmtId="0" fontId="65" fillId="43" borderId="5" xfId="41" applyNumberFormat="1" applyFont="1" applyFill="1" applyBorder="1" applyAlignment="1">
      <alignment horizontal="left" vertical="center" wrapText="1"/>
    </xf>
    <xf numFmtId="0" fontId="70" fillId="3" borderId="5" xfId="0" applyFont="1" applyFill="1" applyBorder="1"/>
    <xf numFmtId="0" fontId="4" fillId="7" borderId="5" xfId="0" applyFont="1" applyFill="1" applyBorder="1"/>
    <xf numFmtId="0" fontId="4" fillId="7" borderId="5" xfId="0" applyFont="1" applyFill="1" applyBorder="1" applyAlignment="1">
      <alignment horizontal="center"/>
    </xf>
    <xf numFmtId="0" fontId="57" fillId="0" borderId="18" xfId="38" applyFont="1" applyBorder="1" applyAlignment="1">
      <alignment horizontal="center"/>
    </xf>
    <xf numFmtId="0" fontId="87" fillId="0" borderId="18" xfId="0" applyFont="1" applyBorder="1" applyAlignment="1">
      <alignment horizontal="center"/>
    </xf>
    <xf numFmtId="0" fontId="87" fillId="0" borderId="18" xfId="0" applyFont="1" applyBorder="1"/>
    <xf numFmtId="0" fontId="68" fillId="42" borderId="58" xfId="0" applyFont="1" applyFill="1" applyBorder="1" applyAlignment="1">
      <alignment horizontal="center"/>
    </xf>
    <xf numFmtId="0" fontId="2" fillId="42" borderId="58" xfId="0" applyFont="1" applyFill="1" applyBorder="1" applyAlignment="1">
      <alignment horizontal="center"/>
    </xf>
    <xf numFmtId="0" fontId="0" fillId="42" borderId="58" xfId="0" applyFill="1" applyBorder="1"/>
    <xf numFmtId="49" fontId="65" fillId="42" borderId="58" xfId="0" applyNumberFormat="1" applyFont="1" applyFill="1" applyBorder="1" applyAlignment="1">
      <alignment wrapText="1"/>
    </xf>
    <xf numFmtId="0" fontId="87" fillId="42" borderId="58" xfId="0" applyFont="1" applyFill="1" applyBorder="1"/>
    <xf numFmtId="0" fontId="87" fillId="42" borderId="58" xfId="0" applyFont="1" applyFill="1" applyBorder="1" applyAlignment="1">
      <alignment horizontal="center"/>
    </xf>
    <xf numFmtId="49" fontId="27" fillId="42" borderId="58" xfId="0" applyNumberFormat="1" applyFont="1" applyFill="1" applyBorder="1" applyAlignment="1">
      <alignment wrapText="1"/>
    </xf>
    <xf numFmtId="0" fontId="57" fillId="42" borderId="58" xfId="38" applyFont="1" applyFill="1" applyBorder="1" applyAlignment="1">
      <alignment horizontal="center"/>
    </xf>
    <xf numFmtId="0" fontId="27" fillId="42" borderId="58" xfId="41" applyNumberFormat="1" applyFont="1" applyFill="1" applyBorder="1" applyAlignment="1">
      <alignment horizontal="left" vertical="center" wrapText="1"/>
    </xf>
    <xf numFmtId="49" fontId="27" fillId="42" borderId="58" xfId="41" applyNumberFormat="1" applyFont="1" applyFill="1" applyBorder="1" applyAlignment="1">
      <alignment horizontal="left" vertical="center" wrapText="1"/>
    </xf>
    <xf numFmtId="0" fontId="89" fillId="42" borderId="58" xfId="34" applyFont="1" applyFill="1" applyBorder="1" applyAlignment="1" applyProtection="1"/>
    <xf numFmtId="0" fontId="66" fillId="42" borderId="58" xfId="0" applyFont="1" applyFill="1" applyBorder="1" applyAlignment="1">
      <alignment horizontal="center"/>
    </xf>
    <xf numFmtId="49" fontId="65" fillId="42" borderId="58" xfId="0" applyNumberFormat="1" applyFont="1" applyFill="1" applyBorder="1" applyAlignment="1">
      <alignment horizontal="left" wrapText="1"/>
    </xf>
    <xf numFmtId="0" fontId="65" fillId="42" borderId="58" xfId="41" applyNumberFormat="1" applyFont="1" applyFill="1" applyBorder="1" applyAlignment="1">
      <alignment horizontal="left" vertical="center" wrapText="1"/>
    </xf>
    <xf numFmtId="49" fontId="65" fillId="42" borderId="58" xfId="41" applyNumberFormat="1" applyFont="1" applyFill="1" applyBorder="1" applyAlignment="1">
      <alignment horizontal="left" vertical="center" wrapText="1"/>
    </xf>
    <xf numFmtId="0" fontId="85" fillId="0" borderId="0" xfId="0" applyFont="1"/>
    <xf numFmtId="0" fontId="3" fillId="0" borderId="0" xfId="0" applyFont="1" applyAlignment="1">
      <alignment horizontal="left"/>
    </xf>
    <xf numFmtId="0" fontId="85" fillId="0" borderId="0" xfId="0" applyFont="1" applyAlignment="1">
      <alignment horizontal="left"/>
    </xf>
    <xf numFmtId="0" fontId="2" fillId="0" borderId="0" xfId="0" applyFont="1" applyAlignment="1">
      <alignment horizontal="center"/>
    </xf>
    <xf numFmtId="0" fontId="5" fillId="0" borderId="0" xfId="0" applyFont="1" applyAlignment="1">
      <alignment horizontal="center"/>
    </xf>
    <xf numFmtId="0" fontId="23" fillId="0" borderId="0" xfId="38" applyFont="1" applyAlignment="1">
      <alignment horizontal="left"/>
    </xf>
    <xf numFmtId="0" fontId="7" fillId="0" borderId="0" xfId="38" applyFont="1" applyAlignment="1">
      <alignment horizontal="center"/>
    </xf>
    <xf numFmtId="1" fontId="3" fillId="0" borderId="0" xfId="0" applyNumberFormat="1" applyFont="1" applyAlignment="1">
      <alignment horizontal="center"/>
    </xf>
    <xf numFmtId="0" fontId="2" fillId="0" borderId="0" xfId="0" applyFont="1" applyAlignment="1">
      <alignment vertical="center"/>
    </xf>
    <xf numFmtId="0" fontId="5" fillId="0" borderId="0" xfId="0" applyFont="1"/>
    <xf numFmtId="0" fontId="26" fillId="7" borderId="2" xfId="0" applyFont="1" applyFill="1" applyBorder="1" applyAlignment="1">
      <alignment horizontal="center"/>
    </xf>
    <xf numFmtId="0" fontId="41" fillId="0" borderId="30" xfId="0" applyFont="1" applyBorder="1" applyAlignment="1">
      <alignment horizontal="center"/>
    </xf>
    <xf numFmtId="0" fontId="15" fillId="0" borderId="36" xfId="0" applyFont="1" applyBorder="1" applyAlignment="1">
      <alignment horizontal="left"/>
    </xf>
    <xf numFmtId="0" fontId="3" fillId="0" borderId="36" xfId="0" applyFont="1" applyBorder="1" applyAlignment="1">
      <alignment horizontal="left"/>
    </xf>
    <xf numFmtId="49" fontId="65" fillId="42" borderId="55" xfId="41" applyNumberFormat="1" applyFont="1" applyFill="1" applyBorder="1" applyAlignment="1">
      <alignment horizontal="left" vertical="center" wrapText="1"/>
    </xf>
    <xf numFmtId="0" fontId="79" fillId="0" borderId="0" xfId="34" applyBorder="1" applyAlignment="1" applyProtection="1"/>
    <xf numFmtId="164" fontId="92" fillId="0" borderId="5" xfId="0" applyNumberFormat="1" applyFont="1" applyBorder="1" applyAlignment="1">
      <alignment horizontal="right"/>
    </xf>
    <xf numFmtId="164" fontId="93" fillId="0" borderId="5" xfId="0" applyNumberFormat="1" applyFont="1" applyBorder="1" applyAlignment="1">
      <alignment horizontal="right" wrapText="1"/>
    </xf>
    <xf numFmtId="0" fontId="92" fillId="0" borderId="5" xfId="0" applyFont="1" applyBorder="1" applyAlignment="1">
      <alignment horizontal="right"/>
    </xf>
    <xf numFmtId="0" fontId="0" fillId="42" borderId="0" xfId="0" applyFill="1"/>
    <xf numFmtId="0" fontId="0" fillId="42" borderId="0" xfId="0" applyFill="1" applyAlignment="1">
      <alignment horizontal="center"/>
    </xf>
    <xf numFmtId="0" fontId="3" fillId="42" borderId="5" xfId="0" applyFont="1" applyFill="1" applyBorder="1"/>
    <xf numFmtId="0" fontId="0" fillId="42" borderId="5" xfId="0" applyFill="1" applyBorder="1" applyAlignment="1">
      <alignment horizontal="center"/>
    </xf>
    <xf numFmtId="0" fontId="94" fillId="0" borderId="0" xfId="0" applyFont="1" applyAlignment="1">
      <alignment horizontal="center" vertical="top" wrapText="1"/>
    </xf>
    <xf numFmtId="0" fontId="10" fillId="2" borderId="20" xfId="0" applyFont="1" applyFill="1" applyBorder="1"/>
    <xf numFmtId="0" fontId="4" fillId="3" borderId="17" xfId="0" applyFont="1" applyFill="1" applyBorder="1"/>
    <xf numFmtId="0" fontId="85" fillId="42" borderId="0" xfId="0" applyFont="1" applyFill="1"/>
    <xf numFmtId="0" fontId="0" fillId="42" borderId="31" xfId="0" applyFill="1" applyBorder="1"/>
    <xf numFmtId="0" fontId="85" fillId="42" borderId="29" xfId="0" applyFont="1" applyFill="1" applyBorder="1"/>
    <xf numFmtId="0" fontId="0" fillId="42" borderId="28" xfId="0" applyFill="1" applyBorder="1"/>
    <xf numFmtId="0" fontId="0" fillId="42" borderId="35" xfId="0" applyFill="1" applyBorder="1"/>
    <xf numFmtId="0" fontId="94" fillId="0" borderId="15" xfId="0" applyFont="1" applyBorder="1" applyAlignment="1">
      <alignment horizontal="center" vertical="top" wrapText="1"/>
    </xf>
    <xf numFmtId="0" fontId="94" fillId="0" borderId="16" xfId="0" applyFont="1" applyBorder="1" applyAlignment="1">
      <alignment horizontal="center" vertical="top" wrapText="1"/>
    </xf>
    <xf numFmtId="0" fontId="94" fillId="0" borderId="17" xfId="0" applyFont="1" applyBorder="1" applyAlignment="1">
      <alignment horizontal="center" vertical="top" wrapText="1"/>
    </xf>
    <xf numFmtId="0" fontId="0" fillId="42" borderId="29" xfId="0" applyFill="1" applyBorder="1"/>
    <xf numFmtId="0" fontId="27" fillId="7" borderId="0" xfId="0" applyFont="1" applyFill="1" applyAlignment="1">
      <alignment horizontal="center"/>
    </xf>
    <xf numFmtId="0" fontId="0" fillId="6" borderId="0" xfId="0" applyFill="1" applyAlignment="1">
      <alignment horizontal="center"/>
    </xf>
    <xf numFmtId="0" fontId="0" fillId="6" borderId="5" xfId="0" applyFill="1" applyBorder="1" applyAlignment="1">
      <alignment horizontal="center"/>
    </xf>
    <xf numFmtId="0" fontId="18" fillId="6" borderId="5" xfId="0" applyFont="1" applyFill="1" applyBorder="1" applyAlignment="1">
      <alignment horizontal="center"/>
    </xf>
    <xf numFmtId="0" fontId="3" fillId="43" borderId="5" xfId="0" applyFont="1" applyFill="1" applyBorder="1"/>
    <xf numFmtId="0" fontId="0" fillId="43" borderId="5" xfId="0" applyFill="1" applyBorder="1" applyAlignment="1">
      <alignment horizontal="center"/>
    </xf>
    <xf numFmtId="0" fontId="85" fillId="6" borderId="5" xfId="0" applyFont="1" applyFill="1" applyBorder="1" applyAlignment="1">
      <alignment horizontal="right"/>
    </xf>
    <xf numFmtId="0" fontId="85" fillId="43" borderId="5" xfId="0" applyFont="1" applyFill="1" applyBorder="1" applyAlignment="1">
      <alignment horizontal="center"/>
    </xf>
    <xf numFmtId="0" fontId="1" fillId="6" borderId="5" xfId="0" applyFont="1" applyFill="1" applyBorder="1" applyAlignment="1">
      <alignment horizontal="center"/>
    </xf>
    <xf numFmtId="0" fontId="3" fillId="43" borderId="6" xfId="0" applyFont="1" applyFill="1" applyBorder="1"/>
    <xf numFmtId="0" fontId="85" fillId="43" borderId="7" xfId="0" applyFont="1" applyFill="1" applyBorder="1" applyAlignment="1">
      <alignment horizontal="center"/>
    </xf>
    <xf numFmtId="0" fontId="85" fillId="43" borderId="6" xfId="0" applyFont="1" applyFill="1" applyBorder="1" applyAlignment="1">
      <alignment horizontal="left"/>
    </xf>
    <xf numFmtId="0" fontId="0" fillId="6" borderId="7" xfId="0" applyFill="1" applyBorder="1" applyAlignment="1">
      <alignment horizontal="center"/>
    </xf>
    <xf numFmtId="0" fontId="5" fillId="43" borderId="6" xfId="0" applyFont="1" applyFill="1" applyBorder="1" applyAlignment="1">
      <alignment horizontal="right"/>
    </xf>
    <xf numFmtId="0" fontId="0" fillId="43" borderId="6" xfId="0" applyFill="1" applyBorder="1" applyAlignment="1">
      <alignment horizontal="right"/>
    </xf>
    <xf numFmtId="0" fontId="0" fillId="43" borderId="49" xfId="0" applyFill="1" applyBorder="1" applyAlignment="1">
      <alignment horizontal="right"/>
    </xf>
    <xf numFmtId="0" fontId="0" fillId="6" borderId="45" xfId="0" applyFill="1" applyBorder="1" applyAlignment="1">
      <alignment horizontal="center"/>
    </xf>
    <xf numFmtId="0" fontId="0" fillId="6" borderId="46" xfId="0" applyFill="1" applyBorder="1" applyAlignment="1">
      <alignment horizontal="center"/>
    </xf>
    <xf numFmtId="0" fontId="3" fillId="43" borderId="5" xfId="0" applyFont="1" applyFill="1" applyBorder="1" applyAlignment="1">
      <alignment horizontal="center"/>
    </xf>
    <xf numFmtId="0" fontId="1" fillId="43" borderId="5" xfId="0" applyFont="1" applyFill="1" applyBorder="1" applyAlignment="1">
      <alignment horizontal="center"/>
    </xf>
    <xf numFmtId="0" fontId="85" fillId="0" borderId="0" xfId="0" applyFont="1" applyAlignment="1">
      <alignment horizontal="center"/>
    </xf>
    <xf numFmtId="0" fontId="3" fillId="44" borderId="39" xfId="0" applyFont="1" applyFill="1" applyBorder="1"/>
    <xf numFmtId="0" fontId="3" fillId="44" borderId="50" xfId="0" applyFont="1" applyFill="1" applyBorder="1"/>
    <xf numFmtId="0" fontId="0" fillId="44" borderId="0" xfId="0" applyFill="1" applyAlignment="1">
      <alignment horizontal="center"/>
    </xf>
    <xf numFmtId="0" fontId="0" fillId="44" borderId="5" xfId="0" applyFill="1" applyBorder="1" applyAlignment="1">
      <alignment horizontal="center"/>
    </xf>
    <xf numFmtId="0" fontId="4" fillId="45" borderId="0" xfId="0" applyFont="1" applyFill="1" applyAlignment="1">
      <alignment horizontal="center"/>
    </xf>
    <xf numFmtId="0" fontId="7" fillId="44" borderId="0" xfId="38" applyFont="1" applyFill="1" applyAlignment="1">
      <alignment horizontal="center"/>
    </xf>
    <xf numFmtId="0" fontId="85" fillId="42" borderId="0" xfId="0" applyFont="1" applyFill="1" applyAlignment="1">
      <alignment horizontal="center"/>
    </xf>
    <xf numFmtId="0" fontId="85" fillId="46" borderId="15" xfId="0" applyFont="1" applyFill="1" applyBorder="1"/>
    <xf numFmtId="0" fontId="0" fillId="46" borderId="16" xfId="0" applyFill="1" applyBorder="1"/>
    <xf numFmtId="0" fontId="0" fillId="46" borderId="17" xfId="0" applyFill="1" applyBorder="1"/>
    <xf numFmtId="0" fontId="85" fillId="43" borderId="15" xfId="0" applyFont="1" applyFill="1" applyBorder="1" applyAlignment="1">
      <alignment horizontal="center"/>
    </xf>
    <xf numFmtId="0" fontId="85" fillId="43" borderId="16" xfId="0" applyFont="1" applyFill="1" applyBorder="1" applyAlignment="1">
      <alignment horizontal="center"/>
    </xf>
    <xf numFmtId="0" fontId="85" fillId="43" borderId="17" xfId="0" applyFont="1" applyFill="1" applyBorder="1" applyAlignment="1">
      <alignment horizontal="center"/>
    </xf>
    <xf numFmtId="0" fontId="94" fillId="0" borderId="5" xfId="0" applyFont="1" applyBorder="1" applyAlignment="1">
      <alignment horizontal="center" vertical="top" wrapText="1"/>
    </xf>
    <xf numFmtId="0" fontId="0" fillId="47" borderId="5" xfId="0" applyFill="1" applyBorder="1" applyAlignment="1">
      <alignment horizontal="center"/>
    </xf>
    <xf numFmtId="0" fontId="0" fillId="47" borderId="45" xfId="0" applyFill="1" applyBorder="1" applyAlignment="1">
      <alignment horizontal="center"/>
    </xf>
    <xf numFmtId="0" fontId="0" fillId="0" borderId="0" xfId="0" applyAlignment="1">
      <alignment horizontal="center" vertical="center"/>
    </xf>
    <xf numFmtId="0" fontId="0" fillId="0" borderId="3" xfId="0" applyBorder="1" applyAlignment="1">
      <alignment horizontal="center" vertical="center"/>
    </xf>
    <xf numFmtId="0" fontId="0" fillId="0" borderId="1" xfId="0" applyBorder="1" applyAlignment="1">
      <alignment horizontal="center" vertical="center"/>
    </xf>
    <xf numFmtId="0" fontId="0" fillId="0" borderId="2" xfId="0" applyBorder="1" applyAlignment="1">
      <alignment horizontal="center" vertical="center"/>
    </xf>
    <xf numFmtId="0" fontId="32" fillId="7" borderId="37" xfId="0" applyFont="1" applyFill="1" applyBorder="1" applyAlignment="1">
      <alignment horizontal="center"/>
    </xf>
    <xf numFmtId="0" fontId="0" fillId="0" borderId="37" xfId="0" applyBorder="1" applyAlignment="1">
      <alignment horizontal="center" vertical="center"/>
    </xf>
    <xf numFmtId="0" fontId="0" fillId="0" borderId="8" xfId="0" applyBorder="1" applyAlignment="1">
      <alignment horizontal="center" vertical="center"/>
    </xf>
    <xf numFmtId="0" fontId="0" fillId="0" borderId="28" xfId="0" applyBorder="1" applyAlignment="1">
      <alignment horizontal="center" vertical="center"/>
    </xf>
    <xf numFmtId="0" fontId="44" fillId="4" borderId="0" xfId="0" applyFont="1" applyFill="1" applyAlignment="1">
      <alignment horizontal="center" vertical="center"/>
    </xf>
    <xf numFmtId="0" fontId="45" fillId="4" borderId="28" xfId="0" applyFont="1" applyFill="1" applyBorder="1" applyAlignment="1">
      <alignment horizontal="center" vertical="center"/>
    </xf>
    <xf numFmtId="0" fontId="25" fillId="7" borderId="26" xfId="0" applyFont="1" applyFill="1" applyBorder="1" applyAlignment="1">
      <alignment horizontal="center" vertical="center"/>
    </xf>
    <xf numFmtId="164" fontId="46" fillId="7" borderId="27" xfId="0" applyNumberFormat="1" applyFont="1" applyFill="1" applyBorder="1" applyAlignment="1">
      <alignment horizontal="center" vertical="center"/>
    </xf>
    <xf numFmtId="0" fontId="0" fillId="3" borderId="0" xfId="0" applyFill="1" applyAlignment="1">
      <alignment horizontal="center" vertical="center"/>
    </xf>
    <xf numFmtId="0" fontId="45" fillId="4" borderId="3" xfId="0" applyFont="1" applyFill="1" applyBorder="1" applyAlignment="1">
      <alignment horizontal="center" vertical="center"/>
    </xf>
    <xf numFmtId="0" fontId="25" fillId="7" borderId="37" xfId="0" applyFont="1" applyFill="1" applyBorder="1" applyAlignment="1">
      <alignment horizontal="center" vertical="center"/>
    </xf>
    <xf numFmtId="0" fontId="46" fillId="7" borderId="8" xfId="0" applyFont="1" applyFill="1" applyBorder="1" applyAlignment="1">
      <alignment horizontal="center" vertical="center"/>
    </xf>
    <xf numFmtId="0" fontId="4" fillId="6" borderId="0" xfId="0" applyFont="1" applyFill="1" applyAlignment="1">
      <alignment horizontal="center" vertical="center"/>
    </xf>
    <xf numFmtId="0" fontId="2" fillId="6" borderId="0" xfId="0" applyFont="1" applyFill="1" applyAlignment="1">
      <alignment horizontal="center" vertical="center"/>
    </xf>
    <xf numFmtId="0" fontId="0" fillId="3" borderId="1" xfId="0" applyFill="1" applyBorder="1" applyAlignment="1">
      <alignment horizontal="center" vertical="center"/>
    </xf>
    <xf numFmtId="0" fontId="32" fillId="7" borderId="37" xfId="0" applyFont="1" applyFill="1" applyBorder="1" applyAlignment="1">
      <alignment horizontal="center" vertical="center"/>
    </xf>
    <xf numFmtId="0" fontId="31" fillId="7" borderId="8" xfId="0" applyFont="1" applyFill="1" applyBorder="1" applyAlignment="1">
      <alignment horizontal="center" vertical="center"/>
    </xf>
    <xf numFmtId="0" fontId="0" fillId="3" borderId="2" xfId="0" applyFill="1" applyBorder="1" applyAlignment="1">
      <alignment horizontal="center" vertical="center"/>
    </xf>
    <xf numFmtId="0" fontId="44" fillId="4" borderId="3" xfId="0" applyFont="1" applyFill="1" applyBorder="1" applyAlignment="1">
      <alignment horizontal="center" vertical="center"/>
    </xf>
    <xf numFmtId="0" fontId="0" fillId="3" borderId="24" xfId="0" applyFill="1" applyBorder="1" applyAlignment="1">
      <alignment horizontal="center" vertical="center"/>
    </xf>
    <xf numFmtId="0" fontId="0" fillId="0" borderId="57" xfId="0" applyBorder="1"/>
    <xf numFmtId="0" fontId="86" fillId="0" borderId="0" xfId="0" applyFont="1"/>
    <xf numFmtId="164" fontId="46" fillId="7" borderId="8" xfId="0" applyNumberFormat="1" applyFont="1" applyFill="1" applyBorder="1" applyAlignment="1">
      <alignment horizontal="center"/>
    </xf>
    <xf numFmtId="0" fontId="2" fillId="0" borderId="0" xfId="0" applyFont="1" applyAlignment="1">
      <alignment horizontal="left"/>
    </xf>
    <xf numFmtId="0" fontId="4" fillId="0" borderId="0" xfId="0" applyFont="1" applyAlignment="1">
      <alignment horizontal="center"/>
    </xf>
    <xf numFmtId="0" fontId="22" fillId="0" borderId="0" xfId="38" applyFont="1" applyAlignment="1">
      <alignment horizontal="center"/>
    </xf>
    <xf numFmtId="164" fontId="45" fillId="4" borderId="3" xfId="0" applyNumberFormat="1" applyFont="1" applyFill="1" applyBorder="1" applyAlignment="1">
      <alignment horizontal="center"/>
    </xf>
    <xf numFmtId="0" fontId="0" fillId="3" borderId="1" xfId="0" applyFill="1" applyBorder="1" applyAlignment="1">
      <alignment horizontal="center"/>
    </xf>
    <xf numFmtId="0" fontId="4" fillId="6" borderId="0" xfId="0" applyFont="1" applyFill="1" applyAlignment="1">
      <alignment horizontal="center"/>
    </xf>
    <xf numFmtId="164" fontId="31" fillId="7" borderId="8" xfId="0" applyNumberFormat="1" applyFont="1" applyFill="1" applyBorder="1" applyAlignment="1">
      <alignment horizontal="center"/>
    </xf>
    <xf numFmtId="0" fontId="0" fillId="3" borderId="2" xfId="0" applyFill="1" applyBorder="1" applyAlignment="1">
      <alignment horizontal="center"/>
    </xf>
    <xf numFmtId="164" fontId="44" fillId="4" borderId="3" xfId="0" applyNumberFormat="1" applyFont="1" applyFill="1" applyBorder="1" applyAlignment="1">
      <alignment horizontal="center"/>
    </xf>
    <xf numFmtId="164" fontId="4" fillId="4" borderId="3" xfId="0" applyNumberFormat="1" applyFont="1" applyFill="1" applyBorder="1" applyAlignment="1">
      <alignment horizontal="center"/>
    </xf>
    <xf numFmtId="0" fontId="0" fillId="7" borderId="37" xfId="0" applyFill="1" applyBorder="1" applyAlignment="1">
      <alignment horizontal="center"/>
    </xf>
    <xf numFmtId="164" fontId="3" fillId="7" borderId="8" xfId="0" applyNumberFormat="1" applyFont="1" applyFill="1" applyBorder="1" applyAlignment="1">
      <alignment horizontal="center"/>
    </xf>
    <xf numFmtId="0" fontId="7" fillId="6" borderId="78" xfId="38" applyFont="1" applyFill="1" applyBorder="1" applyAlignment="1">
      <alignment horizontal="left"/>
    </xf>
    <xf numFmtId="0" fontId="0" fillId="0" borderId="79" xfId="0" applyBorder="1" applyAlignment="1">
      <alignment horizontal="center"/>
    </xf>
    <xf numFmtId="0" fontId="15" fillId="0" borderId="78" xfId="0" applyFont="1" applyBorder="1" applyAlignment="1">
      <alignment horizontal="left"/>
    </xf>
    <xf numFmtId="0" fontId="7" fillId="0" borderId="78" xfId="38" applyFont="1" applyBorder="1" applyAlignment="1">
      <alignment horizontal="left"/>
    </xf>
    <xf numFmtId="0" fontId="0" fillId="0" borderId="78" xfId="0" applyBorder="1"/>
    <xf numFmtId="0" fontId="3" fillId="0" borderId="78" xfId="0" applyFont="1" applyBorder="1" applyAlignment="1">
      <alignment horizontal="left"/>
    </xf>
    <xf numFmtId="0" fontId="35" fillId="4" borderId="5" xfId="0" applyFont="1" applyFill="1" applyBorder="1"/>
    <xf numFmtId="0" fontId="41" fillId="0" borderId="5" xfId="0" applyFont="1" applyBorder="1" applyAlignment="1">
      <alignment horizontal="center"/>
    </xf>
    <xf numFmtId="0" fontId="36" fillId="7" borderId="5" xfId="0" applyFont="1" applyFill="1" applyBorder="1"/>
    <xf numFmtId="0" fontId="35" fillId="4" borderId="29" xfId="0" applyFont="1" applyFill="1" applyBorder="1" applyAlignment="1">
      <alignment horizontal="center"/>
    </xf>
    <xf numFmtId="0" fontId="38" fillId="7" borderId="35" xfId="0" applyFont="1" applyFill="1" applyBorder="1" applyAlignment="1">
      <alignment horizontal="center"/>
    </xf>
    <xf numFmtId="0" fontId="35" fillId="4" borderId="9" xfId="0" applyFont="1" applyFill="1" applyBorder="1" applyAlignment="1">
      <alignment horizontal="center"/>
    </xf>
    <xf numFmtId="0" fontId="38" fillId="7" borderId="36" xfId="0" applyFont="1" applyFill="1" applyBorder="1" applyAlignment="1">
      <alignment horizontal="center"/>
    </xf>
    <xf numFmtId="0" fontId="36" fillId="7" borderId="36" xfId="0" applyFont="1" applyFill="1" applyBorder="1" applyAlignment="1">
      <alignment horizontal="center"/>
    </xf>
    <xf numFmtId="0" fontId="0" fillId="7" borderId="15" xfId="0" applyFill="1" applyBorder="1" applyAlignment="1">
      <alignment horizontal="center"/>
    </xf>
    <xf numFmtId="0" fontId="3" fillId="7" borderId="15" xfId="0" applyFont="1" applyFill="1" applyBorder="1" applyAlignment="1">
      <alignment horizontal="center"/>
    </xf>
    <xf numFmtId="0" fontId="3" fillId="7" borderId="51" xfId="0" applyFont="1" applyFill="1" applyBorder="1" applyAlignment="1">
      <alignment horizontal="center"/>
    </xf>
    <xf numFmtId="0" fontId="8" fillId="6" borderId="5" xfId="0" applyFont="1" applyFill="1" applyBorder="1" applyAlignment="1">
      <alignment horizontal="center"/>
    </xf>
    <xf numFmtId="0" fontId="8" fillId="0" borderId="5" xfId="0" applyFont="1" applyBorder="1" applyAlignment="1">
      <alignment horizontal="center"/>
    </xf>
    <xf numFmtId="0" fontId="18" fillId="0" borderId="0" xfId="0" applyFont="1" applyAlignment="1">
      <alignment horizontal="center"/>
    </xf>
    <xf numFmtId="0" fontId="85" fillId="42" borderId="5" xfId="0" applyFont="1" applyFill="1" applyBorder="1" applyAlignment="1">
      <alignment horizontal="right"/>
    </xf>
    <xf numFmtId="0" fontId="85" fillId="6" borderId="5" xfId="0" applyFont="1" applyFill="1" applyBorder="1" applyAlignment="1">
      <alignment horizontal="left"/>
    </xf>
    <xf numFmtId="0" fontId="0" fillId="6" borderId="0" xfId="0" applyFill="1"/>
    <xf numFmtId="0" fontId="0" fillId="0" borderId="75" xfId="0" applyBorder="1" applyAlignment="1">
      <alignment horizontal="center"/>
    </xf>
    <xf numFmtId="0" fontId="0" fillId="0" borderId="0" xfId="0" applyAlignment="1">
      <alignment horizontal="center"/>
    </xf>
    <xf numFmtId="0" fontId="30" fillId="0" borderId="18" xfId="38" applyFont="1" applyBorder="1" applyAlignment="1">
      <alignment horizontal="center" vertical="center"/>
    </xf>
    <xf numFmtId="0" fontId="30" fillId="0" borderId="13" xfId="38" applyFont="1" applyBorder="1" applyAlignment="1">
      <alignment horizontal="center" vertical="center"/>
    </xf>
    <xf numFmtId="0" fontId="38" fillId="7" borderId="1" xfId="38" applyFont="1" applyFill="1" applyBorder="1" applyAlignment="1">
      <alignment horizontal="center" vertical="center"/>
    </xf>
    <xf numFmtId="0" fontId="38" fillId="7" borderId="37" xfId="38" applyFont="1" applyFill="1" applyBorder="1" applyAlignment="1">
      <alignment horizontal="center" vertical="center"/>
    </xf>
    <xf numFmtId="0" fontId="4" fillId="3" borderId="1" xfId="0" applyFont="1" applyFill="1" applyBorder="1" applyAlignment="1">
      <alignment horizontal="center"/>
    </xf>
    <xf numFmtId="0" fontId="0" fillId="3" borderId="1" xfId="0" applyFill="1" applyBorder="1" applyAlignment="1">
      <alignment horizontal="center"/>
    </xf>
    <xf numFmtId="0" fontId="0" fillId="0" borderId="1" xfId="0" applyBorder="1" applyAlignment="1">
      <alignment horizontal="center"/>
    </xf>
    <xf numFmtId="0" fontId="0" fillId="0" borderId="2" xfId="0" applyBorder="1" applyAlignment="1">
      <alignment horizontal="center"/>
    </xf>
    <xf numFmtId="0" fontId="30" fillId="3" borderId="0" xfId="38" applyFont="1" applyFill="1" applyAlignment="1">
      <alignment horizontal="center" vertical="center"/>
    </xf>
    <xf numFmtId="0" fontId="4" fillId="3" borderId="24" xfId="0" applyFont="1" applyFill="1" applyBorder="1" applyAlignment="1">
      <alignment horizontal="right"/>
    </xf>
    <xf numFmtId="0" fontId="4" fillId="3" borderId="24" xfId="0" applyFont="1" applyFill="1" applyBorder="1"/>
    <xf numFmtId="0" fontId="4" fillId="0" borderId="24" xfId="0" applyFont="1" applyBorder="1"/>
    <xf numFmtId="0" fontId="4" fillId="0" borderId="25" xfId="0" applyFont="1" applyBorder="1"/>
    <xf numFmtId="0" fontId="2" fillId="3" borderId="60" xfId="0" applyFont="1" applyFill="1" applyBorder="1" applyAlignment="1">
      <alignment horizontal="center" vertical="center"/>
    </xf>
    <xf numFmtId="0" fontId="2" fillId="3" borderId="16" xfId="0" applyFont="1" applyFill="1" applyBorder="1" applyAlignment="1">
      <alignment horizontal="center" vertical="center"/>
    </xf>
    <xf numFmtId="0" fontId="3" fillId="0" borderId="55" xfId="0" applyFont="1" applyBorder="1" applyAlignment="1">
      <alignment horizontal="center" vertical="center"/>
    </xf>
    <xf numFmtId="0" fontId="3" fillId="0" borderId="13" xfId="0" applyFont="1" applyBorder="1" applyAlignment="1">
      <alignment horizontal="center" vertical="center"/>
    </xf>
    <xf numFmtId="0" fontId="24" fillId="4" borderId="1" xfId="38" applyFont="1" applyFill="1" applyBorder="1" applyAlignment="1">
      <alignment horizontal="center" vertical="center"/>
    </xf>
    <xf numFmtId="0" fontId="24" fillId="4" borderId="0" xfId="38" applyFont="1" applyFill="1" applyAlignment="1">
      <alignment horizontal="center" vertical="center"/>
    </xf>
    <xf numFmtId="0" fontId="3" fillId="0" borderId="18" xfId="0" applyFont="1" applyBorder="1" applyAlignment="1">
      <alignment horizontal="center" vertical="center"/>
    </xf>
    <xf numFmtId="0" fontId="35" fillId="4" borderId="1" xfId="38" applyFont="1" applyFill="1" applyBorder="1" applyAlignment="1">
      <alignment horizontal="center" vertical="center"/>
    </xf>
    <xf numFmtId="0" fontId="35" fillId="4" borderId="0" xfId="38" applyFont="1" applyFill="1" applyAlignment="1">
      <alignment horizontal="center" vertical="center"/>
    </xf>
    <xf numFmtId="1" fontId="35" fillId="4" borderId="1" xfId="0" applyNumberFormat="1" applyFont="1" applyFill="1" applyBorder="1" applyAlignment="1">
      <alignment horizontal="center" vertical="center"/>
    </xf>
    <xf numFmtId="1" fontId="35" fillId="4" borderId="0" xfId="0" applyNumberFormat="1" applyFont="1" applyFill="1" applyAlignment="1">
      <alignment horizontal="center" vertical="center"/>
    </xf>
    <xf numFmtId="164" fontId="19" fillId="7" borderId="1" xfId="38" applyNumberFormat="1" applyFont="1" applyFill="1" applyBorder="1" applyAlignment="1">
      <alignment horizontal="center" vertical="center"/>
    </xf>
    <xf numFmtId="0" fontId="19" fillId="7" borderId="1" xfId="38" applyFont="1" applyFill="1" applyBorder="1" applyAlignment="1">
      <alignment horizontal="center" vertical="center"/>
    </xf>
    <xf numFmtId="0" fontId="19" fillId="7" borderId="37" xfId="38" applyFont="1" applyFill="1" applyBorder="1" applyAlignment="1">
      <alignment horizontal="center" vertical="center"/>
    </xf>
    <xf numFmtId="1" fontId="36" fillId="7" borderId="1" xfId="0" applyNumberFormat="1" applyFont="1" applyFill="1" applyBorder="1" applyAlignment="1">
      <alignment horizontal="center" vertical="center"/>
    </xf>
    <xf numFmtId="1" fontId="36" fillId="7" borderId="37" xfId="0" applyNumberFormat="1" applyFont="1" applyFill="1" applyBorder="1" applyAlignment="1">
      <alignment horizontal="center" vertical="center"/>
    </xf>
    <xf numFmtId="0" fontId="2" fillId="3" borderId="59" xfId="0" applyFont="1" applyFill="1" applyBorder="1" applyAlignment="1">
      <alignment horizontal="center" vertical="center"/>
    </xf>
    <xf numFmtId="0" fontId="7" fillId="6" borderId="0" xfId="38" applyFont="1" applyFill="1" applyAlignment="1">
      <alignment horizontal="center"/>
    </xf>
    <xf numFmtId="0" fontId="39" fillId="4" borderId="24" xfId="0" applyFont="1" applyFill="1" applyBorder="1" applyAlignment="1">
      <alignment horizontal="center"/>
    </xf>
    <xf numFmtId="0" fontId="40" fillId="7" borderId="26" xfId="0" applyFont="1" applyFill="1" applyBorder="1" applyAlignment="1">
      <alignment horizontal="center"/>
    </xf>
    <xf numFmtId="0" fontId="7" fillId="6" borderId="17" xfId="38" applyFont="1" applyFill="1" applyBorder="1"/>
    <xf numFmtId="0" fontId="7" fillId="6" borderId="5" xfId="38" applyFont="1" applyFill="1" applyBorder="1"/>
    <xf numFmtId="0" fontId="30" fillId="0" borderId="38" xfId="38" applyFont="1" applyBorder="1" applyAlignment="1">
      <alignment horizontal="center" vertical="center"/>
    </xf>
    <xf numFmtId="0" fontId="30" fillId="0" borderId="62" xfId="38" applyFont="1" applyBorder="1" applyAlignment="1">
      <alignment horizontal="center" vertical="center"/>
    </xf>
    <xf numFmtId="0" fontId="2" fillId="4" borderId="19" xfId="0" applyFont="1" applyFill="1" applyBorder="1"/>
    <xf numFmtId="0" fontId="0" fillId="0" borderId="20" xfId="0" applyBorder="1"/>
    <xf numFmtId="0" fontId="23" fillId="4" borderId="1" xfId="38" applyFont="1" applyFill="1" applyBorder="1" applyAlignment="1">
      <alignment horizontal="left"/>
    </xf>
    <xf numFmtId="0" fontId="30" fillId="0" borderId="61" xfId="38" applyFont="1" applyBorder="1" applyAlignment="1">
      <alignment horizontal="center" vertical="center"/>
    </xf>
    <xf numFmtId="0" fontId="23" fillId="4" borderId="0" xfId="38" applyFont="1" applyFill="1" applyAlignment="1">
      <alignment horizontal="left"/>
    </xf>
    <xf numFmtId="1" fontId="15" fillId="7" borderId="0" xfId="0" applyNumberFormat="1" applyFont="1" applyFill="1" applyAlignment="1">
      <alignment horizontal="left"/>
    </xf>
    <xf numFmtId="0" fontId="19" fillId="7" borderId="0" xfId="38" applyFont="1" applyFill="1" applyAlignment="1">
      <alignment horizontal="center" vertical="center"/>
    </xf>
    <xf numFmtId="0" fontId="7" fillId="7" borderId="37" xfId="38" applyFont="1" applyFill="1" applyBorder="1" applyAlignment="1">
      <alignment horizontal="left"/>
    </xf>
    <xf numFmtId="1" fontId="23" fillId="4" borderId="0" xfId="0" applyNumberFormat="1" applyFont="1" applyFill="1" applyAlignment="1">
      <alignment horizontal="left"/>
    </xf>
    <xf numFmtId="1" fontId="23" fillId="4" borderId="1" xfId="0" applyNumberFormat="1" applyFont="1" applyFill="1" applyBorder="1" applyAlignment="1">
      <alignment horizontal="left"/>
    </xf>
    <xf numFmtId="0" fontId="7" fillId="6" borderId="15" xfId="38" applyFont="1" applyFill="1" applyBorder="1"/>
    <xf numFmtId="0" fontId="4" fillId="3" borderId="5" xfId="0" applyFont="1" applyFill="1" applyBorder="1" applyAlignment="1">
      <alignment horizontal="center"/>
    </xf>
    <xf numFmtId="0" fontId="4" fillId="3" borderId="1" xfId="0" applyFont="1" applyFill="1" applyBorder="1" applyAlignment="1">
      <alignment horizontal="right"/>
    </xf>
    <xf numFmtId="1" fontId="15" fillId="7" borderId="37" xfId="0" applyNumberFormat="1" applyFont="1" applyFill="1" applyBorder="1" applyAlignment="1">
      <alignment horizontal="left"/>
    </xf>
    <xf numFmtId="0" fontId="4" fillId="3" borderId="15" xfId="0" applyFont="1" applyFill="1" applyBorder="1" applyAlignment="1">
      <alignment horizontal="center"/>
    </xf>
    <xf numFmtId="0" fontId="4" fillId="3" borderId="17" xfId="0" applyFont="1" applyFill="1" applyBorder="1" applyAlignment="1">
      <alignment horizontal="center"/>
    </xf>
    <xf numFmtId="0" fontId="2" fillId="3" borderId="24" xfId="0" applyFont="1" applyFill="1" applyBorder="1" applyAlignment="1">
      <alignment horizontal="center" vertical="center"/>
    </xf>
    <xf numFmtId="0" fontId="0" fillId="3" borderId="11" xfId="0" applyFill="1" applyBorder="1"/>
    <xf numFmtId="0" fontId="0" fillId="0" borderId="11" xfId="0" applyBorder="1"/>
    <xf numFmtId="0" fontId="0" fillId="0" borderId="44" xfId="0" applyBorder="1"/>
    <xf numFmtId="0" fontId="4" fillId="3" borderId="11" xfId="0" applyFont="1" applyFill="1" applyBorder="1" applyAlignment="1">
      <alignment horizontal="right"/>
    </xf>
    <xf numFmtId="0" fontId="4" fillId="2" borderId="16" xfId="0" applyFont="1" applyFill="1" applyBorder="1" applyAlignment="1">
      <alignment horizontal="center"/>
    </xf>
    <xf numFmtId="0" fontId="4" fillId="2" borderId="17" xfId="0" applyFont="1" applyFill="1" applyBorder="1" applyAlignment="1">
      <alignment horizontal="center"/>
    </xf>
    <xf numFmtId="0" fontId="60" fillId="2" borderId="16" xfId="0" applyFont="1" applyFill="1" applyBorder="1" applyAlignment="1">
      <alignment horizontal="right"/>
    </xf>
    <xf numFmtId="0" fontId="60" fillId="2" borderId="16" xfId="0" applyFont="1" applyFill="1" applyBorder="1" applyAlignment="1">
      <alignment horizontal="left"/>
    </xf>
    <xf numFmtId="0" fontId="19" fillId="7" borderId="31" xfId="38" applyFont="1" applyFill="1" applyBorder="1" applyAlignment="1">
      <alignment horizontal="center" vertical="center"/>
    </xf>
    <xf numFmtId="0" fontId="19" fillId="7" borderId="25" xfId="38" applyFont="1" applyFill="1" applyBorder="1" applyAlignment="1">
      <alignment horizontal="center" vertical="center"/>
    </xf>
    <xf numFmtId="0" fontId="19" fillId="7" borderId="29" xfId="38" applyFont="1" applyFill="1" applyBorder="1" applyAlignment="1">
      <alignment horizontal="center" vertical="center"/>
    </xf>
    <xf numFmtId="0" fontId="19" fillId="7" borderId="28" xfId="38" applyFont="1" applyFill="1" applyBorder="1" applyAlignment="1">
      <alignment horizontal="center" vertical="center"/>
    </xf>
    <xf numFmtId="0" fontId="19" fillId="7" borderId="35" xfId="38" applyFont="1" applyFill="1" applyBorder="1" applyAlignment="1">
      <alignment horizontal="center" vertical="center"/>
    </xf>
    <xf numFmtId="0" fontId="19" fillId="7" borderId="27" xfId="38" applyFont="1" applyFill="1" applyBorder="1" applyAlignment="1">
      <alignment horizontal="center" vertical="center"/>
    </xf>
    <xf numFmtId="0" fontId="7" fillId="6" borderId="16" xfId="38" applyFont="1" applyFill="1" applyBorder="1" applyAlignment="1">
      <alignment horizontal="left"/>
    </xf>
    <xf numFmtId="0" fontId="7" fillId="6" borderId="17" xfId="38" applyFont="1" applyFill="1" applyBorder="1" applyAlignment="1">
      <alignment horizontal="left"/>
    </xf>
    <xf numFmtId="0" fontId="7" fillId="7" borderId="0" xfId="38" applyFont="1" applyFill="1" applyAlignment="1">
      <alignment horizontal="left"/>
    </xf>
    <xf numFmtId="0" fontId="20" fillId="4" borderId="0" xfId="0" applyFont="1" applyFill="1" applyAlignment="1">
      <alignment horizontal="center" textRotation="255" shrinkToFit="1"/>
    </xf>
    <xf numFmtId="0" fontId="2" fillId="2" borderId="11" xfId="0" applyFont="1" applyFill="1" applyBorder="1"/>
    <xf numFmtId="0" fontId="3" fillId="0" borderId="11" xfId="0" applyFont="1" applyBorder="1"/>
    <xf numFmtId="0" fontId="3" fillId="0" borderId="44" xfId="0" applyFont="1" applyBorder="1"/>
    <xf numFmtId="0" fontId="12" fillId="4" borderId="0" xfId="0" applyFont="1" applyFill="1" applyAlignment="1">
      <alignment horizontal="center" vertical="center"/>
    </xf>
    <xf numFmtId="0" fontId="0" fillId="3" borderId="1" xfId="0" applyFill="1" applyBorder="1"/>
    <xf numFmtId="0" fontId="0" fillId="0" borderId="1" xfId="0" applyBorder="1"/>
    <xf numFmtId="0" fontId="0" fillId="0" borderId="2" xfId="0" applyBorder="1"/>
    <xf numFmtId="0" fontId="4" fillId="3" borderId="1" xfId="0" applyFont="1" applyFill="1" applyBorder="1"/>
    <xf numFmtId="0" fontId="4" fillId="0" borderId="1" xfId="0" applyFont="1" applyBorder="1"/>
    <xf numFmtId="0" fontId="4" fillId="0" borderId="2" xfId="0" applyFont="1" applyBorder="1"/>
    <xf numFmtId="0" fontId="2" fillId="3" borderId="41" xfId="0" applyFont="1" applyFill="1" applyBorder="1" applyAlignment="1">
      <alignment horizontal="center" vertical="center"/>
    </xf>
    <xf numFmtId="0" fontId="0" fillId="0" borderId="5" xfId="0" applyBorder="1"/>
    <xf numFmtId="0" fontId="60" fillId="2" borderId="11" xfId="0" applyFont="1" applyFill="1" applyBorder="1" applyAlignment="1">
      <alignment horizontal="center"/>
    </xf>
    <xf numFmtId="0" fontId="60" fillId="2" borderId="44" xfId="0" applyFont="1" applyFill="1" applyBorder="1" applyAlignment="1">
      <alignment horizontal="center"/>
    </xf>
    <xf numFmtId="0" fontId="4" fillId="3" borderId="0" xfId="0" applyFont="1" applyFill="1" applyAlignment="1">
      <alignment horizontal="right"/>
    </xf>
    <xf numFmtId="0" fontId="0" fillId="3" borderId="0" xfId="0" applyFill="1"/>
    <xf numFmtId="0" fontId="0" fillId="0" borderId="0" xfId="0"/>
    <xf numFmtId="0" fontId="0" fillId="0" borderId="3" xfId="0" applyBorder="1"/>
    <xf numFmtId="0" fontId="62" fillId="0" borderId="5" xfId="0" applyFont="1" applyBorder="1" applyAlignment="1">
      <alignment horizontal="center"/>
    </xf>
    <xf numFmtId="0" fontId="0" fillId="3" borderId="24" xfId="0" applyFill="1" applyBorder="1"/>
    <xf numFmtId="0" fontId="0" fillId="0" borderId="24" xfId="0" applyBorder="1"/>
    <xf numFmtId="0" fontId="0" fillId="0" borderId="25" xfId="0" applyBorder="1"/>
    <xf numFmtId="0" fontId="30" fillId="0" borderId="0" xfId="38" applyFont="1" applyAlignment="1">
      <alignment horizontal="center" vertical="center"/>
    </xf>
    <xf numFmtId="0" fontId="24" fillId="0" borderId="0" xfId="38" applyFont="1" applyAlignment="1">
      <alignment horizontal="center" vertical="center"/>
    </xf>
    <xf numFmtId="0" fontId="7" fillId="0" borderId="0" xfId="38" applyFont="1" applyAlignment="1">
      <alignment horizontal="left"/>
    </xf>
    <xf numFmtId="1" fontId="15" fillId="0" borderId="0" xfId="0" applyNumberFormat="1" applyFont="1" applyAlignment="1">
      <alignment horizontal="left"/>
    </xf>
    <xf numFmtId="0" fontId="19" fillId="0" borderId="0" xfId="38" applyFont="1" applyAlignment="1">
      <alignment horizontal="center" vertical="center"/>
    </xf>
    <xf numFmtId="0" fontId="23" fillId="0" borderId="0" xfId="38" applyFont="1" applyAlignment="1">
      <alignment horizontal="left"/>
    </xf>
    <xf numFmtId="1" fontId="23" fillId="0" borderId="0" xfId="0" applyNumberFormat="1" applyFont="1" applyAlignment="1">
      <alignment horizontal="left"/>
    </xf>
    <xf numFmtId="0" fontId="2" fillId="0" borderId="0" xfId="0" applyFont="1" applyAlignment="1">
      <alignment horizontal="center" vertical="center"/>
    </xf>
    <xf numFmtId="0" fontId="7" fillId="0" borderId="0" xfId="38" applyFont="1" applyAlignment="1">
      <alignment horizontal="center"/>
    </xf>
    <xf numFmtId="0" fontId="39" fillId="4" borderId="5" xfId="0" applyFont="1" applyFill="1" applyBorder="1" applyAlignment="1">
      <alignment horizontal="center"/>
    </xf>
    <xf numFmtId="0" fontId="2" fillId="4" borderId="4" xfId="0" applyFont="1" applyFill="1" applyBorder="1"/>
    <xf numFmtId="0" fontId="29" fillId="0" borderId="38" xfId="38" applyFont="1" applyBorder="1" applyAlignment="1">
      <alignment horizontal="center" vertical="center"/>
    </xf>
    <xf numFmtId="0" fontId="29" fillId="0" borderId="62" xfId="38" applyFont="1" applyBorder="1" applyAlignment="1">
      <alignment horizontal="center" vertical="center"/>
    </xf>
    <xf numFmtId="0" fontId="40" fillId="7" borderId="5" xfId="0" applyFont="1" applyFill="1" applyBorder="1" applyAlignment="1">
      <alignment horizontal="center"/>
    </xf>
    <xf numFmtId="0" fontId="4" fillId="3" borderId="60" xfId="0" applyFont="1" applyFill="1" applyBorder="1" applyAlignment="1">
      <alignment horizontal="center" vertical="center"/>
    </xf>
    <xf numFmtId="0" fontId="4" fillId="3" borderId="63" xfId="0" applyFont="1" applyFill="1" applyBorder="1" applyAlignment="1">
      <alignment horizontal="center" vertical="center"/>
    </xf>
    <xf numFmtId="0" fontId="4" fillId="3" borderId="0" xfId="0" applyFont="1" applyFill="1" applyAlignment="1">
      <alignment horizontal="center" vertical="center"/>
    </xf>
    <xf numFmtId="0" fontId="0" fillId="3" borderId="0" xfId="0" applyFill="1" applyAlignment="1">
      <alignment horizontal="center" vertical="center"/>
    </xf>
    <xf numFmtId="0" fontId="0" fillId="0" borderId="0" xfId="0" applyAlignment="1">
      <alignment horizontal="center" vertical="center"/>
    </xf>
    <xf numFmtId="0" fontId="0" fillId="0" borderId="3" xfId="0" applyBorder="1" applyAlignment="1">
      <alignment horizontal="center" vertical="center"/>
    </xf>
    <xf numFmtId="0" fontId="4" fillId="3" borderId="1" xfId="0" applyFont="1" applyFill="1" applyBorder="1" applyAlignment="1">
      <alignment horizontal="center" vertical="center"/>
    </xf>
    <xf numFmtId="0" fontId="0" fillId="3" borderId="1" xfId="0" applyFill="1" applyBorder="1" applyAlignment="1">
      <alignment horizontal="center" vertical="center"/>
    </xf>
    <xf numFmtId="0" fontId="0" fillId="0" borderId="1" xfId="0" applyBorder="1" applyAlignment="1">
      <alignment horizontal="center" vertical="center"/>
    </xf>
    <xf numFmtId="0" fontId="0" fillId="0" borderId="2" xfId="0" applyBorder="1" applyAlignment="1">
      <alignment horizontal="center" vertical="center"/>
    </xf>
    <xf numFmtId="0" fontId="4" fillId="3" borderId="18" xfId="0" applyFont="1" applyFill="1" applyBorder="1" applyAlignment="1">
      <alignment horizontal="center"/>
    </xf>
    <xf numFmtId="0" fontId="62" fillId="0" borderId="24" xfId="0" applyFont="1" applyBorder="1" applyAlignment="1">
      <alignment horizontal="center"/>
    </xf>
    <xf numFmtId="0" fontId="62" fillId="0" borderId="25" xfId="0" applyFont="1" applyBorder="1" applyAlignment="1">
      <alignment horizontal="center"/>
    </xf>
    <xf numFmtId="0" fontId="62" fillId="0" borderId="26" xfId="0" applyFont="1" applyBorder="1" applyAlignment="1">
      <alignment horizontal="center"/>
    </xf>
    <xf numFmtId="0" fontId="62" fillId="0" borderId="27" xfId="0" applyFont="1" applyBorder="1" applyAlignment="1">
      <alignment horizontal="center"/>
    </xf>
    <xf numFmtId="0" fontId="38" fillId="7" borderId="26" xfId="0" applyFont="1" applyFill="1" applyBorder="1" applyAlignment="1">
      <alignment horizontal="center"/>
    </xf>
    <xf numFmtId="0" fontId="4" fillId="3" borderId="60" xfId="0" applyFont="1" applyFill="1" applyBorder="1"/>
    <xf numFmtId="0" fontId="4" fillId="3" borderId="63" xfId="0" applyFont="1" applyFill="1" applyBorder="1"/>
    <xf numFmtId="164" fontId="24" fillId="4" borderId="1" xfId="38" applyNumberFormat="1" applyFont="1" applyFill="1" applyBorder="1" applyAlignment="1">
      <alignment horizontal="center" vertical="center"/>
    </xf>
    <xf numFmtId="164" fontId="24" fillId="4" borderId="0" xfId="38" applyNumberFormat="1" applyFont="1" applyFill="1" applyAlignment="1">
      <alignment horizontal="center" vertical="center"/>
    </xf>
    <xf numFmtId="0" fontId="35" fillId="4" borderId="24" xfId="0" applyFont="1" applyFill="1" applyBorder="1" applyAlignment="1">
      <alignment horizontal="center"/>
    </xf>
    <xf numFmtId="0" fontId="4" fillId="3" borderId="60" xfId="0" applyFont="1" applyFill="1" applyBorder="1" applyAlignment="1">
      <alignment horizontal="right"/>
    </xf>
    <xf numFmtId="0" fontId="7" fillId="7" borderId="9" xfId="38" applyFont="1" applyFill="1" applyBorder="1" applyAlignment="1">
      <alignment horizontal="left"/>
    </xf>
    <xf numFmtId="0" fontId="2" fillId="3" borderId="51" xfId="0" applyFont="1" applyFill="1" applyBorder="1" applyAlignment="1">
      <alignment horizontal="left" vertical="center"/>
    </xf>
    <xf numFmtId="0" fontId="2" fillId="3" borderId="60" xfId="0" applyFont="1" applyFill="1" applyBorder="1" applyAlignment="1">
      <alignment horizontal="left" vertical="center"/>
    </xf>
    <xf numFmtId="0" fontId="23" fillId="4" borderId="1" xfId="38" applyFont="1" applyFill="1" applyBorder="1" applyAlignment="1">
      <alignment horizontal="center" vertical="center"/>
    </xf>
    <xf numFmtId="0" fontId="23" fillId="4" borderId="2" xfId="38" applyFont="1" applyFill="1" applyBorder="1" applyAlignment="1">
      <alignment horizontal="center" vertical="center"/>
    </xf>
    <xf numFmtId="0" fontId="7" fillId="7" borderId="1" xfId="38" applyFont="1" applyFill="1" applyBorder="1" applyAlignment="1">
      <alignment horizontal="center" vertical="center"/>
    </xf>
    <xf numFmtId="0" fontId="7" fillId="7" borderId="33" xfId="38" applyFont="1" applyFill="1" applyBorder="1" applyAlignment="1">
      <alignment horizontal="center" vertical="center"/>
    </xf>
    <xf numFmtId="0" fontId="11" fillId="7" borderId="26" xfId="0" applyFont="1" applyFill="1" applyBorder="1" applyAlignment="1">
      <alignment horizontal="center"/>
    </xf>
    <xf numFmtId="0" fontId="47" fillId="4" borderId="24" xfId="0" applyFont="1" applyFill="1" applyBorder="1" applyAlignment="1">
      <alignment horizontal="center"/>
    </xf>
    <xf numFmtId="0" fontId="2" fillId="7" borderId="1" xfId="0" applyFont="1" applyFill="1" applyBorder="1" applyAlignment="1">
      <alignment horizontal="center" vertical="center"/>
    </xf>
    <xf numFmtId="0" fontId="2" fillId="7" borderId="4" xfId="0" applyFont="1" applyFill="1" applyBorder="1" applyAlignment="1">
      <alignment horizontal="center" vertical="center"/>
    </xf>
    <xf numFmtId="0" fontId="2" fillId="7" borderId="2" xfId="0" applyFont="1" applyFill="1" applyBorder="1" applyAlignment="1">
      <alignment horizontal="center" vertical="center"/>
    </xf>
    <xf numFmtId="0" fontId="3" fillId="0" borderId="0" xfId="0" applyFont="1" applyAlignment="1">
      <alignment horizontal="center" vertical="center"/>
    </xf>
    <xf numFmtId="0" fontId="38" fillId="7" borderId="9" xfId="38" applyFont="1" applyFill="1" applyBorder="1" applyAlignment="1">
      <alignment horizontal="center" vertical="center"/>
    </xf>
    <xf numFmtId="0" fontId="38" fillId="7" borderId="36" xfId="38" applyFont="1" applyFill="1" applyBorder="1" applyAlignment="1">
      <alignment horizontal="center" vertical="center"/>
    </xf>
    <xf numFmtId="164" fontId="19" fillId="7" borderId="0" xfId="38" applyNumberFormat="1" applyFont="1" applyFill="1" applyAlignment="1">
      <alignment horizontal="center" vertical="center"/>
    </xf>
    <xf numFmtId="0" fontId="19" fillId="7" borderId="3" xfId="38" applyFont="1" applyFill="1" applyBorder="1" applyAlignment="1">
      <alignment horizontal="center" vertical="center"/>
    </xf>
    <xf numFmtId="0" fontId="19" fillId="7" borderId="8" xfId="38" applyFont="1" applyFill="1" applyBorder="1" applyAlignment="1">
      <alignment horizontal="center" vertical="center"/>
    </xf>
    <xf numFmtId="0" fontId="35" fillId="7" borderId="9" xfId="38" applyFont="1" applyFill="1" applyBorder="1" applyAlignment="1">
      <alignment horizontal="center" vertical="center"/>
    </xf>
    <xf numFmtId="0" fontId="24" fillId="7" borderId="0" xfId="38" applyFont="1" applyFill="1" applyAlignment="1">
      <alignment horizontal="center" vertical="center"/>
    </xf>
    <xf numFmtId="0" fontId="24" fillId="7" borderId="3" xfId="38" applyFont="1" applyFill="1" applyBorder="1" applyAlignment="1">
      <alignment horizontal="center" vertical="center"/>
    </xf>
    <xf numFmtId="0" fontId="3" fillId="0" borderId="22" xfId="0" applyFont="1" applyBorder="1" applyAlignment="1">
      <alignment horizontal="center" vertical="center"/>
    </xf>
    <xf numFmtId="0" fontId="3" fillId="0" borderId="64" xfId="0" applyFont="1" applyBorder="1" applyAlignment="1">
      <alignment horizontal="center" vertical="center"/>
    </xf>
    <xf numFmtId="0" fontId="3" fillId="0" borderId="12" xfId="0" applyFont="1" applyBorder="1" applyAlignment="1">
      <alignment horizontal="center" vertical="center"/>
    </xf>
    <xf numFmtId="0" fontId="2" fillId="3" borderId="11" xfId="0" applyFont="1" applyFill="1" applyBorder="1" applyAlignment="1">
      <alignment horizontal="center" vertical="center"/>
    </xf>
    <xf numFmtId="0" fontId="2" fillId="3" borderId="44" xfId="0" applyFont="1" applyFill="1" applyBorder="1" applyAlignment="1">
      <alignment horizontal="center" vertical="center"/>
    </xf>
    <xf numFmtId="0" fontId="3" fillId="0" borderId="65" xfId="0" applyFont="1" applyBorder="1" applyAlignment="1">
      <alignment horizontal="center" vertical="center"/>
    </xf>
    <xf numFmtId="0" fontId="90" fillId="0" borderId="24" xfId="0" applyFont="1" applyBorder="1" applyAlignment="1">
      <alignment horizontal="center"/>
    </xf>
    <xf numFmtId="0" fontId="3" fillId="7" borderId="9" xfId="0" applyFont="1" applyFill="1" applyBorder="1" applyAlignment="1">
      <alignment horizontal="center" vertical="center"/>
    </xf>
    <xf numFmtId="0" fontId="24" fillId="4" borderId="2" xfId="38" applyFont="1" applyFill="1" applyBorder="1" applyAlignment="1">
      <alignment horizontal="center" vertical="center"/>
    </xf>
    <xf numFmtId="0" fontId="24" fillId="4" borderId="3" xfId="38" applyFont="1" applyFill="1" applyBorder="1" applyAlignment="1">
      <alignment horizontal="center" vertical="center"/>
    </xf>
    <xf numFmtId="0" fontId="19" fillId="7" borderId="2" xfId="38" applyFont="1" applyFill="1" applyBorder="1" applyAlignment="1">
      <alignment horizontal="center" vertical="center"/>
    </xf>
    <xf numFmtId="0" fontId="3" fillId="7" borderId="36" xfId="0" applyFont="1" applyFill="1" applyBorder="1" applyAlignment="1">
      <alignment horizontal="center" vertical="center"/>
    </xf>
    <xf numFmtId="0" fontId="38" fillId="7" borderId="4" xfId="38" applyFont="1" applyFill="1" applyBorder="1" applyAlignment="1">
      <alignment horizontal="center" vertical="center"/>
    </xf>
    <xf numFmtId="0" fontId="35" fillId="4" borderId="4" xfId="38" applyFont="1" applyFill="1" applyBorder="1" applyAlignment="1">
      <alignment horizontal="center" vertical="center"/>
    </xf>
    <xf numFmtId="0" fontId="35" fillId="4" borderId="9" xfId="38" applyFont="1" applyFill="1" applyBorder="1" applyAlignment="1">
      <alignment horizontal="center" vertical="center"/>
    </xf>
    <xf numFmtId="1" fontId="36" fillId="7" borderId="4" xfId="0" applyNumberFormat="1" applyFont="1" applyFill="1" applyBorder="1" applyAlignment="1">
      <alignment horizontal="center" vertical="center"/>
    </xf>
    <xf numFmtId="1" fontId="36" fillId="7" borderId="36" xfId="0" applyNumberFormat="1" applyFont="1" applyFill="1" applyBorder="1" applyAlignment="1">
      <alignment horizontal="center" vertical="center"/>
    </xf>
    <xf numFmtId="0" fontId="12" fillId="4" borderId="37" xfId="0" applyFont="1" applyFill="1" applyBorder="1" applyAlignment="1">
      <alignment horizontal="center" vertical="center"/>
    </xf>
    <xf numFmtId="1" fontId="35" fillId="4" borderId="4" xfId="0" applyNumberFormat="1" applyFont="1" applyFill="1" applyBorder="1" applyAlignment="1">
      <alignment horizontal="center" vertical="center"/>
    </xf>
    <xf numFmtId="1" fontId="35" fillId="4" borderId="9" xfId="0" applyNumberFormat="1" applyFont="1" applyFill="1" applyBorder="1" applyAlignment="1">
      <alignment horizontal="center" vertical="center"/>
    </xf>
    <xf numFmtId="0" fontId="2" fillId="3" borderId="1" xfId="0" applyFont="1" applyFill="1" applyBorder="1" applyAlignment="1">
      <alignment horizontal="center"/>
    </xf>
    <xf numFmtId="0" fontId="2" fillId="0" borderId="1" xfId="0" applyFont="1" applyBorder="1" applyAlignment="1">
      <alignment horizontal="center"/>
    </xf>
    <xf numFmtId="0" fontId="2" fillId="0" borderId="2" xfId="0" applyFont="1" applyBorder="1" applyAlignment="1">
      <alignment horizontal="center"/>
    </xf>
    <xf numFmtId="0" fontId="2" fillId="3" borderId="11" xfId="0" applyFont="1" applyFill="1" applyBorder="1" applyAlignment="1">
      <alignment horizontal="center"/>
    </xf>
    <xf numFmtId="0" fontId="2" fillId="0" borderId="11" xfId="0" applyFont="1" applyBorder="1" applyAlignment="1">
      <alignment horizontal="center"/>
    </xf>
    <xf numFmtId="0" fontId="2" fillId="0" borderId="44" xfId="0" applyFont="1" applyBorder="1" applyAlignment="1">
      <alignment horizontal="center"/>
    </xf>
    <xf numFmtId="0" fontId="4" fillId="6" borderId="0" xfId="0" applyFont="1" applyFill="1" applyAlignment="1">
      <alignment horizontal="right"/>
    </xf>
    <xf numFmtId="0" fontId="44" fillId="2" borderId="16" xfId="0" applyFont="1" applyFill="1" applyBorder="1" applyAlignment="1">
      <alignment horizontal="center"/>
    </xf>
    <xf numFmtId="0" fontId="44" fillId="2" borderId="17" xfId="0" applyFont="1" applyFill="1" applyBorder="1" applyAlignment="1">
      <alignment horizontal="center"/>
    </xf>
    <xf numFmtId="0" fontId="60" fillId="2" borderId="20" xfId="0" applyFont="1" applyFill="1" applyBorder="1" applyAlignment="1">
      <alignment horizontal="center"/>
    </xf>
    <xf numFmtId="0" fontId="60" fillId="2" borderId="21" xfId="0" applyFont="1" applyFill="1" applyBorder="1" applyAlignment="1">
      <alignment horizontal="center"/>
    </xf>
    <xf numFmtId="0" fontId="2" fillId="3" borderId="0" xfId="0" applyFont="1" applyFill="1" applyAlignment="1">
      <alignment horizontal="center"/>
    </xf>
    <xf numFmtId="0" fontId="2" fillId="0" borderId="0" xfId="0" applyFont="1" applyAlignment="1">
      <alignment horizontal="center"/>
    </xf>
    <xf numFmtId="0" fontId="2" fillId="0" borderId="3" xfId="0" applyFont="1" applyBorder="1" applyAlignment="1">
      <alignment horizontal="center"/>
    </xf>
    <xf numFmtId="0" fontId="50" fillId="0" borderId="61" xfId="0" applyFont="1" applyBorder="1" applyAlignment="1">
      <alignment horizontal="center" vertical="center"/>
    </xf>
    <xf numFmtId="0" fontId="0" fillId="0" borderId="62" xfId="0" applyBorder="1"/>
    <xf numFmtId="0" fontId="0" fillId="0" borderId="9" xfId="0" applyBorder="1"/>
    <xf numFmtId="0" fontId="7" fillId="7" borderId="37" xfId="38" applyFont="1" applyFill="1" applyBorder="1" applyAlignment="1">
      <alignment horizontal="center"/>
    </xf>
    <xf numFmtId="1" fontId="35" fillId="7" borderId="0" xfId="0" applyNumberFormat="1" applyFont="1" applyFill="1" applyAlignment="1">
      <alignment horizontal="center" vertical="center"/>
    </xf>
    <xf numFmtId="0" fontId="0" fillId="0" borderId="36" xfId="0" applyBorder="1"/>
    <xf numFmtId="0" fontId="0" fillId="0" borderId="37" xfId="0" applyBorder="1"/>
    <xf numFmtId="0" fontId="0" fillId="0" borderId="8" xfId="0" applyBorder="1"/>
    <xf numFmtId="0" fontId="3" fillId="7" borderId="0" xfId="0" applyFont="1" applyFill="1" applyAlignment="1">
      <alignment horizontal="center" vertical="center"/>
    </xf>
    <xf numFmtId="0" fontId="3" fillId="7" borderId="37" xfId="0" applyFont="1" applyFill="1" applyBorder="1" applyAlignment="1">
      <alignment horizontal="center" vertical="center"/>
    </xf>
    <xf numFmtId="1" fontId="36" fillId="7" borderId="0" xfId="0" applyNumberFormat="1" applyFont="1" applyFill="1" applyAlignment="1">
      <alignment horizontal="center" vertical="center"/>
    </xf>
    <xf numFmtId="0" fontId="7" fillId="7" borderId="0" xfId="38" applyFont="1" applyFill="1" applyAlignment="1">
      <alignment horizontal="center"/>
    </xf>
    <xf numFmtId="0" fontId="11" fillId="7" borderId="26" xfId="0" applyFont="1" applyFill="1" applyBorder="1" applyAlignment="1">
      <alignment horizontal="center" vertical="center"/>
    </xf>
    <xf numFmtId="0" fontId="18" fillId="0" borderId="24" xfId="0" applyFont="1" applyBorder="1" applyAlignment="1">
      <alignment horizontal="center" vertical="center"/>
    </xf>
    <xf numFmtId="0" fontId="18" fillId="0" borderId="25" xfId="0" applyFont="1" applyBorder="1" applyAlignment="1">
      <alignment horizontal="center" vertical="center"/>
    </xf>
    <xf numFmtId="0" fontId="18" fillId="0" borderId="26" xfId="0" applyFont="1" applyBorder="1" applyAlignment="1">
      <alignment horizontal="center" vertical="center"/>
    </xf>
    <xf numFmtId="0" fontId="18" fillId="0" borderId="27" xfId="0" applyFont="1" applyBorder="1" applyAlignment="1">
      <alignment horizontal="center" vertical="center"/>
    </xf>
    <xf numFmtId="0" fontId="30" fillId="7" borderId="3" xfId="38" applyFont="1" applyFill="1" applyBorder="1" applyAlignment="1">
      <alignment horizontal="center" vertical="center"/>
    </xf>
    <xf numFmtId="0" fontId="30" fillId="7" borderId="8" xfId="38" applyFont="1" applyFill="1" applyBorder="1" applyAlignment="1">
      <alignment horizontal="center" vertical="center"/>
    </xf>
    <xf numFmtId="0" fontId="35" fillId="7" borderId="0" xfId="38" applyFont="1" applyFill="1" applyAlignment="1">
      <alignment horizontal="center" vertical="center"/>
    </xf>
    <xf numFmtId="0" fontId="38" fillId="7" borderId="0" xfId="38" applyFont="1" applyFill="1" applyAlignment="1">
      <alignment horizontal="center" vertical="center"/>
    </xf>
    <xf numFmtId="0" fontId="10" fillId="4" borderId="24" xfId="0" applyFont="1" applyFill="1" applyBorder="1" applyAlignment="1">
      <alignment horizontal="center" vertical="center"/>
    </xf>
    <xf numFmtId="0" fontId="0" fillId="43" borderId="15" xfId="0" applyFill="1" applyBorder="1" applyAlignment="1">
      <alignment horizontal="center"/>
    </xf>
    <xf numFmtId="0" fontId="0" fillId="43" borderId="17" xfId="0" applyFill="1" applyBorder="1" applyAlignment="1">
      <alignment horizontal="center"/>
    </xf>
    <xf numFmtId="0" fontId="85" fillId="44" borderId="5" xfId="0" applyFont="1" applyFill="1" applyBorder="1" applyAlignment="1">
      <alignment horizontal="center"/>
    </xf>
    <xf numFmtId="0" fontId="85" fillId="43" borderId="5" xfId="0" applyFont="1" applyFill="1" applyBorder="1" applyAlignment="1">
      <alignment horizontal="center"/>
    </xf>
    <xf numFmtId="0" fontId="85" fillId="42" borderId="0" xfId="0" applyFont="1" applyFill="1" applyAlignment="1">
      <alignment horizontal="center"/>
    </xf>
    <xf numFmtId="0" fontId="85" fillId="44" borderId="76" xfId="0" applyFont="1" applyFill="1" applyBorder="1" applyAlignment="1">
      <alignment horizontal="center"/>
    </xf>
    <xf numFmtId="0" fontId="85" fillId="44" borderId="21" xfId="0" applyFont="1" applyFill="1" applyBorder="1" applyAlignment="1">
      <alignment horizontal="center"/>
    </xf>
    <xf numFmtId="0" fontId="85" fillId="44" borderId="77" xfId="0" applyFont="1" applyFill="1" applyBorder="1" applyAlignment="1">
      <alignment horizontal="center"/>
    </xf>
    <xf numFmtId="0" fontId="0" fillId="44" borderId="5" xfId="0" applyFill="1" applyBorder="1" applyAlignment="1">
      <alignment horizontal="center"/>
    </xf>
    <xf numFmtId="0" fontId="85" fillId="44" borderId="5" xfId="0" applyFont="1" applyFill="1" applyBorder="1" applyAlignment="1">
      <alignment horizontal="center" vertical="center"/>
    </xf>
    <xf numFmtId="0" fontId="28" fillId="7" borderId="0" xfId="0" applyFont="1" applyFill="1" applyAlignment="1">
      <alignment horizontal="center"/>
    </xf>
    <xf numFmtId="0" fontId="27" fillId="7" borderId="0" xfId="0" applyFont="1" applyFill="1" applyAlignment="1">
      <alignment horizontal="center"/>
    </xf>
    <xf numFmtId="0" fontId="27" fillId="44" borderId="0" xfId="0" applyFont="1" applyFill="1" applyAlignment="1">
      <alignment horizontal="center"/>
    </xf>
    <xf numFmtId="0" fontId="3" fillId="0" borderId="0" xfId="0" applyFont="1" applyAlignment="1">
      <alignment horizontal="center"/>
    </xf>
    <xf numFmtId="0" fontId="42" fillId="0" borderId="24" xfId="0" applyFont="1" applyBorder="1" applyAlignment="1">
      <alignment horizontal="center"/>
    </xf>
    <xf numFmtId="0" fontId="79" fillId="0" borderId="0" xfId="34" applyBorder="1" applyAlignment="1" applyProtection="1">
      <alignment horizontal="left" vertical="top" wrapText="1"/>
    </xf>
    <xf numFmtId="0" fontId="52" fillId="0" borderId="0" xfId="0" applyFont="1" applyAlignment="1">
      <alignment horizontal="left" vertical="top" wrapText="1"/>
    </xf>
    <xf numFmtId="0" fontId="68" fillId="4" borderId="0" xfId="0" applyFont="1" applyFill="1" applyAlignment="1">
      <alignment horizontal="center" vertical="center"/>
    </xf>
    <xf numFmtId="0" fontId="66" fillId="7" borderId="5" xfId="0" applyFont="1" applyFill="1" applyBorder="1" applyAlignment="1">
      <alignment horizontal="center" vertical="center"/>
    </xf>
    <xf numFmtId="49" fontId="65" fillId="47" borderId="5" xfId="0" applyNumberFormat="1" applyFont="1" applyFill="1" applyBorder="1" applyAlignment="1">
      <alignment wrapText="1"/>
    </xf>
    <xf numFmtId="1" fontId="27" fillId="47" borderId="5" xfId="0" applyNumberFormat="1" applyFont="1" applyFill="1" applyBorder="1" applyAlignment="1">
      <alignment horizontal="center" vertical="center" wrapText="1"/>
    </xf>
    <xf numFmtId="0" fontId="27" fillId="47" borderId="5" xfId="0" applyFont="1" applyFill="1" applyBorder="1" applyAlignment="1">
      <alignment horizontal="center" vertical="center"/>
    </xf>
    <xf numFmtId="0" fontId="27" fillId="47" borderId="5" xfId="0" applyFont="1" applyFill="1" applyBorder="1" applyAlignment="1">
      <alignment horizontal="center" vertical="center" wrapText="1"/>
    </xf>
    <xf numFmtId="0" fontId="87" fillId="47" borderId="0" xfId="0" applyFont="1" applyFill="1" applyAlignment="1">
      <alignment horizontal="center" vertical="center"/>
    </xf>
    <xf numFmtId="0" fontId="65" fillId="47" borderId="5" xfId="41" applyNumberFormat="1" applyFont="1" applyFill="1" applyBorder="1" applyAlignment="1">
      <alignment horizontal="left" vertical="center" wrapText="1"/>
    </xf>
    <xf numFmtId="0" fontId="27" fillId="47" borderId="16" xfId="41" applyNumberFormat="1" applyFont="1" applyFill="1" applyBorder="1" applyAlignment="1">
      <alignment horizontal="center" vertical="center" wrapText="1"/>
    </xf>
    <xf numFmtId="49" fontId="65" fillId="47" borderId="5" xfId="41" applyNumberFormat="1" applyFont="1" applyFill="1" applyBorder="1" applyAlignment="1">
      <alignment horizontal="left" vertical="center" wrapText="1"/>
    </xf>
    <xf numFmtId="49" fontId="65" fillId="47" borderId="55" xfId="41" applyNumberFormat="1" applyFont="1" applyFill="1" applyBorder="1" applyAlignment="1">
      <alignment horizontal="left" vertical="center" wrapText="1"/>
    </xf>
    <xf numFmtId="0" fontId="27" fillId="47" borderId="5" xfId="41" applyNumberFormat="1" applyFont="1" applyFill="1" applyBorder="1" applyAlignment="1">
      <alignment horizontal="center" vertical="center" wrapText="1"/>
    </xf>
    <xf numFmtId="0" fontId="27" fillId="43" borderId="16" xfId="41" applyNumberFormat="1" applyFont="1" applyFill="1" applyBorder="1" applyAlignment="1">
      <alignment horizontal="center" vertical="center" wrapText="1"/>
    </xf>
    <xf numFmtId="0" fontId="27" fillId="43" borderId="5" xfId="0" applyFont="1" applyFill="1" applyBorder="1" applyAlignment="1">
      <alignment horizontal="center" vertical="center"/>
    </xf>
    <xf numFmtId="0" fontId="27" fillId="43" borderId="5" xfId="0" applyFont="1" applyFill="1" applyBorder="1" applyAlignment="1">
      <alignment horizontal="center" vertical="center" wrapText="1"/>
    </xf>
    <xf numFmtId="0" fontId="63" fillId="0" borderId="5" xfId="38" applyFont="1" applyBorder="1" applyAlignment="1">
      <alignment horizontal="left"/>
    </xf>
    <xf numFmtId="0" fontId="68" fillId="4" borderId="9" xfId="0" applyFont="1" applyFill="1" applyBorder="1" applyAlignment="1">
      <alignment horizontal="center" vertical="center"/>
    </xf>
    <xf numFmtId="0" fontId="79" fillId="42" borderId="5" xfId="34" applyFill="1" applyBorder="1" applyAlignment="1" applyProtection="1"/>
    <xf numFmtId="0" fontId="0" fillId="42" borderId="5" xfId="0" applyFill="1" applyBorder="1"/>
    <xf numFmtId="1" fontId="27" fillId="42" borderId="5" xfId="0" applyNumberFormat="1" applyFont="1" applyFill="1" applyBorder="1" applyAlignment="1">
      <alignment horizontal="center" wrapText="1"/>
    </xf>
    <xf numFmtId="0" fontId="27" fillId="42" borderId="5" xfId="0" applyFont="1" applyFill="1" applyBorder="1" applyAlignment="1">
      <alignment horizontal="center" wrapText="1"/>
    </xf>
  </cellXfs>
  <cellStyles count="49">
    <cellStyle name="20% - Accent1 2" xfId="1" xr:uid="{00000000-0005-0000-0000-000000000000}"/>
    <cellStyle name="20% - Accent2 2" xfId="2" xr:uid="{00000000-0005-0000-0000-000001000000}"/>
    <cellStyle name="20% - Accent3 2" xfId="3" xr:uid="{00000000-0005-0000-0000-000002000000}"/>
    <cellStyle name="20% - Accent4 2" xfId="4" xr:uid="{00000000-0005-0000-0000-000003000000}"/>
    <cellStyle name="20% - Accent5" xfId="5" builtinId="46" customBuiltin="1"/>
    <cellStyle name="20% - Accent6" xfId="6" builtinId="50" customBuiltin="1"/>
    <cellStyle name="40% - Accent1" xfId="7" builtinId="31" customBuiltin="1"/>
    <cellStyle name="40% - Accent2" xfId="8" builtinId="35" customBuiltin="1"/>
    <cellStyle name="40% - Accent3 2" xfId="9" xr:uid="{00000000-0005-0000-0000-000008000000}"/>
    <cellStyle name="40% - Accent4" xfId="10" builtinId="43" customBuiltin="1"/>
    <cellStyle name="40% - Accent5" xfId="11" builtinId="47" customBuiltin="1"/>
    <cellStyle name="40% - Accent6" xfId="12" builtinId="51" customBuiltin="1"/>
    <cellStyle name="60% - Accent1 2" xfId="13" xr:uid="{00000000-0005-0000-0000-00000C000000}"/>
    <cellStyle name="60% - Accent2 2" xfId="14" xr:uid="{00000000-0005-0000-0000-00000D000000}"/>
    <cellStyle name="60% - Accent3 2" xfId="15" xr:uid="{00000000-0005-0000-0000-00000E000000}"/>
    <cellStyle name="60% - Accent4 2" xfId="16" xr:uid="{00000000-0005-0000-0000-00000F000000}"/>
    <cellStyle name="60% - Accent5 2" xfId="17" xr:uid="{00000000-0005-0000-0000-000010000000}"/>
    <cellStyle name="60% - Accent6 2" xfId="18" xr:uid="{00000000-0005-0000-0000-000011000000}"/>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2" xfId="37" xr:uid="{00000000-0005-0000-0000-000024000000}"/>
    <cellStyle name="Normal" xfId="0" builtinId="0"/>
    <cellStyle name="Normal 2" xfId="38" xr:uid="{00000000-0005-0000-0000-000026000000}"/>
    <cellStyle name="Normal 3" xfId="39" xr:uid="{00000000-0005-0000-0000-000027000000}"/>
    <cellStyle name="Normal 3 2" xfId="40" xr:uid="{00000000-0005-0000-0000-000028000000}"/>
    <cellStyle name="Normal 4" xfId="41" xr:uid="{00000000-0005-0000-0000-000029000000}"/>
    <cellStyle name="Normal 5" xfId="42" xr:uid="{00000000-0005-0000-0000-00002A000000}"/>
    <cellStyle name="Normal 6" xfId="43" xr:uid="{00000000-0005-0000-0000-00002B000000}"/>
    <cellStyle name="Note 2" xfId="44" xr:uid="{00000000-0005-0000-0000-00002C000000}"/>
    <cellStyle name="Output" xfId="45" builtinId="21" customBuiltin="1"/>
    <cellStyle name="Title 2" xfId="46" xr:uid="{00000000-0005-0000-0000-00002E000000}"/>
    <cellStyle name="Total" xfId="47" builtinId="25" customBuiltin="1"/>
    <cellStyle name="Warning Text" xfId="48" builtinId="11" customBuiltin="1"/>
  </cellStyles>
  <dxfs count="95">
    <dxf>
      <font>
        <b/>
        <i val="0"/>
        <color theme="0"/>
      </font>
      <fill>
        <patternFill patternType="solid">
          <fgColor indexed="64"/>
          <bgColor rgb="FFCC3300"/>
        </patternFill>
      </fill>
    </dxf>
    <dxf>
      <font>
        <b/>
        <i val="0"/>
      </font>
      <fill>
        <patternFill>
          <bgColor rgb="FFFFC000"/>
        </patternFill>
      </fill>
    </dxf>
    <dxf>
      <font>
        <b/>
        <i val="0"/>
      </font>
      <fill>
        <patternFill>
          <bgColor rgb="FFFFC000"/>
        </patternFill>
      </fill>
    </dxf>
    <dxf>
      <font>
        <b/>
        <i val="0"/>
      </font>
      <fill>
        <patternFill>
          <bgColor rgb="FFFFC000"/>
        </patternFill>
      </fill>
    </dxf>
    <dxf>
      <font>
        <b/>
        <i val="0"/>
      </font>
      <fill>
        <patternFill>
          <bgColor rgb="FFFFC000"/>
        </patternFill>
      </fill>
    </dxf>
    <dxf>
      <font>
        <b/>
        <i val="0"/>
      </font>
      <fill>
        <patternFill>
          <bgColor rgb="FFFFC000"/>
        </patternFill>
      </fill>
    </dxf>
    <dxf>
      <font>
        <b/>
        <i val="0"/>
      </font>
      <fill>
        <patternFill>
          <bgColor rgb="FFFFC000"/>
        </patternFill>
      </fill>
    </dxf>
    <dxf>
      <font>
        <b/>
        <i val="0"/>
      </font>
      <fill>
        <patternFill>
          <bgColor rgb="FFFFC000"/>
        </patternFill>
      </fill>
    </dxf>
    <dxf>
      <font>
        <b/>
        <i val="0"/>
      </font>
      <fill>
        <patternFill>
          <bgColor rgb="FFFFC000"/>
        </patternFill>
      </fill>
    </dxf>
    <dxf>
      <font>
        <b/>
        <i val="0"/>
      </font>
      <fill>
        <patternFill>
          <bgColor rgb="FFFFC000"/>
        </patternFill>
      </fill>
    </dxf>
    <dxf>
      <font>
        <b/>
        <i val="0"/>
      </font>
      <fill>
        <patternFill>
          <bgColor rgb="FFFFC000"/>
        </patternFill>
      </fill>
    </dxf>
    <dxf>
      <font>
        <b/>
        <i val="0"/>
      </font>
      <fill>
        <patternFill>
          <bgColor rgb="FFFF9900"/>
        </patternFill>
      </fill>
    </dxf>
    <dxf>
      <font>
        <b/>
        <i val="0"/>
      </font>
      <fill>
        <patternFill>
          <bgColor rgb="FFFFC000"/>
        </patternFill>
      </fill>
    </dxf>
    <dxf>
      <font>
        <b/>
        <i val="0"/>
      </font>
      <fill>
        <patternFill>
          <bgColor rgb="FFFFC000"/>
        </patternFill>
      </fill>
    </dxf>
    <dxf>
      <font>
        <b/>
        <i val="0"/>
      </font>
      <fill>
        <patternFill>
          <bgColor rgb="FFFFC000"/>
        </patternFill>
      </fill>
    </dxf>
    <dxf>
      <font>
        <b/>
        <i val="0"/>
      </font>
      <fill>
        <patternFill>
          <bgColor rgb="FFFFC000"/>
        </patternFill>
      </fill>
    </dxf>
    <dxf>
      <font>
        <b/>
        <i val="0"/>
      </font>
      <fill>
        <patternFill>
          <bgColor rgb="FFFFC000"/>
        </patternFill>
      </fill>
    </dxf>
    <dxf>
      <font>
        <b/>
        <i val="0"/>
      </font>
      <fill>
        <patternFill>
          <bgColor rgb="FFFFC000"/>
        </patternFill>
      </fill>
    </dxf>
    <dxf>
      <font>
        <b/>
        <i val="0"/>
      </font>
      <fill>
        <patternFill>
          <bgColor rgb="FFFF9900"/>
        </patternFill>
      </fill>
    </dxf>
    <dxf>
      <font>
        <color theme="0"/>
      </font>
      <fill>
        <patternFill>
          <bgColor rgb="FFCC3300"/>
        </patternFill>
      </fill>
    </dxf>
    <dxf>
      <font>
        <b/>
        <i val="0"/>
      </font>
      <fill>
        <patternFill>
          <bgColor rgb="FFFFC000"/>
        </patternFill>
      </fill>
    </dxf>
    <dxf>
      <font>
        <b/>
        <i val="0"/>
      </font>
      <fill>
        <patternFill>
          <bgColor rgb="FFFFC000"/>
        </patternFill>
      </fill>
    </dxf>
    <dxf>
      <font>
        <b/>
        <i val="0"/>
      </font>
      <fill>
        <patternFill>
          <bgColor rgb="FFFFC000"/>
        </patternFill>
      </fill>
    </dxf>
    <dxf>
      <font>
        <b/>
        <i val="0"/>
      </font>
      <fill>
        <patternFill>
          <bgColor rgb="FFFFC000"/>
        </patternFill>
      </fill>
    </dxf>
    <dxf>
      <font>
        <b/>
        <i val="0"/>
      </font>
      <fill>
        <patternFill>
          <bgColor rgb="FFFFC000"/>
        </patternFill>
      </fill>
    </dxf>
    <dxf>
      <font>
        <b/>
        <i val="0"/>
      </font>
      <fill>
        <patternFill>
          <bgColor rgb="FFFFC000"/>
        </patternFill>
      </fill>
    </dxf>
    <dxf>
      <font>
        <b/>
        <i val="0"/>
      </font>
      <fill>
        <patternFill>
          <bgColor rgb="FFFFC000"/>
        </patternFill>
      </fill>
    </dxf>
    <dxf>
      <font>
        <b/>
        <i val="0"/>
      </font>
      <fill>
        <patternFill>
          <bgColor rgb="FFFFC000"/>
        </patternFill>
      </fill>
    </dxf>
    <dxf>
      <font>
        <b/>
        <i val="0"/>
      </font>
      <fill>
        <patternFill>
          <bgColor rgb="FFFFC000"/>
        </patternFill>
      </fill>
    </dxf>
    <dxf>
      <font>
        <b/>
        <i val="0"/>
      </font>
      <fill>
        <patternFill>
          <bgColor rgb="FFFFC000"/>
        </patternFill>
      </fill>
    </dxf>
    <dxf>
      <font>
        <b/>
        <i val="0"/>
      </font>
      <fill>
        <patternFill>
          <bgColor rgb="FFFF9900"/>
        </patternFill>
      </fill>
    </dxf>
    <dxf>
      <font>
        <b/>
        <i val="0"/>
      </font>
      <fill>
        <patternFill>
          <bgColor rgb="FFFFC000"/>
        </patternFill>
      </fill>
    </dxf>
    <dxf>
      <font>
        <b/>
        <i val="0"/>
      </font>
      <fill>
        <patternFill>
          <bgColor rgb="FFFFC000"/>
        </patternFill>
      </fill>
    </dxf>
    <dxf>
      <font>
        <b/>
        <i val="0"/>
      </font>
      <fill>
        <patternFill>
          <bgColor rgb="FFFFC000"/>
        </patternFill>
      </fill>
    </dxf>
    <dxf>
      <font>
        <b/>
        <i val="0"/>
      </font>
      <fill>
        <patternFill>
          <bgColor rgb="FFFFC000"/>
        </patternFill>
      </fill>
    </dxf>
    <dxf>
      <font>
        <b/>
        <i val="0"/>
      </font>
      <fill>
        <patternFill>
          <bgColor rgb="FFFFC000"/>
        </patternFill>
      </fill>
    </dxf>
    <dxf>
      <font>
        <b/>
        <i val="0"/>
      </font>
      <fill>
        <patternFill>
          <bgColor rgb="FFFFC000"/>
        </patternFill>
      </fill>
    </dxf>
    <dxf>
      <font>
        <b/>
        <i val="0"/>
      </font>
      <fill>
        <patternFill>
          <bgColor rgb="FFFF9900"/>
        </patternFill>
      </fill>
    </dxf>
    <dxf>
      <font>
        <color theme="0"/>
      </font>
      <fill>
        <patternFill>
          <bgColor rgb="FFCC3300"/>
        </patternFill>
      </fill>
    </dxf>
    <dxf>
      <font>
        <b/>
        <i val="0"/>
      </font>
      <fill>
        <patternFill>
          <bgColor rgb="FFFFC000"/>
        </patternFill>
      </fill>
    </dxf>
    <dxf>
      <font>
        <b/>
        <i val="0"/>
      </font>
      <fill>
        <patternFill>
          <bgColor rgb="FFFFC000"/>
        </patternFill>
      </fill>
    </dxf>
    <dxf>
      <font>
        <b/>
        <i val="0"/>
      </font>
      <fill>
        <patternFill>
          <bgColor rgb="FFFFC000"/>
        </patternFill>
      </fill>
    </dxf>
    <dxf>
      <font>
        <b/>
        <i val="0"/>
      </font>
      <fill>
        <patternFill>
          <bgColor rgb="FFFFC000"/>
        </patternFill>
      </fill>
    </dxf>
    <dxf>
      <font>
        <b/>
        <i val="0"/>
      </font>
      <fill>
        <patternFill>
          <bgColor rgb="FFFFC000"/>
        </patternFill>
      </fill>
    </dxf>
    <dxf>
      <font>
        <b/>
        <i val="0"/>
      </font>
      <fill>
        <patternFill>
          <bgColor rgb="FFFFC000"/>
        </patternFill>
      </fill>
    </dxf>
    <dxf>
      <font>
        <b/>
        <i val="0"/>
      </font>
      <fill>
        <patternFill>
          <bgColor rgb="FFFFC000"/>
        </patternFill>
      </fill>
    </dxf>
    <dxf>
      <font>
        <b/>
        <i val="0"/>
      </font>
      <fill>
        <patternFill>
          <bgColor rgb="FFFFC000"/>
        </patternFill>
      </fill>
    </dxf>
    <dxf>
      <font>
        <b/>
        <i val="0"/>
      </font>
      <fill>
        <patternFill>
          <bgColor rgb="FFFFC000"/>
        </patternFill>
      </fill>
    </dxf>
    <dxf>
      <font>
        <b/>
        <i val="0"/>
      </font>
      <fill>
        <patternFill>
          <bgColor rgb="FFFFC000"/>
        </patternFill>
      </fill>
    </dxf>
    <dxf>
      <font>
        <b/>
        <i val="0"/>
      </font>
      <fill>
        <patternFill>
          <bgColor rgb="FFFF9900"/>
        </patternFill>
      </fill>
    </dxf>
    <dxf>
      <font>
        <b/>
        <i val="0"/>
      </font>
      <fill>
        <patternFill>
          <bgColor rgb="FFFFC000"/>
        </patternFill>
      </fill>
    </dxf>
    <dxf>
      <font>
        <b/>
        <i val="0"/>
      </font>
      <fill>
        <patternFill>
          <bgColor rgb="FFFFC000"/>
        </patternFill>
      </fill>
    </dxf>
    <dxf>
      <font>
        <b/>
        <i val="0"/>
      </font>
      <fill>
        <patternFill>
          <bgColor rgb="FFFFC000"/>
        </patternFill>
      </fill>
    </dxf>
    <dxf>
      <font>
        <b/>
        <i val="0"/>
      </font>
      <fill>
        <patternFill>
          <bgColor rgb="FFFFC000"/>
        </patternFill>
      </fill>
    </dxf>
    <dxf>
      <font>
        <b/>
        <i val="0"/>
      </font>
      <fill>
        <patternFill>
          <bgColor rgb="FFFFC000"/>
        </patternFill>
      </fill>
    </dxf>
    <dxf>
      <font>
        <b/>
        <i val="0"/>
      </font>
      <fill>
        <patternFill>
          <bgColor rgb="FFFFC000"/>
        </patternFill>
      </fill>
    </dxf>
    <dxf>
      <font>
        <b/>
        <i val="0"/>
      </font>
      <fill>
        <patternFill>
          <bgColor rgb="FFFF9900"/>
        </patternFill>
      </fill>
    </dxf>
    <dxf>
      <font>
        <color theme="0"/>
      </font>
      <fill>
        <patternFill>
          <bgColor rgb="FFCC3300"/>
        </patternFill>
      </fill>
    </dxf>
    <dxf>
      <font>
        <b/>
        <i val="0"/>
      </font>
      <fill>
        <patternFill>
          <bgColor rgb="FFFFC000"/>
        </patternFill>
      </fill>
    </dxf>
    <dxf>
      <font>
        <b/>
        <i val="0"/>
      </font>
      <fill>
        <patternFill>
          <bgColor rgb="FFFFC000"/>
        </patternFill>
      </fill>
    </dxf>
    <dxf>
      <font>
        <b/>
        <i val="0"/>
      </font>
      <fill>
        <patternFill>
          <bgColor rgb="FFFFC000"/>
        </patternFill>
      </fill>
    </dxf>
    <dxf>
      <font>
        <b/>
        <i val="0"/>
      </font>
      <fill>
        <patternFill>
          <bgColor rgb="FFFFC000"/>
        </patternFill>
      </fill>
    </dxf>
    <dxf>
      <font>
        <b/>
        <i val="0"/>
      </font>
      <fill>
        <patternFill>
          <bgColor rgb="FFFFC000"/>
        </patternFill>
      </fill>
    </dxf>
    <dxf>
      <font>
        <b/>
        <i val="0"/>
      </font>
      <fill>
        <patternFill>
          <bgColor rgb="FFFFC000"/>
        </patternFill>
      </fill>
    </dxf>
    <dxf>
      <font>
        <b/>
        <i val="0"/>
      </font>
      <fill>
        <patternFill>
          <bgColor rgb="FFFFC000"/>
        </patternFill>
      </fill>
    </dxf>
    <dxf>
      <font>
        <b/>
        <i val="0"/>
      </font>
      <fill>
        <patternFill>
          <bgColor rgb="FFFFC000"/>
        </patternFill>
      </fill>
    </dxf>
    <dxf>
      <font>
        <b/>
        <i val="0"/>
      </font>
      <fill>
        <patternFill>
          <bgColor rgb="FFFFC000"/>
        </patternFill>
      </fill>
    </dxf>
    <dxf>
      <font>
        <b/>
        <i val="0"/>
      </font>
      <fill>
        <patternFill>
          <bgColor rgb="FFFFC000"/>
        </patternFill>
      </fill>
    </dxf>
    <dxf>
      <font>
        <b/>
        <i val="0"/>
      </font>
      <fill>
        <patternFill>
          <bgColor rgb="FFFF9900"/>
        </patternFill>
      </fill>
    </dxf>
    <dxf>
      <font>
        <b/>
        <i val="0"/>
      </font>
      <fill>
        <patternFill>
          <bgColor rgb="FFFFC000"/>
        </patternFill>
      </fill>
    </dxf>
    <dxf>
      <font>
        <b/>
        <i val="0"/>
      </font>
      <fill>
        <patternFill>
          <bgColor rgb="FFFFC000"/>
        </patternFill>
      </fill>
    </dxf>
    <dxf>
      <font>
        <b/>
        <i val="0"/>
      </font>
      <fill>
        <patternFill>
          <bgColor rgb="FFFFC000"/>
        </patternFill>
      </fill>
    </dxf>
    <dxf>
      <font>
        <b/>
        <i val="0"/>
      </font>
      <fill>
        <patternFill>
          <bgColor rgb="FFFFC000"/>
        </patternFill>
      </fill>
    </dxf>
    <dxf>
      <font>
        <b/>
        <i val="0"/>
      </font>
      <fill>
        <patternFill>
          <bgColor rgb="FFFFC000"/>
        </patternFill>
      </fill>
    </dxf>
    <dxf>
      <font>
        <b/>
        <i val="0"/>
      </font>
      <fill>
        <patternFill>
          <bgColor rgb="FFFFC000"/>
        </patternFill>
      </fill>
    </dxf>
    <dxf>
      <font>
        <b/>
        <i val="0"/>
      </font>
      <fill>
        <patternFill>
          <bgColor rgb="FFFF9900"/>
        </patternFill>
      </fill>
    </dxf>
    <dxf>
      <font>
        <color theme="0"/>
      </font>
      <fill>
        <patternFill>
          <bgColor rgb="FFCC3300"/>
        </patternFill>
      </fill>
    </dxf>
    <dxf>
      <font>
        <b/>
        <i val="0"/>
      </font>
      <fill>
        <patternFill>
          <bgColor rgb="FFFFC000"/>
        </patternFill>
      </fill>
    </dxf>
    <dxf>
      <font>
        <b/>
        <i val="0"/>
      </font>
      <fill>
        <patternFill>
          <bgColor rgb="FFFFC000"/>
        </patternFill>
      </fill>
    </dxf>
    <dxf>
      <font>
        <b/>
        <i val="0"/>
      </font>
      <fill>
        <patternFill>
          <bgColor rgb="FFFFC000"/>
        </patternFill>
      </fill>
    </dxf>
    <dxf>
      <font>
        <b/>
        <i val="0"/>
      </font>
      <fill>
        <patternFill>
          <bgColor rgb="FFFFC000"/>
        </patternFill>
      </fill>
    </dxf>
    <dxf>
      <font>
        <b/>
        <i val="0"/>
      </font>
      <fill>
        <patternFill>
          <bgColor rgb="FFFFC000"/>
        </patternFill>
      </fill>
    </dxf>
    <dxf>
      <font>
        <b/>
        <i val="0"/>
      </font>
      <fill>
        <patternFill>
          <bgColor rgb="FFFFC000"/>
        </patternFill>
      </fill>
    </dxf>
    <dxf>
      <font>
        <b/>
        <i val="0"/>
      </font>
      <fill>
        <patternFill>
          <bgColor rgb="FFFFC000"/>
        </patternFill>
      </fill>
    </dxf>
    <dxf>
      <font>
        <b/>
        <i val="0"/>
      </font>
      <fill>
        <patternFill>
          <bgColor rgb="FFFFC000"/>
        </patternFill>
      </fill>
    </dxf>
    <dxf>
      <font>
        <b/>
        <i val="0"/>
      </font>
      <fill>
        <patternFill>
          <bgColor rgb="FFFFC000"/>
        </patternFill>
      </fill>
    </dxf>
    <dxf>
      <font>
        <b/>
        <i val="0"/>
      </font>
      <fill>
        <patternFill>
          <bgColor rgb="FFFFC000"/>
        </patternFill>
      </fill>
    </dxf>
    <dxf>
      <font>
        <b/>
        <i val="0"/>
      </font>
      <fill>
        <patternFill>
          <bgColor rgb="FFFF9900"/>
        </patternFill>
      </fill>
    </dxf>
    <dxf>
      <font>
        <b/>
        <i val="0"/>
      </font>
      <fill>
        <patternFill>
          <bgColor rgb="FFFFC000"/>
        </patternFill>
      </fill>
    </dxf>
    <dxf>
      <font>
        <b/>
        <i val="0"/>
      </font>
      <fill>
        <patternFill>
          <bgColor rgb="FFFFC000"/>
        </patternFill>
      </fill>
    </dxf>
    <dxf>
      <font>
        <b/>
        <i val="0"/>
      </font>
      <fill>
        <patternFill>
          <bgColor rgb="FFFFC000"/>
        </patternFill>
      </fill>
    </dxf>
    <dxf>
      <font>
        <b/>
        <i val="0"/>
      </font>
      <fill>
        <patternFill>
          <bgColor rgb="FFFFC000"/>
        </patternFill>
      </fill>
    </dxf>
    <dxf>
      <font>
        <b/>
        <i val="0"/>
      </font>
      <fill>
        <patternFill>
          <bgColor rgb="FFFFC000"/>
        </patternFill>
      </fill>
    </dxf>
    <dxf>
      <font>
        <b/>
        <i val="0"/>
      </font>
      <fill>
        <patternFill>
          <bgColor rgb="FFFFC000"/>
        </patternFill>
      </fill>
    </dxf>
    <dxf>
      <font>
        <b/>
        <i val="0"/>
      </font>
      <fill>
        <patternFill>
          <bgColor rgb="FFFF9900"/>
        </patternFill>
      </fill>
    </dxf>
  </dxfs>
  <tableStyles count="0" defaultTableStyle="TableStyleMedium9" defaultPivotStyle="PivotStyleLight16"/>
  <colors>
    <mruColors>
      <color rgb="FFFFCC00"/>
      <color rgb="FFFFC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8</xdr:col>
      <xdr:colOff>301777</xdr:colOff>
      <xdr:row>1</xdr:row>
      <xdr:rowOff>7407</xdr:rowOff>
    </xdr:from>
    <xdr:to>
      <xdr:col>15</xdr:col>
      <xdr:colOff>393854</xdr:colOff>
      <xdr:row>83</xdr:row>
      <xdr:rowOff>150737</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7732789" y="196395"/>
          <a:ext cx="4378327" cy="15247259"/>
        </a:xfrm>
        <a:prstGeom prst="rect">
          <a:avLst/>
        </a:prstGeom>
        <a:solidFill>
          <a:sysClr val="window" lastClr="FFFFFF"/>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nSpc>
              <a:spcPts val="1600"/>
            </a:lnSpc>
          </a:pPr>
          <a:r>
            <a:rPr lang="en-US" sz="1400" b="1">
              <a:solidFill>
                <a:srgbClr val="FF0000"/>
              </a:solidFill>
            </a:rPr>
            <a:t>HAWKEYE CUP SCORING SYSTEM DOCUMENTATION...</a:t>
          </a:r>
        </a:p>
        <a:p>
          <a:endParaRPr lang="en-US" sz="1100" b="1"/>
        </a:p>
        <a:p>
          <a:r>
            <a:rPr lang="en-US" sz="1100" b="1">
              <a:solidFill>
                <a:srgbClr val="FF0000"/>
              </a:solidFill>
            </a:rPr>
            <a:t>AFTER</a:t>
          </a:r>
          <a:r>
            <a:rPr lang="en-US" sz="1100" b="1" baseline="0">
              <a:solidFill>
                <a:srgbClr val="FF0000"/>
              </a:solidFill>
            </a:rPr>
            <a:t> DRAFT NIGHT...</a:t>
          </a:r>
        </a:p>
        <a:p>
          <a:endParaRPr lang="en-US" sz="1100" b="1" baseline="0"/>
        </a:p>
        <a:p>
          <a:r>
            <a:rPr lang="en-US" sz="1100" b="1">
              <a:solidFill>
                <a:schemeClr val="dk1"/>
              </a:solidFill>
              <a:latin typeface="+mn-lt"/>
              <a:ea typeface="+mn-ea"/>
              <a:cs typeface="+mn-cs"/>
            </a:rPr>
            <a:t>After the draft</a:t>
          </a:r>
          <a:r>
            <a:rPr lang="en-US" sz="1100" b="1" baseline="0">
              <a:solidFill>
                <a:schemeClr val="dk1"/>
              </a:solidFill>
              <a:latin typeface="+mn-lt"/>
              <a:ea typeface="+mn-ea"/>
              <a:cs typeface="+mn-cs"/>
            </a:rPr>
            <a:t> is completed enter in the players on both teams "Team Black" and Team Gold</a:t>
          </a:r>
        </a:p>
        <a:p>
          <a:endParaRPr lang="en-US" sz="1100" b="1" baseline="0">
            <a:solidFill>
              <a:schemeClr val="dk1"/>
            </a:solidFill>
            <a:latin typeface="+mn-lt"/>
            <a:ea typeface="+mn-ea"/>
            <a:cs typeface="+mn-cs"/>
          </a:endParaRPr>
        </a:p>
        <a:p>
          <a:r>
            <a:rPr lang="en-US" sz="1100" b="1" baseline="0">
              <a:solidFill>
                <a:schemeClr val="dk1"/>
              </a:solidFill>
              <a:latin typeface="+mn-lt"/>
              <a:ea typeface="+mn-ea"/>
              <a:cs typeface="+mn-cs"/>
            </a:rPr>
            <a:t>Handicaps should be re-calculated prior to the cup and entered in prior to the draft in the handicap field.</a:t>
          </a:r>
          <a:endParaRPr lang="en-US" sz="1100" b="1"/>
        </a:p>
        <a:p>
          <a:endParaRPr lang="en-US" sz="1100" b="1"/>
        </a:p>
        <a:p>
          <a:r>
            <a:rPr lang="en-US" sz="1100" b="1"/>
            <a:t>When the final field is set , enter in the players in</a:t>
          </a:r>
          <a:r>
            <a:rPr lang="en-US" sz="1100" b="1" baseline="0"/>
            <a:t> the "player info" tab </a:t>
          </a:r>
        </a:p>
        <a:p>
          <a:endParaRPr lang="en-US" sz="1100" b="1" baseline="0"/>
        </a:p>
        <a:p>
          <a:r>
            <a:rPr lang="en-US" sz="1100" b="1" baseline="0"/>
            <a:t>Once both Black and Gold teams are set, enter in the Black and Gold Teams in the Player info tab.</a:t>
          </a:r>
        </a:p>
        <a:p>
          <a:endParaRPr lang="en-US" sz="1100" b="1" baseline="0"/>
        </a:p>
        <a:p>
          <a:pPr marL="0" marR="0" indent="0" defTabSz="914400" eaLnBrk="1" fontAlgn="auto" latinLnBrk="0" hangingPunct="1">
            <a:lnSpc>
              <a:spcPct val="100000"/>
            </a:lnSpc>
            <a:spcBef>
              <a:spcPts val="0"/>
            </a:spcBef>
            <a:spcAft>
              <a:spcPts val="0"/>
            </a:spcAft>
            <a:buClrTx/>
            <a:buSzTx/>
            <a:buFontTx/>
            <a:buNone/>
            <a:tabLst/>
            <a:defRPr/>
          </a:pPr>
          <a:r>
            <a:rPr lang="en-US" sz="1100" b="1">
              <a:solidFill>
                <a:schemeClr val="dk1"/>
              </a:solidFill>
              <a:latin typeface="+mn-lt"/>
              <a:ea typeface="+mn-ea"/>
              <a:cs typeface="+mn-cs"/>
            </a:rPr>
            <a:t>After draft night and each day enter</a:t>
          </a:r>
          <a:r>
            <a:rPr lang="en-US" sz="1100" b="1" baseline="0">
              <a:solidFill>
                <a:schemeClr val="dk1"/>
              </a:solidFill>
              <a:latin typeface="+mn-lt"/>
              <a:ea typeface="+mn-ea"/>
              <a:cs typeface="+mn-cs"/>
            </a:rPr>
            <a:t> the players in each group in the order which they will tee off. (Cells B11-B26)</a:t>
          </a:r>
          <a:endParaRPr lang="en-US"/>
        </a:p>
        <a:p>
          <a:endParaRPr lang="en-US" sz="1100" b="1" baseline="0"/>
        </a:p>
        <a:p>
          <a:pPr marL="0" marR="0" indent="0" defTabSz="914400" eaLnBrk="1" fontAlgn="auto" latinLnBrk="0" hangingPunct="1">
            <a:lnSpc>
              <a:spcPct val="100000"/>
            </a:lnSpc>
            <a:spcBef>
              <a:spcPts val="0"/>
            </a:spcBef>
            <a:spcAft>
              <a:spcPts val="0"/>
            </a:spcAft>
            <a:buClrTx/>
            <a:buSzTx/>
            <a:buFontTx/>
            <a:buNone/>
            <a:tabLst/>
            <a:defRPr/>
          </a:pPr>
          <a:r>
            <a:rPr lang="en-US" sz="1100" b="1" baseline="0">
              <a:solidFill>
                <a:schemeClr val="dk1"/>
              </a:solidFill>
              <a:latin typeface="+mn-lt"/>
              <a:ea typeface="+mn-ea"/>
              <a:cs typeface="+mn-cs"/>
            </a:rPr>
            <a:t>Log into the mobile app on the admin side and setup all four of the foursomes  with the players in each group and also make sure the active round has been set.</a:t>
          </a:r>
          <a:endParaRPr lang="en-US" sz="1100" b="1" baseline="0"/>
        </a:p>
        <a:p>
          <a:endParaRPr lang="en-US" sz="1100" b="1" baseline="0"/>
        </a:p>
        <a:p>
          <a:pPr marL="0" marR="0" indent="0" defTabSz="914400" eaLnBrk="1" fontAlgn="auto" latinLnBrk="0" hangingPunct="1">
            <a:lnSpc>
              <a:spcPct val="100000"/>
            </a:lnSpc>
            <a:spcBef>
              <a:spcPts val="0"/>
            </a:spcBef>
            <a:spcAft>
              <a:spcPts val="0"/>
            </a:spcAft>
            <a:buClrTx/>
            <a:buSzTx/>
            <a:buFontTx/>
            <a:buNone/>
            <a:tabLst/>
            <a:defRPr/>
          </a:pPr>
          <a:r>
            <a:rPr lang="en-US" sz="1100" b="1">
              <a:solidFill>
                <a:srgbClr val="FF0000"/>
              </a:solidFill>
              <a:latin typeface="+mn-lt"/>
              <a:ea typeface="+mn-ea"/>
              <a:cs typeface="+mn-cs"/>
            </a:rPr>
            <a:t>DAILY INSTRUCTIONS..</a:t>
          </a:r>
          <a:r>
            <a:rPr lang="en-US" sz="1100" b="1">
              <a:solidFill>
                <a:schemeClr val="dk1"/>
              </a:solidFill>
              <a:latin typeface="+mn-lt"/>
              <a:ea typeface="+mn-ea"/>
              <a:cs typeface="+mn-cs"/>
            </a:rPr>
            <a:t>.</a:t>
          </a:r>
          <a:endParaRPr lang="en-US" sz="1100" b="1" baseline="0"/>
        </a:p>
        <a:p>
          <a:endParaRPr lang="en-US" sz="1100" b="1" baseline="0"/>
        </a:p>
        <a:p>
          <a:r>
            <a:rPr lang="en-US" sz="1100" b="1" baseline="0"/>
            <a:t>After day one is completed sort the "Net Score Leaderboard" with the lowest net at the top and the hightest net on the bottom.  This will determine the seeding for the singles match play tournament.   These seeds will autofill on the "Player Info" tab</a:t>
          </a:r>
        </a:p>
        <a:p>
          <a:endParaRPr lang="en-US" sz="1100" b="1" baseline="0"/>
        </a:p>
        <a:p>
          <a:r>
            <a:rPr lang="en-US" sz="1100" b="1" baseline="0"/>
            <a:t>What also happens after the "Net </a:t>
          </a:r>
          <a:r>
            <a:rPr lang="en-US" sz="1100" b="1" baseline="0">
              <a:solidFill>
                <a:schemeClr val="dk1"/>
              </a:solidFill>
              <a:latin typeface="+mn-lt"/>
              <a:ea typeface="+mn-ea"/>
              <a:cs typeface="+mn-cs"/>
            </a:rPr>
            <a:t>Score Leaderboard" is sorted is the field will be set on the "SinglesMatchPlayTournament" tab... #1 will play #16 and so on.</a:t>
          </a:r>
        </a:p>
        <a:p>
          <a:endParaRPr lang="en-US" sz="1100" b="1" baseline="0">
            <a:solidFill>
              <a:schemeClr val="dk1"/>
            </a:solidFill>
            <a:latin typeface="+mn-lt"/>
            <a:ea typeface="+mn-ea"/>
            <a:cs typeface="+mn-cs"/>
          </a:endParaRPr>
        </a:p>
        <a:p>
          <a:r>
            <a:rPr lang="en-US" sz="1100" b="1" baseline="0">
              <a:solidFill>
                <a:srgbClr val="FF0000"/>
              </a:solidFill>
              <a:latin typeface="+mn-lt"/>
              <a:ea typeface="+mn-ea"/>
              <a:cs typeface="+mn-cs"/>
            </a:rPr>
            <a:t>After Day two is completed you will have to manually select the winner of  each round and move them along into the next round of play using the dropdowns in the "SinglesMatchPlayTournament</a:t>
          </a:r>
        </a:p>
        <a:p>
          <a:endParaRPr lang="en-US" sz="1100" b="1" baseline="0">
            <a:solidFill>
              <a:srgbClr val="FF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US" sz="1100" b="1" baseline="0">
              <a:solidFill>
                <a:srgbClr val="FF0000"/>
              </a:solidFill>
              <a:latin typeface="+mn-lt"/>
              <a:ea typeface="+mn-ea"/>
              <a:cs typeface="+mn-cs"/>
            </a:rPr>
            <a:t>This will need to be done on Days Two thru Day Five and you need to set the matchups each day for the singles match play tournament using the dropdowns.</a:t>
          </a:r>
          <a:endParaRPr lang="en-US" sz="1100" b="1" baseline="0">
            <a:solidFill>
              <a:srgbClr val="FF0000"/>
            </a:solidFill>
          </a:endParaRPr>
        </a:p>
        <a:p>
          <a:endParaRPr lang="en-US" sz="1100" b="1" baseline="0"/>
        </a:p>
        <a:p>
          <a:pPr marL="0" marR="0" indent="0" defTabSz="914400" eaLnBrk="1" fontAlgn="auto" latinLnBrk="0" hangingPunct="1">
            <a:lnSpc>
              <a:spcPts val="1200"/>
            </a:lnSpc>
            <a:spcBef>
              <a:spcPts val="0"/>
            </a:spcBef>
            <a:spcAft>
              <a:spcPts val="0"/>
            </a:spcAft>
            <a:buClrTx/>
            <a:buSzTx/>
            <a:buFontTx/>
            <a:buNone/>
            <a:tabLst/>
            <a:defRPr/>
          </a:pPr>
          <a:r>
            <a:rPr lang="en-US" sz="1100" b="1" baseline="0">
              <a:solidFill>
                <a:schemeClr val="dk1"/>
              </a:solidFill>
              <a:latin typeface="+mn-lt"/>
              <a:ea typeface="+mn-ea"/>
              <a:cs typeface="+mn-cs"/>
            </a:rPr>
            <a:t>Copy the scores into the Mobile Scores Tab... They should be in alphabetical order when I pull them down from the mobile site, but check to make sure so they are copied into the appropriate players round.</a:t>
          </a:r>
          <a:endParaRPr lang="en-US"/>
        </a:p>
        <a:p>
          <a:endParaRPr lang="en-US" sz="1100" b="1" baseline="0"/>
        </a:p>
        <a:p>
          <a:r>
            <a:rPr lang="en-US" sz="1100" b="1" baseline="0"/>
            <a:t>After each day is thru, update all players wins and losses in the Player Info Tab.</a:t>
          </a:r>
        </a:p>
        <a:p>
          <a:pPr>
            <a:lnSpc>
              <a:spcPts val="1200"/>
            </a:lnSpc>
          </a:pPr>
          <a:endParaRPr lang="en-US" sz="1100" b="1" baseline="0"/>
        </a:p>
        <a:p>
          <a:pPr>
            <a:lnSpc>
              <a:spcPts val="1100"/>
            </a:lnSpc>
          </a:pPr>
          <a:r>
            <a:rPr lang="en-US" sz="1100" b="1" baseline="0">
              <a:solidFill>
                <a:srgbClr val="FF0000"/>
              </a:solidFill>
            </a:rPr>
            <a:t>SINGLES MATCH PLAY TOURNAMENT...</a:t>
          </a:r>
        </a:p>
        <a:p>
          <a:pPr>
            <a:lnSpc>
              <a:spcPts val="1200"/>
            </a:lnSpc>
          </a:pPr>
          <a:endParaRPr lang="en-US" sz="1100" b="1" baseline="0">
            <a:solidFill>
              <a:srgbClr val="FF0000"/>
            </a:solidFill>
          </a:endParaRPr>
        </a:p>
        <a:p>
          <a:pPr>
            <a:lnSpc>
              <a:spcPts val="1100"/>
            </a:lnSpc>
          </a:pPr>
          <a:endParaRPr lang="en-US" sz="1100" b="1" baseline="0">
            <a:solidFill>
              <a:sysClr val="windowText" lastClr="000000"/>
            </a:solidFill>
          </a:endParaRPr>
        </a:p>
        <a:p>
          <a:pPr>
            <a:lnSpc>
              <a:spcPts val="1100"/>
            </a:lnSpc>
          </a:pPr>
          <a:endParaRPr lang="en-US" sz="1100" b="1"/>
        </a:p>
        <a:p>
          <a:pPr>
            <a:lnSpc>
              <a:spcPts val="1200"/>
            </a:lnSpc>
          </a:pPr>
          <a:r>
            <a:rPr lang="en-US" sz="1100" b="1" baseline="0">
              <a:solidFill>
                <a:srgbClr val="FF0000"/>
              </a:solidFill>
            </a:rPr>
            <a:t>ADMIN LOGIN INFO...</a:t>
          </a:r>
        </a:p>
        <a:p>
          <a:pPr>
            <a:lnSpc>
              <a:spcPts val="1100"/>
            </a:lnSpc>
          </a:pPr>
          <a:r>
            <a:rPr lang="en-US" sz="1100" b="1" baseline="0"/>
            <a:t>Go to http://hawkeyecup.com/hcadmin/</a:t>
          </a:r>
        </a:p>
        <a:p>
          <a:pPr>
            <a:lnSpc>
              <a:spcPts val="1100"/>
            </a:lnSpc>
          </a:pPr>
          <a:r>
            <a:rPr lang="en-US" sz="1100" b="1" baseline="0"/>
            <a:t>Login: troy</a:t>
          </a:r>
        </a:p>
        <a:p>
          <a:endParaRPr lang="en-US" sz="1100" b="1" baseline="0"/>
        </a:p>
        <a:p>
          <a:pPr>
            <a:lnSpc>
              <a:spcPts val="1100"/>
            </a:lnSpc>
          </a:pPr>
          <a:r>
            <a:rPr lang="en-US" sz="1100" b="1" baseline="0">
              <a:solidFill>
                <a:srgbClr val="FF0000"/>
              </a:solidFill>
            </a:rPr>
            <a:t>PLAYER LOGIN INFO...</a:t>
          </a:r>
        </a:p>
        <a:p>
          <a:pPr>
            <a:lnSpc>
              <a:spcPts val="1100"/>
            </a:lnSpc>
          </a:pPr>
          <a:r>
            <a:rPr lang="en-US" sz="1100" b="1" baseline="0"/>
            <a:t>www.hawkeyecup.com</a:t>
          </a:r>
        </a:p>
        <a:p>
          <a:r>
            <a:rPr lang="en-US" sz="1100" b="1" baseline="0"/>
            <a:t>login: Last Name</a:t>
          </a:r>
        </a:p>
        <a:p>
          <a:pPr>
            <a:lnSpc>
              <a:spcPts val="1100"/>
            </a:lnSpc>
          </a:pPr>
          <a:endParaRPr lang="en-US" sz="1100" b="1" baseline="0"/>
        </a:p>
        <a:p>
          <a:pPr>
            <a:lnSpc>
              <a:spcPts val="1100"/>
            </a:lnSpc>
          </a:pPr>
          <a:r>
            <a:rPr lang="en-US" sz="1100" b="1" baseline="0"/>
            <a:t> </a:t>
          </a:r>
        </a:p>
        <a:p>
          <a:pPr>
            <a:lnSpc>
              <a:spcPts val="1200"/>
            </a:lnSpc>
          </a:pPr>
          <a:r>
            <a:rPr lang="en-US" sz="1100" b="1" baseline="0"/>
            <a:t>Use this to clear out the scores from the DB - </a:t>
          </a:r>
          <a:r>
            <a:rPr lang="en-US" sz="1100" b="0" i="0">
              <a:solidFill>
                <a:schemeClr val="dk1"/>
              </a:solidFill>
              <a:latin typeface="+mn-lt"/>
              <a:ea typeface="+mn-ea"/>
              <a:cs typeface="+mn-cs"/>
              <a:hlinkClick xmlns:r="http://schemas.openxmlformats.org/officeDocument/2006/relationships" r:id=""/>
            </a:rPr>
            <a:t>http://hawkeyecup.com/SQLViewer.php</a:t>
          </a:r>
          <a:endParaRPr lang="en-US" sz="1100" b="0" i="0">
            <a:solidFill>
              <a:schemeClr val="dk1"/>
            </a:solidFill>
            <a:latin typeface="+mn-lt"/>
            <a:ea typeface="+mn-ea"/>
            <a:cs typeface="+mn-cs"/>
          </a:endParaRPr>
        </a:p>
        <a:p>
          <a:pPr>
            <a:lnSpc>
              <a:spcPts val="1100"/>
            </a:lnSpc>
          </a:pPr>
          <a:r>
            <a:rPr lang="en-US" sz="1100" b="0" i="0">
              <a:solidFill>
                <a:schemeClr val="dk1"/>
              </a:solidFill>
              <a:latin typeface="+mn-lt"/>
              <a:ea typeface="+mn-ea"/>
              <a:cs typeface="+mn-cs"/>
            </a:rPr>
            <a:t>Then run the following SQL Statement</a:t>
          </a:r>
        </a:p>
        <a:p>
          <a:pPr>
            <a:lnSpc>
              <a:spcPts val="1100"/>
            </a:lnSpc>
          </a:pPr>
          <a:r>
            <a:rPr lang="en-US" sz="1100" b="0" i="0">
              <a:solidFill>
                <a:schemeClr val="dk1"/>
              </a:solidFill>
              <a:latin typeface="+mn-lt"/>
              <a:ea typeface="+mn-ea"/>
              <a:cs typeface="+mn-cs"/>
            </a:rPr>
            <a:t>delete from round_score</a:t>
          </a:r>
        </a:p>
        <a:p>
          <a:pPr>
            <a:lnSpc>
              <a:spcPts val="1100"/>
            </a:lnSpc>
          </a:pPr>
          <a:endParaRPr lang="en-US" sz="1100" b="1" baseline="0"/>
        </a:p>
        <a:p>
          <a:pPr>
            <a:lnSpc>
              <a:spcPts val="1100"/>
            </a:lnSpc>
          </a:pPr>
          <a:r>
            <a:rPr lang="en-US" sz="1100" b="1" baseline="0"/>
            <a:t>Afternoon - </a:t>
          </a:r>
        </a:p>
        <a:p>
          <a:r>
            <a:rPr lang="en-US" sz="1100" b="0" baseline="0"/>
            <a:t>Make sure and record the groups for the afternoon and also record the winning groups.. scores are not relavent, just if the team won, loss or split.</a:t>
          </a:r>
        </a:p>
        <a:p>
          <a:pPr>
            <a:lnSpc>
              <a:spcPts val="1100"/>
            </a:lnSpc>
          </a:pPr>
          <a:endParaRPr lang="en-US" sz="1100" b="0" baseline="0"/>
        </a:p>
        <a:p>
          <a:pPr>
            <a:lnSpc>
              <a:spcPts val="1100"/>
            </a:lnSpc>
          </a:pPr>
          <a:endParaRPr lang="en-US" sz="1100" b="0" baseline="0"/>
        </a:p>
        <a:p>
          <a:pPr>
            <a:lnSpc>
              <a:spcPts val="1100"/>
            </a:lnSpc>
          </a:pPr>
          <a:endParaRPr lang="en-US" sz="1100" b="0" baseline="0"/>
        </a:p>
        <a:p>
          <a:pPr marL="0" marR="0" indent="0" defTabSz="914400" eaLnBrk="1" fontAlgn="auto" latinLnBrk="0" hangingPunct="1">
            <a:lnSpc>
              <a:spcPts val="1100"/>
            </a:lnSpc>
            <a:spcBef>
              <a:spcPts val="0"/>
            </a:spcBef>
            <a:spcAft>
              <a:spcPts val="0"/>
            </a:spcAft>
            <a:buClrTx/>
            <a:buSzTx/>
            <a:buFontTx/>
            <a:buNone/>
            <a:tabLst/>
            <a:defRPr/>
          </a:pPr>
          <a:r>
            <a:rPr lang="en-US" sz="1100" b="1" baseline="0">
              <a:solidFill>
                <a:srgbClr val="FF0000"/>
              </a:solidFill>
              <a:latin typeface="+mn-lt"/>
              <a:ea typeface="+mn-ea"/>
              <a:cs typeface="+mn-cs"/>
            </a:rPr>
            <a:t>WHAT TO DO IF SOMEONE GETS HURT...</a:t>
          </a:r>
          <a:endParaRPr lang="en-US">
            <a:solidFill>
              <a:srgbClr val="FF0000"/>
            </a:solidFill>
          </a:endParaRPr>
        </a:p>
        <a:p>
          <a:pPr>
            <a:lnSpc>
              <a:spcPts val="1100"/>
            </a:lnSpc>
          </a:pPr>
          <a:endParaRPr lang="en-US" sz="1100" b="0" i="0">
            <a:solidFill>
              <a:schemeClr val="dk1"/>
            </a:solidFill>
            <a:latin typeface="+mn-lt"/>
            <a:ea typeface="+mn-ea"/>
            <a:cs typeface="+mn-cs"/>
          </a:endParaRPr>
        </a:p>
        <a:p>
          <a:pPr>
            <a:lnSpc>
              <a:spcPts val="1200"/>
            </a:lnSpc>
          </a:pPr>
          <a:r>
            <a:rPr lang="en-US" sz="1100" b="0" i="0">
              <a:solidFill>
                <a:schemeClr val="dk1"/>
              </a:solidFill>
              <a:latin typeface="+mn-lt"/>
              <a:ea typeface="+mn-ea"/>
              <a:cs typeface="+mn-cs"/>
            </a:rPr>
            <a:t>if someone gets hurt and can't play this is the best method he knows of for scoring:</a:t>
          </a:r>
        </a:p>
        <a:p>
          <a:pPr>
            <a:lnSpc>
              <a:spcPts val="1100"/>
            </a:lnSpc>
          </a:pPr>
          <a:r>
            <a:rPr lang="en-US" sz="1100" b="1" i="0">
              <a:solidFill>
                <a:schemeClr val="dk1"/>
              </a:solidFill>
              <a:latin typeface="+mn-lt"/>
              <a:ea typeface="+mn-ea"/>
              <a:cs typeface="+mn-cs"/>
            </a:rPr>
            <a:t>am rounds </a:t>
          </a:r>
          <a:r>
            <a:rPr lang="en-US" sz="1100" b="0" i="0">
              <a:solidFill>
                <a:schemeClr val="dk1"/>
              </a:solidFill>
              <a:latin typeface="+mn-lt"/>
              <a:ea typeface="+mn-ea"/>
              <a:cs typeface="+mn-cs"/>
            </a:rPr>
            <a:t>(including Friday): put scorecards on table of the others in your same group (a/b/c/d) and then put 1-3 in a cup and draw out per hole and take the score respectively off each card (so random) and that's score plug in per hole for injured player.</a:t>
          </a:r>
        </a:p>
        <a:p>
          <a:pPr lvl="1"/>
          <a:endParaRPr lang="en-US" sz="1100" b="1" i="1">
            <a:solidFill>
              <a:schemeClr val="dk1"/>
            </a:solidFill>
            <a:latin typeface="+mn-lt"/>
            <a:ea typeface="+mn-ea"/>
            <a:cs typeface="+mn-cs"/>
          </a:endParaRPr>
        </a:p>
        <a:p>
          <a:pPr lvl="0" algn="l">
            <a:lnSpc>
              <a:spcPts val="1100"/>
            </a:lnSpc>
          </a:pPr>
          <a:r>
            <a:rPr lang="en-US" sz="1100" b="1" i="1">
              <a:solidFill>
                <a:schemeClr val="dk1"/>
              </a:solidFill>
              <a:latin typeface="+mn-lt"/>
              <a:ea typeface="+mn-ea"/>
              <a:cs typeface="+mn-cs"/>
            </a:rPr>
            <a:t>note </a:t>
          </a:r>
          <a:r>
            <a:rPr lang="en-US" sz="1100" b="0" i="0">
              <a:solidFill>
                <a:schemeClr val="dk1"/>
              </a:solidFill>
              <a:latin typeface="+mn-lt"/>
              <a:ea typeface="+mn-ea"/>
              <a:cs typeface="+mn-cs"/>
            </a:rPr>
            <a:t>on the final 1:1 matches this means the guy playing the guy hurt has no idea as well if win / loosing until after, but like above keeps all involved in the match since don't know score</a:t>
          </a:r>
        </a:p>
        <a:p>
          <a:endParaRPr lang="en-US" sz="1100" b="0" i="0">
            <a:solidFill>
              <a:schemeClr val="dk1"/>
            </a:solidFill>
            <a:latin typeface="+mn-lt"/>
            <a:ea typeface="+mn-ea"/>
            <a:cs typeface="+mn-cs"/>
          </a:endParaRPr>
        </a:p>
        <a:p>
          <a:pPr>
            <a:lnSpc>
              <a:spcPts val="1100"/>
            </a:lnSpc>
          </a:pPr>
          <a:r>
            <a:rPr lang="en-US" sz="1100" b="1" i="0">
              <a:solidFill>
                <a:schemeClr val="dk1"/>
              </a:solidFill>
              <a:latin typeface="+mn-lt"/>
              <a:ea typeface="+mn-ea"/>
              <a:cs typeface="+mn-cs"/>
            </a:rPr>
            <a:t> afternoon best shot </a:t>
          </a:r>
          <a:r>
            <a:rPr lang="en-US" sz="1100" b="0" i="0">
              <a:solidFill>
                <a:schemeClr val="dk1"/>
              </a:solidFill>
              <a:latin typeface="+mn-lt"/>
              <a:ea typeface="+mn-ea"/>
              <a:cs typeface="+mn-cs"/>
            </a:rPr>
            <a:t>- not really any way to do, so best just to call it a draw so doesn't help nor hurt a team</a:t>
          </a:r>
        </a:p>
        <a:p>
          <a:pPr>
            <a:lnSpc>
              <a:spcPts val="1200"/>
            </a:lnSpc>
          </a:pPr>
          <a:r>
            <a:rPr lang="en-US" sz="1100" b="0" i="0">
              <a:solidFill>
                <a:schemeClr val="dk1"/>
              </a:solidFill>
              <a:latin typeface="+mn-lt"/>
              <a:ea typeface="+mn-ea"/>
              <a:cs typeface="+mn-cs"/>
            </a:rPr>
            <a:t>Handicap: note for the future year when figuring handi's, you do NOT count the random scoring above and use for handi's for recap, just use the rounds that player actually played? we'd have to ask for clarification on this and see what did for mike from last year.</a:t>
          </a:r>
        </a:p>
        <a:p>
          <a:pPr>
            <a:lnSpc>
              <a:spcPts val="1200"/>
            </a:lnSpc>
          </a:pPr>
          <a:r>
            <a:rPr lang="en-US" sz="1100" b="0" i="0">
              <a:solidFill>
                <a:schemeClr val="dk1"/>
              </a:solidFill>
              <a:latin typeface="+mn-lt"/>
              <a:ea typeface="+mn-ea"/>
              <a:cs typeface="+mn-cs"/>
            </a:rPr>
            <a:t> </a:t>
          </a:r>
        </a:p>
        <a:p>
          <a:pPr marL="0" marR="0" indent="0" defTabSz="914400" eaLnBrk="1" fontAlgn="auto" latinLnBrk="0" hangingPunct="1">
            <a:lnSpc>
              <a:spcPts val="1100"/>
            </a:lnSpc>
            <a:spcBef>
              <a:spcPts val="0"/>
            </a:spcBef>
            <a:spcAft>
              <a:spcPts val="0"/>
            </a:spcAft>
            <a:buClrTx/>
            <a:buSzTx/>
            <a:buFontTx/>
            <a:buNone/>
            <a:tabLst/>
            <a:defRPr/>
          </a:pPr>
          <a:r>
            <a:rPr lang="en-US" sz="1100" b="1" baseline="0">
              <a:solidFill>
                <a:srgbClr val="FF0000"/>
              </a:solidFill>
              <a:latin typeface="+mn-lt"/>
              <a:ea typeface="+mn-ea"/>
              <a:cs typeface="+mn-cs"/>
            </a:rPr>
            <a:t>HOLE IN ONE = </a:t>
          </a:r>
          <a:r>
            <a:rPr lang="en-US" sz="1100" b="1" baseline="0">
              <a:solidFill>
                <a:sysClr val="windowText" lastClr="000000"/>
              </a:solidFill>
              <a:latin typeface="+mn-lt"/>
              <a:ea typeface="+mn-ea"/>
              <a:cs typeface="+mn-cs"/>
            </a:rPr>
            <a:t>$2320</a:t>
          </a:r>
          <a:endParaRPr lang="en-US">
            <a:solidFill>
              <a:sysClr val="windowText" lastClr="000000"/>
            </a:solidFill>
          </a:endParaRPr>
        </a:p>
        <a:p>
          <a:pPr>
            <a:lnSpc>
              <a:spcPts val="1000"/>
            </a:lnSpc>
          </a:pPr>
          <a:endParaRPr lang="en-US" sz="1100" b="0" baseline="0"/>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228600</xdr:colOff>
      <xdr:row>0</xdr:row>
      <xdr:rowOff>85725</xdr:rowOff>
    </xdr:from>
    <xdr:to>
      <xdr:col>1</xdr:col>
      <xdr:colOff>1123950</xdr:colOff>
      <xdr:row>4</xdr:row>
      <xdr:rowOff>523875</xdr:rowOff>
    </xdr:to>
    <xdr:pic>
      <xdr:nvPicPr>
        <xdr:cNvPr id="3291" name="Picture 4" descr="Hawkeye-Cup-gold-hc-logo@2x.png">
          <a:extLst>
            <a:ext uri="{FF2B5EF4-FFF2-40B4-BE49-F238E27FC236}">
              <a16:creationId xmlns:a16="http://schemas.microsoft.com/office/drawing/2014/main" id="{00000000-0008-0000-0100-0000DB0C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38175" y="85725"/>
          <a:ext cx="895350" cy="1200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xdr:from>
          <xdr:col>23</xdr:col>
          <xdr:colOff>76200</xdr:colOff>
          <xdr:row>122</xdr:row>
          <xdr:rowOff>50800</xdr:rowOff>
        </xdr:from>
        <xdr:to>
          <xdr:col>26</xdr:col>
          <xdr:colOff>285750</xdr:colOff>
          <xdr:row>123</xdr:row>
          <xdr:rowOff>50800</xdr:rowOff>
        </xdr:to>
        <xdr:sp macro="" textlink="">
          <xdr:nvSpPr>
            <xdr:cNvPr id="3087" name="Button 15" hidden="1">
              <a:extLst>
                <a:ext uri="{63B3BB69-23CF-44E3-9099-C40C66FF867C}">
                  <a14:compatExt spid="_x0000_s3087"/>
                </a:ext>
                <a:ext uri="{FF2B5EF4-FFF2-40B4-BE49-F238E27FC236}">
                  <a16:creationId xmlns:a16="http://schemas.microsoft.com/office/drawing/2014/main" id="{00000000-0008-0000-0100-00000F0C0000}"/>
                </a:ext>
              </a:extLst>
            </xdr:cNvPr>
            <xdr:cNvSpPr/>
          </xdr:nvSpPr>
          <xdr:spPr bwMode="auto">
            <a:xfrm>
              <a:off x="0" y="0"/>
              <a:ext cx="0" cy="0"/>
            </a:xfrm>
            <a:prstGeom prst="rect">
              <a:avLst/>
            </a:prstGeom>
            <a:noFill/>
            <a:ln w="9525">
              <a:miter lim="800000"/>
              <a:headEnd/>
              <a:tailEnd/>
            </a:ln>
          </xdr:spPr>
          <xdr:txBody>
            <a:bodyPr vertOverflow="clip" wrap="square" lIns="36576" tIns="36576" rIns="36576" bIns="36576" anchor="ctr" upright="1"/>
            <a:lstStyle/>
            <a:p>
              <a:pPr algn="ctr" rtl="0">
                <a:defRPr sz="1000"/>
              </a:pPr>
              <a:r>
                <a:rPr lang="en-US" sz="1100" b="0" i="0" u="none" strike="noStrike" baseline="0">
                  <a:solidFill>
                    <a:srgbClr val="000000"/>
                  </a:solidFill>
                  <a:latin typeface="Calibri"/>
                  <a:cs typeface="Calibri"/>
                </a:rPr>
                <a:t>Create Monday Stableford PDF</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23</xdr:col>
          <xdr:colOff>107950</xdr:colOff>
          <xdr:row>100</xdr:row>
          <xdr:rowOff>38100</xdr:rowOff>
        </xdr:from>
        <xdr:to>
          <xdr:col>25</xdr:col>
          <xdr:colOff>508000</xdr:colOff>
          <xdr:row>102</xdr:row>
          <xdr:rowOff>69850</xdr:rowOff>
        </xdr:to>
        <xdr:sp macro="" textlink="">
          <xdr:nvSpPr>
            <xdr:cNvPr id="3090" name="Button 18" hidden="1">
              <a:extLst>
                <a:ext uri="{63B3BB69-23CF-44E3-9099-C40C66FF867C}">
                  <a14:compatExt spid="_x0000_s3090"/>
                </a:ext>
                <a:ext uri="{FF2B5EF4-FFF2-40B4-BE49-F238E27FC236}">
                  <a16:creationId xmlns:a16="http://schemas.microsoft.com/office/drawing/2014/main" id="{00000000-0008-0000-0100-0000120C0000}"/>
                </a:ext>
              </a:extLst>
            </xdr:cNvPr>
            <xdr:cNvSpPr/>
          </xdr:nvSpPr>
          <xdr:spPr bwMode="auto">
            <a:xfrm>
              <a:off x="0" y="0"/>
              <a:ext cx="0" cy="0"/>
            </a:xfrm>
            <a:prstGeom prst="rect">
              <a:avLst/>
            </a:prstGeom>
            <a:noFill/>
            <a:ln w="9525">
              <a:miter lim="800000"/>
              <a:headEnd/>
              <a:tailEnd/>
            </a:ln>
          </xdr:spPr>
          <xdr:txBody>
            <a:bodyPr vertOverflow="clip" wrap="square" lIns="36576" tIns="36576" rIns="36576" bIns="36576" anchor="ctr" upright="1"/>
            <a:lstStyle/>
            <a:p>
              <a:pPr algn="ctr" rtl="0">
                <a:defRPr sz="1000"/>
              </a:pPr>
              <a:r>
                <a:rPr lang="en-US" sz="1100" b="0" i="0" u="none" strike="noStrike" baseline="0">
                  <a:solidFill>
                    <a:srgbClr val="000000"/>
                  </a:solidFill>
                  <a:latin typeface="Calibri"/>
                  <a:cs typeface="Calibri"/>
                </a:rPr>
                <a:t>Create Monday Skins PDF</a:t>
              </a:r>
            </a:p>
          </xdr:txBody>
        </xdr:sp>
        <xdr:clientData fPrintsWithSheet="0"/>
      </xdr:twoCellAnchor>
    </mc:Choice>
    <mc:Fallback/>
  </mc:AlternateContent>
</xdr:wsDr>
</file>

<file path=xl/drawings/drawing3.xml><?xml version="1.0" encoding="utf-8"?>
<xdr:wsDr xmlns:xdr="http://schemas.openxmlformats.org/drawingml/2006/spreadsheetDrawing" xmlns:a="http://schemas.openxmlformats.org/drawingml/2006/main">
  <xdr:twoCellAnchor editAs="oneCell">
    <xdr:from>
      <xdr:col>1</xdr:col>
      <xdr:colOff>114300</xdr:colOff>
      <xdr:row>0</xdr:row>
      <xdr:rowOff>38100</xdr:rowOff>
    </xdr:from>
    <xdr:to>
      <xdr:col>1</xdr:col>
      <xdr:colOff>1009650</xdr:colOff>
      <xdr:row>6</xdr:row>
      <xdr:rowOff>19050</xdr:rowOff>
    </xdr:to>
    <xdr:pic>
      <xdr:nvPicPr>
        <xdr:cNvPr id="1266" name="Picture 2" descr="Hawkeye-Cup-gold-hc-logo@2x.png">
          <a:extLst>
            <a:ext uri="{FF2B5EF4-FFF2-40B4-BE49-F238E27FC236}">
              <a16:creationId xmlns:a16="http://schemas.microsoft.com/office/drawing/2014/main" id="{00000000-0008-0000-0200-0000F204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33400" y="38100"/>
          <a:ext cx="895350" cy="1200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333375</xdr:colOff>
      <xdr:row>0</xdr:row>
      <xdr:rowOff>76200</xdr:rowOff>
    </xdr:from>
    <xdr:to>
      <xdr:col>2</xdr:col>
      <xdr:colOff>38100</xdr:colOff>
      <xdr:row>4</xdr:row>
      <xdr:rowOff>521970</xdr:rowOff>
    </xdr:to>
    <xdr:pic>
      <xdr:nvPicPr>
        <xdr:cNvPr id="4306" name="Picture 2" descr="Hawkeye-Cup-gold-hc-logo@2x.png">
          <a:extLst>
            <a:ext uri="{FF2B5EF4-FFF2-40B4-BE49-F238E27FC236}">
              <a16:creationId xmlns:a16="http://schemas.microsoft.com/office/drawing/2014/main" id="{00000000-0008-0000-0300-0000D21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85800" y="76200"/>
          <a:ext cx="895350" cy="1200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190500</xdr:colOff>
      <xdr:row>0</xdr:row>
      <xdr:rowOff>95250</xdr:rowOff>
    </xdr:from>
    <xdr:to>
      <xdr:col>1</xdr:col>
      <xdr:colOff>1085850</xdr:colOff>
      <xdr:row>4</xdr:row>
      <xdr:rowOff>533400</xdr:rowOff>
    </xdr:to>
    <xdr:pic>
      <xdr:nvPicPr>
        <xdr:cNvPr id="7378" name="Picture 2" descr="Hawkeye-Cup-gold-hc-logo@2x.png">
          <a:extLst>
            <a:ext uri="{FF2B5EF4-FFF2-40B4-BE49-F238E27FC236}">
              <a16:creationId xmlns:a16="http://schemas.microsoft.com/office/drawing/2014/main" id="{00000000-0008-0000-0400-0000D21C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42925" y="95250"/>
          <a:ext cx="895350" cy="1200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209550</xdr:colOff>
      <xdr:row>0</xdr:row>
      <xdr:rowOff>57150</xdr:rowOff>
    </xdr:from>
    <xdr:to>
      <xdr:col>1</xdr:col>
      <xdr:colOff>1104900</xdr:colOff>
      <xdr:row>4</xdr:row>
      <xdr:rowOff>495300</xdr:rowOff>
    </xdr:to>
    <xdr:pic>
      <xdr:nvPicPr>
        <xdr:cNvPr id="8403" name="Picture 2" descr="Hawkeye-Cup-gold-hc-logo@2x.png">
          <a:extLst>
            <a:ext uri="{FF2B5EF4-FFF2-40B4-BE49-F238E27FC236}">
              <a16:creationId xmlns:a16="http://schemas.microsoft.com/office/drawing/2014/main" id="{00000000-0008-0000-0500-0000D32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61975" y="57150"/>
          <a:ext cx="895350" cy="1200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2</xdr:col>
      <xdr:colOff>0</xdr:colOff>
      <xdr:row>1</xdr:row>
      <xdr:rowOff>76200</xdr:rowOff>
    </xdr:from>
    <xdr:to>
      <xdr:col>4</xdr:col>
      <xdr:colOff>32949</xdr:colOff>
      <xdr:row>1</xdr:row>
      <xdr:rowOff>1028700</xdr:rowOff>
    </xdr:to>
    <xdr:pic>
      <xdr:nvPicPr>
        <xdr:cNvPr id="17609" name="Picture 1" descr="Iowa_Hawkeyes (1).jpg">
          <a:extLst>
            <a:ext uri="{FF2B5EF4-FFF2-40B4-BE49-F238E27FC236}">
              <a16:creationId xmlns:a16="http://schemas.microsoft.com/office/drawing/2014/main" id="{00000000-0008-0000-0600-0000C944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28625" y="342900"/>
          <a:ext cx="1276350" cy="952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CJ/Dropbox/PC%20(3)/Desktop/Lenovo%20Hawkeye%20Cup%202022/Hawkeye%20Cup%20Scoring%20System%202022Lenovo_FINAL-NEW.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layer Info"/>
      <sheetName val="Day One"/>
      <sheetName val="Day Two"/>
      <sheetName val="Day Three"/>
      <sheetName val="Day Four"/>
      <sheetName val="Day Five"/>
      <sheetName val="SinglesMatchPlayTournament"/>
      <sheetName val="Mobile Scores"/>
      <sheetName val="ScratchPad"/>
      <sheetName val="Draft Night Score Sheet"/>
    </sheetNames>
    <sheetDataSet>
      <sheetData sheetId="0">
        <row r="5">
          <cell r="B5" t="str">
            <v>Johnson</v>
          </cell>
        </row>
        <row r="6">
          <cell r="B6" t="str">
            <v>Delagardelle</v>
          </cell>
        </row>
        <row r="7">
          <cell r="B7" t="str">
            <v>Bruns</v>
          </cell>
        </row>
        <row r="8">
          <cell r="B8" t="str">
            <v>Henderson</v>
          </cell>
        </row>
        <row r="9">
          <cell r="B9" t="str">
            <v>Stremlau</v>
          </cell>
        </row>
        <row r="10">
          <cell r="B10" t="str">
            <v>Henderson II</v>
          </cell>
        </row>
        <row r="11">
          <cell r="B11" t="str">
            <v>Whitehill</v>
          </cell>
        </row>
        <row r="12">
          <cell r="B12" t="str">
            <v>Havel</v>
          </cell>
        </row>
        <row r="13">
          <cell r="B13" t="str">
            <v>McGarvey</v>
          </cell>
        </row>
        <row r="14">
          <cell r="B14" t="str">
            <v>Greiner</v>
          </cell>
        </row>
        <row r="15">
          <cell r="B15" t="str">
            <v>Salter</v>
          </cell>
        </row>
        <row r="16">
          <cell r="B16" t="str">
            <v>Reimers</v>
          </cell>
        </row>
        <row r="17">
          <cell r="B17" t="str">
            <v>Hart</v>
          </cell>
        </row>
        <row r="18">
          <cell r="B18" t="str">
            <v>Sheets</v>
          </cell>
        </row>
        <row r="19">
          <cell r="B19" t="str">
            <v>Mueller</v>
          </cell>
        </row>
        <row r="20">
          <cell r="B20" t="str">
            <v>Stever</v>
          </cell>
        </row>
      </sheetData>
      <sheetData sheetId="1"/>
      <sheetData sheetId="2"/>
      <sheetData sheetId="3"/>
      <sheetData sheetId="4"/>
      <sheetData sheetId="5"/>
      <sheetData sheetId="6"/>
      <sheetData sheetId="7"/>
      <sheetData sheetId="8"/>
      <sheetData sheetId="9"/>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omments" Target="../comments1.xml"/><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5.x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6.xml"/><Relationship Id="rId1" Type="http://schemas.openxmlformats.org/officeDocument/2006/relationships/printerSettings" Target="../printerSettings/printerSettings6.bin"/><Relationship Id="rId4" Type="http://schemas.openxmlformats.org/officeDocument/2006/relationships/comments" Target="../comments5.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7.xml"/><Relationship Id="rId1" Type="http://schemas.openxmlformats.org/officeDocument/2006/relationships/printerSettings" Target="../printerSettings/printerSettings7.bin"/><Relationship Id="rId4" Type="http://schemas.openxmlformats.org/officeDocument/2006/relationships/comments" Target="../comments6.xml"/></Relationships>
</file>

<file path=xl/worksheets/_rels/sheet8.xml.rels><?xml version="1.0" encoding="UTF-8" standalone="yes"?>
<Relationships xmlns="http://schemas.openxmlformats.org/package/2006/relationships"><Relationship Id="rId3" Type="http://schemas.openxmlformats.org/officeDocument/2006/relationships/hyperlink" Target="http://hawkeyecup.com/hcadmin" TargetMode="External"/><Relationship Id="rId2" Type="http://schemas.openxmlformats.org/officeDocument/2006/relationships/hyperlink" Target="http://www.hawkeyecp.com/" TargetMode="External"/><Relationship Id="rId1" Type="http://schemas.openxmlformats.org/officeDocument/2006/relationships/hyperlink" Target="http://www.hawkeyecup.com/" TargetMode="External"/><Relationship Id="rId4"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L57"/>
  <sheetViews>
    <sheetView tabSelected="1" zoomScale="84" zoomScaleNormal="84" workbookViewId="0">
      <selection activeCell="F12" sqref="F12"/>
    </sheetView>
  </sheetViews>
  <sheetFormatPr defaultRowHeight="14.5" x14ac:dyDescent="0.35"/>
  <cols>
    <col min="1" max="1" width="3.54296875" customWidth="1"/>
    <col min="2" max="2" width="20.81640625" bestFit="1" customWidth="1"/>
    <col min="3" max="3" width="9.7265625" style="2" customWidth="1"/>
    <col min="4" max="4" width="9.1796875" style="2" customWidth="1"/>
    <col min="5" max="5" width="9.26953125" style="2" customWidth="1"/>
    <col min="6" max="6" width="23.26953125" customWidth="1"/>
    <col min="7" max="7" width="17.54296875" customWidth="1"/>
    <col min="8" max="8" width="13" customWidth="1"/>
    <col min="20" max="20" width="9.1796875" customWidth="1"/>
  </cols>
  <sheetData>
    <row r="1" spans="2:8" ht="15" thickBot="1" x14ac:dyDescent="0.4"/>
    <row r="2" spans="2:8" x14ac:dyDescent="0.35">
      <c r="B2" s="24" t="s">
        <v>32</v>
      </c>
      <c r="C2" s="40"/>
      <c r="D2" s="40"/>
      <c r="E2" s="40"/>
      <c r="F2" s="41"/>
      <c r="G2" s="41"/>
      <c r="H2" s="42"/>
    </row>
    <row r="3" spans="2:8" x14ac:dyDescent="0.35">
      <c r="B3" s="330"/>
      <c r="C3" s="59" t="s">
        <v>3</v>
      </c>
      <c r="D3" s="59" t="s">
        <v>48</v>
      </c>
      <c r="E3" s="59" t="s">
        <v>59</v>
      </c>
      <c r="F3" s="59" t="s">
        <v>282</v>
      </c>
      <c r="G3" s="59" t="s">
        <v>17</v>
      </c>
      <c r="H3" s="62" t="s">
        <v>18</v>
      </c>
    </row>
    <row r="4" spans="2:8" ht="8.25" customHeight="1" x14ac:dyDescent="0.35">
      <c r="B4" s="384"/>
      <c r="C4" s="38"/>
      <c r="D4" s="38"/>
      <c r="E4" s="38"/>
      <c r="F4" s="38"/>
      <c r="G4" s="38"/>
      <c r="H4" s="39"/>
    </row>
    <row r="5" spans="2:8" ht="15" customHeight="1" x14ac:dyDescent="0.35">
      <c r="B5" s="820" t="s">
        <v>6</v>
      </c>
      <c r="C5" s="821">
        <v>8</v>
      </c>
      <c r="D5" s="822">
        <v>7</v>
      </c>
      <c r="E5" s="823" t="s">
        <v>64</v>
      </c>
      <c r="F5" s="835"/>
      <c r="G5" s="836"/>
      <c r="H5" s="836"/>
    </row>
    <row r="6" spans="2:8" ht="15" customHeight="1" x14ac:dyDescent="0.35">
      <c r="B6" s="820" t="s">
        <v>7</v>
      </c>
      <c r="C6" s="821">
        <v>9</v>
      </c>
      <c r="D6" s="822">
        <v>1</v>
      </c>
      <c r="E6" s="823" t="s">
        <v>64</v>
      </c>
      <c r="F6" s="836"/>
      <c r="G6" s="836"/>
      <c r="H6" s="836"/>
    </row>
    <row r="7" spans="2:8" ht="15" customHeight="1" x14ac:dyDescent="0.35">
      <c r="B7" s="820" t="s">
        <v>94</v>
      </c>
      <c r="C7" s="824">
        <v>9</v>
      </c>
      <c r="D7" s="822">
        <v>5</v>
      </c>
      <c r="E7" s="823" t="s">
        <v>64</v>
      </c>
      <c r="F7" s="837"/>
      <c r="G7" s="836"/>
      <c r="H7" s="836"/>
    </row>
    <row r="8" spans="2:8" ht="15" customHeight="1" x14ac:dyDescent="0.35">
      <c r="B8" s="825" t="s">
        <v>96</v>
      </c>
      <c r="C8" s="826">
        <v>12</v>
      </c>
      <c r="D8" s="822">
        <v>11</v>
      </c>
      <c r="E8" s="823" t="s">
        <v>64</v>
      </c>
      <c r="F8" s="836"/>
      <c r="G8" s="836"/>
      <c r="H8" s="836"/>
    </row>
    <row r="9" spans="2:8" ht="15" customHeight="1" x14ac:dyDescent="0.35">
      <c r="B9" s="432" t="s">
        <v>11</v>
      </c>
      <c r="C9" s="830">
        <v>12</v>
      </c>
      <c r="D9" s="831">
        <v>9</v>
      </c>
      <c r="E9" s="832" t="s">
        <v>62</v>
      </c>
      <c r="F9" s="836"/>
      <c r="G9" s="836"/>
      <c r="H9" s="836"/>
    </row>
    <row r="10" spans="2:8" ht="15" customHeight="1" x14ac:dyDescent="0.35">
      <c r="B10" s="436" t="s">
        <v>9</v>
      </c>
      <c r="C10" s="830">
        <v>14</v>
      </c>
      <c r="D10" s="831">
        <v>12</v>
      </c>
      <c r="E10" s="832" t="s">
        <v>62</v>
      </c>
      <c r="F10" s="836"/>
      <c r="G10" s="836"/>
      <c r="H10" s="836"/>
    </row>
    <row r="11" spans="2:8" ht="15" customHeight="1" x14ac:dyDescent="0.35">
      <c r="B11" s="432" t="s">
        <v>19</v>
      </c>
      <c r="C11" s="830">
        <v>15</v>
      </c>
      <c r="D11" s="831">
        <v>8</v>
      </c>
      <c r="E11" s="832" t="s">
        <v>62</v>
      </c>
      <c r="F11" s="836"/>
      <c r="G11" s="477"/>
      <c r="H11" s="836"/>
    </row>
    <row r="12" spans="2:8" ht="15" customHeight="1" x14ac:dyDescent="0.35">
      <c r="B12" s="432" t="s">
        <v>72</v>
      </c>
      <c r="C12" s="830">
        <v>16</v>
      </c>
      <c r="D12" s="831">
        <v>6</v>
      </c>
      <c r="E12" s="832" t="s">
        <v>62</v>
      </c>
      <c r="F12" s="837"/>
      <c r="G12" s="836"/>
      <c r="H12" s="836"/>
    </row>
    <row r="13" spans="2:8" ht="15" customHeight="1" x14ac:dyDescent="0.35">
      <c r="B13" s="827" t="s">
        <v>98</v>
      </c>
      <c r="C13" s="826">
        <v>16</v>
      </c>
      <c r="D13" s="822">
        <v>2</v>
      </c>
      <c r="E13" s="823" t="s">
        <v>61</v>
      </c>
      <c r="F13" s="838"/>
      <c r="G13" s="424"/>
      <c r="H13" s="836"/>
    </row>
    <row r="14" spans="2:8" ht="15" customHeight="1" x14ac:dyDescent="0.35">
      <c r="B14" s="828" t="s">
        <v>281</v>
      </c>
      <c r="C14" s="826">
        <v>16</v>
      </c>
      <c r="D14" s="829">
        <v>16</v>
      </c>
      <c r="E14" s="823" t="s">
        <v>61</v>
      </c>
      <c r="F14" s="838"/>
      <c r="G14" s="424"/>
      <c r="H14" s="836"/>
    </row>
    <row r="15" spans="2:8" ht="15" customHeight="1" x14ac:dyDescent="0.35">
      <c r="B15" s="827" t="s">
        <v>105</v>
      </c>
      <c r="C15" s="826">
        <v>17</v>
      </c>
      <c r="D15" s="822">
        <v>10</v>
      </c>
      <c r="E15" s="823" t="s">
        <v>61</v>
      </c>
      <c r="F15" s="836"/>
      <c r="G15" s="836"/>
      <c r="H15" s="836"/>
    </row>
    <row r="16" spans="2:8" ht="15" customHeight="1" x14ac:dyDescent="0.35">
      <c r="B16" s="828" t="s">
        <v>13</v>
      </c>
      <c r="C16" s="824">
        <v>18</v>
      </c>
      <c r="D16" s="822">
        <v>15</v>
      </c>
      <c r="E16" s="823" t="s">
        <v>61</v>
      </c>
      <c r="F16" s="836"/>
      <c r="G16" s="477"/>
      <c r="H16" s="836"/>
    </row>
    <row r="17" spans="2:8" ht="15" customHeight="1" x14ac:dyDescent="0.35">
      <c r="B17" s="436" t="s">
        <v>97</v>
      </c>
      <c r="C17" s="830">
        <v>20</v>
      </c>
      <c r="D17" s="831">
        <v>3</v>
      </c>
      <c r="E17" s="832" t="s">
        <v>63</v>
      </c>
      <c r="F17" s="836"/>
      <c r="G17" s="424"/>
      <c r="H17" s="836"/>
    </row>
    <row r="18" spans="2:8" ht="15" customHeight="1" x14ac:dyDescent="0.35">
      <c r="B18" s="432" t="s">
        <v>100</v>
      </c>
      <c r="C18" s="830">
        <v>21</v>
      </c>
      <c r="D18" s="831">
        <v>14</v>
      </c>
      <c r="E18" s="832" t="s">
        <v>63</v>
      </c>
      <c r="F18" s="836"/>
      <c r="G18" s="424"/>
      <c r="H18" s="836"/>
    </row>
    <row r="19" spans="2:8" ht="15" customHeight="1" x14ac:dyDescent="0.35">
      <c r="B19" s="432" t="s">
        <v>71</v>
      </c>
      <c r="C19" s="830">
        <v>26</v>
      </c>
      <c r="D19" s="831">
        <v>4</v>
      </c>
      <c r="E19" s="832" t="s">
        <v>63</v>
      </c>
      <c r="F19" s="836"/>
      <c r="G19" s="424"/>
      <c r="H19" s="836"/>
    </row>
    <row r="20" spans="2:8" ht="15" customHeight="1" x14ac:dyDescent="0.35">
      <c r="B20" s="436" t="s">
        <v>20</v>
      </c>
      <c r="C20" s="830">
        <v>26</v>
      </c>
      <c r="D20" s="831">
        <v>13</v>
      </c>
      <c r="E20" s="832" t="s">
        <v>63</v>
      </c>
      <c r="F20" s="836"/>
      <c r="G20" s="424"/>
      <c r="H20" s="836"/>
    </row>
    <row r="21" spans="2:8" ht="15" thickBot="1" x14ac:dyDescent="0.4">
      <c r="B21" s="331"/>
    </row>
    <row r="22" spans="2:8" ht="15" thickBot="1" x14ac:dyDescent="0.4">
      <c r="B22" s="24" t="s">
        <v>35</v>
      </c>
      <c r="C22" s="40"/>
      <c r="D22" s="40"/>
      <c r="E22" s="40"/>
      <c r="F22" s="41"/>
      <c r="G22" s="41"/>
      <c r="H22" s="42"/>
    </row>
    <row r="23" spans="2:8" x14ac:dyDescent="0.35">
      <c r="B23" s="14"/>
      <c r="C23" s="15"/>
      <c r="D23" s="15"/>
      <c r="E23" s="15"/>
      <c r="F23" s="15"/>
      <c r="G23" s="15"/>
      <c r="H23" s="16"/>
    </row>
    <row r="24" spans="2:8" ht="21.5" customHeight="1" x14ac:dyDescent="0.35">
      <c r="B24" s="834" t="s">
        <v>33</v>
      </c>
      <c r="C24" s="818" t="s">
        <v>91</v>
      </c>
      <c r="D24" s="818" t="s">
        <v>92</v>
      </c>
      <c r="E24" s="149"/>
      <c r="F24" s="149"/>
      <c r="G24" s="149"/>
      <c r="H24" s="386"/>
    </row>
    <row r="25" spans="2:8" ht="16.5" customHeight="1" x14ac:dyDescent="0.35">
      <c r="B25" s="419" t="s">
        <v>6</v>
      </c>
      <c r="C25" s="417"/>
      <c r="D25" s="403"/>
      <c r="E25" s="408" t="s">
        <v>64</v>
      </c>
      <c r="F25" s="403"/>
      <c r="G25" s="403"/>
      <c r="H25" s="403"/>
    </row>
    <row r="26" spans="2:8" ht="16.5" customHeight="1" x14ac:dyDescent="0.35">
      <c r="B26" s="419" t="s">
        <v>94</v>
      </c>
      <c r="C26" s="417"/>
      <c r="D26" s="408"/>
      <c r="E26" s="408" t="s">
        <v>64</v>
      </c>
      <c r="G26" s="403"/>
      <c r="H26" s="403"/>
    </row>
    <row r="27" spans="2:8" ht="16.5" customHeight="1" x14ac:dyDescent="0.35">
      <c r="B27" s="418" t="s">
        <v>9</v>
      </c>
      <c r="C27" s="417"/>
      <c r="D27" s="408"/>
      <c r="E27" s="408" t="s">
        <v>62</v>
      </c>
      <c r="F27" s="403"/>
      <c r="G27" s="403"/>
      <c r="H27" s="403"/>
    </row>
    <row r="28" spans="2:8" ht="16.5" customHeight="1" x14ac:dyDescent="0.35">
      <c r="B28" s="412" t="s">
        <v>72</v>
      </c>
      <c r="C28" s="417"/>
      <c r="D28" s="408"/>
      <c r="E28" s="408" t="s">
        <v>62</v>
      </c>
      <c r="F28" s="403"/>
      <c r="G28" s="403"/>
      <c r="H28" s="403"/>
    </row>
    <row r="29" spans="2:8" ht="16.5" customHeight="1" x14ac:dyDescent="0.35">
      <c r="B29" s="412" t="s">
        <v>98</v>
      </c>
      <c r="C29" s="417"/>
      <c r="D29" s="408"/>
      <c r="E29" s="408" t="s">
        <v>61</v>
      </c>
      <c r="F29" s="416"/>
      <c r="G29" s="403"/>
      <c r="H29" s="403"/>
    </row>
    <row r="30" spans="2:8" ht="16.5" customHeight="1" x14ac:dyDescent="0.35">
      <c r="B30" s="412" t="s">
        <v>105</v>
      </c>
      <c r="C30" s="417"/>
      <c r="D30" s="408"/>
      <c r="E30" s="408" t="s">
        <v>61</v>
      </c>
      <c r="F30" s="403"/>
      <c r="G30" s="403"/>
      <c r="H30" s="403"/>
    </row>
    <row r="31" spans="2:8" ht="16.5" customHeight="1" x14ac:dyDescent="0.35">
      <c r="B31" s="412" t="s">
        <v>71</v>
      </c>
      <c r="C31" s="417"/>
      <c r="D31" s="408"/>
      <c r="E31" s="408" t="s">
        <v>63</v>
      </c>
      <c r="F31" s="403"/>
      <c r="G31" s="403"/>
      <c r="H31" s="403"/>
    </row>
    <row r="32" spans="2:8" ht="16.5" customHeight="1" x14ac:dyDescent="0.35">
      <c r="B32" s="418" t="s">
        <v>20</v>
      </c>
      <c r="C32" s="417"/>
      <c r="D32" s="408"/>
      <c r="E32" s="408" t="s">
        <v>63</v>
      </c>
      <c r="F32" s="403"/>
      <c r="G32" s="403"/>
      <c r="H32" s="403"/>
    </row>
    <row r="33" spans="1:12" ht="16.5" customHeight="1" x14ac:dyDescent="0.35">
      <c r="B33" s="819" t="s">
        <v>34</v>
      </c>
      <c r="C33" s="819" t="s">
        <v>91</v>
      </c>
      <c r="D33" s="819" t="s">
        <v>92</v>
      </c>
      <c r="E33" s="410"/>
      <c r="F33" s="410"/>
      <c r="G33" s="410"/>
      <c r="H33" s="410"/>
      <c r="K33" s="591"/>
      <c r="L33" s="591"/>
    </row>
    <row r="34" spans="1:12" ht="16.5" customHeight="1" x14ac:dyDescent="0.35">
      <c r="B34" s="418" t="s">
        <v>96</v>
      </c>
      <c r="C34" s="417"/>
      <c r="D34" s="408"/>
      <c r="E34" s="408" t="s">
        <v>64</v>
      </c>
      <c r="F34" s="403"/>
      <c r="G34" s="403"/>
      <c r="H34" s="403"/>
      <c r="K34" s="136"/>
      <c r="L34" s="140"/>
    </row>
    <row r="35" spans="1:12" ht="16.5" customHeight="1" x14ac:dyDescent="0.35">
      <c r="B35" s="419" t="s">
        <v>7</v>
      </c>
      <c r="C35" s="417"/>
      <c r="D35" s="408"/>
      <c r="E35" s="408" t="s">
        <v>64</v>
      </c>
      <c r="F35" s="403"/>
      <c r="G35" s="403"/>
      <c r="H35" s="403"/>
      <c r="K35" s="136"/>
      <c r="L35" s="140"/>
    </row>
    <row r="36" spans="1:12" ht="16.5" customHeight="1" x14ac:dyDescent="0.35">
      <c r="B36" s="412" t="s">
        <v>11</v>
      </c>
      <c r="C36" s="417"/>
      <c r="D36" s="408"/>
      <c r="E36" s="408" t="s">
        <v>62</v>
      </c>
      <c r="F36" s="403"/>
      <c r="G36" s="403"/>
      <c r="H36" s="403"/>
      <c r="K36" s="136"/>
      <c r="L36" s="140"/>
    </row>
    <row r="37" spans="1:12" ht="16.5" customHeight="1" x14ac:dyDescent="0.35">
      <c r="B37" s="412" t="s">
        <v>19</v>
      </c>
      <c r="C37" s="417"/>
      <c r="D37" s="408"/>
      <c r="E37" s="408" t="s">
        <v>62</v>
      </c>
      <c r="F37" s="403"/>
      <c r="G37" s="403"/>
      <c r="H37" s="403"/>
      <c r="K37" s="136"/>
      <c r="L37" s="140"/>
    </row>
    <row r="38" spans="1:12" ht="16.5" customHeight="1" x14ac:dyDescent="0.35">
      <c r="B38" s="422" t="s">
        <v>13</v>
      </c>
      <c r="C38" s="417"/>
      <c r="D38" s="408"/>
      <c r="E38" s="408" t="s">
        <v>61</v>
      </c>
      <c r="F38" s="403"/>
      <c r="G38" s="403"/>
      <c r="H38" s="403"/>
      <c r="K38" s="136"/>
      <c r="L38" s="140"/>
    </row>
    <row r="39" spans="1:12" ht="16.5" customHeight="1" x14ac:dyDescent="0.35">
      <c r="B39" s="418" t="s">
        <v>97</v>
      </c>
      <c r="C39" s="417"/>
      <c r="D39" s="408"/>
      <c r="E39" s="408" t="s">
        <v>61</v>
      </c>
      <c r="F39" s="403"/>
      <c r="G39" s="403"/>
      <c r="H39" s="403"/>
      <c r="K39" s="136"/>
      <c r="L39" s="140"/>
    </row>
    <row r="40" spans="1:12" ht="16.5" customHeight="1" x14ac:dyDescent="0.35">
      <c r="B40" s="412" t="s">
        <v>100</v>
      </c>
      <c r="C40" s="417"/>
      <c r="D40" s="408"/>
      <c r="E40" s="408" t="s">
        <v>63</v>
      </c>
      <c r="F40" s="403"/>
      <c r="G40" s="403"/>
      <c r="H40" s="403"/>
      <c r="K40" s="136"/>
      <c r="L40" s="140"/>
    </row>
    <row r="41" spans="1:12" ht="16.5" customHeight="1" x14ac:dyDescent="0.35">
      <c r="B41" s="418" t="s">
        <v>281</v>
      </c>
      <c r="C41" s="417"/>
      <c r="D41" s="408"/>
      <c r="E41" s="408" t="s">
        <v>63</v>
      </c>
      <c r="F41" s="403"/>
      <c r="G41" s="403"/>
      <c r="H41" s="403"/>
      <c r="K41" s="136"/>
      <c r="L41" s="140"/>
    </row>
    <row r="42" spans="1:12" x14ac:dyDescent="0.35">
      <c r="K42" s="136"/>
      <c r="L42" s="140"/>
    </row>
    <row r="43" spans="1:12" x14ac:dyDescent="0.35">
      <c r="A43" s="388"/>
      <c r="B43" s="592" t="s">
        <v>121</v>
      </c>
      <c r="C43" s="593"/>
      <c r="D43" s="593"/>
      <c r="E43" s="593"/>
      <c r="F43" s="593"/>
      <c r="K43" s="136"/>
      <c r="L43" s="140"/>
    </row>
    <row r="44" spans="1:12" x14ac:dyDescent="0.35">
      <c r="A44" s="388"/>
      <c r="B44" s="419"/>
      <c r="C44" s="406"/>
      <c r="K44" s="136"/>
      <c r="L44" s="140"/>
    </row>
    <row r="45" spans="1:12" x14ac:dyDescent="0.35">
      <c r="A45" s="388"/>
      <c r="B45" s="413"/>
      <c r="C45" s="406"/>
      <c r="K45" s="136"/>
      <c r="L45" s="140"/>
    </row>
    <row r="46" spans="1:12" x14ac:dyDescent="0.35">
      <c r="A46" s="388"/>
      <c r="B46" s="413"/>
      <c r="C46" s="406"/>
      <c r="K46" s="136"/>
      <c r="L46" s="140"/>
    </row>
    <row r="47" spans="1:12" x14ac:dyDescent="0.35">
      <c r="A47" s="388"/>
      <c r="B47" s="411"/>
      <c r="C47" s="406"/>
      <c r="K47" s="136"/>
      <c r="L47" s="140"/>
    </row>
    <row r="48" spans="1:12" x14ac:dyDescent="0.35">
      <c r="A48" s="388"/>
      <c r="B48" s="413"/>
      <c r="C48" s="406"/>
      <c r="K48" s="136"/>
      <c r="L48" s="140"/>
    </row>
    <row r="49" spans="1:12" x14ac:dyDescent="0.35">
      <c r="A49" s="388"/>
      <c r="B49" s="413"/>
      <c r="C49" s="406"/>
      <c r="K49" s="136"/>
      <c r="L49" s="140"/>
    </row>
    <row r="50" spans="1:12" x14ac:dyDescent="0.35">
      <c r="A50" s="388"/>
      <c r="B50" s="413"/>
      <c r="C50" s="406"/>
    </row>
    <row r="51" spans="1:12" x14ac:dyDescent="0.35">
      <c r="A51" s="388"/>
      <c r="B51" s="413"/>
      <c r="C51" s="406"/>
    </row>
    <row r="52" spans="1:12" x14ac:dyDescent="0.35">
      <c r="A52" s="388"/>
      <c r="B52" s="413"/>
      <c r="C52" s="406"/>
    </row>
    <row r="53" spans="1:12" x14ac:dyDescent="0.35">
      <c r="A53" s="388"/>
      <c r="B53" s="413"/>
      <c r="C53" s="406"/>
    </row>
    <row r="54" spans="1:12" x14ac:dyDescent="0.35">
      <c r="A54" s="388"/>
      <c r="B54" s="413"/>
      <c r="C54" s="406"/>
    </row>
    <row r="55" spans="1:12" x14ac:dyDescent="0.35">
      <c r="A55" s="388"/>
      <c r="B55" s="413"/>
      <c r="C55" s="414"/>
    </row>
    <row r="56" spans="1:12" x14ac:dyDescent="0.35">
      <c r="A56" s="388"/>
      <c r="B56" s="388"/>
      <c r="C56" s="407"/>
    </row>
    <row r="57" spans="1:12" x14ac:dyDescent="0.35">
      <c r="A57" s="388"/>
      <c r="B57" s="388"/>
      <c r="C57" s="407"/>
    </row>
  </sheetData>
  <dataConsolidate/>
  <mergeCells count="2">
    <mergeCell ref="K33:L33"/>
    <mergeCell ref="B43:F43"/>
  </mergeCells>
  <phoneticPr fontId="26" type="noConversion"/>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Z57"/>
  <sheetViews>
    <sheetView workbookViewId="0">
      <selection sqref="A1:XFD1048576"/>
    </sheetView>
  </sheetViews>
  <sheetFormatPr defaultColWidth="15.81640625" defaultRowHeight="14.5" x14ac:dyDescent="0.35"/>
  <cols>
    <col min="1" max="1" width="16.453125" style="477" customWidth="1"/>
    <col min="2" max="2" width="18.54296875" style="477" customWidth="1"/>
    <col min="3" max="3" width="5.1796875" style="477" customWidth="1"/>
    <col min="4" max="4" width="16.26953125" style="477" customWidth="1"/>
    <col min="5" max="6" width="11.54296875" style="477" bestFit="1" customWidth="1"/>
    <col min="7" max="9" width="4.81640625" style="477" customWidth="1"/>
    <col min="10" max="10" width="31.26953125" style="477" customWidth="1"/>
    <col min="11" max="11" width="12.54296875" style="477" customWidth="1"/>
    <col min="12" max="12" width="5.453125" style="477" bestFit="1" customWidth="1"/>
    <col min="13" max="23" width="4.81640625" style="477" customWidth="1"/>
    <col min="24" max="24" width="3.54296875" style="477" customWidth="1"/>
    <col min="25" max="26" width="5" style="477" customWidth="1"/>
    <col min="27" max="16384" width="15.81640625" style="477"/>
  </cols>
  <sheetData>
    <row r="1" spans="1:26" ht="21" x14ac:dyDescent="0.5">
      <c r="A1" s="481"/>
      <c r="B1" s="45"/>
      <c r="C1" s="482"/>
      <c r="D1" s="46"/>
      <c r="E1" s="46"/>
      <c r="F1" s="46"/>
      <c r="G1" s="46"/>
      <c r="H1" s="46"/>
      <c r="I1" s="46"/>
      <c r="J1" s="481"/>
      <c r="K1" s="481"/>
      <c r="L1" s="481"/>
      <c r="M1" s="481"/>
      <c r="N1" s="481"/>
      <c r="O1" s="481"/>
      <c r="P1" s="481"/>
      <c r="Q1" s="481"/>
      <c r="R1" s="481"/>
      <c r="S1" s="481"/>
      <c r="T1" s="481"/>
      <c r="U1" s="481"/>
      <c r="V1" s="481"/>
      <c r="W1" s="481"/>
      <c r="X1" s="481"/>
      <c r="Y1" s="481"/>
      <c r="Z1" s="481"/>
    </row>
    <row r="2" spans="1:26" x14ac:dyDescent="0.35">
      <c r="A2" s="481"/>
      <c r="B2" s="267"/>
      <c r="C2" s="483"/>
      <c r="D2" s="37"/>
      <c r="E2" s="37"/>
      <c r="F2" s="37"/>
      <c r="G2" s="37"/>
      <c r="H2" s="37"/>
      <c r="I2" s="37"/>
      <c r="J2" s="481"/>
      <c r="K2" s="481"/>
      <c r="L2" s="481"/>
      <c r="M2" s="481"/>
      <c r="N2" s="481"/>
      <c r="O2" s="481"/>
      <c r="P2" s="481"/>
      <c r="Q2" s="481"/>
      <c r="R2" s="481"/>
      <c r="S2" s="481"/>
      <c r="T2" s="481"/>
      <c r="U2" s="481"/>
      <c r="V2" s="481"/>
      <c r="W2" s="481"/>
      <c r="X2" s="481"/>
      <c r="Y2" s="481"/>
      <c r="Z2" s="481"/>
    </row>
    <row r="3" spans="1:26" x14ac:dyDescent="0.35">
      <c r="A3" s="481"/>
      <c r="B3" s="438"/>
      <c r="C3" s="438"/>
      <c r="D3" s="439"/>
      <c r="E3" s="439"/>
      <c r="F3" s="439"/>
      <c r="G3" s="439"/>
      <c r="H3" s="439"/>
      <c r="I3" s="439"/>
      <c r="J3" s="481"/>
      <c r="K3" s="481"/>
      <c r="L3" s="481"/>
      <c r="M3" s="481"/>
      <c r="N3" s="481"/>
      <c r="O3" s="481"/>
      <c r="P3" s="481"/>
      <c r="Q3" s="481"/>
      <c r="R3" s="481"/>
      <c r="S3" s="481"/>
      <c r="T3" s="481"/>
      <c r="U3" s="481"/>
      <c r="V3" s="481"/>
      <c r="W3" s="481"/>
      <c r="X3" s="481"/>
      <c r="Y3" s="481"/>
      <c r="Z3" s="481"/>
    </row>
    <row r="4" spans="1:26" x14ac:dyDescent="0.35">
      <c r="A4" s="481"/>
      <c r="B4" s="391"/>
      <c r="C4" s="391"/>
      <c r="D4" s="92"/>
      <c r="E4" s="92"/>
      <c r="F4" s="92"/>
      <c r="G4" s="92"/>
      <c r="H4" s="92"/>
      <c r="I4" s="145"/>
      <c r="J4" s="391"/>
      <c r="K4" s="391"/>
      <c r="L4" s="481"/>
      <c r="M4" s="481"/>
      <c r="N4" s="481"/>
      <c r="O4" s="481"/>
      <c r="P4" s="481"/>
      <c r="Q4" s="481"/>
      <c r="R4" s="481"/>
      <c r="S4" s="481"/>
      <c r="T4" s="481"/>
      <c r="U4" s="481"/>
      <c r="V4" s="481"/>
      <c r="W4" s="481"/>
      <c r="X4" s="481"/>
      <c r="Y4" s="481"/>
      <c r="Z4" s="481"/>
    </row>
    <row r="5" spans="1:26" x14ac:dyDescent="0.35">
      <c r="A5" s="481"/>
      <c r="B5" s="391"/>
      <c r="C5" s="391"/>
      <c r="D5" s="92"/>
      <c r="E5" s="92"/>
      <c r="F5" s="92"/>
      <c r="G5" s="92"/>
      <c r="H5" s="92"/>
      <c r="I5" s="145"/>
      <c r="J5" s="391"/>
      <c r="K5" s="391"/>
      <c r="L5" s="481"/>
      <c r="M5" s="481"/>
      <c r="N5" s="481"/>
      <c r="O5" s="481"/>
      <c r="P5" s="481"/>
      <c r="Q5" s="481"/>
      <c r="R5" s="481"/>
      <c r="S5" s="481"/>
      <c r="T5" s="481"/>
      <c r="U5" s="481"/>
      <c r="V5" s="481"/>
      <c r="W5" s="481"/>
      <c r="X5" s="481"/>
      <c r="Y5" s="481"/>
      <c r="Z5" s="481"/>
    </row>
    <row r="6" spans="1:26" x14ac:dyDescent="0.35">
      <c r="A6" s="481"/>
      <c r="B6" s="391"/>
      <c r="C6" s="391"/>
      <c r="D6" s="92"/>
      <c r="E6" s="92"/>
      <c r="F6" s="92"/>
      <c r="G6" s="92"/>
      <c r="H6" s="92"/>
      <c r="I6" s="145"/>
      <c r="J6" s="391"/>
      <c r="K6" s="391"/>
      <c r="L6" s="481"/>
      <c r="M6" s="481"/>
      <c r="N6" s="481"/>
      <c r="O6" s="481"/>
      <c r="P6" s="481"/>
      <c r="Q6" s="481"/>
      <c r="R6" s="481"/>
      <c r="S6" s="481"/>
      <c r="T6" s="481"/>
      <c r="U6" s="481"/>
      <c r="V6" s="481"/>
      <c r="W6" s="481"/>
      <c r="X6" s="481"/>
      <c r="Y6" s="481"/>
      <c r="Z6" s="481"/>
    </row>
    <row r="7" spans="1:26" x14ac:dyDescent="0.35">
      <c r="A7" s="481"/>
      <c r="B7" s="391"/>
      <c r="C7" s="391"/>
      <c r="D7" s="92"/>
      <c r="E7" s="92"/>
      <c r="F7" s="92"/>
      <c r="G7" s="92"/>
      <c r="H7" s="92"/>
      <c r="I7" s="145"/>
      <c r="J7" s="391"/>
      <c r="K7" s="391"/>
      <c r="L7" s="481"/>
      <c r="M7" s="481"/>
      <c r="N7" s="481"/>
      <c r="O7" s="481"/>
      <c r="P7" s="481"/>
      <c r="Q7" s="481"/>
      <c r="R7" s="481"/>
      <c r="S7" s="481"/>
      <c r="T7" s="481"/>
      <c r="U7" s="481"/>
      <c r="V7" s="481"/>
      <c r="W7" s="481"/>
      <c r="X7" s="481"/>
      <c r="Y7" s="481"/>
      <c r="Z7" s="481"/>
    </row>
    <row r="8" spans="1:26" x14ac:dyDescent="0.35">
      <c r="A8" s="481"/>
      <c r="B8" s="391"/>
      <c r="C8" s="391"/>
      <c r="D8" s="92"/>
      <c r="E8" s="92"/>
      <c r="F8" s="92"/>
      <c r="G8" s="92"/>
      <c r="H8" s="92"/>
      <c r="I8" s="145"/>
      <c r="J8" s="391"/>
      <c r="K8" s="391"/>
      <c r="L8" s="481"/>
      <c r="M8" s="481"/>
      <c r="N8" s="481"/>
      <c r="O8" s="481"/>
      <c r="P8" s="481"/>
      <c r="Q8" s="481"/>
      <c r="R8" s="481"/>
      <c r="S8" s="481"/>
      <c r="T8" s="481"/>
      <c r="U8" s="481"/>
      <c r="V8" s="481"/>
      <c r="W8" s="481"/>
      <c r="X8" s="481"/>
      <c r="Y8" s="481"/>
      <c r="Z8" s="481"/>
    </row>
    <row r="9" spans="1:26" x14ac:dyDescent="0.35">
      <c r="A9" s="481"/>
      <c r="B9" s="391"/>
      <c r="C9" s="391"/>
      <c r="D9" s="92"/>
      <c r="E9" s="92"/>
      <c r="F9" s="92"/>
      <c r="G9" s="92"/>
      <c r="H9" s="92"/>
      <c r="I9" s="145"/>
      <c r="J9" s="391"/>
      <c r="K9" s="391"/>
      <c r="L9" s="481"/>
      <c r="M9" s="481"/>
      <c r="N9" s="481"/>
      <c r="O9" s="481"/>
      <c r="P9" s="481"/>
      <c r="Q9" s="481"/>
      <c r="R9" s="481"/>
      <c r="S9" s="481"/>
      <c r="T9" s="481"/>
      <c r="U9" s="481"/>
      <c r="V9" s="481"/>
      <c r="W9" s="481"/>
      <c r="X9" s="481"/>
      <c r="Y9" s="481"/>
      <c r="Z9" s="481"/>
    </row>
    <row r="10" spans="1:26" x14ac:dyDescent="0.35">
      <c r="A10" s="481"/>
      <c r="B10" s="391"/>
      <c r="C10" s="391"/>
      <c r="D10" s="92"/>
      <c r="E10" s="92"/>
      <c r="F10" s="92"/>
      <c r="G10" s="92"/>
      <c r="H10" s="92"/>
      <c r="I10" s="145"/>
      <c r="J10" s="391"/>
      <c r="K10" s="391"/>
      <c r="L10" s="481"/>
      <c r="M10" s="481"/>
      <c r="N10" s="481"/>
      <c r="O10" s="481"/>
      <c r="P10" s="481"/>
      <c r="Q10" s="481"/>
      <c r="R10" s="481"/>
      <c r="S10" s="481"/>
      <c r="T10" s="481"/>
      <c r="U10" s="481"/>
      <c r="V10" s="481"/>
      <c r="W10" s="481"/>
      <c r="X10" s="481"/>
      <c r="Y10" s="481"/>
      <c r="Z10" s="481"/>
    </row>
    <row r="11" spans="1:26" x14ac:dyDescent="0.35">
      <c r="A11" s="481"/>
      <c r="B11" s="391"/>
      <c r="C11" s="391"/>
      <c r="D11" s="92"/>
      <c r="E11" s="92"/>
      <c r="F11" s="92"/>
      <c r="G11" s="92"/>
      <c r="H11" s="92"/>
      <c r="I11" s="145"/>
      <c r="J11" s="391"/>
      <c r="K11" s="391"/>
      <c r="L11" s="481"/>
      <c r="M11" s="481"/>
      <c r="N11" s="481"/>
      <c r="O11" s="481"/>
      <c r="P11" s="481"/>
      <c r="Q11" s="481"/>
      <c r="R11" s="481"/>
      <c r="S11" s="481"/>
      <c r="T11" s="481"/>
      <c r="U11" s="481"/>
      <c r="V11" s="481"/>
      <c r="W11" s="481"/>
      <c r="X11" s="481"/>
      <c r="Y11" s="481"/>
      <c r="Z11" s="481"/>
    </row>
    <row r="12" spans="1:26" x14ac:dyDescent="0.35">
      <c r="A12" s="481"/>
      <c r="B12" s="391"/>
      <c r="C12" s="391"/>
      <c r="D12" s="92"/>
      <c r="E12" s="92"/>
      <c r="F12" s="92"/>
      <c r="G12" s="92"/>
      <c r="H12" s="92"/>
      <c r="I12" s="145"/>
      <c r="J12" s="481"/>
      <c r="K12" s="481"/>
      <c r="L12" s="481"/>
      <c r="M12" s="481"/>
      <c r="N12" s="481"/>
      <c r="O12" s="481"/>
      <c r="P12" s="481"/>
      <c r="Q12" s="481"/>
      <c r="R12" s="481"/>
      <c r="S12" s="481"/>
      <c r="T12" s="481"/>
      <c r="U12" s="481"/>
      <c r="V12" s="481"/>
      <c r="W12" s="481"/>
      <c r="X12" s="481"/>
      <c r="Y12" s="481"/>
      <c r="Z12" s="481"/>
    </row>
    <row r="13" spans="1:26" x14ac:dyDescent="0.35">
      <c r="A13" s="481"/>
      <c r="B13" s="391"/>
      <c r="C13" s="391"/>
      <c r="D13" s="92"/>
      <c r="E13" s="92"/>
      <c r="F13" s="92"/>
      <c r="G13" s="92"/>
      <c r="H13" s="92"/>
      <c r="I13" s="145"/>
      <c r="J13" s="481"/>
      <c r="K13" s="481"/>
      <c r="L13" s="481"/>
      <c r="M13" s="481"/>
      <c r="N13" s="481"/>
      <c r="O13" s="481"/>
      <c r="P13" s="481"/>
      <c r="Q13" s="481"/>
      <c r="R13" s="481"/>
      <c r="S13" s="481"/>
      <c r="T13" s="481"/>
      <c r="U13" s="481"/>
      <c r="V13" s="481"/>
      <c r="W13" s="481"/>
      <c r="X13" s="481"/>
      <c r="Y13" s="481"/>
      <c r="Z13" s="481"/>
    </row>
    <row r="14" spans="1:26" x14ac:dyDescent="0.35">
      <c r="A14" s="481"/>
      <c r="B14" s="391"/>
      <c r="C14" s="391"/>
      <c r="D14" s="92"/>
      <c r="E14" s="92"/>
      <c r="F14" s="92"/>
      <c r="G14" s="92"/>
      <c r="H14" s="92"/>
      <c r="I14" s="145"/>
      <c r="J14" s="481"/>
      <c r="K14" s="481"/>
      <c r="L14" s="481"/>
      <c r="M14" s="481"/>
      <c r="N14" s="481"/>
      <c r="O14" s="481"/>
      <c r="P14" s="481"/>
      <c r="Q14" s="481"/>
      <c r="R14" s="481"/>
      <c r="S14" s="481"/>
      <c r="T14" s="481"/>
      <c r="U14" s="481"/>
      <c r="V14" s="481"/>
      <c r="W14" s="481"/>
      <c r="X14" s="481"/>
      <c r="Y14" s="481"/>
      <c r="Z14" s="481"/>
    </row>
    <row r="15" spans="1:26" x14ac:dyDescent="0.35">
      <c r="A15" s="481"/>
      <c r="B15" s="391"/>
      <c r="C15" s="391"/>
      <c r="D15" s="92"/>
      <c r="E15" s="92"/>
      <c r="F15" s="92"/>
      <c r="G15" s="92"/>
      <c r="H15" s="92"/>
      <c r="I15" s="145"/>
      <c r="J15" s="481"/>
      <c r="K15" s="481"/>
      <c r="L15" s="481"/>
      <c r="M15" s="481"/>
      <c r="N15" s="481"/>
      <c r="O15" s="481"/>
      <c r="P15" s="481"/>
      <c r="Q15" s="481"/>
      <c r="R15" s="481"/>
      <c r="S15" s="481"/>
      <c r="T15" s="481"/>
      <c r="U15" s="481"/>
      <c r="V15" s="481"/>
      <c r="W15" s="481"/>
      <c r="X15" s="481"/>
      <c r="Y15" s="481"/>
      <c r="Z15" s="481"/>
    </row>
    <row r="16" spans="1:26" x14ac:dyDescent="0.35">
      <c r="A16" s="481"/>
      <c r="B16" s="391"/>
      <c r="C16" s="391"/>
      <c r="D16" s="92"/>
      <c r="E16" s="92"/>
      <c r="F16" s="92"/>
      <c r="G16" s="92"/>
      <c r="H16" s="92"/>
      <c r="I16" s="145"/>
      <c r="J16" s="481"/>
      <c r="K16" s="481"/>
      <c r="L16" s="481"/>
      <c r="M16" s="481"/>
      <c r="N16" s="481"/>
      <c r="O16" s="481"/>
      <c r="P16" s="481"/>
      <c r="Q16" s="481"/>
      <c r="R16" s="481"/>
      <c r="S16" s="481"/>
      <c r="T16" s="481"/>
      <c r="U16" s="481"/>
      <c r="V16" s="481"/>
      <c r="W16" s="481"/>
      <c r="X16" s="481"/>
      <c r="Y16" s="481"/>
      <c r="Z16" s="481"/>
    </row>
    <row r="17" spans="1:26" x14ac:dyDescent="0.35">
      <c r="A17" s="479"/>
      <c r="B17" s="391"/>
      <c r="C17" s="391"/>
      <c r="D17" s="92"/>
      <c r="E17" s="92"/>
      <c r="F17" s="92"/>
      <c r="G17" s="92"/>
      <c r="H17" s="92"/>
      <c r="I17" s="145"/>
      <c r="J17" s="478"/>
      <c r="K17" s="478"/>
      <c r="L17" s="478"/>
      <c r="M17" s="478"/>
      <c r="N17" s="478"/>
      <c r="O17" s="478"/>
      <c r="P17" s="478"/>
      <c r="Q17" s="478"/>
      <c r="R17" s="478"/>
      <c r="S17" s="478"/>
      <c r="T17" s="478"/>
      <c r="U17" s="478"/>
      <c r="V17" s="478"/>
      <c r="W17" s="478"/>
      <c r="X17" s="478"/>
      <c r="Y17" s="478"/>
      <c r="Z17" s="478"/>
    </row>
    <row r="18" spans="1:26" x14ac:dyDescent="0.35">
      <c r="B18" s="391"/>
      <c r="C18" s="391"/>
      <c r="D18" s="92"/>
      <c r="E18" s="92"/>
      <c r="F18" s="92"/>
      <c r="G18" s="92"/>
      <c r="H18" s="92"/>
      <c r="I18" s="145"/>
    </row>
    <row r="19" spans="1:26" x14ac:dyDescent="0.35">
      <c r="B19" s="391"/>
      <c r="C19" s="391"/>
      <c r="D19" s="92"/>
      <c r="E19" s="92"/>
      <c r="F19" s="92"/>
      <c r="G19" s="92"/>
      <c r="H19" s="92"/>
      <c r="I19" s="145"/>
    </row>
    <row r="24" spans="1:26" x14ac:dyDescent="0.35">
      <c r="A24" s="484"/>
      <c r="B24" s="484"/>
    </row>
    <row r="25" spans="1:26" x14ac:dyDescent="0.35">
      <c r="A25" s="484"/>
      <c r="B25" s="484"/>
    </row>
    <row r="27" spans="1:26" x14ac:dyDescent="0.35">
      <c r="A27" s="485"/>
      <c r="B27" s="489"/>
      <c r="C27" s="490"/>
      <c r="D27" s="491"/>
    </row>
    <row r="28" spans="1:26" x14ac:dyDescent="0.35">
      <c r="A28" s="486"/>
      <c r="B28" s="391"/>
      <c r="C28" s="391"/>
      <c r="D28" s="391"/>
    </row>
    <row r="29" spans="1:26" x14ac:dyDescent="0.35">
      <c r="A29" s="486"/>
      <c r="B29" s="391"/>
      <c r="C29" s="391"/>
      <c r="D29" s="391"/>
    </row>
    <row r="30" spans="1:26" x14ac:dyDescent="0.35">
      <c r="A30" s="486"/>
      <c r="B30" s="492"/>
      <c r="D30" s="487"/>
    </row>
    <row r="31" spans="1:26" x14ac:dyDescent="0.35">
      <c r="A31" s="486"/>
      <c r="B31" s="391"/>
      <c r="C31" s="391"/>
      <c r="D31" s="391"/>
    </row>
    <row r="32" spans="1:26" x14ac:dyDescent="0.35">
      <c r="A32" s="486"/>
      <c r="B32" s="391"/>
      <c r="C32" s="391"/>
      <c r="D32" s="391"/>
    </row>
    <row r="33" spans="1:4" x14ac:dyDescent="0.35">
      <c r="A33" s="486"/>
      <c r="B33" s="492"/>
      <c r="D33" s="487"/>
    </row>
    <row r="34" spans="1:4" x14ac:dyDescent="0.35">
      <c r="A34" s="486"/>
      <c r="B34" s="391"/>
      <c r="C34" s="391"/>
      <c r="D34" s="391"/>
    </row>
    <row r="35" spans="1:4" x14ac:dyDescent="0.35">
      <c r="A35" s="486"/>
      <c r="B35" s="391"/>
      <c r="C35" s="391"/>
      <c r="D35" s="391"/>
    </row>
    <row r="36" spans="1:4" x14ac:dyDescent="0.35">
      <c r="A36" s="486"/>
      <c r="B36" s="492"/>
      <c r="D36" s="487"/>
    </row>
    <row r="37" spans="1:4" x14ac:dyDescent="0.35">
      <c r="A37" s="486"/>
      <c r="B37" s="391"/>
      <c r="C37" s="391"/>
      <c r="D37" s="391"/>
    </row>
    <row r="38" spans="1:4" x14ac:dyDescent="0.35">
      <c r="A38" s="488"/>
      <c r="B38" s="391"/>
      <c r="C38" s="391"/>
      <c r="D38" s="391"/>
    </row>
    <row r="43" spans="1:4" ht="15" customHeight="1" x14ac:dyDescent="0.35"/>
    <row r="44" spans="1:4" ht="15" customHeight="1" x14ac:dyDescent="0.35"/>
    <row r="45" spans="1:4" ht="15" customHeight="1" x14ac:dyDescent="0.35"/>
    <row r="46" spans="1:4" ht="15" customHeight="1" x14ac:dyDescent="0.35"/>
    <row r="51" ht="15" customHeight="1" x14ac:dyDescent="0.35"/>
    <row r="52" ht="15" customHeight="1" x14ac:dyDescent="0.35"/>
    <row r="57" ht="15" customHeight="1" x14ac:dyDescent="0.35"/>
  </sheetData>
  <phoneticPr fontId="26" type="noConversion"/>
  <pageMargins left="0.7" right="0.7" top="0.75" bottom="0.75" header="0.3" footer="0.3"/>
  <pageSetup orientation="portrait" horizontalDpi="4294967293"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dimension ref="A1:Q32"/>
  <sheetViews>
    <sheetView workbookViewId="0">
      <selection activeCell="A13" sqref="A13"/>
    </sheetView>
  </sheetViews>
  <sheetFormatPr defaultRowHeight="14.5" x14ac:dyDescent="0.35"/>
  <cols>
    <col min="1" max="1" width="20.81640625" bestFit="1" customWidth="1"/>
    <col min="3" max="3" width="45.453125" customWidth="1"/>
    <col min="4" max="4" width="3.7265625" customWidth="1"/>
    <col min="5" max="5" width="16.1796875" bestFit="1" customWidth="1"/>
    <col min="6" max="6" width="9.1796875" style="2" customWidth="1"/>
    <col min="11" max="11" width="21.7265625" customWidth="1"/>
    <col min="14" max="14" width="21.81640625" customWidth="1"/>
  </cols>
  <sheetData>
    <row r="1" spans="1:17" ht="21" x14ac:dyDescent="0.5">
      <c r="A1" s="396" t="s">
        <v>103</v>
      </c>
      <c r="B1" s="397"/>
      <c r="C1" s="397"/>
      <c r="D1" s="260"/>
      <c r="E1" s="260"/>
      <c r="F1" s="128"/>
      <c r="G1" s="260"/>
    </row>
    <row r="2" spans="1:17" ht="10.5" customHeight="1" x14ac:dyDescent="0.35">
      <c r="A2" s="391"/>
      <c r="B2" s="398"/>
      <c r="C2" s="398"/>
      <c r="D2" s="260"/>
      <c r="E2" s="260"/>
      <c r="F2" s="128"/>
      <c r="G2" s="260"/>
    </row>
    <row r="3" spans="1:17" x14ac:dyDescent="0.35">
      <c r="A3" s="399" t="s">
        <v>33</v>
      </c>
      <c r="B3" s="400"/>
      <c r="C3" s="400"/>
      <c r="D3" s="260"/>
      <c r="E3" s="260"/>
      <c r="F3" s="128"/>
      <c r="G3" s="260"/>
    </row>
    <row r="4" spans="1:17" x14ac:dyDescent="0.35">
      <c r="A4" s="64" t="s">
        <v>6</v>
      </c>
      <c r="B4" s="128" t="s">
        <v>64</v>
      </c>
      <c r="C4" s="260"/>
      <c r="D4" s="260"/>
      <c r="E4" s="260"/>
      <c r="F4" s="128"/>
      <c r="G4" s="260"/>
    </row>
    <row r="5" spans="1:17" x14ac:dyDescent="0.35">
      <c r="A5" s="259"/>
      <c r="B5" s="128" t="s">
        <v>64</v>
      </c>
      <c r="C5" s="128"/>
      <c r="D5" s="260"/>
      <c r="E5" s="433"/>
      <c r="F5" s="434"/>
      <c r="G5" s="435"/>
      <c r="K5" s="86"/>
      <c r="L5" s="17"/>
    </row>
    <row r="6" spans="1:17" x14ac:dyDescent="0.35">
      <c r="A6" s="64"/>
      <c r="B6" s="128" t="s">
        <v>62</v>
      </c>
      <c r="C6" s="128"/>
      <c r="D6" s="260"/>
      <c r="E6" s="433"/>
      <c r="F6" s="434"/>
      <c r="G6" s="435"/>
      <c r="K6" s="86"/>
      <c r="L6" s="17"/>
    </row>
    <row r="7" spans="1:17" x14ac:dyDescent="0.35">
      <c r="A7" s="64"/>
      <c r="B7" s="128" t="s">
        <v>62</v>
      </c>
      <c r="C7" s="128"/>
      <c r="D7" s="260"/>
      <c r="E7" s="433"/>
      <c r="F7" s="434"/>
      <c r="G7" s="435"/>
      <c r="K7" s="86"/>
      <c r="L7" s="17"/>
    </row>
    <row r="8" spans="1:17" x14ac:dyDescent="0.35">
      <c r="A8" s="259"/>
      <c r="B8" s="128" t="s">
        <v>61</v>
      </c>
      <c r="C8" s="128"/>
      <c r="D8" s="260"/>
      <c r="E8" s="436"/>
      <c r="F8" s="434"/>
      <c r="G8" s="435"/>
      <c r="K8" s="383"/>
      <c r="L8" s="17"/>
    </row>
    <row r="9" spans="1:17" x14ac:dyDescent="0.35">
      <c r="A9" s="64"/>
      <c r="B9" s="128" t="s">
        <v>61</v>
      </c>
      <c r="C9" s="128"/>
      <c r="D9" s="260"/>
      <c r="E9" s="412"/>
      <c r="F9" s="315"/>
      <c r="G9" s="316"/>
      <c r="K9" s="86"/>
      <c r="L9" s="17"/>
    </row>
    <row r="10" spans="1:17" x14ac:dyDescent="0.35">
      <c r="A10" s="64"/>
      <c r="B10" s="128" t="s">
        <v>63</v>
      </c>
      <c r="C10" s="128"/>
      <c r="D10" s="260"/>
      <c r="E10" s="418"/>
      <c r="F10" s="315"/>
      <c r="G10" s="316"/>
      <c r="K10" s="86"/>
      <c r="L10" s="17"/>
    </row>
    <row r="11" spans="1:17" x14ac:dyDescent="0.35">
      <c r="A11" s="64"/>
      <c r="B11" s="128" t="s">
        <v>63</v>
      </c>
      <c r="C11" s="128"/>
      <c r="D11" s="260"/>
      <c r="E11" s="412"/>
      <c r="F11" s="315"/>
      <c r="G11" s="316"/>
      <c r="K11" s="86"/>
      <c r="L11" s="17"/>
    </row>
    <row r="12" spans="1:17" x14ac:dyDescent="0.35">
      <c r="A12" s="387" t="s">
        <v>34</v>
      </c>
      <c r="B12" s="145"/>
      <c r="C12" s="145"/>
      <c r="D12" s="260"/>
      <c r="E12" s="412"/>
      <c r="F12" s="315"/>
      <c r="G12" s="316"/>
      <c r="K12" s="314"/>
      <c r="L12" s="17"/>
    </row>
    <row r="13" spans="1:17" x14ac:dyDescent="0.35">
      <c r="A13" s="259"/>
      <c r="B13" s="128" t="s">
        <v>64</v>
      </c>
      <c r="C13" s="128"/>
      <c r="D13" s="260"/>
      <c r="E13" s="432"/>
      <c r="F13" s="434"/>
      <c r="G13" s="435"/>
      <c r="K13" s="86"/>
      <c r="L13" s="17"/>
    </row>
    <row r="14" spans="1:17" x14ac:dyDescent="0.35">
      <c r="A14" s="259"/>
      <c r="B14" s="128" t="s">
        <v>64</v>
      </c>
      <c r="C14" s="128"/>
      <c r="D14" s="260"/>
      <c r="E14" s="432"/>
      <c r="F14" s="434"/>
      <c r="G14" s="435"/>
      <c r="K14" s="86"/>
      <c r="L14" s="17"/>
      <c r="N14" s="382"/>
      <c r="O14" s="17"/>
      <c r="P14" s="2"/>
      <c r="Q14" s="2"/>
    </row>
    <row r="15" spans="1:17" x14ac:dyDescent="0.35">
      <c r="A15" s="259"/>
      <c r="B15" s="128" t="s">
        <v>62</v>
      </c>
      <c r="C15" s="128"/>
      <c r="D15" s="260"/>
      <c r="E15" s="432"/>
      <c r="F15" s="434"/>
      <c r="G15" s="435"/>
      <c r="K15" s="86"/>
      <c r="L15" s="131"/>
      <c r="N15" s="382"/>
      <c r="O15" s="17"/>
      <c r="P15" s="2"/>
      <c r="Q15" s="2"/>
    </row>
    <row r="16" spans="1:17" x14ac:dyDescent="0.35">
      <c r="A16" s="401"/>
      <c r="B16" s="128" t="s">
        <v>62</v>
      </c>
      <c r="C16" s="128"/>
      <c r="D16" s="260"/>
      <c r="E16" s="436"/>
      <c r="F16" s="434"/>
      <c r="G16" s="435"/>
      <c r="K16" s="86"/>
      <c r="L16" s="131"/>
      <c r="N16" s="382"/>
      <c r="O16" s="17"/>
      <c r="P16" s="2"/>
      <c r="Q16" s="2"/>
    </row>
    <row r="17" spans="1:17" x14ac:dyDescent="0.35">
      <c r="A17" s="259"/>
      <c r="B17" s="128" t="s">
        <v>61</v>
      </c>
      <c r="C17" s="128"/>
      <c r="D17" s="260"/>
      <c r="E17" s="412"/>
      <c r="F17" s="315"/>
      <c r="G17" s="316"/>
      <c r="K17" s="86"/>
      <c r="L17" s="131"/>
      <c r="N17" s="382"/>
      <c r="O17" s="17"/>
      <c r="P17" s="2"/>
      <c r="Q17" s="2"/>
    </row>
    <row r="18" spans="1:17" x14ac:dyDescent="0.35">
      <c r="A18" s="259"/>
      <c r="B18" s="128" t="s">
        <v>61</v>
      </c>
      <c r="C18" s="128"/>
      <c r="D18" s="260"/>
      <c r="E18" s="412"/>
      <c r="F18" s="315"/>
      <c r="G18" s="316"/>
      <c r="K18" s="86"/>
      <c r="L18" s="131"/>
      <c r="N18" s="382"/>
      <c r="O18" s="17"/>
      <c r="P18" s="2"/>
      <c r="Q18" s="2"/>
    </row>
    <row r="19" spans="1:17" x14ac:dyDescent="0.35">
      <c r="A19" s="259"/>
      <c r="B19" s="128" t="s">
        <v>63</v>
      </c>
      <c r="C19" s="128"/>
      <c r="D19" s="260"/>
      <c r="E19" s="418"/>
      <c r="F19" s="315"/>
      <c r="G19" s="316"/>
      <c r="K19" s="86"/>
      <c r="L19" s="131"/>
      <c r="N19" s="382"/>
      <c r="O19" s="17"/>
      <c r="P19" s="2"/>
      <c r="Q19" s="2"/>
    </row>
    <row r="20" spans="1:17" x14ac:dyDescent="0.35">
      <c r="A20" s="259"/>
      <c r="B20" s="128" t="s">
        <v>63</v>
      </c>
      <c r="C20" s="128"/>
      <c r="D20" s="260"/>
      <c r="E20" s="418"/>
      <c r="F20" s="385"/>
      <c r="G20" s="316"/>
      <c r="K20" s="86"/>
      <c r="L20" s="131"/>
      <c r="N20" s="382"/>
      <c r="O20" s="17"/>
      <c r="P20" s="2"/>
      <c r="Q20" s="2"/>
    </row>
    <row r="21" spans="1:17" x14ac:dyDescent="0.35">
      <c r="N21" s="382"/>
      <c r="O21" s="17"/>
      <c r="P21" s="2"/>
      <c r="Q21" s="2"/>
    </row>
    <row r="25" spans="1:17" x14ac:dyDescent="0.35">
      <c r="N25" s="382"/>
      <c r="O25" s="17"/>
      <c r="Q25" s="2"/>
    </row>
    <row r="26" spans="1:17" x14ac:dyDescent="0.35">
      <c r="N26" s="382"/>
      <c r="O26" s="17"/>
      <c r="P26" s="2"/>
      <c r="Q26" s="2"/>
    </row>
    <row r="27" spans="1:17" x14ac:dyDescent="0.35">
      <c r="N27" s="382"/>
      <c r="O27" s="17"/>
      <c r="P27" s="2"/>
      <c r="Q27" s="2"/>
    </row>
    <row r="28" spans="1:17" x14ac:dyDescent="0.35">
      <c r="N28" s="382"/>
      <c r="O28" s="17"/>
      <c r="P28" s="2"/>
      <c r="Q28" s="2"/>
    </row>
    <row r="29" spans="1:17" x14ac:dyDescent="0.35">
      <c r="N29" s="382"/>
      <c r="O29" s="17"/>
      <c r="P29" s="2"/>
      <c r="Q29" s="2"/>
    </row>
    <row r="30" spans="1:17" x14ac:dyDescent="0.35">
      <c r="N30" s="382"/>
      <c r="O30" s="17"/>
      <c r="P30" s="2"/>
      <c r="Q30" s="2"/>
    </row>
    <row r="31" spans="1:17" x14ac:dyDescent="0.35">
      <c r="N31" s="382"/>
      <c r="O31" s="17"/>
      <c r="P31" s="2"/>
      <c r="Q31" s="2"/>
    </row>
    <row r="32" spans="1:17" x14ac:dyDescent="0.35">
      <c r="N32" s="382"/>
      <c r="O32" s="17"/>
      <c r="P32" s="2"/>
      <c r="Q32" s="2"/>
    </row>
  </sheetData>
  <phoneticPr fontId="26" type="noConversion"/>
  <pageMargins left="0.7" right="0.7" top="0.75" bottom="0.75" header="0.3" footer="0.3"/>
  <pageSetup orientation="landscape" horizontalDpi="360" verticalDpi="360"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Q64"/>
  <sheetViews>
    <sheetView workbookViewId="0">
      <selection activeCell="F16" sqref="F16"/>
    </sheetView>
  </sheetViews>
  <sheetFormatPr defaultRowHeight="14.5" x14ac:dyDescent="0.35"/>
  <cols>
    <col min="2" max="2" width="19.54296875" bestFit="1" customWidth="1"/>
    <col min="3" max="3" width="9.7265625" bestFit="1" customWidth="1"/>
    <col min="4" max="4" width="8.54296875" bestFit="1" customWidth="1"/>
    <col min="5" max="5" width="5" bestFit="1" customWidth="1"/>
    <col min="10" max="10" width="19.54296875" bestFit="1" customWidth="1"/>
  </cols>
  <sheetData>
    <row r="1" spans="2:16" x14ac:dyDescent="0.35">
      <c r="B1" s="24" t="s">
        <v>32</v>
      </c>
      <c r="C1" s="40"/>
      <c r="D1" s="40"/>
      <c r="E1" s="41"/>
      <c r="F1" s="41"/>
      <c r="G1" s="41"/>
      <c r="H1" s="42"/>
      <c r="J1" s="427" t="s">
        <v>35</v>
      </c>
      <c r="K1" s="397"/>
      <c r="L1" s="397"/>
      <c r="M1" s="397"/>
      <c r="N1" s="428"/>
      <c r="O1" s="428"/>
      <c r="P1" s="428"/>
    </row>
    <row r="2" spans="2:16" x14ac:dyDescent="0.35">
      <c r="B2" s="330"/>
      <c r="C2" s="59" t="s">
        <v>3</v>
      </c>
      <c r="D2" s="59" t="s">
        <v>59</v>
      </c>
      <c r="E2" s="59"/>
      <c r="F2" s="59"/>
      <c r="G2" s="59"/>
      <c r="H2" s="62"/>
      <c r="J2" s="437" t="s">
        <v>101</v>
      </c>
      <c r="K2" s="429"/>
      <c r="L2" s="429"/>
      <c r="M2" s="429"/>
      <c r="N2" s="429"/>
      <c r="O2" s="429"/>
      <c r="P2" s="429"/>
    </row>
    <row r="3" spans="2:16" x14ac:dyDescent="0.35">
      <c r="B3" s="384"/>
      <c r="C3" s="38"/>
      <c r="D3" s="38"/>
      <c r="E3" s="38"/>
      <c r="F3" s="38" t="s">
        <v>123</v>
      </c>
      <c r="G3" s="38"/>
      <c r="H3" s="39"/>
      <c r="J3" s="430" t="s">
        <v>33</v>
      </c>
      <c r="K3" s="431" t="s">
        <v>59</v>
      </c>
      <c r="L3" s="431"/>
      <c r="M3" s="400"/>
      <c r="N3" s="400"/>
      <c r="O3" s="400"/>
      <c r="P3" s="400"/>
    </row>
    <row r="4" spans="2:16" x14ac:dyDescent="0.35">
      <c r="B4" s="424" t="s">
        <v>12</v>
      </c>
      <c r="C4" s="405">
        <v>5</v>
      </c>
      <c r="D4" s="415" t="s">
        <v>64</v>
      </c>
      <c r="F4" s="474">
        <v>9.9</v>
      </c>
      <c r="G4" s="260"/>
      <c r="H4" s="260"/>
      <c r="J4" s="419" t="s">
        <v>6</v>
      </c>
      <c r="K4" s="417" t="s">
        <v>64</v>
      </c>
      <c r="L4" s="403"/>
      <c r="M4" s="408"/>
      <c r="N4" s="403"/>
      <c r="O4" s="403"/>
      <c r="P4" s="403"/>
    </row>
    <row r="5" spans="2:16" x14ac:dyDescent="0.35">
      <c r="B5" s="424" t="s">
        <v>6</v>
      </c>
      <c r="C5" s="405">
        <v>8</v>
      </c>
      <c r="D5" s="415" t="s">
        <v>64</v>
      </c>
      <c r="F5" s="474">
        <v>4.2</v>
      </c>
      <c r="G5" s="260"/>
      <c r="H5" s="260"/>
      <c r="J5" s="425" t="s">
        <v>94</v>
      </c>
      <c r="K5" s="417" t="s">
        <v>64</v>
      </c>
      <c r="L5" s="408"/>
      <c r="M5" s="408"/>
      <c r="N5" s="260"/>
      <c r="O5" s="403"/>
      <c r="P5" s="403"/>
    </row>
    <row r="6" spans="2:16" x14ac:dyDescent="0.35">
      <c r="B6" s="424" t="s">
        <v>7</v>
      </c>
      <c r="C6" s="404">
        <v>10</v>
      </c>
      <c r="D6" s="415" t="s">
        <v>64</v>
      </c>
      <c r="F6" s="475"/>
      <c r="G6" s="260"/>
      <c r="H6" s="260"/>
      <c r="J6" s="426" t="s">
        <v>11</v>
      </c>
      <c r="K6" s="417" t="s">
        <v>62</v>
      </c>
      <c r="L6" s="408"/>
      <c r="M6" s="408"/>
      <c r="N6" s="403"/>
      <c r="O6" s="403"/>
      <c r="P6" s="403"/>
    </row>
    <row r="7" spans="2:16" x14ac:dyDescent="0.35">
      <c r="B7" s="425" t="s">
        <v>94</v>
      </c>
      <c r="C7" s="420">
        <v>10</v>
      </c>
      <c r="D7" s="415" t="s">
        <v>64</v>
      </c>
      <c r="F7" s="474"/>
      <c r="G7" s="260"/>
      <c r="H7" s="260"/>
      <c r="J7" s="426" t="s">
        <v>19</v>
      </c>
      <c r="K7" s="417" t="s">
        <v>62</v>
      </c>
      <c r="L7" s="408"/>
      <c r="M7" s="408"/>
      <c r="N7" s="403"/>
      <c r="O7" s="403"/>
      <c r="P7" s="403"/>
    </row>
    <row r="8" spans="2:16" x14ac:dyDescent="0.35">
      <c r="B8" s="426" t="s">
        <v>96</v>
      </c>
      <c r="C8" s="420">
        <v>11</v>
      </c>
      <c r="D8" s="415" t="s">
        <v>62</v>
      </c>
      <c r="F8" s="474">
        <v>9.9</v>
      </c>
      <c r="G8" s="260"/>
      <c r="H8" s="260"/>
      <c r="J8" s="426" t="s">
        <v>98</v>
      </c>
      <c r="K8" s="417" t="s">
        <v>61</v>
      </c>
      <c r="L8" s="408"/>
      <c r="M8" s="408"/>
      <c r="N8" s="416"/>
      <c r="O8" s="403"/>
      <c r="P8" s="403"/>
    </row>
    <row r="9" spans="2:16" x14ac:dyDescent="0.35">
      <c r="B9" s="425" t="s">
        <v>9</v>
      </c>
      <c r="C9" s="420">
        <v>12</v>
      </c>
      <c r="D9" s="415" t="s">
        <v>62</v>
      </c>
      <c r="F9" s="474">
        <v>11.1</v>
      </c>
      <c r="G9" s="260"/>
      <c r="H9" s="260"/>
      <c r="J9" s="426" t="s">
        <v>105</v>
      </c>
      <c r="K9" s="417" t="s">
        <v>61</v>
      </c>
      <c r="L9" s="408"/>
      <c r="M9" s="408"/>
      <c r="N9" s="403"/>
      <c r="O9" s="403"/>
      <c r="P9" s="403"/>
    </row>
    <row r="10" spans="2:16" x14ac:dyDescent="0.35">
      <c r="B10" s="426" t="s">
        <v>11</v>
      </c>
      <c r="C10" s="420">
        <v>12</v>
      </c>
      <c r="D10" s="415" t="s">
        <v>62</v>
      </c>
      <c r="F10" s="474">
        <v>6.7</v>
      </c>
      <c r="G10" s="260"/>
      <c r="H10" s="260"/>
      <c r="J10" s="425" t="s">
        <v>20</v>
      </c>
      <c r="K10" s="417" t="s">
        <v>63</v>
      </c>
      <c r="L10" s="408"/>
      <c r="M10" s="408"/>
      <c r="N10" s="403"/>
      <c r="O10" s="403"/>
      <c r="P10" s="403"/>
    </row>
    <row r="11" spans="2:16" x14ac:dyDescent="0.35">
      <c r="B11" s="426" t="s">
        <v>19</v>
      </c>
      <c r="C11" s="420">
        <v>16</v>
      </c>
      <c r="D11" s="415" t="s">
        <v>62</v>
      </c>
      <c r="F11" s="475">
        <v>15.6</v>
      </c>
      <c r="G11" s="260"/>
      <c r="H11" s="260"/>
      <c r="J11" s="425" t="s">
        <v>97</v>
      </c>
      <c r="K11" s="417" t="s">
        <v>63</v>
      </c>
      <c r="L11" s="408"/>
      <c r="M11" s="408"/>
      <c r="N11" s="403"/>
      <c r="O11" s="403"/>
      <c r="P11" s="403"/>
    </row>
    <row r="12" spans="2:16" x14ac:dyDescent="0.35">
      <c r="B12" s="426" t="s">
        <v>105</v>
      </c>
      <c r="C12" s="420">
        <v>16</v>
      </c>
      <c r="D12" s="415" t="s">
        <v>61</v>
      </c>
      <c r="F12" s="475"/>
      <c r="G12" s="419"/>
      <c r="H12" s="260"/>
      <c r="J12" s="409" t="s">
        <v>34</v>
      </c>
      <c r="K12" s="410" t="s">
        <v>59</v>
      </c>
      <c r="L12" s="410"/>
      <c r="M12" s="410"/>
      <c r="N12" s="410"/>
      <c r="O12" s="410"/>
      <c r="P12" s="410"/>
    </row>
    <row r="13" spans="2:16" x14ac:dyDescent="0.35">
      <c r="B13" s="426" t="s">
        <v>98</v>
      </c>
      <c r="C13" s="420">
        <v>18</v>
      </c>
      <c r="D13" s="415" t="s">
        <v>61</v>
      </c>
      <c r="F13" s="475"/>
      <c r="G13" s="419"/>
      <c r="H13" s="260"/>
      <c r="J13" s="424" t="s">
        <v>12</v>
      </c>
      <c r="K13" s="417" t="s">
        <v>64</v>
      </c>
      <c r="L13" s="408"/>
      <c r="M13" s="408"/>
      <c r="N13" s="403"/>
      <c r="O13" s="403"/>
      <c r="P13" s="403"/>
    </row>
    <row r="14" spans="2:16" x14ac:dyDescent="0.35">
      <c r="B14" s="472" t="s">
        <v>72</v>
      </c>
      <c r="C14" s="404">
        <v>18</v>
      </c>
      <c r="D14" s="415" t="s">
        <v>61</v>
      </c>
      <c r="F14" s="474">
        <v>13.9</v>
      </c>
      <c r="G14" s="260"/>
      <c r="H14" s="260"/>
      <c r="J14" s="424" t="s">
        <v>7</v>
      </c>
      <c r="K14" s="417" t="s">
        <v>64</v>
      </c>
      <c r="L14" s="408"/>
      <c r="M14" s="408"/>
      <c r="N14" s="403"/>
      <c r="O14" s="403"/>
      <c r="P14" s="403"/>
    </row>
    <row r="15" spans="2:16" x14ac:dyDescent="0.35">
      <c r="B15" s="425" t="s">
        <v>100</v>
      </c>
      <c r="C15" s="420">
        <v>19</v>
      </c>
      <c r="D15" s="415" t="s">
        <v>61</v>
      </c>
      <c r="F15" s="474">
        <v>33.299999999999997</v>
      </c>
      <c r="G15" s="260"/>
      <c r="H15" s="260"/>
      <c r="J15" s="425" t="s">
        <v>9</v>
      </c>
      <c r="K15" s="417" t="s">
        <v>62</v>
      </c>
      <c r="L15" s="408"/>
      <c r="M15" s="408"/>
      <c r="N15" s="403"/>
      <c r="O15" s="403"/>
      <c r="P15" s="403"/>
    </row>
    <row r="16" spans="2:16" x14ac:dyDescent="0.35">
      <c r="B16" s="426" t="s">
        <v>97</v>
      </c>
      <c r="C16" s="420">
        <v>22</v>
      </c>
      <c r="D16" s="415" t="s">
        <v>63</v>
      </c>
      <c r="F16" s="474"/>
      <c r="G16" s="419"/>
      <c r="H16" s="260"/>
      <c r="J16" s="426" t="s">
        <v>96</v>
      </c>
      <c r="K16" s="417" t="s">
        <v>62</v>
      </c>
      <c r="L16" s="408"/>
      <c r="M16" s="408"/>
      <c r="N16" s="403"/>
      <c r="O16" s="403"/>
      <c r="P16" s="403"/>
    </row>
    <row r="17" spans="1:17" x14ac:dyDescent="0.35">
      <c r="B17" s="426" t="s">
        <v>8</v>
      </c>
      <c r="C17" s="420">
        <v>24</v>
      </c>
      <c r="D17" s="415" t="s">
        <v>63</v>
      </c>
      <c r="F17" s="474"/>
      <c r="G17" s="419"/>
      <c r="H17" s="260"/>
      <c r="J17" s="426" t="s">
        <v>72</v>
      </c>
      <c r="K17" s="417" t="s">
        <v>61</v>
      </c>
      <c r="L17" s="408"/>
      <c r="M17" s="408"/>
      <c r="N17" s="403"/>
      <c r="O17" s="403"/>
      <c r="P17" s="403"/>
    </row>
    <row r="18" spans="1:17" x14ac:dyDescent="0.35">
      <c r="B18" s="425" t="s">
        <v>20</v>
      </c>
      <c r="C18" s="420">
        <v>24</v>
      </c>
      <c r="D18" s="415" t="s">
        <v>63</v>
      </c>
      <c r="F18" s="474"/>
      <c r="G18" s="419"/>
      <c r="H18" s="260"/>
      <c r="J18" s="425" t="s">
        <v>100</v>
      </c>
      <c r="K18" s="417" t="s">
        <v>61</v>
      </c>
      <c r="L18" s="408"/>
      <c r="M18" s="408"/>
      <c r="N18" s="403"/>
      <c r="O18" s="403"/>
      <c r="P18" s="403"/>
    </row>
    <row r="19" spans="1:17" x14ac:dyDescent="0.35">
      <c r="B19" s="425" t="s">
        <v>71</v>
      </c>
      <c r="C19" s="420">
        <v>28</v>
      </c>
      <c r="D19" s="415" t="s">
        <v>63</v>
      </c>
      <c r="F19" s="476"/>
      <c r="G19" s="419"/>
      <c r="H19" s="260"/>
      <c r="J19" s="426" t="s">
        <v>8</v>
      </c>
      <c r="K19" s="417" t="s">
        <v>63</v>
      </c>
      <c r="L19" s="408"/>
      <c r="M19" s="408"/>
      <c r="N19" s="403"/>
      <c r="O19" s="403"/>
      <c r="P19" s="403"/>
    </row>
    <row r="20" spans="1:17" x14ac:dyDescent="0.35">
      <c r="B20" s="331"/>
      <c r="C20" s="2"/>
      <c r="D20" s="2"/>
      <c r="E20" s="2"/>
      <c r="J20" s="425" t="s">
        <v>71</v>
      </c>
      <c r="K20" s="440" t="s">
        <v>63</v>
      </c>
      <c r="L20" s="441"/>
      <c r="M20" s="441"/>
      <c r="N20" s="442"/>
      <c r="O20" s="442"/>
      <c r="P20" s="442"/>
    </row>
    <row r="21" spans="1:17" x14ac:dyDescent="0.35">
      <c r="A21" s="388"/>
      <c r="B21" s="388"/>
      <c r="C21" s="443"/>
      <c r="D21" s="443"/>
      <c r="E21" s="444"/>
      <c r="F21" s="444"/>
      <c r="G21" s="444"/>
      <c r="H21" s="444"/>
      <c r="I21" s="445"/>
      <c r="J21" s="388"/>
      <c r="K21" s="388"/>
      <c r="L21" s="388"/>
      <c r="M21" s="388"/>
      <c r="N21" s="388"/>
      <c r="O21" s="388"/>
      <c r="P21" s="388"/>
      <c r="Q21" s="388"/>
    </row>
    <row r="22" spans="1:17" x14ac:dyDescent="0.35">
      <c r="A22" s="446"/>
      <c r="B22" s="447"/>
      <c r="C22" s="445"/>
      <c r="D22" s="447"/>
      <c r="E22" s="448"/>
      <c r="F22" s="447"/>
      <c r="G22" s="447"/>
      <c r="H22" s="447"/>
      <c r="I22" s="445"/>
      <c r="J22" s="388"/>
      <c r="K22" s="388"/>
      <c r="L22" s="388"/>
      <c r="M22" s="388"/>
      <c r="N22" s="388"/>
      <c r="O22" s="388"/>
      <c r="P22" s="388"/>
      <c r="Q22" s="388"/>
    </row>
    <row r="23" spans="1:17" x14ac:dyDescent="0.35">
      <c r="A23" s="445"/>
      <c r="B23" s="449"/>
      <c r="C23" s="450"/>
      <c r="D23" s="448"/>
      <c r="E23" s="448"/>
      <c r="F23" s="445"/>
      <c r="G23" s="447"/>
      <c r="H23" s="447"/>
      <c r="I23" s="445"/>
      <c r="J23" s="388"/>
      <c r="K23" s="388"/>
      <c r="L23" s="388"/>
      <c r="M23" s="388"/>
      <c r="N23" s="388"/>
      <c r="O23" s="388"/>
      <c r="P23" s="388"/>
      <c r="Q23" s="388"/>
    </row>
    <row r="24" spans="1:17" x14ac:dyDescent="0.35">
      <c r="A24" s="445"/>
      <c r="B24" s="451"/>
      <c r="C24" s="450"/>
      <c r="D24" s="448"/>
      <c r="E24" s="448"/>
      <c r="F24" s="447"/>
      <c r="G24" s="447"/>
      <c r="H24" s="447"/>
      <c r="I24" s="445"/>
      <c r="J24" s="388"/>
      <c r="K24" s="388"/>
      <c r="L24" s="388"/>
      <c r="M24" s="388"/>
      <c r="N24" s="388"/>
      <c r="O24" s="388"/>
      <c r="P24" s="388"/>
      <c r="Q24" s="388"/>
    </row>
    <row r="25" spans="1:17" x14ac:dyDescent="0.35">
      <c r="A25" s="445"/>
      <c r="B25" s="452"/>
      <c r="C25" s="450"/>
      <c r="D25" s="448"/>
      <c r="E25" s="448"/>
      <c r="F25" s="447"/>
      <c r="G25" s="447"/>
      <c r="H25" s="447"/>
      <c r="I25" s="445"/>
      <c r="J25" s="388"/>
      <c r="K25" s="388"/>
      <c r="L25" s="388"/>
      <c r="M25" s="388"/>
      <c r="N25" s="388"/>
      <c r="O25" s="388"/>
      <c r="P25" s="388"/>
      <c r="Q25" s="388"/>
    </row>
    <row r="26" spans="1:17" x14ac:dyDescent="0.35">
      <c r="A26" s="445"/>
      <c r="B26" s="452"/>
      <c r="C26" s="450"/>
      <c r="D26" s="448"/>
      <c r="E26" s="448"/>
      <c r="F26" s="453"/>
      <c r="G26" s="447"/>
      <c r="H26" s="447"/>
      <c r="I26" s="445"/>
      <c r="J26" s="388"/>
      <c r="K26" s="388"/>
      <c r="L26" s="388"/>
      <c r="M26" s="388"/>
      <c r="N26" s="388"/>
      <c r="O26" s="388"/>
      <c r="P26" s="388"/>
      <c r="Q26" s="388"/>
    </row>
    <row r="27" spans="1:17" x14ac:dyDescent="0.35">
      <c r="A27" s="445"/>
      <c r="B27" s="452"/>
      <c r="C27" s="450"/>
      <c r="D27" s="448"/>
      <c r="E27" s="448"/>
      <c r="F27" s="447"/>
      <c r="G27" s="447"/>
      <c r="H27" s="447"/>
      <c r="I27" s="445"/>
      <c r="J27" s="388"/>
      <c r="K27" s="388"/>
      <c r="L27" s="388"/>
      <c r="M27" s="388"/>
      <c r="N27" s="388"/>
      <c r="O27" s="388"/>
      <c r="P27" s="388"/>
      <c r="Q27" s="388"/>
    </row>
    <row r="28" spans="1:17" x14ac:dyDescent="0.35">
      <c r="A28" s="445"/>
      <c r="B28" s="452"/>
      <c r="C28" s="450"/>
      <c r="D28" s="448"/>
      <c r="E28" s="448"/>
      <c r="F28" s="447"/>
      <c r="G28" s="447"/>
      <c r="H28" s="447"/>
      <c r="I28" s="445"/>
      <c r="J28" s="388"/>
      <c r="K28" s="388"/>
      <c r="L28" s="388"/>
      <c r="M28" s="388"/>
      <c r="N28" s="388"/>
      <c r="O28" s="388"/>
      <c r="P28" s="388"/>
      <c r="Q28" s="388"/>
    </row>
    <row r="29" spans="1:17" x14ac:dyDescent="0.35">
      <c r="A29" s="445"/>
      <c r="B29" s="452"/>
      <c r="C29" s="450"/>
      <c r="D29" s="448"/>
      <c r="E29" s="448"/>
      <c r="F29" s="447"/>
      <c r="G29" s="447"/>
      <c r="H29" s="447"/>
      <c r="I29" s="445"/>
      <c r="J29" s="388"/>
      <c r="K29" s="388"/>
      <c r="L29" s="388"/>
      <c r="M29" s="388"/>
      <c r="N29" s="388"/>
      <c r="O29" s="388"/>
      <c r="P29" s="388"/>
      <c r="Q29" s="388"/>
    </row>
    <row r="30" spans="1:17" x14ac:dyDescent="0.35">
      <c r="A30" s="445"/>
      <c r="B30" s="451"/>
      <c r="C30" s="450"/>
      <c r="D30" s="454"/>
      <c r="E30" s="454"/>
      <c r="F30" s="454"/>
      <c r="G30" s="454"/>
      <c r="H30" s="454"/>
      <c r="I30" s="445"/>
      <c r="J30" s="388"/>
      <c r="K30" s="388"/>
      <c r="L30" s="388"/>
      <c r="M30" s="388"/>
      <c r="N30" s="388"/>
      <c r="O30" s="388"/>
      <c r="P30" s="388"/>
      <c r="Q30" s="388"/>
    </row>
    <row r="31" spans="1:17" x14ac:dyDescent="0.35">
      <c r="A31" s="455"/>
      <c r="B31" s="445"/>
      <c r="C31" s="450"/>
      <c r="D31" s="448"/>
      <c r="E31" s="448"/>
      <c r="F31" s="447"/>
      <c r="G31" s="447"/>
      <c r="H31" s="447"/>
      <c r="I31" s="445"/>
      <c r="J31" s="388"/>
      <c r="K31" s="388"/>
      <c r="L31" s="388"/>
      <c r="M31" s="388"/>
      <c r="N31" s="388"/>
      <c r="O31" s="388"/>
      <c r="P31" s="388"/>
      <c r="Q31" s="388"/>
    </row>
    <row r="32" spans="1:17" x14ac:dyDescent="0.35">
      <c r="A32" s="445"/>
      <c r="B32" s="449"/>
      <c r="C32" s="450"/>
      <c r="D32" s="448"/>
      <c r="E32" s="448"/>
      <c r="F32" s="447"/>
      <c r="G32" s="447"/>
      <c r="H32" s="447"/>
      <c r="I32" s="445"/>
      <c r="J32" s="388"/>
      <c r="K32" s="388"/>
      <c r="L32" s="388"/>
      <c r="M32" s="388"/>
      <c r="N32" s="388"/>
      <c r="O32" s="388"/>
      <c r="P32" s="388"/>
      <c r="Q32" s="388"/>
    </row>
    <row r="33" spans="1:17" x14ac:dyDescent="0.35">
      <c r="A33" s="445"/>
      <c r="B33" s="449"/>
      <c r="C33" s="450"/>
      <c r="D33" s="448"/>
      <c r="E33" s="448"/>
      <c r="F33" s="447"/>
      <c r="G33" s="447"/>
      <c r="H33" s="447"/>
      <c r="I33" s="445"/>
      <c r="J33" s="388"/>
      <c r="K33" s="388"/>
      <c r="L33" s="388"/>
      <c r="M33" s="388"/>
      <c r="N33" s="388"/>
      <c r="O33" s="388"/>
      <c r="P33" s="388"/>
      <c r="Q33" s="388"/>
    </row>
    <row r="34" spans="1:17" x14ac:dyDescent="0.35">
      <c r="A34" s="445"/>
      <c r="B34" s="452"/>
      <c r="C34" s="450"/>
      <c r="D34" s="448"/>
      <c r="E34" s="448"/>
      <c r="F34" s="447"/>
      <c r="G34" s="447"/>
      <c r="H34" s="447"/>
      <c r="I34" s="445"/>
      <c r="J34" s="388"/>
      <c r="K34" s="388"/>
      <c r="L34" s="388"/>
      <c r="M34" s="388"/>
      <c r="N34" s="388"/>
      <c r="O34" s="388"/>
      <c r="P34" s="388"/>
      <c r="Q34" s="388"/>
    </row>
    <row r="35" spans="1:17" x14ac:dyDescent="0.35">
      <c r="A35" s="445"/>
      <c r="B35" s="451"/>
      <c r="C35" s="450"/>
      <c r="D35" s="448"/>
      <c r="E35" s="448"/>
      <c r="F35" s="447"/>
      <c r="G35" s="447"/>
      <c r="H35" s="447"/>
      <c r="I35" s="445"/>
      <c r="J35" s="388"/>
      <c r="K35" s="388"/>
      <c r="L35" s="388"/>
      <c r="M35" s="388"/>
      <c r="N35" s="388"/>
      <c r="O35" s="388"/>
      <c r="P35" s="388"/>
      <c r="Q35" s="388"/>
    </row>
    <row r="36" spans="1:17" x14ac:dyDescent="0.35">
      <c r="A36" s="445"/>
      <c r="B36" s="452"/>
      <c r="C36" s="450"/>
      <c r="D36" s="448"/>
      <c r="E36" s="448"/>
      <c r="F36" s="447"/>
      <c r="G36" s="447"/>
      <c r="H36" s="447"/>
      <c r="I36" s="445"/>
      <c r="J36" s="388"/>
      <c r="K36" s="388"/>
      <c r="L36" s="388"/>
      <c r="M36" s="388"/>
      <c r="N36" s="388"/>
      <c r="O36" s="388"/>
      <c r="P36" s="388"/>
      <c r="Q36" s="388"/>
    </row>
    <row r="37" spans="1:17" x14ac:dyDescent="0.35">
      <c r="A37" s="445"/>
      <c r="B37" s="451"/>
      <c r="C37" s="450"/>
      <c r="D37" s="448"/>
      <c r="E37" s="448"/>
      <c r="F37" s="447"/>
      <c r="G37" s="447"/>
      <c r="H37" s="447"/>
      <c r="I37" s="445"/>
      <c r="J37" s="388"/>
      <c r="K37" s="388"/>
      <c r="L37" s="388"/>
      <c r="M37" s="388"/>
      <c r="N37" s="388"/>
      <c r="O37" s="388"/>
      <c r="P37" s="388"/>
      <c r="Q37" s="388"/>
    </row>
    <row r="38" spans="1:17" x14ac:dyDescent="0.35">
      <c r="A38" s="445"/>
      <c r="B38" s="452"/>
      <c r="C38" s="450"/>
      <c r="D38" s="448"/>
      <c r="E38" s="448"/>
      <c r="F38" s="447"/>
      <c r="G38" s="447"/>
      <c r="H38" s="447"/>
      <c r="I38" s="445"/>
      <c r="J38" s="388"/>
      <c r="K38" s="388"/>
      <c r="L38" s="388"/>
      <c r="M38" s="388"/>
      <c r="N38" s="388"/>
      <c r="O38" s="388"/>
      <c r="P38" s="388"/>
      <c r="Q38" s="388"/>
    </row>
    <row r="39" spans="1:17" x14ac:dyDescent="0.35">
      <c r="A39" s="445"/>
      <c r="B39" s="451"/>
      <c r="C39" s="450"/>
      <c r="D39" s="445"/>
      <c r="E39" s="445"/>
      <c r="F39" s="445"/>
      <c r="G39" s="445"/>
      <c r="H39" s="445"/>
      <c r="I39" s="388"/>
      <c r="J39" s="388"/>
      <c r="K39" s="388"/>
      <c r="L39" s="388"/>
      <c r="M39" s="388"/>
      <c r="N39" s="388"/>
      <c r="O39" s="388"/>
      <c r="P39" s="388"/>
      <c r="Q39" s="388"/>
    </row>
    <row r="40" spans="1:17" x14ac:dyDescent="0.35">
      <c r="A40" s="445"/>
      <c r="B40" s="445"/>
      <c r="C40" s="445"/>
      <c r="D40" s="445"/>
      <c r="E40" s="445"/>
      <c r="F40" s="445"/>
      <c r="G40" s="445"/>
      <c r="H40" s="445"/>
      <c r="I40" s="388"/>
      <c r="J40" s="388"/>
      <c r="K40" s="388"/>
      <c r="L40" s="388"/>
      <c r="M40" s="388"/>
      <c r="N40" s="388"/>
      <c r="O40" s="388"/>
      <c r="P40" s="388"/>
      <c r="Q40" s="388"/>
    </row>
    <row r="41" spans="1:17" x14ac:dyDescent="0.35">
      <c r="A41" s="445"/>
      <c r="B41" s="445"/>
      <c r="C41" s="445"/>
      <c r="D41" s="445"/>
      <c r="E41" s="445"/>
      <c r="F41" s="445"/>
      <c r="G41" s="445"/>
      <c r="H41" s="445"/>
      <c r="I41" s="388"/>
      <c r="J41" s="388"/>
      <c r="K41" s="388"/>
      <c r="L41" s="388"/>
      <c r="M41" s="388"/>
      <c r="N41" s="388"/>
      <c r="O41" s="388"/>
      <c r="P41" s="388"/>
      <c r="Q41" s="388"/>
    </row>
    <row r="42" spans="1:17" x14ac:dyDescent="0.35">
      <c r="A42" s="446"/>
      <c r="B42" s="447"/>
      <c r="C42" s="445"/>
      <c r="D42" s="445"/>
      <c r="E42" s="445"/>
      <c r="F42" s="445"/>
      <c r="G42" s="445"/>
      <c r="H42" s="445"/>
      <c r="I42" s="388"/>
      <c r="J42" s="388"/>
      <c r="K42" s="388"/>
      <c r="L42" s="388"/>
      <c r="M42" s="388"/>
      <c r="N42" s="388"/>
      <c r="O42" s="388"/>
      <c r="P42" s="388"/>
      <c r="Q42" s="388"/>
    </row>
    <row r="43" spans="1:17" x14ac:dyDescent="0.35">
      <c r="A43" s="445"/>
      <c r="B43" s="446"/>
      <c r="C43" s="445"/>
      <c r="D43" s="445"/>
      <c r="E43" s="445"/>
      <c r="F43" s="445"/>
      <c r="G43" s="445"/>
      <c r="H43" s="445"/>
      <c r="I43" s="388"/>
      <c r="J43" s="388"/>
      <c r="K43" s="388"/>
      <c r="L43" s="388"/>
      <c r="M43" s="388"/>
      <c r="N43" s="388"/>
      <c r="O43" s="388"/>
      <c r="P43" s="388"/>
      <c r="Q43" s="388"/>
    </row>
    <row r="44" spans="1:17" x14ac:dyDescent="0.35">
      <c r="A44" s="445"/>
      <c r="B44" s="456"/>
      <c r="C44" s="445"/>
      <c r="D44" s="445"/>
      <c r="E44" s="445"/>
      <c r="F44" s="445"/>
      <c r="G44" s="445"/>
      <c r="H44" s="445"/>
      <c r="I44" s="388"/>
      <c r="J44" s="388"/>
      <c r="K44" s="388"/>
      <c r="L44" s="388"/>
      <c r="M44" s="388"/>
      <c r="N44" s="388"/>
      <c r="O44" s="388"/>
      <c r="P44" s="388"/>
      <c r="Q44" s="388"/>
    </row>
    <row r="45" spans="1:17" x14ac:dyDescent="0.35">
      <c r="A45" s="445"/>
      <c r="B45" s="457"/>
      <c r="C45" s="445"/>
      <c r="D45" s="445"/>
      <c r="E45" s="445"/>
      <c r="F45" s="445"/>
      <c r="G45" s="445"/>
      <c r="H45" s="445"/>
      <c r="I45" s="388"/>
      <c r="J45" s="388"/>
      <c r="K45" s="388"/>
      <c r="L45" s="388"/>
      <c r="M45" s="388"/>
      <c r="N45" s="388"/>
      <c r="O45" s="388"/>
      <c r="P45" s="388"/>
      <c r="Q45" s="388"/>
    </row>
    <row r="46" spans="1:17" x14ac:dyDescent="0.35">
      <c r="A46" s="445"/>
      <c r="B46" s="457"/>
      <c r="C46" s="445"/>
      <c r="D46" s="445"/>
      <c r="E46" s="445"/>
      <c r="F46" s="445"/>
      <c r="G46" s="445"/>
      <c r="H46" s="445"/>
      <c r="I46" s="388"/>
      <c r="J46" s="388"/>
      <c r="K46" s="388"/>
      <c r="L46" s="388"/>
      <c r="M46" s="388"/>
      <c r="N46" s="388"/>
      <c r="O46" s="388"/>
      <c r="P46" s="388"/>
      <c r="Q46" s="388"/>
    </row>
    <row r="47" spans="1:17" x14ac:dyDescent="0.35">
      <c r="A47" s="445"/>
      <c r="B47" s="457"/>
      <c r="C47" s="445"/>
      <c r="D47" s="445"/>
      <c r="E47" s="445"/>
      <c r="F47" s="445"/>
      <c r="G47" s="445"/>
      <c r="H47" s="445"/>
      <c r="I47" s="388"/>
      <c r="J47" s="388"/>
      <c r="K47" s="388"/>
      <c r="L47" s="388"/>
      <c r="M47" s="388"/>
      <c r="N47" s="388"/>
      <c r="O47" s="388"/>
      <c r="P47" s="388"/>
      <c r="Q47" s="388"/>
    </row>
    <row r="48" spans="1:17" x14ac:dyDescent="0.35">
      <c r="A48" s="445"/>
      <c r="B48" s="456"/>
      <c r="C48" s="445"/>
      <c r="D48" s="445"/>
      <c r="E48" s="445"/>
      <c r="F48" s="445"/>
      <c r="G48" s="445"/>
      <c r="H48" s="445"/>
      <c r="I48" s="388"/>
      <c r="J48" s="388"/>
      <c r="K48" s="388"/>
      <c r="L48" s="388"/>
      <c r="M48" s="388"/>
      <c r="N48" s="388"/>
      <c r="O48" s="388"/>
      <c r="P48" s="388"/>
      <c r="Q48" s="388"/>
    </row>
    <row r="49" spans="1:17" x14ac:dyDescent="0.35">
      <c r="A49" s="445"/>
      <c r="B49" s="457"/>
      <c r="C49" s="445"/>
      <c r="D49" s="445"/>
      <c r="E49" s="445"/>
      <c r="F49" s="445"/>
      <c r="G49" s="445"/>
      <c r="H49" s="445"/>
      <c r="I49" s="388"/>
      <c r="J49" s="388"/>
      <c r="K49" s="388"/>
      <c r="L49" s="388"/>
      <c r="M49" s="388"/>
      <c r="N49" s="388"/>
      <c r="O49" s="388"/>
      <c r="P49" s="388"/>
      <c r="Q49" s="388"/>
    </row>
    <row r="50" spans="1:17" x14ac:dyDescent="0.35">
      <c r="A50" s="445"/>
      <c r="B50" s="456"/>
      <c r="C50" s="445"/>
      <c r="D50" s="445"/>
      <c r="E50" s="445"/>
      <c r="F50" s="445"/>
      <c r="G50" s="445"/>
      <c r="H50" s="445"/>
      <c r="I50" s="388"/>
      <c r="J50" s="388"/>
      <c r="K50" s="388"/>
      <c r="L50" s="388"/>
      <c r="M50" s="388"/>
      <c r="N50" s="388"/>
      <c r="O50" s="388"/>
      <c r="P50" s="388"/>
      <c r="Q50" s="388"/>
    </row>
    <row r="51" spans="1:17" x14ac:dyDescent="0.35">
      <c r="A51" s="455"/>
      <c r="B51" s="445"/>
      <c r="C51" s="445"/>
      <c r="D51" s="445"/>
      <c r="E51" s="445"/>
      <c r="F51" s="445"/>
      <c r="G51" s="445"/>
      <c r="H51" s="445"/>
      <c r="I51" s="388"/>
      <c r="J51" s="388"/>
      <c r="K51" s="388"/>
      <c r="L51" s="388"/>
      <c r="M51" s="388"/>
      <c r="N51" s="388"/>
      <c r="O51" s="388"/>
      <c r="P51" s="388"/>
      <c r="Q51" s="388"/>
    </row>
    <row r="52" spans="1:17" x14ac:dyDescent="0.35">
      <c r="A52" s="445"/>
      <c r="B52" s="446"/>
      <c r="C52" s="445"/>
      <c r="D52" s="445"/>
      <c r="E52" s="445"/>
      <c r="F52" s="445"/>
      <c r="G52" s="445"/>
      <c r="H52" s="445"/>
      <c r="I52" s="388"/>
      <c r="J52" s="388"/>
      <c r="K52" s="388"/>
      <c r="L52" s="388"/>
      <c r="M52" s="388"/>
      <c r="N52" s="388"/>
      <c r="O52" s="388"/>
      <c r="P52" s="388"/>
      <c r="Q52" s="388"/>
    </row>
    <row r="53" spans="1:17" x14ac:dyDescent="0.35">
      <c r="A53" s="445"/>
      <c r="B53" s="446"/>
      <c r="C53" s="445"/>
      <c r="D53" s="445"/>
      <c r="E53" s="445"/>
      <c r="F53" s="445"/>
      <c r="G53" s="445"/>
      <c r="H53" s="445"/>
      <c r="I53" s="388"/>
      <c r="J53" s="388"/>
      <c r="K53" s="388"/>
      <c r="L53" s="388"/>
      <c r="M53" s="388"/>
      <c r="N53" s="388"/>
      <c r="O53" s="388"/>
      <c r="P53" s="388"/>
      <c r="Q53" s="388"/>
    </row>
    <row r="54" spans="1:17" x14ac:dyDescent="0.35">
      <c r="A54" s="445"/>
      <c r="B54" s="456"/>
      <c r="C54" s="445"/>
      <c r="D54" s="445"/>
      <c r="E54" s="445"/>
      <c r="F54" s="445"/>
      <c r="G54" s="445"/>
      <c r="H54" s="445"/>
      <c r="I54" s="388"/>
      <c r="J54" s="388"/>
      <c r="K54" s="388"/>
      <c r="L54" s="388"/>
      <c r="M54" s="388"/>
      <c r="N54" s="388"/>
      <c r="O54" s="388"/>
      <c r="P54" s="388"/>
      <c r="Q54" s="388"/>
    </row>
    <row r="55" spans="1:17" x14ac:dyDescent="0.35">
      <c r="A55" s="445"/>
      <c r="B55" s="457"/>
      <c r="C55" s="445"/>
      <c r="D55" s="445"/>
      <c r="E55" s="445"/>
      <c r="F55" s="445"/>
      <c r="G55" s="445"/>
      <c r="H55" s="445"/>
      <c r="I55" s="388"/>
      <c r="J55" s="388"/>
      <c r="K55" s="388"/>
      <c r="L55" s="388"/>
      <c r="M55" s="388"/>
      <c r="N55" s="388"/>
      <c r="O55" s="388"/>
      <c r="P55" s="388"/>
      <c r="Q55" s="388"/>
    </row>
    <row r="56" spans="1:17" x14ac:dyDescent="0.35">
      <c r="A56" s="445"/>
      <c r="B56" s="457"/>
      <c r="C56" s="445"/>
      <c r="D56" s="445"/>
      <c r="E56" s="445"/>
      <c r="F56" s="445"/>
      <c r="G56" s="445"/>
      <c r="H56" s="445"/>
      <c r="I56" s="388"/>
      <c r="J56" s="388"/>
      <c r="K56" s="388"/>
      <c r="L56" s="388"/>
      <c r="M56" s="388"/>
      <c r="N56" s="388"/>
      <c r="O56" s="388"/>
      <c r="P56" s="388"/>
      <c r="Q56" s="388"/>
    </row>
    <row r="57" spans="1:17" x14ac:dyDescent="0.35">
      <c r="A57" s="445"/>
      <c r="B57" s="457"/>
      <c r="C57" s="445"/>
      <c r="D57" s="445"/>
      <c r="E57" s="445"/>
      <c r="F57" s="445"/>
      <c r="G57" s="445"/>
      <c r="H57" s="445"/>
      <c r="I57" s="388"/>
      <c r="J57" s="388"/>
      <c r="K57" s="388"/>
      <c r="L57" s="388"/>
      <c r="M57" s="388"/>
      <c r="N57" s="388"/>
      <c r="O57" s="388"/>
      <c r="P57" s="388"/>
      <c r="Q57" s="388"/>
    </row>
    <row r="58" spans="1:17" x14ac:dyDescent="0.35">
      <c r="A58" s="445"/>
      <c r="B58" s="457"/>
      <c r="C58" s="445"/>
      <c r="D58" s="445"/>
      <c r="E58" s="445"/>
      <c r="F58" s="445"/>
      <c r="G58" s="445"/>
      <c r="H58" s="445"/>
      <c r="I58" s="388"/>
      <c r="J58" s="388"/>
      <c r="K58" s="388"/>
      <c r="L58" s="388"/>
      <c r="M58" s="388"/>
      <c r="N58" s="388"/>
      <c r="O58" s="388"/>
      <c r="P58" s="388"/>
      <c r="Q58" s="388"/>
    </row>
    <row r="59" spans="1:17" x14ac:dyDescent="0.35">
      <c r="A59" s="445"/>
      <c r="B59" s="456"/>
      <c r="C59" s="445"/>
      <c r="D59" s="445"/>
      <c r="E59" s="445"/>
      <c r="F59" s="445"/>
      <c r="G59" s="445"/>
      <c r="H59" s="445"/>
      <c r="I59" s="388"/>
      <c r="J59" s="388"/>
      <c r="K59" s="388"/>
      <c r="L59" s="388"/>
      <c r="M59" s="388"/>
      <c r="N59" s="388"/>
      <c r="O59" s="388"/>
      <c r="P59" s="388"/>
      <c r="Q59" s="388"/>
    </row>
    <row r="60" spans="1:17" x14ac:dyDescent="0.35">
      <c r="A60" s="445"/>
      <c r="B60" s="445"/>
      <c r="C60" s="445"/>
      <c r="D60" s="445"/>
      <c r="E60" s="445"/>
      <c r="F60" s="445"/>
      <c r="G60" s="445"/>
      <c r="H60" s="445"/>
      <c r="I60" s="388"/>
      <c r="J60" s="388"/>
      <c r="K60" s="388"/>
      <c r="L60" s="388"/>
      <c r="M60" s="388"/>
      <c r="N60" s="388"/>
      <c r="O60" s="388"/>
      <c r="P60" s="388"/>
      <c r="Q60" s="388"/>
    </row>
    <row r="61" spans="1:17" x14ac:dyDescent="0.35">
      <c r="A61" s="388"/>
      <c r="B61" s="388"/>
      <c r="C61" s="388"/>
      <c r="D61" s="388"/>
      <c r="E61" s="388"/>
      <c r="F61" s="388"/>
      <c r="G61" s="388"/>
      <c r="H61" s="388"/>
      <c r="I61" s="388"/>
      <c r="J61" s="388"/>
      <c r="K61" s="388"/>
      <c r="L61" s="388"/>
      <c r="M61" s="388"/>
      <c r="N61" s="388"/>
      <c r="O61" s="388"/>
      <c r="P61" s="388"/>
      <c r="Q61" s="388"/>
    </row>
    <row r="62" spans="1:17" x14ac:dyDescent="0.35">
      <c r="A62" s="388"/>
      <c r="B62" s="388"/>
      <c r="C62" s="388"/>
      <c r="D62" s="388"/>
      <c r="E62" s="388"/>
      <c r="F62" s="388"/>
      <c r="G62" s="388"/>
      <c r="H62" s="388"/>
      <c r="I62" s="388"/>
      <c r="J62" s="388"/>
      <c r="K62" s="388"/>
      <c r="L62" s="388"/>
      <c r="M62" s="388"/>
      <c r="N62" s="388"/>
      <c r="O62" s="388"/>
      <c r="P62" s="388"/>
      <c r="Q62" s="388"/>
    </row>
    <row r="63" spans="1:17" x14ac:dyDescent="0.35">
      <c r="A63" s="388"/>
      <c r="B63" s="388"/>
      <c r="C63" s="388"/>
      <c r="D63" s="388"/>
      <c r="E63" s="388"/>
      <c r="F63" s="388"/>
      <c r="G63" s="388"/>
      <c r="H63" s="388"/>
      <c r="I63" s="388"/>
      <c r="J63" s="388"/>
      <c r="K63" s="388"/>
      <c r="L63" s="388"/>
      <c r="M63" s="388"/>
      <c r="N63" s="388"/>
      <c r="O63" s="388"/>
      <c r="P63" s="388"/>
      <c r="Q63" s="388"/>
    </row>
    <row r="64" spans="1:17" x14ac:dyDescent="0.35">
      <c r="A64" s="388"/>
      <c r="B64" s="388"/>
      <c r="C64" s="388"/>
      <c r="D64" s="388"/>
      <c r="E64" s="388"/>
      <c r="F64" s="388"/>
      <c r="G64" s="388"/>
      <c r="H64" s="388"/>
      <c r="I64" s="388"/>
      <c r="J64" s="388"/>
      <c r="K64" s="388"/>
      <c r="L64" s="388"/>
      <c r="M64" s="388"/>
      <c r="N64" s="388"/>
      <c r="O64" s="388"/>
      <c r="P64" s="388"/>
      <c r="Q64" s="388"/>
    </row>
  </sheetData>
  <pageMargins left="0.7" right="0.7" top="0.75" bottom="0.75" header="0.3" footer="0.3"/>
  <legacy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994BFF-1441-471A-AD12-497116E5EEFB}">
  <dimension ref="A1:N19"/>
  <sheetViews>
    <sheetView workbookViewId="0">
      <selection activeCell="A4" sqref="A4:B19"/>
    </sheetView>
  </sheetViews>
  <sheetFormatPr defaultRowHeight="14.5" x14ac:dyDescent="0.35"/>
  <cols>
    <col min="2" max="2" width="24.26953125" bestFit="1" customWidth="1"/>
  </cols>
  <sheetData>
    <row r="1" spans="1:14" x14ac:dyDescent="0.35">
      <c r="B1" t="s">
        <v>30</v>
      </c>
      <c r="N1" t="s">
        <v>87</v>
      </c>
    </row>
    <row r="2" spans="1:14" x14ac:dyDescent="0.35">
      <c r="B2" t="s">
        <v>31</v>
      </c>
      <c r="C2">
        <v>1</v>
      </c>
      <c r="D2">
        <v>2</v>
      </c>
      <c r="E2">
        <v>3</v>
      </c>
      <c r="F2">
        <v>4</v>
      </c>
      <c r="G2">
        <v>5</v>
      </c>
      <c r="H2" t="s">
        <v>15</v>
      </c>
    </row>
    <row r="3" spans="1:14" x14ac:dyDescent="0.35">
      <c r="A3" t="s">
        <v>45</v>
      </c>
    </row>
    <row r="4" spans="1:14" x14ac:dyDescent="0.35">
      <c r="A4">
        <v>1</v>
      </c>
      <c r="B4" t="s">
        <v>7</v>
      </c>
      <c r="C4">
        <v>77</v>
      </c>
      <c r="D4">
        <v>78</v>
      </c>
      <c r="E4">
        <v>72</v>
      </c>
      <c r="F4">
        <v>68</v>
      </c>
      <c r="G4">
        <v>71</v>
      </c>
      <c r="H4">
        <v>366</v>
      </c>
    </row>
    <row r="5" spans="1:14" x14ac:dyDescent="0.35">
      <c r="A5">
        <v>2</v>
      </c>
      <c r="B5" t="s">
        <v>98</v>
      </c>
      <c r="C5">
        <v>78</v>
      </c>
      <c r="D5">
        <v>73</v>
      </c>
      <c r="E5">
        <v>75</v>
      </c>
      <c r="F5">
        <v>70</v>
      </c>
      <c r="G5">
        <v>73</v>
      </c>
      <c r="H5">
        <v>369</v>
      </c>
    </row>
    <row r="6" spans="1:14" x14ac:dyDescent="0.35">
      <c r="A6">
        <v>3</v>
      </c>
      <c r="B6" t="s">
        <v>97</v>
      </c>
      <c r="C6">
        <v>77</v>
      </c>
      <c r="D6">
        <v>68</v>
      </c>
      <c r="E6">
        <v>79</v>
      </c>
      <c r="F6">
        <v>72</v>
      </c>
      <c r="G6">
        <v>75</v>
      </c>
      <c r="H6">
        <v>371</v>
      </c>
    </row>
    <row r="7" spans="1:14" x14ac:dyDescent="0.35">
      <c r="A7">
        <v>4</v>
      </c>
      <c r="B7" t="s">
        <v>71</v>
      </c>
      <c r="C7">
        <v>78</v>
      </c>
      <c r="D7">
        <v>65</v>
      </c>
      <c r="E7">
        <v>75</v>
      </c>
      <c r="F7">
        <v>72</v>
      </c>
      <c r="G7">
        <v>83</v>
      </c>
      <c r="H7">
        <v>373</v>
      </c>
    </row>
    <row r="8" spans="1:14" x14ac:dyDescent="0.35">
      <c r="A8">
        <v>5</v>
      </c>
      <c r="B8" t="s">
        <v>94</v>
      </c>
      <c r="C8">
        <v>77</v>
      </c>
      <c r="D8">
        <v>77</v>
      </c>
      <c r="E8">
        <v>73</v>
      </c>
      <c r="F8">
        <v>68</v>
      </c>
      <c r="G8">
        <v>79</v>
      </c>
      <c r="H8">
        <v>374</v>
      </c>
    </row>
    <row r="9" spans="1:14" x14ac:dyDescent="0.35">
      <c r="A9">
        <v>6</v>
      </c>
      <c r="B9" t="s">
        <v>72</v>
      </c>
      <c r="C9">
        <v>87</v>
      </c>
      <c r="D9">
        <v>77</v>
      </c>
      <c r="E9">
        <v>69</v>
      </c>
      <c r="F9">
        <v>72</v>
      </c>
      <c r="G9">
        <v>75</v>
      </c>
      <c r="H9">
        <v>380</v>
      </c>
    </row>
    <row r="10" spans="1:14" x14ac:dyDescent="0.35">
      <c r="A10">
        <v>7</v>
      </c>
      <c r="B10" t="s">
        <v>6</v>
      </c>
      <c r="C10">
        <v>76</v>
      </c>
      <c r="D10">
        <v>80</v>
      </c>
      <c r="E10">
        <v>74</v>
      </c>
      <c r="F10">
        <v>75</v>
      </c>
      <c r="G10">
        <v>77</v>
      </c>
      <c r="H10">
        <v>382</v>
      </c>
    </row>
    <row r="11" spans="1:14" x14ac:dyDescent="0.35">
      <c r="A11">
        <v>8</v>
      </c>
      <c r="B11" t="s">
        <v>19</v>
      </c>
      <c r="C11">
        <v>80</v>
      </c>
      <c r="D11">
        <v>79</v>
      </c>
      <c r="E11">
        <v>72</v>
      </c>
      <c r="F11">
        <v>78</v>
      </c>
      <c r="G11">
        <v>73</v>
      </c>
      <c r="H11">
        <v>382</v>
      </c>
    </row>
    <row r="12" spans="1:14" x14ac:dyDescent="0.35">
      <c r="A12">
        <v>9</v>
      </c>
      <c r="B12" t="s">
        <v>11</v>
      </c>
      <c r="C12">
        <v>87</v>
      </c>
      <c r="D12">
        <v>74</v>
      </c>
      <c r="E12">
        <v>80</v>
      </c>
      <c r="F12">
        <v>75</v>
      </c>
      <c r="G12">
        <v>78</v>
      </c>
      <c r="H12">
        <v>394</v>
      </c>
    </row>
    <row r="13" spans="1:14" x14ac:dyDescent="0.35">
      <c r="A13">
        <v>10</v>
      </c>
      <c r="B13" t="s">
        <v>105</v>
      </c>
      <c r="C13">
        <v>86</v>
      </c>
      <c r="D13">
        <v>77</v>
      </c>
      <c r="E13">
        <v>78</v>
      </c>
      <c r="F13">
        <v>82</v>
      </c>
      <c r="G13">
        <v>77</v>
      </c>
      <c r="H13">
        <v>400</v>
      </c>
    </row>
    <row r="14" spans="1:14" x14ac:dyDescent="0.35">
      <c r="A14">
        <v>11</v>
      </c>
      <c r="B14" t="s">
        <v>96</v>
      </c>
      <c r="C14">
        <v>83</v>
      </c>
      <c r="D14">
        <v>72</v>
      </c>
      <c r="E14">
        <v>76</v>
      </c>
      <c r="F14">
        <v>81</v>
      </c>
      <c r="G14">
        <v>89</v>
      </c>
      <c r="H14">
        <v>401</v>
      </c>
    </row>
    <row r="15" spans="1:14" x14ac:dyDescent="0.35">
      <c r="A15">
        <v>12</v>
      </c>
      <c r="B15" t="s">
        <v>9</v>
      </c>
      <c r="C15">
        <v>88</v>
      </c>
      <c r="D15">
        <v>75</v>
      </c>
      <c r="E15">
        <v>85</v>
      </c>
      <c r="F15">
        <v>78</v>
      </c>
      <c r="G15">
        <v>81</v>
      </c>
      <c r="H15">
        <v>407</v>
      </c>
    </row>
    <row r="16" spans="1:14" x14ac:dyDescent="0.35">
      <c r="A16">
        <v>13</v>
      </c>
      <c r="B16" t="s">
        <v>20</v>
      </c>
      <c r="C16">
        <v>82</v>
      </c>
      <c r="D16">
        <v>80</v>
      </c>
      <c r="E16">
        <v>82</v>
      </c>
      <c r="F16">
        <v>79</v>
      </c>
      <c r="G16">
        <v>92</v>
      </c>
      <c r="H16">
        <v>415</v>
      </c>
    </row>
    <row r="17" spans="1:8" x14ac:dyDescent="0.35">
      <c r="A17">
        <v>14</v>
      </c>
      <c r="B17" t="s">
        <v>100</v>
      </c>
      <c r="C17">
        <v>88</v>
      </c>
      <c r="D17">
        <v>78</v>
      </c>
      <c r="E17">
        <v>85</v>
      </c>
      <c r="F17">
        <v>80</v>
      </c>
      <c r="G17">
        <v>86</v>
      </c>
      <c r="H17">
        <v>417</v>
      </c>
    </row>
    <row r="18" spans="1:8" x14ac:dyDescent="0.35">
      <c r="A18">
        <v>15</v>
      </c>
      <c r="B18" t="s">
        <v>12</v>
      </c>
      <c r="C18">
        <v>88</v>
      </c>
      <c r="D18">
        <v>93</v>
      </c>
      <c r="E18">
        <v>82</v>
      </c>
      <c r="F18">
        <v>79</v>
      </c>
      <c r="G18">
        <v>78</v>
      </c>
      <c r="H18">
        <v>420</v>
      </c>
    </row>
    <row r="19" spans="1:8" x14ac:dyDescent="0.35">
      <c r="A19">
        <v>16</v>
      </c>
      <c r="B19" t="s">
        <v>281</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268BFE-EA76-447F-AFED-08FDA0021A2A}">
  <dimension ref="A1:B12"/>
  <sheetViews>
    <sheetView workbookViewId="0">
      <selection activeCell="A17" sqref="A17"/>
    </sheetView>
  </sheetViews>
  <sheetFormatPr defaultRowHeight="14.5" x14ac:dyDescent="0.35"/>
  <cols>
    <col min="1" max="1" width="85.453125" bestFit="1" customWidth="1"/>
    <col min="2" max="2" width="8.7265625" style="2"/>
  </cols>
  <sheetData>
    <row r="1" spans="1:2" x14ac:dyDescent="0.35">
      <c r="A1" t="s">
        <v>110</v>
      </c>
    </row>
    <row r="2" spans="1:2" x14ac:dyDescent="0.35">
      <c r="B2" s="2" t="s">
        <v>113</v>
      </c>
    </row>
    <row r="3" spans="1:2" x14ac:dyDescent="0.35">
      <c r="A3" t="s">
        <v>111</v>
      </c>
    </row>
    <row r="4" spans="1:2" x14ac:dyDescent="0.35">
      <c r="A4" t="s">
        <v>112</v>
      </c>
    </row>
    <row r="6" spans="1:2" x14ac:dyDescent="0.35">
      <c r="A6" t="s">
        <v>114</v>
      </c>
    </row>
    <row r="7" spans="1:2" x14ac:dyDescent="0.35">
      <c r="A7" t="s">
        <v>116</v>
      </c>
    </row>
    <row r="8" spans="1:2" x14ac:dyDescent="0.35">
      <c r="A8" t="s">
        <v>115</v>
      </c>
    </row>
    <row r="9" spans="1:2" x14ac:dyDescent="0.35">
      <c r="A9" t="s">
        <v>117</v>
      </c>
    </row>
    <row r="10" spans="1:2" x14ac:dyDescent="0.35">
      <c r="A10" t="s">
        <v>118</v>
      </c>
    </row>
    <row r="11" spans="1:2" x14ac:dyDescent="0.35">
      <c r="A11" t="s">
        <v>119</v>
      </c>
    </row>
    <row r="12" spans="1:2" x14ac:dyDescent="0.35">
      <c r="A12" t="s">
        <v>120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AU391"/>
  <sheetViews>
    <sheetView zoomScale="88" zoomScaleNormal="88" workbookViewId="0">
      <selection activeCell="R177" sqref="R177:T177"/>
    </sheetView>
  </sheetViews>
  <sheetFormatPr defaultRowHeight="14.5" x14ac:dyDescent="0.35"/>
  <cols>
    <col min="1" max="1" width="6.1796875" style="1" customWidth="1"/>
    <col min="2" max="2" width="17.81640625" customWidth="1"/>
    <col min="3" max="3" width="6" customWidth="1"/>
    <col min="4" max="5" width="5.7265625" customWidth="1"/>
    <col min="6" max="6" width="7" customWidth="1"/>
    <col min="7" max="12" width="6.1796875" customWidth="1"/>
    <col min="13" max="13" width="5.453125" customWidth="1"/>
    <col min="14" max="22" width="6.1796875" customWidth="1"/>
    <col min="23" max="23" width="6.7265625" customWidth="1"/>
    <col min="24" max="24" width="5.1796875" customWidth="1"/>
    <col min="26" max="26" width="10.453125" bestFit="1" customWidth="1"/>
    <col min="27" max="27" width="5" customWidth="1"/>
    <col min="28" max="29" width="3.453125" bestFit="1" customWidth="1"/>
    <col min="30" max="30" width="2.26953125" bestFit="1" customWidth="1"/>
    <col min="31" max="31" width="3.453125" bestFit="1" customWidth="1"/>
    <col min="32" max="34" width="2.26953125" bestFit="1" customWidth="1"/>
    <col min="35" max="35" width="3.453125" bestFit="1" customWidth="1"/>
    <col min="36" max="36" width="4.81640625" bestFit="1" customWidth="1"/>
    <col min="37" max="38" width="3.453125" bestFit="1" customWidth="1"/>
    <col min="39" max="39" width="3.1796875" bestFit="1" customWidth="1"/>
    <col min="40" max="41" width="3.453125" bestFit="1" customWidth="1"/>
    <col min="42" max="43" width="3.1796875" bestFit="1" customWidth="1"/>
    <col min="44" max="44" width="3.453125" bestFit="1" customWidth="1"/>
    <col min="45" max="46" width="3.1796875" bestFit="1" customWidth="1"/>
    <col min="47" max="47" width="6.7265625" bestFit="1" customWidth="1"/>
  </cols>
  <sheetData>
    <row r="1" spans="1:28" ht="15" customHeight="1" x14ac:dyDescent="0.35">
      <c r="B1" s="345"/>
      <c r="C1" s="669" t="s">
        <v>41</v>
      </c>
      <c r="D1" s="669"/>
      <c r="E1" s="669"/>
      <c r="F1" s="669"/>
      <c r="G1" s="669"/>
      <c r="H1" s="669"/>
      <c r="I1" s="669"/>
      <c r="J1" s="669"/>
      <c r="K1" s="669"/>
      <c r="L1" s="669"/>
      <c r="M1" s="669"/>
      <c r="N1" s="669"/>
      <c r="O1" s="669"/>
      <c r="P1" s="669"/>
      <c r="Q1" s="669"/>
      <c r="R1" s="669"/>
      <c r="S1" s="669"/>
      <c r="T1" s="669"/>
      <c r="U1" s="669"/>
      <c r="V1" s="669"/>
      <c r="W1" s="665">
        <v>2025</v>
      </c>
    </row>
    <row r="2" spans="1:28" ht="15" customHeight="1" x14ac:dyDescent="0.35">
      <c r="B2" s="345"/>
      <c r="C2" s="669"/>
      <c r="D2" s="669"/>
      <c r="E2" s="669"/>
      <c r="F2" s="669"/>
      <c r="G2" s="669"/>
      <c r="H2" s="669"/>
      <c r="I2" s="669"/>
      <c r="J2" s="669"/>
      <c r="K2" s="669"/>
      <c r="L2" s="669"/>
      <c r="M2" s="669"/>
      <c r="N2" s="669"/>
      <c r="O2" s="669"/>
      <c r="P2" s="669"/>
      <c r="Q2" s="669"/>
      <c r="R2" s="669"/>
      <c r="S2" s="669"/>
      <c r="T2" s="669"/>
      <c r="U2" s="669"/>
      <c r="V2" s="669"/>
      <c r="W2" s="665"/>
    </row>
    <row r="3" spans="1:28" ht="15" customHeight="1" x14ac:dyDescent="0.35">
      <c r="B3" s="345"/>
      <c r="C3" s="669"/>
      <c r="D3" s="669"/>
      <c r="E3" s="669"/>
      <c r="F3" s="669"/>
      <c r="G3" s="669"/>
      <c r="H3" s="669"/>
      <c r="I3" s="669"/>
      <c r="J3" s="669"/>
      <c r="K3" s="669"/>
      <c r="L3" s="669"/>
      <c r="M3" s="669"/>
      <c r="N3" s="669"/>
      <c r="O3" s="669"/>
      <c r="P3" s="669"/>
      <c r="Q3" s="669"/>
      <c r="R3" s="669"/>
      <c r="S3" s="669"/>
      <c r="T3" s="669"/>
      <c r="U3" s="669"/>
      <c r="V3" s="669"/>
      <c r="W3" s="665"/>
    </row>
    <row r="4" spans="1:28" ht="15" customHeight="1" x14ac:dyDescent="0.35">
      <c r="B4" s="345"/>
      <c r="C4" s="669"/>
      <c r="D4" s="669"/>
      <c r="E4" s="669"/>
      <c r="F4" s="669"/>
      <c r="G4" s="669"/>
      <c r="H4" s="669"/>
      <c r="I4" s="669"/>
      <c r="J4" s="669"/>
      <c r="K4" s="669"/>
      <c r="L4" s="669"/>
      <c r="M4" s="669"/>
      <c r="N4" s="669"/>
      <c r="O4" s="669"/>
      <c r="P4" s="669"/>
      <c r="Q4" s="669"/>
      <c r="R4" s="669"/>
      <c r="S4" s="669"/>
      <c r="T4" s="669"/>
      <c r="U4" s="669"/>
      <c r="V4" s="669"/>
      <c r="W4" s="665"/>
    </row>
    <row r="5" spans="1:28" ht="48" customHeight="1" x14ac:dyDescent="0.35">
      <c r="B5" s="345"/>
      <c r="C5" s="669"/>
      <c r="D5" s="669"/>
      <c r="E5" s="669"/>
      <c r="F5" s="669"/>
      <c r="G5" s="669"/>
      <c r="H5" s="669"/>
      <c r="I5" s="669"/>
      <c r="J5" s="669"/>
      <c r="K5" s="669"/>
      <c r="L5" s="669"/>
      <c r="M5" s="669"/>
      <c r="N5" s="669"/>
      <c r="O5" s="669"/>
      <c r="P5" s="669"/>
      <c r="Q5" s="669"/>
      <c r="R5" s="669"/>
      <c r="S5" s="669"/>
      <c r="T5" s="669"/>
      <c r="U5" s="669"/>
      <c r="V5" s="669"/>
      <c r="W5" s="665"/>
    </row>
    <row r="6" spans="1:28" ht="16.5" customHeight="1" thickBot="1" x14ac:dyDescent="0.4">
      <c r="B6" s="89"/>
      <c r="C6" s="89"/>
      <c r="D6" s="89"/>
      <c r="E6" s="89"/>
      <c r="F6" s="89"/>
      <c r="G6" s="89"/>
      <c r="H6" s="89"/>
      <c r="I6" s="89"/>
      <c r="J6" s="89"/>
      <c r="K6" s="89"/>
      <c r="L6" s="89"/>
      <c r="M6" s="89"/>
      <c r="N6" s="89"/>
      <c r="O6" s="89"/>
      <c r="P6" s="89"/>
      <c r="Q6" s="89"/>
      <c r="R6" s="89"/>
      <c r="S6" s="89"/>
      <c r="T6" s="89"/>
      <c r="U6" s="89"/>
      <c r="V6" s="89"/>
      <c r="W6" s="89"/>
    </row>
    <row r="7" spans="1:28" x14ac:dyDescent="0.35">
      <c r="B7" s="631" t="str">
        <f>'Mobile Scores'!B2</f>
        <v>Day One - Monday Course - Evermore Cypress</v>
      </c>
      <c r="C7" s="632"/>
      <c r="D7" s="632"/>
      <c r="E7" s="632"/>
      <c r="F7" s="632"/>
      <c r="G7" s="632"/>
      <c r="H7" s="632"/>
      <c r="I7" s="632"/>
      <c r="J7" s="18"/>
      <c r="K7" s="18"/>
      <c r="L7" s="18"/>
      <c r="M7" s="18"/>
      <c r="N7" s="18"/>
      <c r="O7" s="18"/>
      <c r="P7" s="18"/>
      <c r="Q7" s="18"/>
      <c r="R7" s="18"/>
      <c r="S7" s="18"/>
      <c r="T7" s="18"/>
      <c r="U7" s="18"/>
      <c r="V7" s="18"/>
      <c r="W7" s="19"/>
      <c r="AA7" s="458"/>
    </row>
    <row r="8" spans="1:28" s="1" customFormat="1" x14ac:dyDescent="0.35">
      <c r="B8" s="317" t="s">
        <v>0</v>
      </c>
      <c r="C8" s="318">
        <v>1</v>
      </c>
      <c r="D8" s="318">
        <v>2</v>
      </c>
      <c r="E8" s="318">
        <v>3</v>
      </c>
      <c r="F8" s="318">
        <v>4</v>
      </c>
      <c r="G8" s="318">
        <v>5</v>
      </c>
      <c r="H8" s="318">
        <v>6</v>
      </c>
      <c r="I8" s="318">
        <v>7</v>
      </c>
      <c r="J8" s="318">
        <v>8</v>
      </c>
      <c r="K8" s="318">
        <v>9</v>
      </c>
      <c r="L8" s="318" t="s">
        <v>1</v>
      </c>
      <c r="M8" s="318">
        <v>10</v>
      </c>
      <c r="N8" s="318">
        <v>11</v>
      </c>
      <c r="O8" s="318">
        <v>12</v>
      </c>
      <c r="P8" s="318">
        <v>13</v>
      </c>
      <c r="Q8" s="318">
        <v>14</v>
      </c>
      <c r="R8" s="318">
        <v>15</v>
      </c>
      <c r="S8" s="318">
        <v>16</v>
      </c>
      <c r="T8" s="318">
        <v>17</v>
      </c>
      <c r="U8" s="318">
        <v>18</v>
      </c>
      <c r="V8" s="318" t="s">
        <v>14</v>
      </c>
      <c r="W8" s="319" t="s">
        <v>16</v>
      </c>
      <c r="Z8" s="459"/>
      <c r="AA8" s="2"/>
      <c r="AB8"/>
    </row>
    <row r="9" spans="1:28" x14ac:dyDescent="0.35">
      <c r="B9" s="320" t="s">
        <v>2</v>
      </c>
      <c r="C9" s="91">
        <v>4</v>
      </c>
      <c r="D9" s="91">
        <v>5</v>
      </c>
      <c r="E9" s="91">
        <v>3</v>
      </c>
      <c r="F9" s="91">
        <v>4</v>
      </c>
      <c r="G9" s="91">
        <v>4</v>
      </c>
      <c r="H9" s="91">
        <v>4</v>
      </c>
      <c r="I9" s="91">
        <v>4</v>
      </c>
      <c r="J9" s="91">
        <v>3</v>
      </c>
      <c r="K9" s="91">
        <v>5</v>
      </c>
      <c r="L9" s="92">
        <f>SUM(C9:K9)</f>
        <v>36</v>
      </c>
      <c r="M9" s="91">
        <v>4</v>
      </c>
      <c r="N9" s="91">
        <v>3</v>
      </c>
      <c r="O9" s="91">
        <v>4</v>
      </c>
      <c r="P9" s="91">
        <v>5</v>
      </c>
      <c r="Q9" s="91">
        <v>4</v>
      </c>
      <c r="R9" s="91">
        <v>5</v>
      </c>
      <c r="S9" s="91">
        <v>4</v>
      </c>
      <c r="T9" s="91">
        <v>3</v>
      </c>
      <c r="U9" s="91">
        <v>4</v>
      </c>
      <c r="V9" s="92">
        <f>SUM(M9:U9)</f>
        <v>36</v>
      </c>
      <c r="W9" s="92">
        <f>SUM(V9+L9)</f>
        <v>72</v>
      </c>
      <c r="Z9" s="460"/>
      <c r="AA9" s="2"/>
    </row>
    <row r="10" spans="1:28" s="2" customFormat="1" x14ac:dyDescent="0.35">
      <c r="A10" s="1" t="s">
        <v>46</v>
      </c>
      <c r="B10" s="37" t="s">
        <v>3</v>
      </c>
      <c r="C10" s="377">
        <v>7</v>
      </c>
      <c r="D10" s="377">
        <v>11</v>
      </c>
      <c r="E10" s="377">
        <v>15</v>
      </c>
      <c r="F10" s="377">
        <v>5</v>
      </c>
      <c r="G10" s="377">
        <v>17</v>
      </c>
      <c r="H10" s="377">
        <v>3</v>
      </c>
      <c r="I10" s="377">
        <v>1</v>
      </c>
      <c r="J10" s="377">
        <v>9</v>
      </c>
      <c r="K10" s="377">
        <v>13</v>
      </c>
      <c r="L10" s="37"/>
      <c r="M10" s="377">
        <v>10</v>
      </c>
      <c r="N10" s="377">
        <v>12</v>
      </c>
      <c r="O10" s="377">
        <v>4</v>
      </c>
      <c r="P10" s="377">
        <v>14</v>
      </c>
      <c r="Q10" s="377">
        <v>18</v>
      </c>
      <c r="R10" s="377">
        <v>8</v>
      </c>
      <c r="S10" s="377">
        <v>2</v>
      </c>
      <c r="T10" s="377">
        <v>16</v>
      </c>
      <c r="U10" s="377">
        <v>6</v>
      </c>
      <c r="V10" s="37"/>
      <c r="W10" s="37"/>
      <c r="Z10" s="460"/>
    </row>
    <row r="11" spans="1:28" x14ac:dyDescent="0.35">
      <c r="A11" s="1">
        <f>VLOOKUP(B11,'Player Info'!B5:C55,2,FALSE)</f>
        <v>8</v>
      </c>
      <c r="B11" s="261" t="s">
        <v>6</v>
      </c>
      <c r="C11" s="288">
        <f>VLOOKUP(B11,'Mobile Scores'!B5:U20,2,FALSE)</f>
        <v>4</v>
      </c>
      <c r="D11" s="288">
        <f>VLOOKUP(B11,'Mobile Scores'!B5:U20,3,FALSE)</f>
        <v>5</v>
      </c>
      <c r="E11" s="288">
        <f>VLOOKUP(B11,'Mobile Scores'!B5:U20,4,FALSE)</f>
        <v>3</v>
      </c>
      <c r="F11" s="288">
        <f>VLOOKUP(B11,'Mobile Scores'!B5:U20,5,FALSE)</f>
        <v>4</v>
      </c>
      <c r="G11" s="288">
        <f>VLOOKUP(B11,'Mobile Scores'!B5:U20,6,FALSE)</f>
        <v>4</v>
      </c>
      <c r="H11" s="288">
        <f>VLOOKUP(B11,'Mobile Scores'!B5:U20,7,FALSE)</f>
        <v>4</v>
      </c>
      <c r="I11" s="288">
        <f>VLOOKUP(B11,'Mobile Scores'!B5:U20,8,FALSE)</f>
        <v>4</v>
      </c>
      <c r="J11" s="288">
        <f>VLOOKUP(B11,'Mobile Scores'!B5:U20,9,FALSE)</f>
        <v>3</v>
      </c>
      <c r="K11" s="288">
        <f>VLOOKUP(B11,'Mobile Scores'!B5:U20,10,FALSE)</f>
        <v>5</v>
      </c>
      <c r="L11" s="127">
        <f>SUM(C11:K11)</f>
        <v>36</v>
      </c>
      <c r="M11" s="291">
        <f>VLOOKUP(B11,'Mobile Scores'!B5:U20,12,FALSE)</f>
        <v>4</v>
      </c>
      <c r="N11" s="291">
        <f>VLOOKUP(B11,'Mobile Scores'!B5:U20,13,FALSE)</f>
        <v>3</v>
      </c>
      <c r="O11" s="291">
        <f>VLOOKUP(B11,'Mobile Scores'!B5:U20,14,FALSE)</f>
        <v>4</v>
      </c>
      <c r="P11" s="291">
        <f>VLOOKUP(B11,'Mobile Scores'!B5:U20,15,FALSE)</f>
        <v>5</v>
      </c>
      <c r="Q11" s="291">
        <f>VLOOKUP(B11,'Mobile Scores'!B5:U20,16,FALSE)</f>
        <v>4</v>
      </c>
      <c r="R11" s="291">
        <f>VLOOKUP(B11,'Mobile Scores'!B5:U20,17,FALSE)</f>
        <v>5</v>
      </c>
      <c r="S11" s="291">
        <f>VLOOKUP(B11,'Mobile Scores'!B5:U20,18,FALSE)</f>
        <v>4</v>
      </c>
      <c r="T11" s="291">
        <f>VLOOKUP(B11,'Mobile Scores'!B5:U20,19,FALSE)</f>
        <v>3</v>
      </c>
      <c r="U11" s="291">
        <f>VLOOKUP(B11,'Mobile Scores'!B5:U20,20,FALSE)</f>
        <v>4</v>
      </c>
      <c r="V11" s="292">
        <f>SUM(M11:U11)</f>
        <v>36</v>
      </c>
      <c r="W11" s="293">
        <f t="shared" ref="W11:W26" si="0">SUM(V11+L11)</f>
        <v>72</v>
      </c>
      <c r="Z11" s="460"/>
      <c r="AA11" s="2"/>
      <c r="AB11" s="2"/>
    </row>
    <row r="12" spans="1:28" x14ac:dyDescent="0.35">
      <c r="A12" s="1">
        <f>VLOOKUP(B12,'Player Info'!B5:C55,2,FALSE)</f>
        <v>9</v>
      </c>
      <c r="B12" s="261" t="s">
        <v>94</v>
      </c>
      <c r="C12" s="289">
        <f>VLOOKUP(B12,'Mobile Scores'!B5:U20,2,FALSE)</f>
        <v>4</v>
      </c>
      <c r="D12" s="289">
        <f>VLOOKUP(B12,'Mobile Scores'!B5:U20,3,FALSE)</f>
        <v>5</v>
      </c>
      <c r="E12" s="289">
        <f>VLOOKUP(B12,'Mobile Scores'!B5:U20,4,FALSE)</f>
        <v>3</v>
      </c>
      <c r="F12" s="289">
        <f>VLOOKUP(B12,'Mobile Scores'!B5:U20,5,FALSE)</f>
        <v>4</v>
      </c>
      <c r="G12" s="289">
        <f>VLOOKUP(B12,'Mobile Scores'!B5:U20,6,FALSE)</f>
        <v>4</v>
      </c>
      <c r="H12" s="289">
        <f>VLOOKUP(B12,'Mobile Scores'!B5:U20,7,FALSE)</f>
        <v>4</v>
      </c>
      <c r="I12" s="289">
        <f>VLOOKUP(B12,'Mobile Scores'!B5:U20,8,FALSE)</f>
        <v>4</v>
      </c>
      <c r="J12" s="289">
        <f>VLOOKUP(B12,'Mobile Scores'!B5:U20,9,FALSE)</f>
        <v>3</v>
      </c>
      <c r="K12" s="289">
        <f>VLOOKUP(B12,'Mobile Scores'!B5:U20,10,FALSE)</f>
        <v>5</v>
      </c>
      <c r="L12" s="127">
        <f t="shared" ref="L12:L26" si="1">SUM(C12:K12)</f>
        <v>36</v>
      </c>
      <c r="M12" s="291">
        <f>VLOOKUP(B12,'Mobile Scores'!B5:U20,12,FALSE)</f>
        <v>4</v>
      </c>
      <c r="N12" s="291">
        <f>VLOOKUP(B12,'Mobile Scores'!B5:U20,13,FALSE)</f>
        <v>3</v>
      </c>
      <c r="O12" s="291">
        <f>VLOOKUP(B12,'Mobile Scores'!B5:U20,14,FALSE)</f>
        <v>4</v>
      </c>
      <c r="P12" s="291">
        <f>VLOOKUP(B12,'Mobile Scores'!B5:U20,15,FALSE)</f>
        <v>5</v>
      </c>
      <c r="Q12" s="291">
        <f>VLOOKUP(B12,'Mobile Scores'!B5:U20,16,FALSE)</f>
        <v>4</v>
      </c>
      <c r="R12" s="291">
        <f>VLOOKUP(B12,'Mobile Scores'!B5:U20,17,FALSE)</f>
        <v>5</v>
      </c>
      <c r="S12" s="291">
        <f>VLOOKUP(B12,'Mobile Scores'!B5:U20,18,FALSE)</f>
        <v>4</v>
      </c>
      <c r="T12" s="291">
        <f>VLOOKUP(B12,'Mobile Scores'!B5:U20,19,FALSE)</f>
        <v>3</v>
      </c>
      <c r="U12" s="291">
        <f>VLOOKUP(B12,'Mobile Scores'!B5:U20,20,FALSE)</f>
        <v>4</v>
      </c>
      <c r="V12" s="292">
        <f t="shared" ref="V12:V26" si="2">SUM(M12:U12)</f>
        <v>36</v>
      </c>
      <c r="W12" s="293">
        <f t="shared" si="0"/>
        <v>72</v>
      </c>
      <c r="Z12" s="460"/>
      <c r="AA12" s="2"/>
    </row>
    <row r="13" spans="1:28" x14ac:dyDescent="0.35">
      <c r="A13" s="1">
        <f>VLOOKUP(B13,'Player Info'!B5:C55,2,FALSE)</f>
        <v>12</v>
      </c>
      <c r="B13" s="262" t="s">
        <v>96</v>
      </c>
      <c r="C13" s="289">
        <f>VLOOKUP(B13,'Mobile Scores'!B5:U20,2,FALSE)</f>
        <v>4</v>
      </c>
      <c r="D13" s="289">
        <f>VLOOKUP(B13,'Mobile Scores'!B5:U20,3,FALSE)</f>
        <v>5</v>
      </c>
      <c r="E13" s="289">
        <f>VLOOKUP(B13,'Mobile Scores'!B5:U20,4,FALSE)</f>
        <v>3</v>
      </c>
      <c r="F13" s="289">
        <f>VLOOKUP(B13,'Mobile Scores'!B5:U20,5,FALSE)</f>
        <v>4</v>
      </c>
      <c r="G13" s="289">
        <f>VLOOKUP(B13,'Mobile Scores'!B5:U20,6,FALSE)</f>
        <v>4</v>
      </c>
      <c r="H13" s="289">
        <f>VLOOKUP(B13,'Mobile Scores'!B5:U20,7,FALSE)</f>
        <v>4</v>
      </c>
      <c r="I13" s="289">
        <f>VLOOKUP(B13,'Mobile Scores'!B5:U20,8,FALSE)</f>
        <v>4</v>
      </c>
      <c r="J13" s="289">
        <f>VLOOKUP(B13,'Mobile Scores'!B5:U20,9,FALSE)</f>
        <v>3</v>
      </c>
      <c r="K13" s="289">
        <f>VLOOKUP(B13,'Mobile Scores'!B5:U20,10,FALSE)</f>
        <v>5</v>
      </c>
      <c r="L13" s="127">
        <f t="shared" si="1"/>
        <v>36</v>
      </c>
      <c r="M13" s="291">
        <f>VLOOKUP(B13,'Mobile Scores'!B5:U20,12,FALSE)</f>
        <v>4</v>
      </c>
      <c r="N13" s="291">
        <f>VLOOKUP(B13,'Mobile Scores'!B5:U20,13,FALSE)</f>
        <v>3</v>
      </c>
      <c r="O13" s="291">
        <f>VLOOKUP(B13,'Mobile Scores'!B5:U20,14,FALSE)</f>
        <v>4</v>
      </c>
      <c r="P13" s="291">
        <f>VLOOKUP(B13,'Mobile Scores'!B5:U20,15,FALSE)</f>
        <v>5</v>
      </c>
      <c r="Q13" s="291">
        <f>VLOOKUP(B13,'Mobile Scores'!B5:U20,16,FALSE)</f>
        <v>4</v>
      </c>
      <c r="R13" s="291">
        <f>VLOOKUP(B13,'Mobile Scores'!B5:U20,17,FALSE)</f>
        <v>5</v>
      </c>
      <c r="S13" s="291">
        <f>VLOOKUP(B13,'Mobile Scores'!B5:U20,18,FALSE)</f>
        <v>4</v>
      </c>
      <c r="T13" s="291">
        <f>VLOOKUP(B13,'Mobile Scores'!B5:U20,19,FALSE)</f>
        <v>3</v>
      </c>
      <c r="U13" s="291">
        <f>VLOOKUP(B13,'Mobile Scores'!B5:U20,20,FALSE)</f>
        <v>4</v>
      </c>
      <c r="V13" s="292">
        <f t="shared" si="2"/>
        <v>36</v>
      </c>
      <c r="W13" s="293">
        <f t="shared" si="0"/>
        <v>72</v>
      </c>
    </row>
    <row r="14" spans="1:28" x14ac:dyDescent="0.35">
      <c r="A14" s="1">
        <f>VLOOKUP(B14,'Player Info'!B5:C55,2,FALSE)</f>
        <v>9</v>
      </c>
      <c r="B14" s="262" t="s">
        <v>7</v>
      </c>
      <c r="C14" s="289">
        <f>VLOOKUP(B14,'Mobile Scores'!B5:U20,2,FALSE)</f>
        <v>4</v>
      </c>
      <c r="D14" s="289">
        <f>VLOOKUP(B14,'Mobile Scores'!B5:U20,3,FALSE)</f>
        <v>5</v>
      </c>
      <c r="E14" s="289">
        <f>VLOOKUP(B14,'Mobile Scores'!B5:U20,4,FALSE)</f>
        <v>3</v>
      </c>
      <c r="F14" s="289">
        <f>VLOOKUP(B14,'Mobile Scores'!B5:U20,5,FALSE)</f>
        <v>4</v>
      </c>
      <c r="G14" s="289">
        <f>VLOOKUP(B14,'Mobile Scores'!B5:U20,6,FALSE)</f>
        <v>4</v>
      </c>
      <c r="H14" s="289">
        <f>VLOOKUP(B14,'Mobile Scores'!B5:U20,7,FALSE)</f>
        <v>4</v>
      </c>
      <c r="I14" s="289">
        <f>VLOOKUP(B14,'Mobile Scores'!B5:U20,8,FALSE)</f>
        <v>4</v>
      </c>
      <c r="J14" s="289">
        <f>VLOOKUP(B14,'Mobile Scores'!B5:U20,9,FALSE)</f>
        <v>3</v>
      </c>
      <c r="K14" s="289">
        <f>VLOOKUP(B14,'Mobile Scores'!B5:U20,10,FALSE)</f>
        <v>5</v>
      </c>
      <c r="L14" s="127">
        <f>SUM(C14:K14)</f>
        <v>36</v>
      </c>
      <c r="M14" s="291">
        <f>VLOOKUP(B14,'Mobile Scores'!B5:U20,12,FALSE)</f>
        <v>4</v>
      </c>
      <c r="N14" s="291">
        <f>VLOOKUP(B14,'Mobile Scores'!B5:U20,13,FALSE)</f>
        <v>3</v>
      </c>
      <c r="O14" s="291">
        <f>VLOOKUP(B14,'Mobile Scores'!B5:U20,14,FALSE)</f>
        <v>4</v>
      </c>
      <c r="P14" s="291">
        <f>VLOOKUP(B14,'Mobile Scores'!B5:U20,15,FALSE)</f>
        <v>5</v>
      </c>
      <c r="Q14" s="291">
        <f>VLOOKUP(B14,'Mobile Scores'!B5:U20,16,FALSE)</f>
        <v>4</v>
      </c>
      <c r="R14" s="291">
        <f>VLOOKUP(B14,'Mobile Scores'!B5:U20,17,FALSE)</f>
        <v>5</v>
      </c>
      <c r="S14" s="291">
        <f>VLOOKUP(B14,'Mobile Scores'!B5:U20,18,FALSE)</f>
        <v>4</v>
      </c>
      <c r="T14" s="291">
        <f>VLOOKUP(B14,'Mobile Scores'!B5:U20,19,FALSE)</f>
        <v>3</v>
      </c>
      <c r="U14" s="291">
        <f>VLOOKUP(B14,'Mobile Scores'!B5:U20,20,FALSE)</f>
        <v>4</v>
      </c>
      <c r="V14" s="292">
        <f t="shared" si="2"/>
        <v>36</v>
      </c>
      <c r="W14" s="293">
        <f t="shared" si="0"/>
        <v>72</v>
      </c>
    </row>
    <row r="15" spans="1:28" x14ac:dyDescent="0.35">
      <c r="A15" s="1">
        <f>VLOOKUP(B15,'Player Info'!B5:C55,2,FALSE)</f>
        <v>14</v>
      </c>
      <c r="B15" s="261" t="s">
        <v>9</v>
      </c>
      <c r="C15" s="289">
        <f>VLOOKUP(B15,'Mobile Scores'!B5:U20,2,FALSE)</f>
        <v>4</v>
      </c>
      <c r="D15" s="289">
        <f>VLOOKUP(B15,'Mobile Scores'!B5:U20,3,FALSE)</f>
        <v>5</v>
      </c>
      <c r="E15" s="289">
        <f>VLOOKUP(B15,'Mobile Scores'!B5:U20,4,FALSE)</f>
        <v>3</v>
      </c>
      <c r="F15" s="289">
        <f>VLOOKUP(B15,'Mobile Scores'!B5:U20,5,FALSE)</f>
        <v>4</v>
      </c>
      <c r="G15" s="289">
        <f>VLOOKUP(B15,'Mobile Scores'!B5:U20,6,FALSE)</f>
        <v>4</v>
      </c>
      <c r="H15" s="289">
        <f>VLOOKUP(B15,'Mobile Scores'!B5:U20,7,FALSE)</f>
        <v>4</v>
      </c>
      <c r="I15" s="289">
        <f>VLOOKUP(B15,'Mobile Scores'!B5:U20,8,FALSE)</f>
        <v>4</v>
      </c>
      <c r="J15" s="289">
        <f>VLOOKUP(B15,'Mobile Scores'!B5:U20,9,FALSE)</f>
        <v>3</v>
      </c>
      <c r="K15" s="289">
        <f>VLOOKUP(B15,'Mobile Scores'!B5:U20,10,FALSE)</f>
        <v>5</v>
      </c>
      <c r="L15" s="127">
        <f t="shared" si="1"/>
        <v>36</v>
      </c>
      <c r="M15" s="291">
        <f>VLOOKUP(B15,'Mobile Scores'!B5:U20,12,FALSE)</f>
        <v>4</v>
      </c>
      <c r="N15" s="291">
        <f>VLOOKUP(B15,'Mobile Scores'!B5:U20,13,FALSE)</f>
        <v>3</v>
      </c>
      <c r="O15" s="291">
        <f>VLOOKUP(B15,'Mobile Scores'!B5:U20,14,FALSE)</f>
        <v>4</v>
      </c>
      <c r="P15" s="291">
        <f>VLOOKUP(B15,'Mobile Scores'!B5:U20,15,FALSE)</f>
        <v>5</v>
      </c>
      <c r="Q15" s="291">
        <f>VLOOKUP(B15,'Mobile Scores'!B5:U20,16,FALSE)</f>
        <v>4</v>
      </c>
      <c r="R15" s="291">
        <f>VLOOKUP(B15,'Mobile Scores'!B5:U20,17,FALSE)</f>
        <v>5</v>
      </c>
      <c r="S15" s="291">
        <f>VLOOKUP(B15,'Mobile Scores'!B5:U20,18,FALSE)</f>
        <v>4</v>
      </c>
      <c r="T15" s="291">
        <f>VLOOKUP(B15,'Mobile Scores'!B5:U20,19,FALSE)</f>
        <v>3</v>
      </c>
      <c r="U15" s="291">
        <f>VLOOKUP(B15,'Mobile Scores'!B5:U20,20,FALSE)</f>
        <v>4</v>
      </c>
      <c r="V15" s="292">
        <f t="shared" si="2"/>
        <v>36</v>
      </c>
      <c r="W15" s="293">
        <f t="shared" si="0"/>
        <v>72</v>
      </c>
    </row>
    <row r="16" spans="1:28" x14ac:dyDescent="0.35">
      <c r="A16" s="1">
        <f>VLOOKUP(B16,'Player Info'!B5:C55,2,FALSE)</f>
        <v>16</v>
      </c>
      <c r="B16" s="261" t="s">
        <v>72</v>
      </c>
      <c r="C16" s="289">
        <f>VLOOKUP(B16,'Mobile Scores'!B5:U20,2,FALSE)</f>
        <v>4</v>
      </c>
      <c r="D16" s="289">
        <f>VLOOKUP(B16,'Mobile Scores'!B5:U20,3,FALSE)</f>
        <v>5</v>
      </c>
      <c r="E16" s="289">
        <f>VLOOKUP(B16,'Mobile Scores'!B5:U20,4,FALSE)</f>
        <v>3</v>
      </c>
      <c r="F16" s="289">
        <f>VLOOKUP(B16,'Mobile Scores'!B5:U20,5,FALSE)</f>
        <v>4</v>
      </c>
      <c r="G16" s="289">
        <f>VLOOKUP(B16,'Mobile Scores'!B5:U20,6,FALSE)</f>
        <v>4</v>
      </c>
      <c r="H16" s="289">
        <f>VLOOKUP(B16,'Mobile Scores'!B5:U20,7,FALSE)</f>
        <v>4</v>
      </c>
      <c r="I16" s="289">
        <f>VLOOKUP(B16,'Mobile Scores'!B5:U20,8,FALSE)</f>
        <v>4</v>
      </c>
      <c r="J16" s="289">
        <f>VLOOKUP(B16,'Mobile Scores'!B5:U20,9,FALSE)</f>
        <v>3</v>
      </c>
      <c r="K16" s="289">
        <f>VLOOKUP(B16,'Mobile Scores'!B5:U20,10,FALSE)</f>
        <v>5</v>
      </c>
      <c r="L16" s="127">
        <f t="shared" si="1"/>
        <v>36</v>
      </c>
      <c r="M16" s="291">
        <f>VLOOKUP(B16,'Mobile Scores'!B5:U20,12,FALSE)</f>
        <v>4</v>
      </c>
      <c r="N16" s="291">
        <f>VLOOKUP(B16,'Mobile Scores'!B5:U20,13,FALSE)</f>
        <v>3</v>
      </c>
      <c r="O16" s="291">
        <f>VLOOKUP(B16,'Mobile Scores'!B5:U20,14,FALSE)</f>
        <v>4</v>
      </c>
      <c r="P16" s="291">
        <f>VLOOKUP(B16,'Mobile Scores'!B5:U20,15,FALSE)</f>
        <v>5</v>
      </c>
      <c r="Q16" s="291">
        <f>VLOOKUP(B16,'Mobile Scores'!B5:U20,16,FALSE)</f>
        <v>4</v>
      </c>
      <c r="R16" s="291">
        <f>VLOOKUP(B16,'Mobile Scores'!B5:U20,17,FALSE)</f>
        <v>5</v>
      </c>
      <c r="S16" s="291">
        <f>VLOOKUP(B16,'Mobile Scores'!B5:U20,18,FALSE)</f>
        <v>4</v>
      </c>
      <c r="T16" s="291">
        <f>VLOOKUP(B16,'Mobile Scores'!B5:U20,19,FALSE)</f>
        <v>3</v>
      </c>
      <c r="U16" s="291">
        <f>VLOOKUP(B16,'Mobile Scores'!B5:U20,20,FALSE)</f>
        <v>4</v>
      </c>
      <c r="V16" s="292">
        <f t="shared" si="2"/>
        <v>36</v>
      </c>
      <c r="W16" s="293">
        <f t="shared" si="0"/>
        <v>72</v>
      </c>
    </row>
    <row r="17" spans="1:23" x14ac:dyDescent="0.35">
      <c r="A17" s="1">
        <f>VLOOKUP(B17,'Player Info'!B5:C55,2,FALSE)</f>
        <v>12</v>
      </c>
      <c r="B17" s="262" t="s">
        <v>11</v>
      </c>
      <c r="C17" s="289">
        <f>VLOOKUP(B17,'Mobile Scores'!B5:U20,2,FALSE)</f>
        <v>4</v>
      </c>
      <c r="D17" s="289">
        <f>VLOOKUP(B17,'Mobile Scores'!B5:U20,3,FALSE)</f>
        <v>5</v>
      </c>
      <c r="E17" s="289">
        <f>VLOOKUP(B17,'Mobile Scores'!B5:U20,4,FALSE)</f>
        <v>3</v>
      </c>
      <c r="F17" s="289">
        <f>VLOOKUP(B17,'Mobile Scores'!B5:U20,5,FALSE)</f>
        <v>4</v>
      </c>
      <c r="G17" s="289">
        <f>VLOOKUP(B17,'Mobile Scores'!B5:U20,6,FALSE)</f>
        <v>4</v>
      </c>
      <c r="H17" s="289">
        <f>VLOOKUP(B17,'Mobile Scores'!B5:U20,7,FALSE)</f>
        <v>4</v>
      </c>
      <c r="I17" s="289">
        <f>VLOOKUP(B17,'Mobile Scores'!B5:U20,8,FALSE)</f>
        <v>4</v>
      </c>
      <c r="J17" s="289">
        <f>VLOOKUP(B17,'Mobile Scores'!B5:U20,9,FALSE)</f>
        <v>3</v>
      </c>
      <c r="K17" s="289">
        <f>VLOOKUP(B17,'Mobile Scores'!B5:U20,10,FALSE)</f>
        <v>5</v>
      </c>
      <c r="L17" s="127">
        <f t="shared" si="1"/>
        <v>36</v>
      </c>
      <c r="M17" s="291">
        <f>VLOOKUP(B17,'Mobile Scores'!B5:U20,12,FALSE)</f>
        <v>4</v>
      </c>
      <c r="N17" s="291">
        <f>VLOOKUP(B17,'Mobile Scores'!B5:U20,13,FALSE)</f>
        <v>3</v>
      </c>
      <c r="O17" s="291">
        <f>VLOOKUP(B17,'Mobile Scores'!B5:U20,14,FALSE)</f>
        <v>4</v>
      </c>
      <c r="P17" s="291">
        <f>VLOOKUP(B17,'Mobile Scores'!B5:U20,15,FALSE)</f>
        <v>5</v>
      </c>
      <c r="Q17" s="291">
        <f>VLOOKUP(B17,'Mobile Scores'!B5:U20,16,FALSE)</f>
        <v>4</v>
      </c>
      <c r="R17" s="291">
        <f>VLOOKUP(B17,'Mobile Scores'!B5:U20,17,FALSE)</f>
        <v>5</v>
      </c>
      <c r="S17" s="291">
        <f>VLOOKUP(B17,'Mobile Scores'!B5:U20,18,FALSE)</f>
        <v>4</v>
      </c>
      <c r="T17" s="291">
        <f>VLOOKUP(B17,'Mobile Scores'!B5:U20,19,FALSE)</f>
        <v>3</v>
      </c>
      <c r="U17" s="291">
        <f>VLOOKUP(B17,'Mobile Scores'!B5:U20,20,FALSE)</f>
        <v>4</v>
      </c>
      <c r="V17" s="292">
        <f t="shared" si="2"/>
        <v>36</v>
      </c>
      <c r="W17" s="293">
        <f t="shared" si="0"/>
        <v>72</v>
      </c>
    </row>
    <row r="18" spans="1:23" x14ac:dyDescent="0.35">
      <c r="A18" s="1">
        <f>VLOOKUP(B18,'Player Info'!B5:C55,2,FALSE)</f>
        <v>15</v>
      </c>
      <c r="B18" s="262" t="s">
        <v>19</v>
      </c>
      <c r="C18" s="290">
        <f>VLOOKUP(B18,'Mobile Scores'!B5:U20,2,FALSE)</f>
        <v>4</v>
      </c>
      <c r="D18" s="290">
        <f>VLOOKUP(B18,'Mobile Scores'!B5:U20,3,FALSE)</f>
        <v>5</v>
      </c>
      <c r="E18" s="290">
        <f>VLOOKUP(B18,'Mobile Scores'!B5:U20,4,FALSE)</f>
        <v>3</v>
      </c>
      <c r="F18" s="290">
        <f>VLOOKUP(B18,'Mobile Scores'!B5:U20,5,FALSE)</f>
        <v>4</v>
      </c>
      <c r="G18" s="290">
        <f>VLOOKUP(B18,'Mobile Scores'!B5:U20,6,FALSE)</f>
        <v>4</v>
      </c>
      <c r="H18" s="290">
        <f>VLOOKUP(B18,'Mobile Scores'!B5:U20,7,FALSE)</f>
        <v>4</v>
      </c>
      <c r="I18" s="290">
        <f>VLOOKUP(B18,'Mobile Scores'!B5:U20,8,FALSE)</f>
        <v>4</v>
      </c>
      <c r="J18" s="290">
        <f>VLOOKUP(B18,'Mobile Scores'!B5:U20,9,FALSE)</f>
        <v>3</v>
      </c>
      <c r="K18" s="290">
        <f>VLOOKUP(B18,'Mobile Scores'!B5:U20,10,FALSE)</f>
        <v>5</v>
      </c>
      <c r="L18" s="127">
        <f t="shared" si="1"/>
        <v>36</v>
      </c>
      <c r="M18" s="291">
        <f>VLOOKUP(B18,'Mobile Scores'!B5:U20,12,FALSE)</f>
        <v>4</v>
      </c>
      <c r="N18" s="291">
        <f>VLOOKUP(B18,'Mobile Scores'!B5:U20,13,FALSE)</f>
        <v>3</v>
      </c>
      <c r="O18" s="291">
        <f>VLOOKUP(B18,'Mobile Scores'!B5:U20,14,FALSE)</f>
        <v>4</v>
      </c>
      <c r="P18" s="291">
        <f>VLOOKUP(B18,'Mobile Scores'!B5:U20,15,FALSE)</f>
        <v>5</v>
      </c>
      <c r="Q18" s="291">
        <f>VLOOKUP(B18,'Mobile Scores'!B5:U20,16,FALSE)</f>
        <v>4</v>
      </c>
      <c r="R18" s="291">
        <f>VLOOKUP(B18,'Mobile Scores'!B5:U20,17,FALSE)</f>
        <v>5</v>
      </c>
      <c r="S18" s="291">
        <f>VLOOKUP(B18,'Mobile Scores'!B5:U20,18,FALSE)</f>
        <v>4</v>
      </c>
      <c r="T18" s="291">
        <f>VLOOKUP(B18,'Mobile Scores'!B5:U20,19,FALSE)</f>
        <v>3</v>
      </c>
      <c r="U18" s="291">
        <f>VLOOKUP(B18,'Mobile Scores'!B5:U20,20,FALSE)</f>
        <v>4</v>
      </c>
      <c r="V18" s="292">
        <f t="shared" si="2"/>
        <v>36</v>
      </c>
      <c r="W18" s="293">
        <f t="shared" si="0"/>
        <v>72</v>
      </c>
    </row>
    <row r="19" spans="1:23" x14ac:dyDescent="0.35">
      <c r="A19" s="1">
        <f>VLOOKUP(B19,'Player Info'!B5:C55,2,FALSE)</f>
        <v>16</v>
      </c>
      <c r="B19" s="261" t="s">
        <v>98</v>
      </c>
      <c r="C19" s="290">
        <f>VLOOKUP(B19,'Mobile Scores'!B5:U20,2,FALSE)</f>
        <v>4</v>
      </c>
      <c r="D19" s="290">
        <f>VLOOKUP(B19,'Mobile Scores'!B5:U20,3,FALSE)</f>
        <v>5</v>
      </c>
      <c r="E19" s="290">
        <f>VLOOKUP(B19,'Mobile Scores'!B5:U20,4,FALSE)</f>
        <v>3</v>
      </c>
      <c r="F19" s="290">
        <f>VLOOKUP(B19,'Mobile Scores'!B5:U20,5,FALSE)</f>
        <v>4</v>
      </c>
      <c r="G19" s="290">
        <f>VLOOKUP(B19,'Mobile Scores'!B5:U20,6,FALSE)</f>
        <v>4</v>
      </c>
      <c r="H19" s="290">
        <f>VLOOKUP(B19,'Mobile Scores'!B5:U20,7,FALSE)</f>
        <v>4</v>
      </c>
      <c r="I19" s="290">
        <f>VLOOKUP(B19,'Mobile Scores'!B5:U20,8,FALSE)</f>
        <v>4</v>
      </c>
      <c r="J19" s="290">
        <f>VLOOKUP(B19,'Mobile Scores'!B5:U20,9,FALSE)</f>
        <v>3</v>
      </c>
      <c r="K19" s="290">
        <f>VLOOKUP(B19,'Mobile Scores'!B5:U20,10,FALSE)</f>
        <v>5</v>
      </c>
      <c r="L19" s="127">
        <f t="shared" si="1"/>
        <v>36</v>
      </c>
      <c r="M19" s="291">
        <f>VLOOKUP(B19,'Mobile Scores'!B5:U20,12,FALSE)</f>
        <v>4</v>
      </c>
      <c r="N19" s="291">
        <f>VLOOKUP(B19,'Mobile Scores'!B5:U20,13,FALSE)</f>
        <v>3</v>
      </c>
      <c r="O19" s="291">
        <f>VLOOKUP(B19,'Mobile Scores'!B5:U20,14,FALSE)</f>
        <v>4</v>
      </c>
      <c r="P19" s="291">
        <f>VLOOKUP(B19,'Mobile Scores'!B5:U20,15,FALSE)</f>
        <v>5</v>
      </c>
      <c r="Q19" s="291">
        <f>VLOOKUP(B19,'Mobile Scores'!B5:U20,16,FALSE)</f>
        <v>4</v>
      </c>
      <c r="R19" s="291">
        <f>VLOOKUP(B19,'Mobile Scores'!B5:U20,17,FALSE)</f>
        <v>5</v>
      </c>
      <c r="S19" s="291">
        <f>VLOOKUP(B19,'Mobile Scores'!B5:U20,18,FALSE)</f>
        <v>4</v>
      </c>
      <c r="T19" s="291">
        <f>VLOOKUP(B19,'Mobile Scores'!B5:U20,19,FALSE)</f>
        <v>3</v>
      </c>
      <c r="U19" s="291">
        <f>VLOOKUP(B19,'Mobile Scores'!B5:U20,20,FALSE)</f>
        <v>4</v>
      </c>
      <c r="V19" s="292">
        <f t="shared" si="2"/>
        <v>36</v>
      </c>
      <c r="W19" s="293">
        <f t="shared" si="0"/>
        <v>72</v>
      </c>
    </row>
    <row r="20" spans="1:23" x14ac:dyDescent="0.35">
      <c r="A20" s="1">
        <f>VLOOKUP(B20,'Player Info'!B5:C55,2,FALSE)</f>
        <v>17</v>
      </c>
      <c r="B20" s="261" t="s">
        <v>105</v>
      </c>
      <c r="C20" s="289">
        <f>VLOOKUP(B20,'Mobile Scores'!B5:U20,2,FALSE)</f>
        <v>4</v>
      </c>
      <c r="D20" s="289">
        <f>VLOOKUP(B20,'Mobile Scores'!B5:U20,3,FALSE)</f>
        <v>5</v>
      </c>
      <c r="E20" s="289">
        <f>VLOOKUP(B20,'Mobile Scores'!B5:U20,4,FALSE)</f>
        <v>3</v>
      </c>
      <c r="F20" s="289">
        <f>VLOOKUP(B20,'Mobile Scores'!B5:U20,5,FALSE)</f>
        <v>4</v>
      </c>
      <c r="G20" s="289">
        <f>VLOOKUP(B20,'Mobile Scores'!B5:U20,6,FALSE)</f>
        <v>4</v>
      </c>
      <c r="H20" s="289">
        <f>VLOOKUP(B20,'Mobile Scores'!B5:U20,7,FALSE)</f>
        <v>4</v>
      </c>
      <c r="I20" s="289">
        <f>VLOOKUP(B20,'Mobile Scores'!B5:U20,8,FALSE)</f>
        <v>4</v>
      </c>
      <c r="J20" s="289">
        <f>VLOOKUP(B20,'Mobile Scores'!B5:U20,9,FALSE)</f>
        <v>3</v>
      </c>
      <c r="K20" s="289">
        <f>VLOOKUP(B20,'Mobile Scores'!B5:U20,10,FALSE)</f>
        <v>5</v>
      </c>
      <c r="L20" s="127">
        <f t="shared" si="1"/>
        <v>36</v>
      </c>
      <c r="M20" s="291">
        <f>VLOOKUP(B20,'Mobile Scores'!B5:U20,12,FALSE)</f>
        <v>4</v>
      </c>
      <c r="N20" s="291">
        <f>VLOOKUP(B20,'Mobile Scores'!B5:U20,13,FALSE)</f>
        <v>3</v>
      </c>
      <c r="O20" s="291">
        <f>VLOOKUP(B20,'Mobile Scores'!B5:U20,14,FALSE)</f>
        <v>4</v>
      </c>
      <c r="P20" s="291">
        <f>VLOOKUP(B20,'Mobile Scores'!B5:U20,15,FALSE)</f>
        <v>5</v>
      </c>
      <c r="Q20" s="291">
        <f>VLOOKUP(B20,'Mobile Scores'!B5:U20,16,FALSE)</f>
        <v>4</v>
      </c>
      <c r="R20" s="291">
        <f>VLOOKUP(B20,'Mobile Scores'!B5:U20,17,FALSE)</f>
        <v>5</v>
      </c>
      <c r="S20" s="291">
        <f>VLOOKUP(B20,'Mobile Scores'!B5:U20,18,FALSE)</f>
        <v>4</v>
      </c>
      <c r="T20" s="291">
        <f>VLOOKUP(B20,'Mobile Scores'!B5:U20,19,FALSE)</f>
        <v>3</v>
      </c>
      <c r="U20" s="291">
        <f>VLOOKUP(B20,'Mobile Scores'!B5:U20,20,FALSE)</f>
        <v>4</v>
      </c>
      <c r="V20" s="292">
        <f t="shared" si="2"/>
        <v>36</v>
      </c>
      <c r="W20" s="293">
        <f t="shared" si="0"/>
        <v>72</v>
      </c>
    </row>
    <row r="21" spans="1:23" x14ac:dyDescent="0.35">
      <c r="A21" s="1">
        <f>VLOOKUP(B21,'Player Info'!B5:C55,2,FALSE)</f>
        <v>18</v>
      </c>
      <c r="B21" s="262" t="s">
        <v>13</v>
      </c>
      <c r="C21" s="289">
        <f>VLOOKUP(B21,'Mobile Scores'!B5:U20,2,FALSE)</f>
        <v>4</v>
      </c>
      <c r="D21" s="289">
        <f>VLOOKUP(B21,'Mobile Scores'!B5:U20,3,FALSE)</f>
        <v>5</v>
      </c>
      <c r="E21" s="289">
        <f>VLOOKUP(B21,'Mobile Scores'!B5:U20,4,FALSE)</f>
        <v>3</v>
      </c>
      <c r="F21" s="289">
        <f>VLOOKUP(B21,'Mobile Scores'!B5:U20,5,FALSE)</f>
        <v>4</v>
      </c>
      <c r="G21" s="289">
        <f>VLOOKUP(B21,'Mobile Scores'!B5:U20,6,FALSE)</f>
        <v>4</v>
      </c>
      <c r="H21" s="289">
        <f>VLOOKUP(B21,'Mobile Scores'!B5:U20,7,FALSE)</f>
        <v>4</v>
      </c>
      <c r="I21" s="289">
        <f>VLOOKUP(B21,'Mobile Scores'!B5:U20,8,FALSE)</f>
        <v>4</v>
      </c>
      <c r="J21" s="289">
        <f>VLOOKUP(B21,'Mobile Scores'!B5:U20,9,FALSE)</f>
        <v>3</v>
      </c>
      <c r="K21" s="289">
        <f>VLOOKUP(B21,'Mobile Scores'!B5:U20,10,FALSE)</f>
        <v>5</v>
      </c>
      <c r="L21" s="127">
        <f t="shared" si="1"/>
        <v>36</v>
      </c>
      <c r="M21" s="291">
        <f>VLOOKUP(B21,'Mobile Scores'!B5:U20,12,FALSE)</f>
        <v>4</v>
      </c>
      <c r="N21" s="291">
        <f>VLOOKUP(B21,'Mobile Scores'!B5:U20,13,FALSE)</f>
        <v>3</v>
      </c>
      <c r="O21" s="291">
        <f>VLOOKUP(B21,'Mobile Scores'!B5:U20,14,FALSE)</f>
        <v>4</v>
      </c>
      <c r="P21" s="291">
        <f>VLOOKUP(B21,'Mobile Scores'!B5:U20,15,FALSE)</f>
        <v>5</v>
      </c>
      <c r="Q21" s="291">
        <f>VLOOKUP(B21,'Mobile Scores'!B5:U20,16,FALSE)</f>
        <v>4</v>
      </c>
      <c r="R21" s="291">
        <f>VLOOKUP(B21,'Mobile Scores'!B5:U20,17,FALSE)</f>
        <v>5</v>
      </c>
      <c r="S21" s="291">
        <f>VLOOKUP(B21,'Mobile Scores'!B5:U20,18,FALSE)</f>
        <v>4</v>
      </c>
      <c r="T21" s="291">
        <f>VLOOKUP(B21,'Mobile Scores'!B5:U20,19,FALSE)</f>
        <v>3</v>
      </c>
      <c r="U21" s="291">
        <f>VLOOKUP(B21,'Mobile Scores'!B5:U20,20,FALSE)</f>
        <v>4</v>
      </c>
      <c r="V21" s="292">
        <f t="shared" si="2"/>
        <v>36</v>
      </c>
      <c r="W21" s="293">
        <f t="shared" si="0"/>
        <v>72</v>
      </c>
    </row>
    <row r="22" spans="1:23" x14ac:dyDescent="0.35">
      <c r="A22" s="1">
        <f>VLOOKUP(B22,'Player Info'!B5:C55,2,FALSE)</f>
        <v>20</v>
      </c>
      <c r="B22" s="262" t="s">
        <v>97</v>
      </c>
      <c r="C22" s="289">
        <f>VLOOKUP(B22,'Mobile Scores'!B5:U20,2,FALSE)</f>
        <v>4</v>
      </c>
      <c r="D22" s="289">
        <f>VLOOKUP(B22,'Mobile Scores'!B5:U20,3,FALSE)</f>
        <v>5</v>
      </c>
      <c r="E22" s="289">
        <f>VLOOKUP(B22,'Mobile Scores'!B5:U20,4,FALSE)</f>
        <v>3</v>
      </c>
      <c r="F22" s="289">
        <f>VLOOKUP(B22,'Mobile Scores'!B5:U20,5,FALSE)</f>
        <v>4</v>
      </c>
      <c r="G22" s="289">
        <f>VLOOKUP(B22,'Mobile Scores'!B5:U20,6,FALSE)</f>
        <v>4</v>
      </c>
      <c r="H22" s="289">
        <f>VLOOKUP(B22,'Mobile Scores'!B5:U20,7,FALSE)</f>
        <v>4</v>
      </c>
      <c r="I22" s="289">
        <f>VLOOKUP(B22,'Mobile Scores'!B5:U20,8,FALSE)</f>
        <v>4</v>
      </c>
      <c r="J22" s="289">
        <f>VLOOKUP(B22,'Mobile Scores'!B5:U20,9,FALSE)</f>
        <v>3</v>
      </c>
      <c r="K22" s="289">
        <f>VLOOKUP(B22,'Mobile Scores'!B5:U20,10,FALSE)</f>
        <v>5</v>
      </c>
      <c r="L22" s="127">
        <f t="shared" si="1"/>
        <v>36</v>
      </c>
      <c r="M22" s="291">
        <f>VLOOKUP(B22,'Mobile Scores'!B5:U20,12,FALSE)</f>
        <v>4</v>
      </c>
      <c r="N22" s="291">
        <f>VLOOKUP(B22,'Mobile Scores'!B5:U20,13,FALSE)</f>
        <v>3</v>
      </c>
      <c r="O22" s="291">
        <f>VLOOKUP(B22,'Mobile Scores'!B5:U20,14,FALSE)</f>
        <v>4</v>
      </c>
      <c r="P22" s="291">
        <f>VLOOKUP(B22,'Mobile Scores'!B5:U20,15,FALSE)</f>
        <v>5</v>
      </c>
      <c r="Q22" s="291">
        <f>VLOOKUP(B22,'Mobile Scores'!B5:U20,16,FALSE)</f>
        <v>4</v>
      </c>
      <c r="R22" s="291">
        <f>VLOOKUP(B22,'Mobile Scores'!B5:U20,17,FALSE)</f>
        <v>5</v>
      </c>
      <c r="S22" s="291">
        <f>VLOOKUP(B22,'Mobile Scores'!B5:U20,18,FALSE)</f>
        <v>4</v>
      </c>
      <c r="T22" s="291">
        <f>VLOOKUP(B22,'Mobile Scores'!B5:U20,19,FALSE)</f>
        <v>3</v>
      </c>
      <c r="U22" s="291">
        <f>VLOOKUP(B22,'Mobile Scores'!B5:U20,20,FALSE)</f>
        <v>4</v>
      </c>
      <c r="V22" s="292">
        <f t="shared" si="2"/>
        <v>36</v>
      </c>
      <c r="W22" s="293">
        <f t="shared" si="0"/>
        <v>72</v>
      </c>
    </row>
    <row r="23" spans="1:23" x14ac:dyDescent="0.35">
      <c r="A23" s="1">
        <f>VLOOKUP(B23,'Player Info'!B5:C55,2,FALSE)</f>
        <v>26</v>
      </c>
      <c r="B23" s="261" t="s">
        <v>71</v>
      </c>
      <c r="C23" s="289">
        <f>VLOOKUP(B23,'Mobile Scores'!B5:U20,2,FALSE)</f>
        <v>4</v>
      </c>
      <c r="D23" s="289">
        <f>VLOOKUP(B23,'Mobile Scores'!B5:U20,3,FALSE)</f>
        <v>5</v>
      </c>
      <c r="E23" s="289">
        <f>VLOOKUP(B23,'Mobile Scores'!B5:U20,4,FALSE)</f>
        <v>3</v>
      </c>
      <c r="F23" s="289">
        <f>VLOOKUP(B23,'Mobile Scores'!B5:U20,5,FALSE)</f>
        <v>4</v>
      </c>
      <c r="G23" s="289">
        <f>VLOOKUP(B23,'Mobile Scores'!B5:U20,6,FALSE)</f>
        <v>4</v>
      </c>
      <c r="H23" s="289">
        <f>VLOOKUP(B23,'Mobile Scores'!B5:U20,7,FALSE)</f>
        <v>4</v>
      </c>
      <c r="I23" s="289">
        <f>VLOOKUP(B23,'Mobile Scores'!B5:U20,8,FALSE)</f>
        <v>4</v>
      </c>
      <c r="J23" s="289">
        <f>VLOOKUP(B23,'Mobile Scores'!B5:U20,9,FALSE)</f>
        <v>3</v>
      </c>
      <c r="K23" s="289">
        <f>VLOOKUP(B23,'Mobile Scores'!B5:U20,10,FALSE)</f>
        <v>5</v>
      </c>
      <c r="L23" s="127">
        <f t="shared" si="1"/>
        <v>36</v>
      </c>
      <c r="M23" s="291">
        <f>VLOOKUP(B23,'Mobile Scores'!B5:U20,12,FALSE)</f>
        <v>4</v>
      </c>
      <c r="N23" s="291">
        <f>VLOOKUP(B23,'Mobile Scores'!B5:U20,13,FALSE)</f>
        <v>3</v>
      </c>
      <c r="O23" s="291">
        <f>VLOOKUP(B23,'Mobile Scores'!B5:U20,14,FALSE)</f>
        <v>4</v>
      </c>
      <c r="P23" s="291">
        <f>VLOOKUP(B23,'Mobile Scores'!B5:U20,15,FALSE)</f>
        <v>5</v>
      </c>
      <c r="Q23" s="291">
        <f>VLOOKUP(B23,'Mobile Scores'!B5:U20,16,FALSE)</f>
        <v>4</v>
      </c>
      <c r="R23" s="291">
        <f>VLOOKUP(B23,'Mobile Scores'!B5:U20,17,FALSE)</f>
        <v>5</v>
      </c>
      <c r="S23" s="291">
        <f>VLOOKUP(B23,'Mobile Scores'!B5:U20,18,FALSE)</f>
        <v>4</v>
      </c>
      <c r="T23" s="291">
        <f>VLOOKUP(B23,'Mobile Scores'!B5:U20,19,FALSE)</f>
        <v>3</v>
      </c>
      <c r="U23" s="291">
        <f>VLOOKUP(B23,'Mobile Scores'!B5:U20,20,FALSE)</f>
        <v>4</v>
      </c>
      <c r="V23" s="292">
        <f t="shared" si="2"/>
        <v>36</v>
      </c>
      <c r="W23" s="293">
        <f t="shared" si="0"/>
        <v>72</v>
      </c>
    </row>
    <row r="24" spans="1:23" x14ac:dyDescent="0.35">
      <c r="A24" s="1">
        <f>VLOOKUP(B24,'Player Info'!B5:C55,2,FALSE)</f>
        <v>26</v>
      </c>
      <c r="B24" s="261" t="s">
        <v>20</v>
      </c>
      <c r="C24" s="289">
        <f>VLOOKUP(B24,'Mobile Scores'!B5:U20,2,FALSE)</f>
        <v>4</v>
      </c>
      <c r="D24" s="289">
        <f>VLOOKUP(B24,'Mobile Scores'!B5:U20,3,FALSE)</f>
        <v>5</v>
      </c>
      <c r="E24" s="289">
        <f>VLOOKUP(B24,'Mobile Scores'!B5:U20,4,FALSE)</f>
        <v>3</v>
      </c>
      <c r="F24" s="289">
        <f>VLOOKUP(B24,'Mobile Scores'!B5:U20,5,FALSE)</f>
        <v>4</v>
      </c>
      <c r="G24" s="289">
        <f>VLOOKUP(B24,'Mobile Scores'!B5:U20,6,FALSE)</f>
        <v>4</v>
      </c>
      <c r="H24" s="289">
        <f>VLOOKUP(B24,'Mobile Scores'!B5:U20,7,FALSE)</f>
        <v>4</v>
      </c>
      <c r="I24" s="289">
        <f>VLOOKUP(B24,'Mobile Scores'!B5:U20,8,FALSE)</f>
        <v>4</v>
      </c>
      <c r="J24" s="289">
        <f>VLOOKUP(B24,'Mobile Scores'!B5:U20,9,FALSE)</f>
        <v>3</v>
      </c>
      <c r="K24" s="289">
        <f>VLOOKUP(B24,'Mobile Scores'!B5:U20,10,FALSE)</f>
        <v>5</v>
      </c>
      <c r="L24" s="127">
        <f t="shared" si="1"/>
        <v>36</v>
      </c>
      <c r="M24" s="291">
        <f>VLOOKUP(B24,'Mobile Scores'!B5:U20,12,FALSE)</f>
        <v>4</v>
      </c>
      <c r="N24" s="291">
        <f>VLOOKUP(B24,'Mobile Scores'!B5:U20,13,FALSE)</f>
        <v>3</v>
      </c>
      <c r="O24" s="291">
        <f>VLOOKUP(B24,'Mobile Scores'!B5:U20,14,FALSE)</f>
        <v>4</v>
      </c>
      <c r="P24" s="291">
        <f>VLOOKUP(B24,'Mobile Scores'!B5:U20,15,FALSE)</f>
        <v>5</v>
      </c>
      <c r="Q24" s="291">
        <f>VLOOKUP(B24,'Mobile Scores'!B5:U20,16,FALSE)</f>
        <v>4</v>
      </c>
      <c r="R24" s="291">
        <f>VLOOKUP(B24,'Mobile Scores'!B5:U20,17,FALSE)</f>
        <v>5</v>
      </c>
      <c r="S24" s="291">
        <f>VLOOKUP(B24,'Mobile Scores'!B5:U20,18,FALSE)</f>
        <v>4</v>
      </c>
      <c r="T24" s="291">
        <f>VLOOKUP(B24,'Mobile Scores'!B5:U20,19,FALSE)</f>
        <v>3</v>
      </c>
      <c r="U24" s="291">
        <f>VLOOKUP(B24,'Mobile Scores'!B5:U20,20,FALSE)</f>
        <v>4</v>
      </c>
      <c r="V24" s="292">
        <f t="shared" si="2"/>
        <v>36</v>
      </c>
      <c r="W24" s="293">
        <f t="shared" si="0"/>
        <v>72</v>
      </c>
    </row>
    <row r="25" spans="1:23" x14ac:dyDescent="0.35">
      <c r="A25" s="1">
        <f>VLOOKUP(B25,'Player Info'!B5:C55,2,FALSE)</f>
        <v>21</v>
      </c>
      <c r="B25" s="262" t="s">
        <v>100</v>
      </c>
      <c r="C25" s="289">
        <f>VLOOKUP(B25,'Mobile Scores'!B5:U20,2,FALSE)</f>
        <v>4</v>
      </c>
      <c r="D25" s="289">
        <f>VLOOKUP(B25,'Mobile Scores'!B5:U20,3,FALSE)</f>
        <v>5</v>
      </c>
      <c r="E25" s="289">
        <f>VLOOKUP(B25,'Mobile Scores'!B5:U20,4,FALSE)</f>
        <v>3</v>
      </c>
      <c r="F25" s="289">
        <f>VLOOKUP(B25,'Mobile Scores'!B5:U20,5,FALSE)</f>
        <v>4</v>
      </c>
      <c r="G25" s="289">
        <f>VLOOKUP(B25,'Mobile Scores'!B5:U20,6,FALSE)</f>
        <v>4</v>
      </c>
      <c r="H25" s="289">
        <f>VLOOKUP(B25,'Mobile Scores'!B5:U20,7,FALSE)</f>
        <v>4</v>
      </c>
      <c r="I25" s="289">
        <f>VLOOKUP(B25,'Mobile Scores'!B5:U20,8,FALSE)</f>
        <v>4</v>
      </c>
      <c r="J25" s="289">
        <f>VLOOKUP(B25,'Mobile Scores'!B5:U20,9,FALSE)</f>
        <v>3</v>
      </c>
      <c r="K25" s="289">
        <f>VLOOKUP(B25,'Mobile Scores'!B5:U20,10,FALSE)</f>
        <v>5</v>
      </c>
      <c r="L25" s="127">
        <f t="shared" si="1"/>
        <v>36</v>
      </c>
      <c r="M25" s="291">
        <f>VLOOKUP(B25,'Mobile Scores'!B5:U20,12,FALSE)</f>
        <v>4</v>
      </c>
      <c r="N25" s="291">
        <f>VLOOKUP(B25,'Mobile Scores'!B5:U20,13,FALSE)</f>
        <v>3</v>
      </c>
      <c r="O25" s="291">
        <f>VLOOKUP(B25,'Mobile Scores'!B5:U20,14,FALSE)</f>
        <v>4</v>
      </c>
      <c r="P25" s="291">
        <f>VLOOKUP(B25,'Mobile Scores'!B5:U20,15,FALSE)</f>
        <v>5</v>
      </c>
      <c r="Q25" s="291">
        <f>VLOOKUP(B25,'Mobile Scores'!B5:U20,16,FALSE)</f>
        <v>4</v>
      </c>
      <c r="R25" s="291">
        <f>VLOOKUP(B25,'Mobile Scores'!B5:U20,17,FALSE)</f>
        <v>5</v>
      </c>
      <c r="S25" s="291">
        <f>VLOOKUP(B25,'Mobile Scores'!B5:U20,18,FALSE)</f>
        <v>4</v>
      </c>
      <c r="T25" s="291">
        <f>VLOOKUP(B25,'Mobile Scores'!B5:U20,19,FALSE)</f>
        <v>3</v>
      </c>
      <c r="U25" s="291">
        <f>VLOOKUP(B25,'Mobile Scores'!B5:U20,20,FALSE)</f>
        <v>4</v>
      </c>
      <c r="V25" s="292">
        <f t="shared" si="2"/>
        <v>36</v>
      </c>
      <c r="W25" s="293">
        <f t="shared" si="0"/>
        <v>72</v>
      </c>
    </row>
    <row r="26" spans="1:23" ht="15" thickBot="1" x14ac:dyDescent="0.4">
      <c r="A26" s="1">
        <f>VLOOKUP(B26,'Player Info'!B5:C55,2,FALSE)</f>
        <v>16</v>
      </c>
      <c r="B26" s="263" t="s">
        <v>281</v>
      </c>
      <c r="C26" s="289">
        <f>VLOOKUP(B26,'Mobile Scores'!B5:U20,2,FALSE)</f>
        <v>4</v>
      </c>
      <c r="D26" s="289">
        <f>VLOOKUP(B26,'Mobile Scores'!B5:U20,3,FALSE)</f>
        <v>5</v>
      </c>
      <c r="E26" s="289">
        <f>VLOOKUP(B26,'Mobile Scores'!B5:U20,4,FALSE)</f>
        <v>3</v>
      </c>
      <c r="F26" s="289">
        <f>VLOOKUP(B26,'Mobile Scores'!B5:U20,5,FALSE)</f>
        <v>4</v>
      </c>
      <c r="G26" s="289">
        <f>VLOOKUP(B26,'Mobile Scores'!B5:U20,6,FALSE)</f>
        <v>4</v>
      </c>
      <c r="H26" s="289">
        <f>VLOOKUP(B26,'Mobile Scores'!B5:U20,7,FALSE)</f>
        <v>4</v>
      </c>
      <c r="I26" s="289">
        <f>VLOOKUP(B26,'Mobile Scores'!B5:U20,8,FALSE)</f>
        <v>4</v>
      </c>
      <c r="J26" s="289">
        <f>VLOOKUP(B26,'Mobile Scores'!B5:U20,9,FALSE)</f>
        <v>3</v>
      </c>
      <c r="K26" s="289">
        <f>VLOOKUP(B26,'Mobile Scores'!B5:U20,10,FALSE)</f>
        <v>5</v>
      </c>
      <c r="L26" s="127">
        <f t="shared" si="1"/>
        <v>36</v>
      </c>
      <c r="M26" s="291">
        <f>VLOOKUP(B26,'Mobile Scores'!B5:U20,12,FALSE)</f>
        <v>4</v>
      </c>
      <c r="N26" s="291">
        <f>VLOOKUP(B26,'Mobile Scores'!B5:U20,13,FALSE)</f>
        <v>3</v>
      </c>
      <c r="O26" s="291">
        <f>VLOOKUP(B26,'Mobile Scores'!B5:U20,14,FALSE)</f>
        <v>4</v>
      </c>
      <c r="P26" s="291">
        <f>VLOOKUP(B26,'Mobile Scores'!B5:U20,15,FALSE)</f>
        <v>5</v>
      </c>
      <c r="Q26" s="291">
        <f>VLOOKUP(B26,'Mobile Scores'!B5:U20,16,FALSE)</f>
        <v>4</v>
      </c>
      <c r="R26" s="291">
        <f>VLOOKUP(B26,'Mobile Scores'!B5:U20,17,FALSE)</f>
        <v>5</v>
      </c>
      <c r="S26" s="291">
        <f>VLOOKUP(B26,'Mobile Scores'!B5:U20,18,FALSE)</f>
        <v>4</v>
      </c>
      <c r="T26" s="291">
        <f>VLOOKUP(B26,'Mobile Scores'!B5:U20,19,FALSE)</f>
        <v>3</v>
      </c>
      <c r="U26" s="291">
        <f>VLOOKUP(B26,'Mobile Scores'!B5:U20,20,FALSE)</f>
        <v>4</v>
      </c>
      <c r="V26" s="292">
        <f t="shared" si="2"/>
        <v>36</v>
      </c>
      <c r="W26" s="293">
        <f t="shared" si="0"/>
        <v>72</v>
      </c>
    </row>
    <row r="27" spans="1:23" ht="15" thickBot="1" x14ac:dyDescent="0.4">
      <c r="B27" s="86"/>
      <c r="C27" s="17"/>
      <c r="D27" s="17"/>
      <c r="E27" s="17"/>
      <c r="F27" s="17"/>
      <c r="G27" s="17"/>
      <c r="H27" s="17"/>
      <c r="I27" s="17"/>
      <c r="J27" s="17"/>
      <c r="K27" s="17"/>
      <c r="L27" s="58"/>
      <c r="M27" s="17"/>
      <c r="N27" s="17"/>
      <c r="O27" s="17"/>
      <c r="P27" s="17"/>
      <c r="Q27" s="17"/>
      <c r="R27" s="17"/>
      <c r="S27" s="17"/>
      <c r="T27" s="17"/>
      <c r="U27" s="17"/>
      <c r="V27" s="276"/>
      <c r="W27" s="277"/>
    </row>
    <row r="28" spans="1:23" ht="21.5" thickBot="1" x14ac:dyDescent="0.55000000000000004">
      <c r="B28" s="29" t="s">
        <v>107</v>
      </c>
      <c r="C28" s="25"/>
      <c r="D28" s="25"/>
      <c r="E28" s="25"/>
      <c r="F28" s="25"/>
      <c r="G28" s="25"/>
      <c r="H28" s="25"/>
      <c r="I28" s="25"/>
      <c r="J28" s="25"/>
      <c r="K28" s="25"/>
      <c r="L28" s="25"/>
      <c r="M28" s="25"/>
      <c r="N28" s="25"/>
      <c r="O28" s="25"/>
      <c r="P28" s="25"/>
      <c r="Q28" s="25"/>
      <c r="R28" s="25"/>
      <c r="S28" s="25"/>
      <c r="T28" s="25"/>
      <c r="U28" s="25"/>
      <c r="V28" s="25"/>
      <c r="W28" s="26"/>
    </row>
    <row r="29" spans="1:23" x14ac:dyDescent="0.35">
      <c r="B29" s="93"/>
      <c r="C29" s="94"/>
      <c r="D29" s="94"/>
      <c r="E29" s="94"/>
      <c r="F29" s="94"/>
      <c r="G29" s="94"/>
      <c r="H29" s="94"/>
      <c r="I29" s="94"/>
      <c r="J29" s="94"/>
      <c r="K29" s="94"/>
      <c r="L29" s="94"/>
      <c r="M29" s="94"/>
      <c r="N29" s="94"/>
      <c r="O29" s="94"/>
      <c r="P29" s="94"/>
      <c r="Q29" s="94"/>
      <c r="R29" s="94"/>
      <c r="S29" s="94"/>
      <c r="T29" s="94"/>
      <c r="U29" s="94"/>
      <c r="V29" s="94"/>
      <c r="W29" s="95"/>
    </row>
    <row r="30" spans="1:23" ht="15" thickBot="1" x14ac:dyDescent="0.4">
      <c r="B30" s="623" t="s">
        <v>23</v>
      </c>
      <c r="C30" s="607"/>
      <c r="D30" s="607"/>
      <c r="E30" s="59" t="s">
        <v>47</v>
      </c>
      <c r="F30" s="607" t="s">
        <v>24</v>
      </c>
      <c r="G30" s="607"/>
      <c r="H30" s="607"/>
      <c r="I30" s="607"/>
      <c r="J30" s="607"/>
      <c r="K30" s="59" t="s">
        <v>47</v>
      </c>
      <c r="L30" s="607" t="s">
        <v>26</v>
      </c>
      <c r="M30" s="607"/>
      <c r="N30" s="607"/>
      <c r="O30" s="607"/>
      <c r="P30" s="607"/>
      <c r="Q30" s="59" t="s">
        <v>47</v>
      </c>
      <c r="R30" s="607" t="s">
        <v>27</v>
      </c>
      <c r="S30" s="607"/>
      <c r="T30" s="607"/>
      <c r="U30" s="607"/>
      <c r="V30" s="607"/>
      <c r="W30" s="59" t="s">
        <v>47</v>
      </c>
    </row>
    <row r="31" spans="1:23" ht="15" customHeight="1" x14ac:dyDescent="0.35">
      <c r="B31" s="151" t="str">
        <f>B41</f>
        <v>Delagardelle</v>
      </c>
      <c r="C31" s="611">
        <f>W46</f>
        <v>7.5</v>
      </c>
      <c r="D31" s="611"/>
      <c r="E31" s="634" t="str">
        <f>IF(C31=C34,"1",IF(C31&gt;C34,"2","0"))</f>
        <v>0</v>
      </c>
      <c r="F31" s="633" t="str">
        <f>B56</f>
        <v>Bruns</v>
      </c>
      <c r="G31" s="633"/>
      <c r="H31" s="633"/>
      <c r="I31" s="611">
        <f>W61</f>
        <v>9.5</v>
      </c>
      <c r="J31" s="611"/>
      <c r="K31" s="634" t="str">
        <f>IF(I31=I34,"1",IF(I31&gt;I34,"2","0"))</f>
        <v>2</v>
      </c>
      <c r="L31" s="640" t="str">
        <f>B71</f>
        <v>Havel</v>
      </c>
      <c r="M31" s="640"/>
      <c r="N31" s="640"/>
      <c r="O31" s="611">
        <f>W76</f>
        <v>7.5</v>
      </c>
      <c r="P31" s="611"/>
      <c r="Q31" s="634" t="str">
        <f>IF(O31=O34,"1",IF(O31&gt;O34,"2","0"))</f>
        <v>0</v>
      </c>
      <c r="R31" s="633" t="str">
        <f>B86</f>
        <v>Stever</v>
      </c>
      <c r="S31" s="633"/>
      <c r="T31" s="633"/>
      <c r="U31" s="611">
        <f>W91</f>
        <v>11.5</v>
      </c>
      <c r="V31" s="611"/>
      <c r="W31" s="634" t="str">
        <f>IF(U31=U34,"1",IF(U31&gt;U34,"2","0"))</f>
        <v>2</v>
      </c>
    </row>
    <row r="32" spans="1:23" ht="15" customHeight="1" x14ac:dyDescent="0.35">
      <c r="B32" s="129" t="str">
        <f>B43</f>
        <v>Henderson II</v>
      </c>
      <c r="C32" s="612"/>
      <c r="D32" s="612"/>
      <c r="E32" s="629"/>
      <c r="F32" s="635" t="str">
        <f>B58</f>
        <v>Salter</v>
      </c>
      <c r="G32" s="635"/>
      <c r="H32" s="635"/>
      <c r="I32" s="612"/>
      <c r="J32" s="612"/>
      <c r="K32" s="629"/>
      <c r="L32" s="639" t="str">
        <f>B73</f>
        <v>Tilley</v>
      </c>
      <c r="M32" s="639"/>
      <c r="N32" s="639"/>
      <c r="O32" s="612"/>
      <c r="P32" s="612"/>
      <c r="Q32" s="629"/>
      <c r="R32" s="635" t="str">
        <f>B88</f>
        <v>Mueller</v>
      </c>
      <c r="S32" s="635"/>
      <c r="T32" s="635"/>
      <c r="U32" s="612"/>
      <c r="V32" s="612"/>
      <c r="W32" s="629"/>
    </row>
    <row r="33" spans="1:23" x14ac:dyDescent="0.35">
      <c r="B33" s="130" t="s">
        <v>39</v>
      </c>
      <c r="C33" s="131"/>
      <c r="D33" s="131"/>
      <c r="E33" s="153"/>
      <c r="F33" s="624" t="s">
        <v>39</v>
      </c>
      <c r="G33" s="624"/>
      <c r="H33" s="624"/>
      <c r="I33" s="131"/>
      <c r="J33" s="131"/>
      <c r="K33" s="154"/>
      <c r="L33" s="624" t="s">
        <v>39</v>
      </c>
      <c r="M33" s="624"/>
      <c r="N33" s="624"/>
      <c r="O33" s="131"/>
      <c r="P33" s="131"/>
      <c r="Q33" s="156"/>
      <c r="R33" s="624" t="s">
        <v>39</v>
      </c>
      <c r="S33" s="624"/>
      <c r="T33" s="624"/>
      <c r="U33" s="131"/>
      <c r="V33" s="155"/>
      <c r="W33" s="152"/>
    </row>
    <row r="34" spans="1:23" ht="15" customHeight="1" x14ac:dyDescent="0.35">
      <c r="B34" s="132" t="str">
        <f>B48</f>
        <v>Whitehill</v>
      </c>
      <c r="C34" s="637">
        <f>W53</f>
        <v>10.5</v>
      </c>
      <c r="D34" s="637"/>
      <c r="E34" s="629" t="str">
        <f>IF(C31=C34,"1",IF(C34&gt;C31,"2","0"))</f>
        <v>2</v>
      </c>
      <c r="F34" s="664" t="str">
        <f>B63</f>
        <v>Stremlau</v>
      </c>
      <c r="G34" s="664"/>
      <c r="H34" s="664"/>
      <c r="I34" s="637">
        <f>W68</f>
        <v>8.5</v>
      </c>
      <c r="J34" s="637"/>
      <c r="K34" s="629" t="str">
        <f>IF(I31=I34,"1",IF(I31&lt;I34,"2","0"))</f>
        <v>0</v>
      </c>
      <c r="L34" s="636" t="str">
        <f>B78</f>
        <v>Greiner</v>
      </c>
      <c r="M34" s="636"/>
      <c r="N34" s="636"/>
      <c r="O34" s="637">
        <f>W83</f>
        <v>10.5</v>
      </c>
      <c r="P34" s="637"/>
      <c r="Q34" s="629" t="str">
        <f>IF(O31=O34,"1",IF(O31&lt;O34,"2","0"))</f>
        <v>2</v>
      </c>
      <c r="R34" s="664" t="str">
        <f>B93</f>
        <v>Rogers</v>
      </c>
      <c r="S34" s="664"/>
      <c r="T34" s="664"/>
      <c r="U34" s="637">
        <f>W98</f>
        <v>6.5</v>
      </c>
      <c r="V34" s="637"/>
      <c r="W34" s="629" t="str">
        <f>IF(U31=U34,"1",IF(U31&lt;U34,"2","0"))</f>
        <v>0</v>
      </c>
    </row>
    <row r="35" spans="1:23" ht="15.75" customHeight="1" thickBot="1" x14ac:dyDescent="0.4">
      <c r="B35" s="133" t="str">
        <f>B50</f>
        <v>Henderson</v>
      </c>
      <c r="C35" s="620"/>
      <c r="D35" s="620"/>
      <c r="E35" s="630"/>
      <c r="F35" s="638" t="str">
        <f>B65</f>
        <v>Reimers</v>
      </c>
      <c r="G35" s="638"/>
      <c r="H35" s="638"/>
      <c r="I35" s="620"/>
      <c r="J35" s="620"/>
      <c r="K35" s="630"/>
      <c r="L35" s="644" t="str">
        <f>B80</f>
        <v>Hart</v>
      </c>
      <c r="M35" s="644"/>
      <c r="N35" s="644"/>
      <c r="O35" s="620"/>
      <c r="P35" s="620"/>
      <c r="Q35" s="630"/>
      <c r="R35" s="638" t="str">
        <f>B95</f>
        <v>Stever II</v>
      </c>
      <c r="S35" s="638"/>
      <c r="T35" s="638"/>
      <c r="U35" s="620"/>
      <c r="V35" s="620"/>
      <c r="W35" s="630"/>
    </row>
    <row r="36" spans="1:23" ht="15" thickBot="1" x14ac:dyDescent="0.4">
      <c r="B36" s="86"/>
      <c r="C36" s="17"/>
      <c r="D36" s="17"/>
      <c r="E36" s="17"/>
      <c r="F36" s="17"/>
      <c r="G36" s="17"/>
      <c r="H36" s="17"/>
      <c r="I36" s="17"/>
      <c r="J36" s="17"/>
      <c r="K36" s="17"/>
      <c r="L36" s="58"/>
      <c r="M36" s="17"/>
      <c r="N36" s="17"/>
      <c r="O36" s="17"/>
      <c r="P36" s="17"/>
      <c r="Q36" s="17"/>
      <c r="R36" s="17"/>
      <c r="S36" s="17"/>
      <c r="T36" s="17"/>
      <c r="U36" s="17"/>
      <c r="V36" s="58"/>
      <c r="W36" s="87"/>
    </row>
    <row r="37" spans="1:23" ht="21" x14ac:dyDescent="0.5">
      <c r="B37" s="29" t="s">
        <v>37</v>
      </c>
      <c r="C37" s="25"/>
      <c r="D37" s="25"/>
      <c r="E37" s="25"/>
      <c r="F37" s="25"/>
      <c r="G37" s="25"/>
      <c r="H37" s="25"/>
      <c r="I37" s="25"/>
      <c r="J37" s="25"/>
      <c r="K37" s="25"/>
      <c r="L37" s="25"/>
      <c r="M37" s="25"/>
      <c r="N37" s="25"/>
      <c r="O37" s="25"/>
      <c r="P37" s="25"/>
      <c r="Q37" s="25"/>
      <c r="R37" s="25"/>
      <c r="S37" s="25"/>
      <c r="T37" s="25"/>
      <c r="U37" s="25"/>
      <c r="V37" s="25"/>
      <c r="W37" s="26"/>
    </row>
    <row r="38" spans="1:23" ht="15" thickBot="1" x14ac:dyDescent="0.4">
      <c r="B38" s="97" t="s">
        <v>0</v>
      </c>
      <c r="C38" s="97">
        <v>1</v>
      </c>
      <c r="D38" s="97">
        <v>2</v>
      </c>
      <c r="E38" s="97">
        <v>3</v>
      </c>
      <c r="F38" s="97">
        <v>4</v>
      </c>
      <c r="G38" s="97">
        <v>5</v>
      </c>
      <c r="H38" s="97">
        <v>6</v>
      </c>
      <c r="I38" s="97">
        <v>7</v>
      </c>
      <c r="J38" s="97">
        <v>8</v>
      </c>
      <c r="K38" s="97">
        <v>9</v>
      </c>
      <c r="L38" s="97" t="s">
        <v>1</v>
      </c>
      <c r="M38" s="97">
        <v>10</v>
      </c>
      <c r="N38" s="97">
        <v>11</v>
      </c>
      <c r="O38" s="97">
        <v>12</v>
      </c>
      <c r="P38" s="97">
        <v>13</v>
      </c>
      <c r="Q38" s="97">
        <v>14</v>
      </c>
      <c r="R38" s="97">
        <v>15</v>
      </c>
      <c r="S38" s="97">
        <v>16</v>
      </c>
      <c r="T38" s="97">
        <v>17</v>
      </c>
      <c r="U38" s="97">
        <v>18</v>
      </c>
      <c r="V38" s="97" t="s">
        <v>14</v>
      </c>
      <c r="W38" s="98" t="s">
        <v>15</v>
      </c>
    </row>
    <row r="39" spans="1:23" ht="15" thickBot="1" x14ac:dyDescent="0.4">
      <c r="B39" s="6"/>
      <c r="C39" s="3"/>
      <c r="D39" s="3"/>
      <c r="E39" s="3"/>
      <c r="F39" s="3"/>
      <c r="G39" s="3"/>
      <c r="H39" s="3"/>
      <c r="I39" s="3"/>
      <c r="J39" s="3"/>
      <c r="K39" s="3"/>
      <c r="L39" s="3"/>
      <c r="M39" s="3"/>
      <c r="N39" s="3"/>
      <c r="O39" s="3"/>
      <c r="P39" s="3"/>
      <c r="Q39" s="3"/>
      <c r="R39" s="3"/>
      <c r="S39" s="3"/>
      <c r="T39" s="3"/>
      <c r="U39" s="3"/>
      <c r="V39" s="3"/>
      <c r="W39" s="4"/>
    </row>
    <row r="40" spans="1:23" x14ac:dyDescent="0.35">
      <c r="B40" s="20" t="s">
        <v>23</v>
      </c>
      <c r="C40" s="21"/>
      <c r="D40" s="21"/>
      <c r="E40" s="21"/>
      <c r="F40" s="21"/>
      <c r="G40" s="21"/>
      <c r="H40" s="21"/>
      <c r="I40" s="21"/>
      <c r="J40" s="21"/>
      <c r="K40" s="21"/>
      <c r="L40" s="21"/>
      <c r="M40" s="21"/>
      <c r="N40" s="21"/>
      <c r="O40" s="21"/>
      <c r="P40" s="21"/>
      <c r="Q40" s="21"/>
      <c r="R40" s="643" t="s">
        <v>25</v>
      </c>
      <c r="S40" s="643"/>
      <c r="T40" s="673"/>
      <c r="U40" s="674"/>
      <c r="V40" s="674"/>
      <c r="W40" s="675"/>
    </row>
    <row r="41" spans="1:23" x14ac:dyDescent="0.35">
      <c r="A41" s="1">
        <f>VLOOKUP(B41,'Player Info'!B5:C55,2,FALSE)</f>
        <v>8</v>
      </c>
      <c r="B41" s="569" t="str">
        <f>B11</f>
        <v>Delagardelle</v>
      </c>
      <c r="C41" s="407">
        <f t="shared" ref="C41:K41" si="3">C11-IF(($B42)&gt;=(C$10),(IF(($B42)-18&gt;=(C$10),2,1)),0)</f>
        <v>4</v>
      </c>
      <c r="D41" s="407">
        <f t="shared" si="3"/>
        <v>5</v>
      </c>
      <c r="E41" s="407">
        <f t="shared" si="3"/>
        <v>3</v>
      </c>
      <c r="F41" s="407">
        <f t="shared" si="3"/>
        <v>4</v>
      </c>
      <c r="G41" s="407">
        <f t="shared" si="3"/>
        <v>4</v>
      </c>
      <c r="H41" s="407">
        <f t="shared" si="3"/>
        <v>4</v>
      </c>
      <c r="I41" s="407">
        <f t="shared" si="3"/>
        <v>4</v>
      </c>
      <c r="J41" s="407">
        <f t="shared" si="3"/>
        <v>3</v>
      </c>
      <c r="K41" s="407">
        <f t="shared" si="3"/>
        <v>5</v>
      </c>
      <c r="L41" s="407">
        <f>SUM(C41:K41)</f>
        <v>36</v>
      </c>
      <c r="M41" s="407">
        <f t="shared" ref="M41:U41" si="4">M11-IF(($B42)&gt;=(M$10),(IF(($B42)-18&gt;=(M$10),2,1)),0)</f>
        <v>4</v>
      </c>
      <c r="N41" s="407">
        <f t="shared" si="4"/>
        <v>3</v>
      </c>
      <c r="O41" s="407">
        <f t="shared" si="4"/>
        <v>4</v>
      </c>
      <c r="P41" s="407">
        <f t="shared" si="4"/>
        <v>5</v>
      </c>
      <c r="Q41" s="407">
        <f t="shared" si="4"/>
        <v>4</v>
      </c>
      <c r="R41" s="407">
        <f t="shared" si="4"/>
        <v>5</v>
      </c>
      <c r="S41" s="407">
        <f t="shared" si="4"/>
        <v>4</v>
      </c>
      <c r="T41" s="407">
        <f t="shared" si="4"/>
        <v>3</v>
      </c>
      <c r="U41" s="407">
        <f t="shared" si="4"/>
        <v>4</v>
      </c>
      <c r="V41" s="407">
        <f>SUM(M41:U41)</f>
        <v>36</v>
      </c>
      <c r="W41" s="570">
        <f>SUM(L41+V41)</f>
        <v>72</v>
      </c>
    </row>
    <row r="42" spans="1:23" x14ac:dyDescent="0.35">
      <c r="A42" s="1" t="s">
        <v>38</v>
      </c>
      <c r="B42" s="571">
        <f>((A41-MIN(A41,A43,A48,A50)))</f>
        <v>0</v>
      </c>
      <c r="C42" s="407"/>
      <c r="D42" s="407"/>
      <c r="E42" s="407"/>
      <c r="F42" s="407"/>
      <c r="G42" s="407"/>
      <c r="H42" s="407"/>
      <c r="I42" s="407"/>
      <c r="J42" s="407"/>
      <c r="K42" s="407"/>
      <c r="L42" s="407"/>
      <c r="M42" s="407"/>
      <c r="N42" s="407"/>
      <c r="O42" s="407"/>
      <c r="P42" s="407"/>
      <c r="Q42" s="407"/>
      <c r="R42" s="407"/>
      <c r="S42" s="407"/>
      <c r="T42" s="407"/>
      <c r="U42" s="407"/>
      <c r="V42" s="407"/>
      <c r="W42" s="570"/>
    </row>
    <row r="43" spans="1:23" x14ac:dyDescent="0.35">
      <c r="A43" s="1">
        <f>VLOOKUP(B43,'Player Info'!B5:C55,2,FALSE)</f>
        <v>9</v>
      </c>
      <c r="B43" s="569" t="str">
        <f>B12</f>
        <v>Henderson II</v>
      </c>
      <c r="C43" s="407">
        <f>C12-IF(($B44)&gt;=(C$10),(IF(($B44)-18&gt;=(C$10),2,1)),0)</f>
        <v>4</v>
      </c>
      <c r="D43" s="407">
        <f t="shared" ref="D43:K43" si="5">D12-IF(($B44)&gt;=(D$10),(IF(($B44)-18&gt;=(D$10),2,1)),0)</f>
        <v>5</v>
      </c>
      <c r="E43" s="407">
        <f t="shared" si="5"/>
        <v>3</v>
      </c>
      <c r="F43" s="407">
        <f t="shared" si="5"/>
        <v>4</v>
      </c>
      <c r="G43" s="407">
        <f t="shared" si="5"/>
        <v>4</v>
      </c>
      <c r="H43" s="407">
        <f t="shared" si="5"/>
        <v>4</v>
      </c>
      <c r="I43" s="407">
        <f t="shared" si="5"/>
        <v>3</v>
      </c>
      <c r="J43" s="407">
        <f t="shared" si="5"/>
        <v>3</v>
      </c>
      <c r="K43" s="407">
        <f t="shared" si="5"/>
        <v>5</v>
      </c>
      <c r="L43" s="407">
        <f>SUM(C43:K43)</f>
        <v>35</v>
      </c>
      <c r="M43" s="407">
        <f t="shared" ref="M43:U43" si="6">M12-IF(($B44)&gt;=(M$10),(IF(($B44)-18&gt;=(M$10),2,1)),0)</f>
        <v>4</v>
      </c>
      <c r="N43" s="407">
        <f t="shared" si="6"/>
        <v>3</v>
      </c>
      <c r="O43" s="407">
        <f t="shared" si="6"/>
        <v>4</v>
      </c>
      <c r="P43" s="407">
        <f t="shared" si="6"/>
        <v>5</v>
      </c>
      <c r="Q43" s="407">
        <f t="shared" si="6"/>
        <v>4</v>
      </c>
      <c r="R43" s="407">
        <f t="shared" si="6"/>
        <v>5</v>
      </c>
      <c r="S43" s="407">
        <f t="shared" si="6"/>
        <v>4</v>
      </c>
      <c r="T43" s="407">
        <f t="shared" si="6"/>
        <v>3</v>
      </c>
      <c r="U43" s="407">
        <f t="shared" si="6"/>
        <v>4</v>
      </c>
      <c r="V43" s="407">
        <f>SUM(M43:U43)</f>
        <v>36</v>
      </c>
      <c r="W43" s="570">
        <f>SUM(L43+V43)</f>
        <v>71</v>
      </c>
    </row>
    <row r="44" spans="1:23" x14ac:dyDescent="0.35">
      <c r="A44" s="1" t="s">
        <v>38</v>
      </c>
      <c r="B44" s="572">
        <f>(A43-(MIN(A41,A43,A48,A50)))</f>
        <v>1</v>
      </c>
      <c r="C44" s="407"/>
      <c r="D44" s="407"/>
      <c r="E44" s="407"/>
      <c r="F44" s="407"/>
      <c r="G44" s="407"/>
      <c r="H44" s="407"/>
      <c r="I44" s="407"/>
      <c r="J44" s="407"/>
      <c r="K44" s="407"/>
      <c r="L44" s="407"/>
      <c r="M44" s="407"/>
      <c r="N44" s="407"/>
      <c r="O44" s="407"/>
      <c r="P44" s="407"/>
      <c r="Q44" s="407"/>
      <c r="R44" s="407"/>
      <c r="S44" s="407"/>
      <c r="T44" s="407"/>
      <c r="U44" s="407"/>
      <c r="V44" s="407"/>
      <c r="W44" s="570"/>
    </row>
    <row r="45" spans="1:23" x14ac:dyDescent="0.35">
      <c r="B45" s="226" t="s">
        <v>21</v>
      </c>
      <c r="C45" s="81">
        <f>MIN(C41,C43)</f>
        <v>4</v>
      </c>
      <c r="D45" s="81">
        <f t="shared" ref="D45:U45" si="7">MIN(D41,D43)</f>
        <v>5</v>
      </c>
      <c r="E45" s="81">
        <f t="shared" si="7"/>
        <v>3</v>
      </c>
      <c r="F45" s="81">
        <f t="shared" si="7"/>
        <v>4</v>
      </c>
      <c r="G45" s="81">
        <f t="shared" si="7"/>
        <v>4</v>
      </c>
      <c r="H45" s="81">
        <f t="shared" si="7"/>
        <v>4</v>
      </c>
      <c r="I45" s="81">
        <f t="shared" si="7"/>
        <v>3</v>
      </c>
      <c r="J45" s="81">
        <f t="shared" si="7"/>
        <v>3</v>
      </c>
      <c r="K45" s="81">
        <f t="shared" si="7"/>
        <v>5</v>
      </c>
      <c r="L45" s="82">
        <f>SUM(C45:K45)</f>
        <v>35</v>
      </c>
      <c r="M45" s="81">
        <f t="shared" si="7"/>
        <v>4</v>
      </c>
      <c r="N45" s="81">
        <f t="shared" si="7"/>
        <v>3</v>
      </c>
      <c r="O45" s="81">
        <f t="shared" si="7"/>
        <v>4</v>
      </c>
      <c r="P45" s="81">
        <f t="shared" si="7"/>
        <v>5</v>
      </c>
      <c r="Q45" s="81">
        <f t="shared" si="7"/>
        <v>4</v>
      </c>
      <c r="R45" s="81">
        <f t="shared" si="7"/>
        <v>5</v>
      </c>
      <c r="S45" s="81">
        <f t="shared" si="7"/>
        <v>4</v>
      </c>
      <c r="T45" s="81">
        <f t="shared" si="7"/>
        <v>3</v>
      </c>
      <c r="U45" s="81">
        <f t="shared" si="7"/>
        <v>4</v>
      </c>
      <c r="V45" s="81">
        <f>SUM(M45:U45)</f>
        <v>36</v>
      </c>
      <c r="W45" s="227">
        <f>SUM(V45+L45)</f>
        <v>71</v>
      </c>
    </row>
    <row r="46" spans="1:23" ht="18.5" x14ac:dyDescent="0.45">
      <c r="B46" s="228" t="s">
        <v>22</v>
      </c>
      <c r="C46" s="138">
        <f>IF((C45)&lt;&gt;(C52),(IF((C52)&gt;(C45),(1),(0))),(0.5))</f>
        <v>0.5</v>
      </c>
      <c r="D46" s="138">
        <f t="shared" ref="D46:K46" si="8">IF((D45)&lt;&gt;(D52),(IF((D52)&gt;(D45),(1),(0))),(0.5))</f>
        <v>0.5</v>
      </c>
      <c r="E46" s="138">
        <f t="shared" si="8"/>
        <v>0.5</v>
      </c>
      <c r="F46" s="138">
        <f t="shared" si="8"/>
        <v>0.5</v>
      </c>
      <c r="G46" s="138">
        <f t="shared" si="8"/>
        <v>0.5</v>
      </c>
      <c r="H46" s="138">
        <f t="shared" si="8"/>
        <v>0</v>
      </c>
      <c r="I46" s="138">
        <f t="shared" si="8"/>
        <v>0.5</v>
      </c>
      <c r="J46" s="138">
        <f t="shared" si="8"/>
        <v>0.5</v>
      </c>
      <c r="K46" s="138">
        <f t="shared" si="8"/>
        <v>0.5</v>
      </c>
      <c r="L46" s="149">
        <f>SUM(C46:K46)</f>
        <v>4</v>
      </c>
      <c r="M46" s="138">
        <f t="shared" ref="M46:U46" si="9">IF((M45)&lt;&gt;(M52),(IF((M52)&gt;(M45),(1),(0))),(0.5))</f>
        <v>0.5</v>
      </c>
      <c r="N46" s="138">
        <f t="shared" si="9"/>
        <v>0.5</v>
      </c>
      <c r="O46" s="138">
        <f t="shared" si="9"/>
        <v>0</v>
      </c>
      <c r="P46" s="138">
        <f t="shared" si="9"/>
        <v>0.5</v>
      </c>
      <c r="Q46" s="138">
        <f t="shared" si="9"/>
        <v>0.5</v>
      </c>
      <c r="R46" s="138">
        <f t="shared" si="9"/>
        <v>0.5</v>
      </c>
      <c r="S46" s="138">
        <f t="shared" si="9"/>
        <v>0</v>
      </c>
      <c r="T46" s="138">
        <f t="shared" si="9"/>
        <v>0.5</v>
      </c>
      <c r="U46" s="138">
        <f t="shared" si="9"/>
        <v>0.5</v>
      </c>
      <c r="V46" s="138">
        <f>SUM(M46:U46)</f>
        <v>3.5</v>
      </c>
      <c r="W46" s="229">
        <f>SUM(L46+V46)</f>
        <v>7.5</v>
      </c>
    </row>
    <row r="47" spans="1:23" x14ac:dyDescent="0.35">
      <c r="B47" s="573"/>
      <c r="C47" s="2"/>
      <c r="D47" s="2"/>
      <c r="E47" s="2"/>
      <c r="F47" s="2"/>
      <c r="G47" s="2"/>
      <c r="H47" s="2"/>
      <c r="I47" s="2"/>
      <c r="J47" s="2"/>
      <c r="K47" s="2"/>
      <c r="L47" s="2"/>
      <c r="M47" s="2"/>
      <c r="N47" s="2"/>
      <c r="O47" s="2"/>
      <c r="P47" s="2"/>
      <c r="Q47" s="2"/>
      <c r="R47" s="2"/>
      <c r="S47" s="2"/>
      <c r="T47" s="2"/>
      <c r="U47" s="2"/>
      <c r="V47" s="2"/>
      <c r="W47" s="12"/>
    </row>
    <row r="48" spans="1:23" x14ac:dyDescent="0.35">
      <c r="A48" s="1">
        <f>VLOOKUP(B48,'Player Info'!B5:C55,2,FALSE)</f>
        <v>12</v>
      </c>
      <c r="B48" s="569" t="str">
        <f>B13</f>
        <v>Whitehill</v>
      </c>
      <c r="C48" s="2">
        <f t="shared" ref="C48:K48" si="10">C13-IF(($B49)&gt;=(C$10),(IF(($B49)-18&gt;=(C$10),2,1)),0)</f>
        <v>4</v>
      </c>
      <c r="D48" s="2">
        <f t="shared" si="10"/>
        <v>5</v>
      </c>
      <c r="E48" s="2">
        <f t="shared" si="10"/>
        <v>3</v>
      </c>
      <c r="F48" s="2">
        <f t="shared" si="10"/>
        <v>4</v>
      </c>
      <c r="G48" s="2">
        <f t="shared" si="10"/>
        <v>4</v>
      </c>
      <c r="H48" s="2">
        <f t="shared" si="10"/>
        <v>3</v>
      </c>
      <c r="I48" s="2">
        <f t="shared" si="10"/>
        <v>3</v>
      </c>
      <c r="J48" s="2">
        <f t="shared" si="10"/>
        <v>3</v>
      </c>
      <c r="K48" s="2">
        <f t="shared" si="10"/>
        <v>5</v>
      </c>
      <c r="L48" s="2">
        <f>SUM(C48:K48)</f>
        <v>34</v>
      </c>
      <c r="M48" s="2">
        <f>M13-IF(($B49)&gt;=(M$10),(IF(($B49)-18&gt;=(M$10),2,1)),0)</f>
        <v>4</v>
      </c>
      <c r="N48" s="2">
        <f t="shared" ref="N48:U48" si="11">N13-IF(($B49)&gt;=(N$10),(IF(($B49)-18&gt;=(N$10),2,1)),0)</f>
        <v>3</v>
      </c>
      <c r="O48" s="2">
        <f t="shared" si="11"/>
        <v>3</v>
      </c>
      <c r="P48" s="2">
        <f t="shared" si="11"/>
        <v>5</v>
      </c>
      <c r="Q48" s="2">
        <f t="shared" si="11"/>
        <v>4</v>
      </c>
      <c r="R48" s="2">
        <f t="shared" si="11"/>
        <v>5</v>
      </c>
      <c r="S48" s="2">
        <f t="shared" si="11"/>
        <v>3</v>
      </c>
      <c r="T48" s="2">
        <f t="shared" si="11"/>
        <v>3</v>
      </c>
      <c r="U48" s="2">
        <f t="shared" si="11"/>
        <v>4</v>
      </c>
      <c r="V48" s="2">
        <f>SUM(M48:U48)</f>
        <v>34</v>
      </c>
      <c r="W48" s="12">
        <f>SUM(V48+L48)</f>
        <v>68</v>
      </c>
    </row>
    <row r="49" spans="1:23" x14ac:dyDescent="0.35">
      <c r="A49" s="1" t="s">
        <v>38</v>
      </c>
      <c r="B49" s="574">
        <f>(A48-(MIN(A41,A43,A48,A50)))</f>
        <v>4</v>
      </c>
      <c r="C49" s="2"/>
      <c r="D49" s="2"/>
      <c r="E49" s="2"/>
      <c r="F49" s="2"/>
      <c r="G49" s="2"/>
      <c r="H49" s="2"/>
      <c r="I49" s="2"/>
      <c r="J49" s="2"/>
      <c r="K49" s="2"/>
      <c r="L49" s="2"/>
      <c r="M49" s="2"/>
      <c r="N49" s="2"/>
      <c r="O49" s="2"/>
      <c r="P49" s="2"/>
      <c r="Q49" s="2"/>
      <c r="R49" s="2"/>
      <c r="S49" s="2"/>
      <c r="T49" s="2"/>
      <c r="U49" s="2"/>
      <c r="V49" s="2"/>
      <c r="W49" s="12"/>
    </row>
    <row r="50" spans="1:23" x14ac:dyDescent="0.35">
      <c r="A50" s="1">
        <f>VLOOKUP(B50,'Player Info'!B5:C55,2,FALSE)</f>
        <v>9</v>
      </c>
      <c r="B50" s="569" t="str">
        <f>B14</f>
        <v>Henderson</v>
      </c>
      <c r="C50" s="2">
        <f>C14-IF(($B51)&gt;=(C$10),(IF(($B51)-18&gt;=(C$10),2,1)),0)</f>
        <v>4</v>
      </c>
      <c r="D50" s="2">
        <f t="shared" ref="D50:K50" si="12">D14-IF(($B51)&gt;=(D$10),(IF(($B51)-18&gt;=(D$10),2,1)),0)</f>
        <v>5</v>
      </c>
      <c r="E50" s="2">
        <f t="shared" si="12"/>
        <v>3</v>
      </c>
      <c r="F50" s="2">
        <f t="shared" si="12"/>
        <v>4</v>
      </c>
      <c r="G50" s="2">
        <f t="shared" si="12"/>
        <v>4</v>
      </c>
      <c r="H50" s="2">
        <f t="shared" si="12"/>
        <v>4</v>
      </c>
      <c r="I50" s="2">
        <f t="shared" si="12"/>
        <v>3</v>
      </c>
      <c r="J50" s="2">
        <f t="shared" si="12"/>
        <v>3</v>
      </c>
      <c r="K50" s="2">
        <f t="shared" si="12"/>
        <v>5</v>
      </c>
      <c r="L50" s="2">
        <f>SUM(C50:K50)</f>
        <v>35</v>
      </c>
      <c r="M50" s="2">
        <f t="shared" ref="M50:U50" si="13">M14-IF(($B51)&gt;=(M$10),(IF(($B51)-18&gt;=(M$10),2,1)),0)</f>
        <v>4</v>
      </c>
      <c r="N50" s="2">
        <f t="shared" si="13"/>
        <v>3</v>
      </c>
      <c r="O50" s="2">
        <f t="shared" si="13"/>
        <v>4</v>
      </c>
      <c r="P50" s="2">
        <f t="shared" si="13"/>
        <v>5</v>
      </c>
      <c r="Q50" s="2">
        <f t="shared" si="13"/>
        <v>4</v>
      </c>
      <c r="R50" s="2">
        <f t="shared" si="13"/>
        <v>5</v>
      </c>
      <c r="S50" s="2">
        <f t="shared" si="13"/>
        <v>4</v>
      </c>
      <c r="T50" s="2">
        <f t="shared" si="13"/>
        <v>3</v>
      </c>
      <c r="U50" s="2">
        <f t="shared" si="13"/>
        <v>4</v>
      </c>
      <c r="V50" s="2">
        <f>SUM(M50:U50)</f>
        <v>36</v>
      </c>
      <c r="W50" s="12">
        <f>SUM(L50+V50)</f>
        <v>71</v>
      </c>
    </row>
    <row r="51" spans="1:23" x14ac:dyDescent="0.35">
      <c r="A51" s="1" t="s">
        <v>38</v>
      </c>
      <c r="B51" s="572">
        <f>(A50-(MIN(A41,A43,A48,A50)))</f>
        <v>1</v>
      </c>
      <c r="C51" s="2"/>
      <c r="D51" s="2"/>
      <c r="E51" s="2"/>
      <c r="F51" s="2"/>
      <c r="G51" s="2"/>
      <c r="H51" s="2"/>
      <c r="I51" s="2"/>
      <c r="J51" s="2"/>
      <c r="K51" s="2"/>
      <c r="L51" s="2"/>
      <c r="M51" s="2"/>
      <c r="N51" s="2"/>
      <c r="O51" s="2"/>
      <c r="P51" s="2"/>
      <c r="Q51" s="2"/>
      <c r="R51" s="2"/>
      <c r="S51" s="2"/>
      <c r="T51" s="2"/>
      <c r="U51" s="2"/>
      <c r="V51" s="2"/>
      <c r="W51" s="12"/>
    </row>
    <row r="52" spans="1:23" x14ac:dyDescent="0.35">
      <c r="B52" s="226" t="s">
        <v>21</v>
      </c>
      <c r="C52" s="81">
        <f>MIN(C50,C48)</f>
        <v>4</v>
      </c>
      <c r="D52" s="81">
        <f t="shared" ref="D52:U52" si="14">MIN(D50,D48)</f>
        <v>5</v>
      </c>
      <c r="E52" s="81">
        <f t="shared" si="14"/>
        <v>3</v>
      </c>
      <c r="F52" s="81">
        <f t="shared" si="14"/>
        <v>4</v>
      </c>
      <c r="G52" s="81">
        <f t="shared" si="14"/>
        <v>4</v>
      </c>
      <c r="H52" s="81">
        <f t="shared" si="14"/>
        <v>3</v>
      </c>
      <c r="I52" s="81">
        <f t="shared" si="14"/>
        <v>3</v>
      </c>
      <c r="J52" s="81">
        <f t="shared" si="14"/>
        <v>3</v>
      </c>
      <c r="K52" s="81">
        <f t="shared" si="14"/>
        <v>5</v>
      </c>
      <c r="L52" s="82">
        <f>SUM(C52:K52)</f>
        <v>34</v>
      </c>
      <c r="M52" s="81">
        <f t="shared" si="14"/>
        <v>4</v>
      </c>
      <c r="N52" s="81">
        <f t="shared" si="14"/>
        <v>3</v>
      </c>
      <c r="O52" s="81">
        <f t="shared" si="14"/>
        <v>3</v>
      </c>
      <c r="P52" s="81">
        <f t="shared" si="14"/>
        <v>5</v>
      </c>
      <c r="Q52" s="81">
        <f t="shared" si="14"/>
        <v>4</v>
      </c>
      <c r="R52" s="81">
        <f t="shared" si="14"/>
        <v>5</v>
      </c>
      <c r="S52" s="81">
        <f t="shared" si="14"/>
        <v>3</v>
      </c>
      <c r="T52" s="81">
        <f t="shared" si="14"/>
        <v>3</v>
      </c>
      <c r="U52" s="81">
        <f t="shared" si="14"/>
        <v>4</v>
      </c>
      <c r="V52" s="81">
        <f>SUM(M52:U52)</f>
        <v>34</v>
      </c>
      <c r="W52" s="227">
        <f>SUM(L52+V52)</f>
        <v>68</v>
      </c>
    </row>
    <row r="53" spans="1:23" ht="19" thickBot="1" x14ac:dyDescent="0.5">
      <c r="B53" s="230" t="s">
        <v>22</v>
      </c>
      <c r="C53" s="231">
        <f>IF((C52)&lt;&gt;(C45),(IF((C45)&gt;(C52),(1),(0))),(0.5))</f>
        <v>0.5</v>
      </c>
      <c r="D53" s="231">
        <f t="shared" ref="D53:K53" si="15">IF((D52)&lt;&gt;(D45),(IF((D45)&gt;(D52),(1),(0))),(0.5))</f>
        <v>0.5</v>
      </c>
      <c r="E53" s="231">
        <f t="shared" si="15"/>
        <v>0.5</v>
      </c>
      <c r="F53" s="231">
        <f t="shared" si="15"/>
        <v>0.5</v>
      </c>
      <c r="G53" s="231">
        <f t="shared" si="15"/>
        <v>0.5</v>
      </c>
      <c r="H53" s="231">
        <f t="shared" si="15"/>
        <v>1</v>
      </c>
      <c r="I53" s="231">
        <f t="shared" si="15"/>
        <v>0.5</v>
      </c>
      <c r="J53" s="231">
        <f t="shared" si="15"/>
        <v>0.5</v>
      </c>
      <c r="K53" s="231">
        <f t="shared" si="15"/>
        <v>0.5</v>
      </c>
      <c r="L53" s="232">
        <f>SUM(C53:K53)</f>
        <v>5</v>
      </c>
      <c r="M53" s="231">
        <f t="shared" ref="M53:U53" si="16">IF((M52)&lt;&gt;(M45),(IF((M45)&gt;(M52),(1),(0))),(0.5))</f>
        <v>0.5</v>
      </c>
      <c r="N53" s="231">
        <f t="shared" si="16"/>
        <v>0.5</v>
      </c>
      <c r="O53" s="231">
        <f t="shared" si="16"/>
        <v>1</v>
      </c>
      <c r="P53" s="231">
        <f t="shared" si="16"/>
        <v>0.5</v>
      </c>
      <c r="Q53" s="231">
        <f t="shared" si="16"/>
        <v>0.5</v>
      </c>
      <c r="R53" s="231">
        <f t="shared" si="16"/>
        <v>0.5</v>
      </c>
      <c r="S53" s="231">
        <f t="shared" si="16"/>
        <v>1</v>
      </c>
      <c r="T53" s="231">
        <f t="shared" si="16"/>
        <v>0.5</v>
      </c>
      <c r="U53" s="231">
        <f t="shared" si="16"/>
        <v>0.5</v>
      </c>
      <c r="V53" s="231">
        <f>SUM(M53:U53)</f>
        <v>5.5</v>
      </c>
      <c r="W53" s="233">
        <f>SUM(L53+V53)</f>
        <v>10.5</v>
      </c>
    </row>
    <row r="54" spans="1:23" ht="15" thickBot="1" x14ac:dyDescent="0.4">
      <c r="B54" s="77"/>
      <c r="C54" s="67"/>
      <c r="D54" s="67"/>
      <c r="E54" s="67"/>
      <c r="F54" s="67"/>
      <c r="G54" s="67"/>
      <c r="H54" s="67"/>
      <c r="I54" s="67"/>
      <c r="J54" s="67"/>
      <c r="K54" s="67"/>
      <c r="L54" s="78"/>
      <c r="M54" s="67"/>
      <c r="N54" s="67"/>
      <c r="O54" s="67"/>
      <c r="P54" s="67"/>
      <c r="Q54" s="67"/>
      <c r="R54" s="67"/>
      <c r="S54" s="67"/>
      <c r="T54" s="67"/>
      <c r="U54" s="67"/>
      <c r="V54" s="67"/>
      <c r="W54" s="78"/>
    </row>
    <row r="55" spans="1:23" x14ac:dyDescent="0.35">
      <c r="B55" s="20" t="s">
        <v>24</v>
      </c>
      <c r="C55" s="21"/>
      <c r="D55" s="21"/>
      <c r="E55" s="21"/>
      <c r="F55" s="21"/>
      <c r="G55" s="21"/>
      <c r="H55" s="21"/>
      <c r="I55" s="21"/>
      <c r="J55" s="21"/>
      <c r="K55" s="21"/>
      <c r="L55" s="21"/>
      <c r="M55" s="21"/>
      <c r="N55" s="21"/>
      <c r="O55" s="21"/>
      <c r="P55" s="21"/>
      <c r="Q55" s="21"/>
      <c r="R55" s="643" t="s">
        <v>25</v>
      </c>
      <c r="S55" s="643"/>
      <c r="T55" s="670"/>
      <c r="U55" s="671"/>
      <c r="V55" s="671"/>
      <c r="W55" s="672"/>
    </row>
    <row r="56" spans="1:23" x14ac:dyDescent="0.35">
      <c r="A56" s="1">
        <f>VLOOKUP(B56,'Player Info'!B5:C55,2,FALSE)</f>
        <v>14</v>
      </c>
      <c r="B56" s="63" t="str">
        <f>B15</f>
        <v>Bruns</v>
      </c>
      <c r="C56">
        <f t="shared" ref="C56:K56" si="17">C15-IF(($B57)&gt;=(C$10),(IF(($B57)-18&gt;=(C$10),2,1)),0)</f>
        <v>4</v>
      </c>
      <c r="D56">
        <f t="shared" si="17"/>
        <v>5</v>
      </c>
      <c r="E56">
        <f t="shared" si="17"/>
        <v>3</v>
      </c>
      <c r="F56">
        <f t="shared" si="17"/>
        <v>4</v>
      </c>
      <c r="G56">
        <f t="shared" si="17"/>
        <v>4</v>
      </c>
      <c r="H56">
        <f t="shared" si="17"/>
        <v>4</v>
      </c>
      <c r="I56">
        <f t="shared" si="17"/>
        <v>3</v>
      </c>
      <c r="J56">
        <f t="shared" si="17"/>
        <v>3</v>
      </c>
      <c r="K56">
        <f t="shared" si="17"/>
        <v>5</v>
      </c>
      <c r="L56">
        <f>SUM(C56:K56)</f>
        <v>35</v>
      </c>
      <c r="M56">
        <f t="shared" ref="M56:U56" si="18">M15-IF(($B57)&gt;=(M$10),(IF(($B57)-18&gt;=(M$10),2,1)),0)</f>
        <v>4</v>
      </c>
      <c r="N56">
        <f t="shared" si="18"/>
        <v>3</v>
      </c>
      <c r="O56">
        <f t="shared" si="18"/>
        <v>4</v>
      </c>
      <c r="P56">
        <f t="shared" si="18"/>
        <v>5</v>
      </c>
      <c r="Q56">
        <f t="shared" si="18"/>
        <v>4</v>
      </c>
      <c r="R56">
        <f t="shared" si="18"/>
        <v>5</v>
      </c>
      <c r="S56">
        <f t="shared" si="18"/>
        <v>3</v>
      </c>
      <c r="T56">
        <f t="shared" si="18"/>
        <v>3</v>
      </c>
      <c r="U56">
        <f t="shared" si="18"/>
        <v>4</v>
      </c>
      <c r="V56">
        <f>SUM(M56:U56)</f>
        <v>35</v>
      </c>
      <c r="W56" s="12">
        <f>SUM(V56+L56)</f>
        <v>70</v>
      </c>
    </row>
    <row r="57" spans="1:23" x14ac:dyDescent="0.35">
      <c r="A57" s="1" t="s">
        <v>38</v>
      </c>
      <c r="B57" s="65">
        <f>((A56-MIN(A56,A58,A63,A65)))</f>
        <v>2</v>
      </c>
      <c r="W57" s="12"/>
    </row>
    <row r="58" spans="1:23" x14ac:dyDescent="0.35">
      <c r="A58" s="1">
        <f>VLOOKUP(B58,'Player Info'!B5:C55,2,FALSE)</f>
        <v>16</v>
      </c>
      <c r="B58" s="63" t="str">
        <f>B16</f>
        <v>Salter</v>
      </c>
      <c r="C58">
        <f t="shared" ref="C58:K58" si="19">C16-IF(($B59)&gt;=(C$10),(IF(($B59)-18&gt;=(C$10),2,1)),0)</f>
        <v>4</v>
      </c>
      <c r="D58">
        <f t="shared" si="19"/>
        <v>5</v>
      </c>
      <c r="E58">
        <f t="shared" si="19"/>
        <v>3</v>
      </c>
      <c r="F58">
        <f t="shared" si="19"/>
        <v>4</v>
      </c>
      <c r="G58">
        <f t="shared" si="19"/>
        <v>4</v>
      </c>
      <c r="H58">
        <f t="shared" si="19"/>
        <v>3</v>
      </c>
      <c r="I58">
        <f t="shared" si="19"/>
        <v>3</v>
      </c>
      <c r="J58">
        <f t="shared" si="19"/>
        <v>3</v>
      </c>
      <c r="K58">
        <f t="shared" si="19"/>
        <v>5</v>
      </c>
      <c r="L58">
        <f>SUM(C58:K58)</f>
        <v>34</v>
      </c>
      <c r="M58">
        <f t="shared" ref="M58:U58" si="20">M16-IF(($B59)&gt;=(M$10),(IF(($B59)-18&gt;=(M$10),2,1)),0)</f>
        <v>4</v>
      </c>
      <c r="N58">
        <f t="shared" si="20"/>
        <v>3</v>
      </c>
      <c r="O58">
        <f t="shared" si="20"/>
        <v>3</v>
      </c>
      <c r="P58">
        <f t="shared" si="20"/>
        <v>5</v>
      </c>
      <c r="Q58">
        <f t="shared" si="20"/>
        <v>4</v>
      </c>
      <c r="R58">
        <f t="shared" si="20"/>
        <v>5</v>
      </c>
      <c r="S58">
        <f t="shared" si="20"/>
        <v>3</v>
      </c>
      <c r="T58">
        <f t="shared" si="20"/>
        <v>3</v>
      </c>
      <c r="U58">
        <f t="shared" si="20"/>
        <v>4</v>
      </c>
      <c r="V58">
        <f>SUM(M58:U58)</f>
        <v>34</v>
      </c>
      <c r="W58" s="12">
        <f>SUM(V58+L58)</f>
        <v>68</v>
      </c>
    </row>
    <row r="59" spans="1:23" x14ac:dyDescent="0.35">
      <c r="A59" s="1" t="s">
        <v>38</v>
      </c>
      <c r="B59" s="63">
        <f>((A58-MIN(A56,A58,A63,A65)))</f>
        <v>4</v>
      </c>
      <c r="W59" s="5"/>
    </row>
    <row r="60" spans="1:23" x14ac:dyDescent="0.35">
      <c r="B60" s="85" t="s">
        <v>21</v>
      </c>
      <c r="C60" s="68">
        <f>MIN(C58,C56)</f>
        <v>4</v>
      </c>
      <c r="D60" s="68">
        <f t="shared" ref="D60:U60" si="21">MIN(D58,D56)</f>
        <v>5</v>
      </c>
      <c r="E60" s="68">
        <f t="shared" si="21"/>
        <v>3</v>
      </c>
      <c r="F60" s="68">
        <f t="shared" si="21"/>
        <v>4</v>
      </c>
      <c r="G60" s="68">
        <f t="shared" si="21"/>
        <v>4</v>
      </c>
      <c r="H60" s="68">
        <f t="shared" si="21"/>
        <v>3</v>
      </c>
      <c r="I60" s="68">
        <f t="shared" si="21"/>
        <v>3</v>
      </c>
      <c r="J60" s="68">
        <f t="shared" si="21"/>
        <v>3</v>
      </c>
      <c r="K60" s="68">
        <f t="shared" si="21"/>
        <v>5</v>
      </c>
      <c r="L60" s="68">
        <f>SUM(C60:K60)</f>
        <v>34</v>
      </c>
      <c r="M60" s="68">
        <f t="shared" si="21"/>
        <v>4</v>
      </c>
      <c r="N60" s="68">
        <f t="shared" si="21"/>
        <v>3</v>
      </c>
      <c r="O60" s="68">
        <f t="shared" si="21"/>
        <v>3</v>
      </c>
      <c r="P60" s="68">
        <f t="shared" si="21"/>
        <v>5</v>
      </c>
      <c r="Q60" s="68">
        <f t="shared" si="21"/>
        <v>4</v>
      </c>
      <c r="R60" s="68">
        <f t="shared" si="21"/>
        <v>5</v>
      </c>
      <c r="S60" s="68">
        <f t="shared" si="21"/>
        <v>3</v>
      </c>
      <c r="T60" s="68">
        <f t="shared" si="21"/>
        <v>3</v>
      </c>
      <c r="U60" s="68">
        <f t="shared" si="21"/>
        <v>4</v>
      </c>
      <c r="V60" s="68">
        <f>SUM(M60:U60)</f>
        <v>34</v>
      </c>
      <c r="W60" s="66">
        <f>SUM(V60+L60)</f>
        <v>68</v>
      </c>
    </row>
    <row r="61" spans="1:23" ht="18.5" x14ac:dyDescent="0.45">
      <c r="B61" s="223" t="s">
        <v>22</v>
      </c>
      <c r="C61" s="137">
        <f>IF((C60)&lt;&gt;(C67),(IF((C67)&gt;(C60),(1),(0))),(0.5))</f>
        <v>0.5</v>
      </c>
      <c r="D61" s="137">
        <f t="shared" ref="D61:U61" si="22">IF((D60)&lt;&gt;(D67),(IF((D67)&gt;(D60),(1),(0))),(0.5))</f>
        <v>0.5</v>
      </c>
      <c r="E61" s="137">
        <f t="shared" si="22"/>
        <v>0.5</v>
      </c>
      <c r="F61" s="137">
        <f t="shared" si="22"/>
        <v>0.5</v>
      </c>
      <c r="G61" s="137">
        <f t="shared" si="22"/>
        <v>0.5</v>
      </c>
      <c r="H61" s="137">
        <f t="shared" si="22"/>
        <v>0.5</v>
      </c>
      <c r="I61" s="137">
        <f t="shared" si="22"/>
        <v>0.5</v>
      </c>
      <c r="J61" s="137">
        <f t="shared" si="22"/>
        <v>0.5</v>
      </c>
      <c r="K61" s="137">
        <f t="shared" si="22"/>
        <v>0.5</v>
      </c>
      <c r="L61" s="137">
        <f>SUM(C61:K61)</f>
        <v>4.5</v>
      </c>
      <c r="M61" s="137">
        <f t="shared" si="22"/>
        <v>0.5</v>
      </c>
      <c r="N61" s="137">
        <f t="shared" si="22"/>
        <v>0.5</v>
      </c>
      <c r="O61" s="137">
        <f t="shared" si="22"/>
        <v>1</v>
      </c>
      <c r="P61" s="137">
        <f t="shared" si="22"/>
        <v>0.5</v>
      </c>
      <c r="Q61" s="137">
        <f t="shared" si="22"/>
        <v>0.5</v>
      </c>
      <c r="R61" s="137">
        <f t="shared" si="22"/>
        <v>0.5</v>
      </c>
      <c r="S61" s="137">
        <f t="shared" si="22"/>
        <v>0.5</v>
      </c>
      <c r="T61" s="137">
        <f t="shared" si="22"/>
        <v>0.5</v>
      </c>
      <c r="U61" s="137">
        <f t="shared" si="22"/>
        <v>0.5</v>
      </c>
      <c r="V61" s="137">
        <f>SUM(M61:U61)</f>
        <v>5</v>
      </c>
      <c r="W61" s="224">
        <f>SUM(L61,V61)</f>
        <v>9.5</v>
      </c>
    </row>
    <row r="62" spans="1:23" x14ac:dyDescent="0.35">
      <c r="B62" s="23"/>
      <c r="W62" s="5"/>
    </row>
    <row r="63" spans="1:23" x14ac:dyDescent="0.35">
      <c r="A63" s="1">
        <f>VLOOKUP(B63,'Player Info'!B5:C55,2,FALSE)</f>
        <v>12</v>
      </c>
      <c r="B63" s="63" t="str">
        <f>B17</f>
        <v>Stremlau</v>
      </c>
      <c r="C63">
        <f t="shared" ref="C63:K63" si="23">C17-IF(($B64)&gt;=(C$10),(IF(($B64)-18&gt;=(C$10),2,1)),0)</f>
        <v>4</v>
      </c>
      <c r="D63">
        <f t="shared" si="23"/>
        <v>5</v>
      </c>
      <c r="E63">
        <f t="shared" si="23"/>
        <v>3</v>
      </c>
      <c r="F63">
        <f t="shared" si="23"/>
        <v>4</v>
      </c>
      <c r="G63">
        <f t="shared" si="23"/>
        <v>4</v>
      </c>
      <c r="H63">
        <f t="shared" si="23"/>
        <v>4</v>
      </c>
      <c r="I63">
        <f t="shared" si="23"/>
        <v>4</v>
      </c>
      <c r="J63">
        <f t="shared" si="23"/>
        <v>3</v>
      </c>
      <c r="K63">
        <f t="shared" si="23"/>
        <v>5</v>
      </c>
      <c r="L63">
        <f>SUM(C63:K63)</f>
        <v>36</v>
      </c>
      <c r="M63">
        <f t="shared" ref="M63:U63" si="24">M17-IF(($B64)&gt;=(M$10),(IF(($B64)-18&gt;=(M$10),2,1)),0)</f>
        <v>4</v>
      </c>
      <c r="N63">
        <f t="shared" si="24"/>
        <v>3</v>
      </c>
      <c r="O63">
        <f t="shared" si="24"/>
        <v>4</v>
      </c>
      <c r="P63">
        <f t="shared" si="24"/>
        <v>5</v>
      </c>
      <c r="Q63">
        <f t="shared" si="24"/>
        <v>4</v>
      </c>
      <c r="R63">
        <f t="shared" si="24"/>
        <v>5</v>
      </c>
      <c r="S63">
        <f t="shared" si="24"/>
        <v>4</v>
      </c>
      <c r="T63">
        <f t="shared" si="24"/>
        <v>3</v>
      </c>
      <c r="U63">
        <f t="shared" si="24"/>
        <v>4</v>
      </c>
      <c r="V63">
        <f>SUM(M63:U63)</f>
        <v>36</v>
      </c>
      <c r="W63" s="5">
        <f>SUM(L63+V63)</f>
        <v>72</v>
      </c>
    </row>
    <row r="64" spans="1:23" x14ac:dyDescent="0.35">
      <c r="A64" s="1" t="s">
        <v>38</v>
      </c>
      <c r="B64" s="65">
        <f>((A63-MIN(A56,A58,A63,A65)))</f>
        <v>0</v>
      </c>
      <c r="W64" s="5"/>
    </row>
    <row r="65" spans="1:23" x14ac:dyDescent="0.35">
      <c r="A65" s="1">
        <f>VLOOKUP(B65,'Player Info'!B5:C55,2,FALSE)</f>
        <v>15</v>
      </c>
      <c r="B65" s="63" t="str">
        <f>B18</f>
        <v>Reimers</v>
      </c>
      <c r="C65">
        <f t="shared" ref="C65:K65" si="25">C18-IF(($B66)&gt;=(C$10),(IF(($B66)-18&gt;=(C$10),2,1)),0)</f>
        <v>4</v>
      </c>
      <c r="D65">
        <f t="shared" si="25"/>
        <v>5</v>
      </c>
      <c r="E65">
        <f t="shared" si="25"/>
        <v>3</v>
      </c>
      <c r="F65">
        <f t="shared" si="25"/>
        <v>4</v>
      </c>
      <c r="G65">
        <f t="shared" si="25"/>
        <v>4</v>
      </c>
      <c r="H65">
        <f t="shared" si="25"/>
        <v>3</v>
      </c>
      <c r="I65">
        <f t="shared" si="25"/>
        <v>3</v>
      </c>
      <c r="J65">
        <f t="shared" si="25"/>
        <v>3</v>
      </c>
      <c r="K65">
        <f t="shared" si="25"/>
        <v>5</v>
      </c>
      <c r="L65">
        <f>SUM(C65:K65)</f>
        <v>34</v>
      </c>
      <c r="M65">
        <f t="shared" ref="M65:U65" si="26">M18-IF(($B66)&gt;=(M$10),(IF(($B66)-18&gt;=(M$10),2,1)),0)</f>
        <v>4</v>
      </c>
      <c r="N65">
        <f t="shared" si="26"/>
        <v>3</v>
      </c>
      <c r="O65">
        <f t="shared" si="26"/>
        <v>4</v>
      </c>
      <c r="P65">
        <f t="shared" si="26"/>
        <v>5</v>
      </c>
      <c r="Q65">
        <f t="shared" si="26"/>
        <v>4</v>
      </c>
      <c r="R65">
        <f t="shared" si="26"/>
        <v>5</v>
      </c>
      <c r="S65">
        <f t="shared" si="26"/>
        <v>3</v>
      </c>
      <c r="T65">
        <f t="shared" si="26"/>
        <v>3</v>
      </c>
      <c r="U65">
        <f t="shared" si="26"/>
        <v>4</v>
      </c>
      <c r="V65">
        <f>SUM(M65:U65)</f>
        <v>35</v>
      </c>
      <c r="W65" s="5">
        <f>SUM(V65+L65)</f>
        <v>69</v>
      </c>
    </row>
    <row r="66" spans="1:23" x14ac:dyDescent="0.35">
      <c r="A66" s="1" t="s">
        <v>38</v>
      </c>
      <c r="B66" s="63">
        <f>((A65-MIN(A56,A58,A63,A65)))</f>
        <v>3</v>
      </c>
      <c r="W66" s="5"/>
    </row>
    <row r="67" spans="1:23" x14ac:dyDescent="0.35">
      <c r="B67" s="85" t="s">
        <v>21</v>
      </c>
      <c r="C67" s="68">
        <f>MIN(C65,C63)</f>
        <v>4</v>
      </c>
      <c r="D67" s="68">
        <f t="shared" ref="D67:U67" si="27">MIN(D65,D63)</f>
        <v>5</v>
      </c>
      <c r="E67" s="68">
        <f t="shared" si="27"/>
        <v>3</v>
      </c>
      <c r="F67" s="68">
        <f t="shared" si="27"/>
        <v>4</v>
      </c>
      <c r="G67" s="68">
        <f t="shared" si="27"/>
        <v>4</v>
      </c>
      <c r="H67" s="68">
        <f t="shared" si="27"/>
        <v>3</v>
      </c>
      <c r="I67" s="68">
        <f t="shared" si="27"/>
        <v>3</v>
      </c>
      <c r="J67" s="68">
        <f t="shared" si="27"/>
        <v>3</v>
      </c>
      <c r="K67" s="68">
        <f t="shared" si="27"/>
        <v>5</v>
      </c>
      <c r="L67" s="68">
        <f>SUM(C67:K67)</f>
        <v>34</v>
      </c>
      <c r="M67" s="68">
        <f t="shared" si="27"/>
        <v>4</v>
      </c>
      <c r="N67" s="68">
        <f t="shared" si="27"/>
        <v>3</v>
      </c>
      <c r="O67" s="68">
        <f t="shared" si="27"/>
        <v>4</v>
      </c>
      <c r="P67" s="68">
        <f t="shared" si="27"/>
        <v>5</v>
      </c>
      <c r="Q67" s="68">
        <f t="shared" si="27"/>
        <v>4</v>
      </c>
      <c r="R67" s="68">
        <f t="shared" si="27"/>
        <v>5</v>
      </c>
      <c r="S67" s="68">
        <f t="shared" si="27"/>
        <v>3</v>
      </c>
      <c r="T67" s="68">
        <f t="shared" si="27"/>
        <v>3</v>
      </c>
      <c r="U67" s="68">
        <f t="shared" si="27"/>
        <v>4</v>
      </c>
      <c r="V67" s="68">
        <f>SUM(M67:U67)</f>
        <v>35</v>
      </c>
      <c r="W67" s="66">
        <f>SUM(L67+V67)</f>
        <v>69</v>
      </c>
    </row>
    <row r="68" spans="1:23" ht="19" thickBot="1" x14ac:dyDescent="0.5">
      <c r="B68" s="113" t="s">
        <v>22</v>
      </c>
      <c r="C68" s="114">
        <f>IF((C67)&lt;&gt;(C60),(IF((C60)&gt;(C67),(1),(0))),(0.5))</f>
        <v>0.5</v>
      </c>
      <c r="D68" s="114">
        <f t="shared" ref="D68:U68" si="28">IF((D67)&lt;&gt;(D60),(IF((D60)&gt;(D67),(1),(0))),(0.5))</f>
        <v>0.5</v>
      </c>
      <c r="E68" s="114">
        <f t="shared" si="28"/>
        <v>0.5</v>
      </c>
      <c r="F68" s="114">
        <f t="shared" si="28"/>
        <v>0.5</v>
      </c>
      <c r="G68" s="114">
        <f t="shared" si="28"/>
        <v>0.5</v>
      </c>
      <c r="H68" s="114">
        <f t="shared" si="28"/>
        <v>0.5</v>
      </c>
      <c r="I68" s="114">
        <f t="shared" si="28"/>
        <v>0.5</v>
      </c>
      <c r="J68" s="114">
        <f t="shared" si="28"/>
        <v>0.5</v>
      </c>
      <c r="K68" s="114">
        <f t="shared" si="28"/>
        <v>0.5</v>
      </c>
      <c r="L68" s="114">
        <f>SUM(C68:K68)</f>
        <v>4.5</v>
      </c>
      <c r="M68" s="114">
        <f t="shared" si="28"/>
        <v>0.5</v>
      </c>
      <c r="N68" s="114">
        <f t="shared" si="28"/>
        <v>0.5</v>
      </c>
      <c r="O68" s="114">
        <f t="shared" si="28"/>
        <v>0</v>
      </c>
      <c r="P68" s="114">
        <f t="shared" si="28"/>
        <v>0.5</v>
      </c>
      <c r="Q68" s="114">
        <f t="shared" si="28"/>
        <v>0.5</v>
      </c>
      <c r="R68" s="114">
        <f t="shared" si="28"/>
        <v>0.5</v>
      </c>
      <c r="S68" s="114">
        <f t="shared" si="28"/>
        <v>0.5</v>
      </c>
      <c r="T68" s="114">
        <f t="shared" si="28"/>
        <v>0.5</v>
      </c>
      <c r="U68" s="114">
        <f t="shared" si="28"/>
        <v>0.5</v>
      </c>
      <c r="V68" s="114">
        <f>SUM(M68:U68)</f>
        <v>4</v>
      </c>
      <c r="W68" s="225">
        <f>SUM(L68+V68)</f>
        <v>8.5</v>
      </c>
    </row>
    <row r="69" spans="1:23" ht="15" thickBot="1" x14ac:dyDescent="0.4">
      <c r="B69" s="190"/>
    </row>
    <row r="70" spans="1:23" x14ac:dyDescent="0.35">
      <c r="B70" s="20" t="s">
        <v>26</v>
      </c>
      <c r="C70" s="21"/>
      <c r="D70" s="21"/>
      <c r="E70" s="21"/>
      <c r="F70" s="21"/>
      <c r="G70" s="21"/>
      <c r="H70" s="21"/>
      <c r="I70" s="21"/>
      <c r="J70" s="21"/>
      <c r="K70" s="21"/>
      <c r="L70" s="21"/>
      <c r="M70" s="21"/>
      <c r="N70" s="21"/>
      <c r="O70" s="21"/>
      <c r="P70" s="21"/>
      <c r="Q70" s="21"/>
      <c r="R70" s="643" t="s">
        <v>25</v>
      </c>
      <c r="S70" s="643"/>
      <c r="T70" s="670"/>
      <c r="U70" s="671"/>
      <c r="V70" s="671"/>
      <c r="W70" s="672"/>
    </row>
    <row r="71" spans="1:23" x14ac:dyDescent="0.35">
      <c r="A71" s="1">
        <f>VLOOKUP(B71,'Player Info'!B5:C55,2,FALSE)</f>
        <v>16</v>
      </c>
      <c r="B71" s="63" t="str">
        <f>B19</f>
        <v>Havel</v>
      </c>
      <c r="C71">
        <f t="shared" ref="C71:K71" si="29">C19-IF(($B72)&gt;=(C$10),(IF(($B72)-18&gt;=(C$10),2,1)),0)</f>
        <v>4</v>
      </c>
      <c r="D71">
        <f t="shared" si="29"/>
        <v>5</v>
      </c>
      <c r="E71">
        <f t="shared" si="29"/>
        <v>3</v>
      </c>
      <c r="F71">
        <f t="shared" si="29"/>
        <v>4</v>
      </c>
      <c r="G71">
        <f t="shared" si="29"/>
        <v>4</v>
      </c>
      <c r="H71">
        <f t="shared" si="29"/>
        <v>4</v>
      </c>
      <c r="I71">
        <f t="shared" si="29"/>
        <v>4</v>
      </c>
      <c r="J71">
        <f t="shared" si="29"/>
        <v>3</v>
      </c>
      <c r="K71">
        <f t="shared" si="29"/>
        <v>5</v>
      </c>
      <c r="L71">
        <f>SUM(C71:K71)</f>
        <v>36</v>
      </c>
      <c r="M71">
        <f t="shared" ref="M71:U71" si="30">M19-IF(($B72)&gt;=(M$10),(IF(($B72)-18&gt;=(M$10),2,1)),0)</f>
        <v>4</v>
      </c>
      <c r="N71">
        <f t="shared" si="30"/>
        <v>3</v>
      </c>
      <c r="O71">
        <f t="shared" si="30"/>
        <v>4</v>
      </c>
      <c r="P71">
        <f t="shared" si="30"/>
        <v>5</v>
      </c>
      <c r="Q71">
        <f t="shared" si="30"/>
        <v>4</v>
      </c>
      <c r="R71">
        <f t="shared" si="30"/>
        <v>5</v>
      </c>
      <c r="S71">
        <f t="shared" si="30"/>
        <v>4</v>
      </c>
      <c r="T71">
        <f t="shared" si="30"/>
        <v>3</v>
      </c>
      <c r="U71">
        <f t="shared" si="30"/>
        <v>4</v>
      </c>
      <c r="V71">
        <f>SUM(M71:U71)</f>
        <v>36</v>
      </c>
      <c r="W71" s="5">
        <f>SUM(L71+V71)</f>
        <v>72</v>
      </c>
    </row>
    <row r="72" spans="1:23" x14ac:dyDescent="0.35">
      <c r="A72" s="1" t="s">
        <v>38</v>
      </c>
      <c r="B72" s="65">
        <f>((A71-MIN(A71,A73,A78,A80)))</f>
        <v>0</v>
      </c>
      <c r="W72" s="5"/>
    </row>
    <row r="73" spans="1:23" x14ac:dyDescent="0.35">
      <c r="A73" s="1">
        <f>VLOOKUP(B73,'Player Info'!B5:C55,2,FALSE)</f>
        <v>17</v>
      </c>
      <c r="B73" s="63" t="str">
        <f>B20</f>
        <v>Tilley</v>
      </c>
      <c r="C73">
        <f t="shared" ref="C73:K73" si="31">C20-IF(($B74)&gt;=(C$10),(IF(($B74)-18&gt;=(C$10),2,1)),0)</f>
        <v>4</v>
      </c>
      <c r="D73">
        <f t="shared" si="31"/>
        <v>5</v>
      </c>
      <c r="E73">
        <f t="shared" si="31"/>
        <v>3</v>
      </c>
      <c r="F73">
        <f t="shared" si="31"/>
        <v>4</v>
      </c>
      <c r="G73">
        <f t="shared" si="31"/>
        <v>4</v>
      </c>
      <c r="H73">
        <f t="shared" si="31"/>
        <v>4</v>
      </c>
      <c r="I73">
        <f t="shared" si="31"/>
        <v>3</v>
      </c>
      <c r="J73">
        <f t="shared" si="31"/>
        <v>3</v>
      </c>
      <c r="K73">
        <f t="shared" si="31"/>
        <v>5</v>
      </c>
      <c r="L73">
        <f>SUM(C73:K73)</f>
        <v>35</v>
      </c>
      <c r="M73">
        <f t="shared" ref="M73:U73" si="32">M20-IF(($B74)&gt;=(M$10),(IF(($B74)-18&gt;=(M$10),2,1)),0)</f>
        <v>4</v>
      </c>
      <c r="N73">
        <f t="shared" si="32"/>
        <v>3</v>
      </c>
      <c r="O73">
        <f t="shared" si="32"/>
        <v>4</v>
      </c>
      <c r="P73">
        <f t="shared" si="32"/>
        <v>5</v>
      </c>
      <c r="Q73">
        <f t="shared" si="32"/>
        <v>4</v>
      </c>
      <c r="R73">
        <f t="shared" si="32"/>
        <v>5</v>
      </c>
      <c r="S73">
        <f t="shared" si="32"/>
        <v>4</v>
      </c>
      <c r="T73">
        <f t="shared" si="32"/>
        <v>3</v>
      </c>
      <c r="U73">
        <f t="shared" si="32"/>
        <v>4</v>
      </c>
      <c r="V73">
        <f>SUM(M73:U73)</f>
        <v>36</v>
      </c>
      <c r="W73" s="5">
        <f>SUM(L73+V73)</f>
        <v>71</v>
      </c>
    </row>
    <row r="74" spans="1:23" x14ac:dyDescent="0.35">
      <c r="A74" s="1" t="s">
        <v>38</v>
      </c>
      <c r="B74" s="63">
        <f>((A73-MIN(A71,A73,A78,A80)))</f>
        <v>1</v>
      </c>
      <c r="W74" s="5"/>
    </row>
    <row r="75" spans="1:23" x14ac:dyDescent="0.35">
      <c r="B75" s="85" t="s">
        <v>21</v>
      </c>
      <c r="C75" s="68">
        <f>MIN(C71,C73)</f>
        <v>4</v>
      </c>
      <c r="D75" s="68">
        <f t="shared" ref="D75:U75" si="33">MIN(D71,D73)</f>
        <v>5</v>
      </c>
      <c r="E75" s="68">
        <f t="shared" si="33"/>
        <v>3</v>
      </c>
      <c r="F75" s="68">
        <f t="shared" si="33"/>
        <v>4</v>
      </c>
      <c r="G75" s="68">
        <f t="shared" si="33"/>
        <v>4</v>
      </c>
      <c r="H75" s="68">
        <f t="shared" si="33"/>
        <v>4</v>
      </c>
      <c r="I75" s="68">
        <f t="shared" si="33"/>
        <v>3</v>
      </c>
      <c r="J75" s="68">
        <f t="shared" si="33"/>
        <v>3</v>
      </c>
      <c r="K75" s="68">
        <f t="shared" si="33"/>
        <v>5</v>
      </c>
      <c r="L75" s="68">
        <f>SUM(C75:K75)</f>
        <v>35</v>
      </c>
      <c r="M75" s="68">
        <f t="shared" si="33"/>
        <v>4</v>
      </c>
      <c r="N75" s="68">
        <f t="shared" si="33"/>
        <v>3</v>
      </c>
      <c r="O75" s="68">
        <f t="shared" si="33"/>
        <v>4</v>
      </c>
      <c r="P75" s="68">
        <f t="shared" si="33"/>
        <v>5</v>
      </c>
      <c r="Q75" s="68">
        <f t="shared" si="33"/>
        <v>4</v>
      </c>
      <c r="R75" s="68">
        <f t="shared" si="33"/>
        <v>5</v>
      </c>
      <c r="S75" s="68">
        <f t="shared" si="33"/>
        <v>4</v>
      </c>
      <c r="T75" s="68">
        <f t="shared" si="33"/>
        <v>3</v>
      </c>
      <c r="U75" s="68">
        <f t="shared" si="33"/>
        <v>4</v>
      </c>
      <c r="V75" s="68">
        <f>SUM(M75:U75)</f>
        <v>36</v>
      </c>
      <c r="W75" s="66">
        <f>SUM(L75+V75)</f>
        <v>71</v>
      </c>
    </row>
    <row r="76" spans="1:23" ht="18.5" x14ac:dyDescent="0.45">
      <c r="B76" s="223" t="s">
        <v>22</v>
      </c>
      <c r="C76" s="137">
        <f>IF((C75)&lt;&gt;(C82),(IF((C82)&gt;(C75),(1),(0))),(0.5))</f>
        <v>0.5</v>
      </c>
      <c r="D76" s="137">
        <f t="shared" ref="D76:U76" si="34">IF((D75)&lt;&gt;(D82),(IF((D82)&gt;(D75),(1),(0))),(0.5))</f>
        <v>0.5</v>
      </c>
      <c r="E76" s="137">
        <f t="shared" si="34"/>
        <v>0.5</v>
      </c>
      <c r="F76" s="137">
        <f t="shared" si="34"/>
        <v>0.5</v>
      </c>
      <c r="G76" s="137">
        <f t="shared" si="34"/>
        <v>0.5</v>
      </c>
      <c r="H76" s="137">
        <f t="shared" si="34"/>
        <v>0</v>
      </c>
      <c r="I76" s="137">
        <f t="shared" si="34"/>
        <v>0.5</v>
      </c>
      <c r="J76" s="137">
        <f t="shared" si="34"/>
        <v>0.5</v>
      </c>
      <c r="K76" s="137">
        <f t="shared" si="34"/>
        <v>0.5</v>
      </c>
      <c r="L76" s="137">
        <f>SUM(C76:K76)</f>
        <v>4</v>
      </c>
      <c r="M76" s="137">
        <f t="shared" si="34"/>
        <v>0.5</v>
      </c>
      <c r="N76" s="137">
        <f t="shared" si="34"/>
        <v>0.5</v>
      </c>
      <c r="O76" s="137">
        <f t="shared" si="34"/>
        <v>0</v>
      </c>
      <c r="P76" s="137">
        <f t="shared" si="34"/>
        <v>0.5</v>
      </c>
      <c r="Q76" s="137">
        <f t="shared" si="34"/>
        <v>0.5</v>
      </c>
      <c r="R76" s="137">
        <f t="shared" si="34"/>
        <v>0.5</v>
      </c>
      <c r="S76" s="137">
        <f t="shared" si="34"/>
        <v>0</v>
      </c>
      <c r="T76" s="137">
        <f t="shared" si="34"/>
        <v>0.5</v>
      </c>
      <c r="U76" s="137">
        <f t="shared" si="34"/>
        <v>0.5</v>
      </c>
      <c r="V76" s="137">
        <f>SUM(M76:U76)</f>
        <v>3.5</v>
      </c>
      <c r="W76" s="224">
        <f>SUM(L76+V76)</f>
        <v>7.5</v>
      </c>
    </row>
    <row r="77" spans="1:23" x14ac:dyDescent="0.35">
      <c r="B77" s="23"/>
      <c r="W77" s="5"/>
    </row>
    <row r="78" spans="1:23" x14ac:dyDescent="0.35">
      <c r="A78" s="1">
        <f>VLOOKUP(B78,'Player Info'!B5:C55,2,FALSE)</f>
        <v>18</v>
      </c>
      <c r="B78" s="63" t="str">
        <f>B21</f>
        <v>Greiner</v>
      </c>
      <c r="C78">
        <f t="shared" ref="C78:K78" si="35">C21-IF(($B79)&gt;=(C$10),(IF(($B79)-18&gt;=(C$10),2,1)),0)</f>
        <v>4</v>
      </c>
      <c r="D78">
        <f t="shared" si="35"/>
        <v>5</v>
      </c>
      <c r="E78">
        <f t="shared" si="35"/>
        <v>3</v>
      </c>
      <c r="F78">
        <f t="shared" si="35"/>
        <v>4</v>
      </c>
      <c r="G78">
        <f t="shared" si="35"/>
        <v>4</v>
      </c>
      <c r="H78">
        <f t="shared" si="35"/>
        <v>4</v>
      </c>
      <c r="I78">
        <f t="shared" si="35"/>
        <v>3</v>
      </c>
      <c r="J78">
        <f t="shared" si="35"/>
        <v>3</v>
      </c>
      <c r="K78">
        <f t="shared" si="35"/>
        <v>5</v>
      </c>
      <c r="L78">
        <f>SUM(C78:K78)</f>
        <v>35</v>
      </c>
      <c r="M78">
        <f t="shared" ref="M78:U78" si="36">M21-IF(($B79)&gt;=(M$10),(IF(($B79)-18&gt;=(M$10),2,1)),0)</f>
        <v>4</v>
      </c>
      <c r="N78">
        <f t="shared" si="36"/>
        <v>3</v>
      </c>
      <c r="O78">
        <f t="shared" si="36"/>
        <v>4</v>
      </c>
      <c r="P78">
        <f t="shared" si="36"/>
        <v>5</v>
      </c>
      <c r="Q78">
        <f t="shared" si="36"/>
        <v>4</v>
      </c>
      <c r="R78">
        <f t="shared" si="36"/>
        <v>5</v>
      </c>
      <c r="S78">
        <f t="shared" si="36"/>
        <v>3</v>
      </c>
      <c r="T78">
        <f t="shared" si="36"/>
        <v>3</v>
      </c>
      <c r="U78">
        <f t="shared" si="36"/>
        <v>4</v>
      </c>
      <c r="V78">
        <f>SUM(M78:U78)</f>
        <v>35</v>
      </c>
      <c r="W78" s="5">
        <f>SUM(L78+V78)</f>
        <v>70</v>
      </c>
    </row>
    <row r="79" spans="1:23" x14ac:dyDescent="0.35">
      <c r="A79" s="1" t="s">
        <v>38</v>
      </c>
      <c r="B79" s="65">
        <f>((A78-MIN(A71,A73,A78,A80)))</f>
        <v>2</v>
      </c>
      <c r="W79" s="5"/>
    </row>
    <row r="80" spans="1:23" x14ac:dyDescent="0.35">
      <c r="A80" s="1">
        <f>VLOOKUP(B80,'Player Info'!B5:C55,2,FALSE)</f>
        <v>20</v>
      </c>
      <c r="B80" s="63" t="str">
        <f>B22</f>
        <v>Hart</v>
      </c>
      <c r="C80">
        <f t="shared" ref="C80:K80" si="37">C22-IF(($B81)&gt;=(C$10),(IF(($B81)-18&gt;=(C$10),2,1)),0)</f>
        <v>4</v>
      </c>
      <c r="D80">
        <f t="shared" si="37"/>
        <v>5</v>
      </c>
      <c r="E80">
        <f t="shared" si="37"/>
        <v>3</v>
      </c>
      <c r="F80">
        <f t="shared" si="37"/>
        <v>4</v>
      </c>
      <c r="G80">
        <f t="shared" si="37"/>
        <v>4</v>
      </c>
      <c r="H80">
        <f t="shared" si="37"/>
        <v>3</v>
      </c>
      <c r="I80">
        <f t="shared" si="37"/>
        <v>3</v>
      </c>
      <c r="J80">
        <f t="shared" si="37"/>
        <v>3</v>
      </c>
      <c r="K80">
        <f t="shared" si="37"/>
        <v>5</v>
      </c>
      <c r="L80">
        <f>SUM(C80:K80)</f>
        <v>34</v>
      </c>
      <c r="M80">
        <f t="shared" ref="M80:U80" si="38">M22-IF(($B81)&gt;=(M$10),(IF(($B81)-18&gt;=(M$10),2,1)),0)</f>
        <v>4</v>
      </c>
      <c r="N80">
        <f t="shared" si="38"/>
        <v>3</v>
      </c>
      <c r="O80">
        <f t="shared" si="38"/>
        <v>3</v>
      </c>
      <c r="P80">
        <f t="shared" si="38"/>
        <v>5</v>
      </c>
      <c r="Q80">
        <f t="shared" si="38"/>
        <v>4</v>
      </c>
      <c r="R80">
        <f t="shared" si="38"/>
        <v>5</v>
      </c>
      <c r="S80">
        <f t="shared" si="38"/>
        <v>3</v>
      </c>
      <c r="T80">
        <f t="shared" si="38"/>
        <v>3</v>
      </c>
      <c r="U80">
        <f t="shared" si="38"/>
        <v>4</v>
      </c>
      <c r="V80">
        <f>SUM(M80:U80)</f>
        <v>34</v>
      </c>
      <c r="W80" s="5">
        <f>SUM(L80+V80)</f>
        <v>68</v>
      </c>
    </row>
    <row r="81" spans="1:23" x14ac:dyDescent="0.35">
      <c r="A81" s="1" t="s">
        <v>38</v>
      </c>
      <c r="B81" s="63">
        <f>((A80-MIN(A71,A73,A78,A80)))</f>
        <v>4</v>
      </c>
      <c r="W81" s="5"/>
    </row>
    <row r="82" spans="1:23" x14ac:dyDescent="0.35">
      <c r="B82" s="85" t="s">
        <v>21</v>
      </c>
      <c r="C82" s="68">
        <f>MIN(C80,C78)</f>
        <v>4</v>
      </c>
      <c r="D82" s="68">
        <f t="shared" ref="D82:U82" si="39">MIN(D80,D78)</f>
        <v>5</v>
      </c>
      <c r="E82" s="68">
        <f t="shared" si="39"/>
        <v>3</v>
      </c>
      <c r="F82" s="68">
        <f t="shared" si="39"/>
        <v>4</v>
      </c>
      <c r="G82" s="68">
        <f t="shared" si="39"/>
        <v>4</v>
      </c>
      <c r="H82" s="68">
        <f t="shared" si="39"/>
        <v>3</v>
      </c>
      <c r="I82" s="68">
        <f t="shared" si="39"/>
        <v>3</v>
      </c>
      <c r="J82" s="68">
        <f t="shared" si="39"/>
        <v>3</v>
      </c>
      <c r="K82" s="68">
        <f t="shared" si="39"/>
        <v>5</v>
      </c>
      <c r="L82" s="68">
        <f>SUM(C82:K82)</f>
        <v>34</v>
      </c>
      <c r="M82" s="68">
        <f t="shared" si="39"/>
        <v>4</v>
      </c>
      <c r="N82" s="68">
        <f t="shared" si="39"/>
        <v>3</v>
      </c>
      <c r="O82" s="68">
        <f t="shared" si="39"/>
        <v>3</v>
      </c>
      <c r="P82" s="68">
        <f t="shared" si="39"/>
        <v>5</v>
      </c>
      <c r="Q82" s="68">
        <f t="shared" si="39"/>
        <v>4</v>
      </c>
      <c r="R82" s="68">
        <f t="shared" si="39"/>
        <v>5</v>
      </c>
      <c r="S82" s="68">
        <f t="shared" si="39"/>
        <v>3</v>
      </c>
      <c r="T82" s="68">
        <f t="shared" si="39"/>
        <v>3</v>
      </c>
      <c r="U82" s="68">
        <f t="shared" si="39"/>
        <v>4</v>
      </c>
      <c r="V82" s="68">
        <f>SUM(M82:U82)</f>
        <v>34</v>
      </c>
      <c r="W82" s="66">
        <f>SUM(L82+V82)</f>
        <v>68</v>
      </c>
    </row>
    <row r="83" spans="1:23" ht="19" thickBot="1" x14ac:dyDescent="0.5">
      <c r="B83" s="113" t="s">
        <v>22</v>
      </c>
      <c r="C83" s="114">
        <f>IF((C82)&lt;&gt;(C75),(IF((C75)&gt;(C82),(1),(0))),(0.5))</f>
        <v>0.5</v>
      </c>
      <c r="D83" s="114">
        <f t="shared" ref="D83:U83" si="40">IF((D82)&lt;&gt;(D75),(IF((D75)&gt;(D82),(1),(0))),(0.5))</f>
        <v>0.5</v>
      </c>
      <c r="E83" s="114">
        <f t="shared" si="40"/>
        <v>0.5</v>
      </c>
      <c r="F83" s="114">
        <f t="shared" si="40"/>
        <v>0.5</v>
      </c>
      <c r="G83" s="114">
        <f t="shared" si="40"/>
        <v>0.5</v>
      </c>
      <c r="H83" s="114">
        <f t="shared" si="40"/>
        <v>1</v>
      </c>
      <c r="I83" s="114">
        <f t="shared" si="40"/>
        <v>0.5</v>
      </c>
      <c r="J83" s="114">
        <f t="shared" si="40"/>
        <v>0.5</v>
      </c>
      <c r="K83" s="114">
        <f t="shared" si="40"/>
        <v>0.5</v>
      </c>
      <c r="L83" s="114">
        <f>SUM(C83:K83)</f>
        <v>5</v>
      </c>
      <c r="M83" s="114">
        <f t="shared" si="40"/>
        <v>0.5</v>
      </c>
      <c r="N83" s="114">
        <f t="shared" si="40"/>
        <v>0.5</v>
      </c>
      <c r="O83" s="114">
        <f t="shared" si="40"/>
        <v>1</v>
      </c>
      <c r="P83" s="114">
        <f t="shared" si="40"/>
        <v>0.5</v>
      </c>
      <c r="Q83" s="114">
        <f t="shared" si="40"/>
        <v>0.5</v>
      </c>
      <c r="R83" s="114">
        <f t="shared" si="40"/>
        <v>0.5</v>
      </c>
      <c r="S83" s="114">
        <f t="shared" si="40"/>
        <v>1</v>
      </c>
      <c r="T83" s="114">
        <f t="shared" si="40"/>
        <v>0.5</v>
      </c>
      <c r="U83" s="114">
        <f t="shared" si="40"/>
        <v>0.5</v>
      </c>
      <c r="V83" s="114">
        <f>SUM(M83:U83)</f>
        <v>5.5</v>
      </c>
      <c r="W83" s="225">
        <f>SUM(L83+V83)</f>
        <v>10.5</v>
      </c>
    </row>
    <row r="84" spans="1:23" ht="15" thickBot="1" x14ac:dyDescent="0.4">
      <c r="B84" s="190"/>
    </row>
    <row r="85" spans="1:23" x14ac:dyDescent="0.35">
      <c r="B85" s="20" t="s">
        <v>27</v>
      </c>
      <c r="C85" s="21"/>
      <c r="D85" s="21"/>
      <c r="E85" s="21"/>
      <c r="F85" s="21"/>
      <c r="G85" s="21"/>
      <c r="H85" s="21"/>
      <c r="I85" s="21"/>
      <c r="J85" s="21"/>
      <c r="K85" s="21"/>
      <c r="L85" s="21"/>
      <c r="M85" s="21"/>
      <c r="N85" s="21"/>
      <c r="O85" s="21"/>
      <c r="P85" s="21"/>
      <c r="Q85" s="21"/>
      <c r="R85" s="643" t="s">
        <v>25</v>
      </c>
      <c r="S85" s="643"/>
      <c r="T85" s="670"/>
      <c r="U85" s="671"/>
      <c r="V85" s="671"/>
      <c r="W85" s="672"/>
    </row>
    <row r="86" spans="1:23" x14ac:dyDescent="0.35">
      <c r="A86" s="1">
        <f>VLOOKUP(B86,'Player Info'!B5:C55,2,FALSE)</f>
        <v>26</v>
      </c>
      <c r="B86" s="63" t="str">
        <f>B23</f>
        <v>Stever</v>
      </c>
      <c r="C86">
        <f t="shared" ref="C86:K86" si="41">C23-IF(($B87)&gt;=(C$10),(IF(($B87)-18&gt;=(C$10),2,1)),0)</f>
        <v>3</v>
      </c>
      <c r="D86">
        <f t="shared" si="41"/>
        <v>5</v>
      </c>
      <c r="E86">
        <f t="shared" si="41"/>
        <v>3</v>
      </c>
      <c r="F86">
        <f t="shared" si="41"/>
        <v>3</v>
      </c>
      <c r="G86">
        <f t="shared" si="41"/>
        <v>4</v>
      </c>
      <c r="H86">
        <f t="shared" si="41"/>
        <v>3</v>
      </c>
      <c r="I86">
        <f t="shared" si="41"/>
        <v>3</v>
      </c>
      <c r="J86">
        <f t="shared" si="41"/>
        <v>2</v>
      </c>
      <c r="K86">
        <f t="shared" si="41"/>
        <v>5</v>
      </c>
      <c r="L86">
        <f>SUM(C86:K86)</f>
        <v>31</v>
      </c>
      <c r="M86">
        <f t="shared" ref="M86:U86" si="42">M23-IF(($B87)&gt;=(M$10),(IF(($B87)-18&gt;=(M$10),2,1)),0)</f>
        <v>3</v>
      </c>
      <c r="N86">
        <f t="shared" si="42"/>
        <v>3</v>
      </c>
      <c r="O86">
        <f t="shared" si="42"/>
        <v>3</v>
      </c>
      <c r="P86">
        <f t="shared" si="42"/>
        <v>5</v>
      </c>
      <c r="Q86">
        <f t="shared" si="42"/>
        <v>4</v>
      </c>
      <c r="R86">
        <f t="shared" si="42"/>
        <v>4</v>
      </c>
      <c r="S86">
        <f t="shared" si="42"/>
        <v>3</v>
      </c>
      <c r="T86">
        <f t="shared" si="42"/>
        <v>3</v>
      </c>
      <c r="U86">
        <f t="shared" si="42"/>
        <v>3</v>
      </c>
      <c r="V86">
        <f>SUM(M86:U86)</f>
        <v>31</v>
      </c>
      <c r="W86" s="5">
        <f>SUM(L86+V86)</f>
        <v>62</v>
      </c>
    </row>
    <row r="87" spans="1:23" x14ac:dyDescent="0.35">
      <c r="A87" s="1" t="s">
        <v>38</v>
      </c>
      <c r="B87" s="65">
        <f>((A86-MIN(A86,A88,A93,A95)))</f>
        <v>10</v>
      </c>
      <c r="W87" s="5"/>
    </row>
    <row r="88" spans="1:23" x14ac:dyDescent="0.35">
      <c r="A88" s="1">
        <f>VLOOKUP(B88,'Player Info'!B5:C55,2,FALSE)</f>
        <v>26</v>
      </c>
      <c r="B88" s="63" t="str">
        <f>B24</f>
        <v>Mueller</v>
      </c>
      <c r="C88">
        <f t="shared" ref="C88:K88" si="43">C24-IF(($B89)&gt;=(C$10),(IF(($B89)-18&gt;=(C$10),2,1)),0)</f>
        <v>3</v>
      </c>
      <c r="D88">
        <f t="shared" si="43"/>
        <v>5</v>
      </c>
      <c r="E88">
        <f t="shared" si="43"/>
        <v>3</v>
      </c>
      <c r="F88">
        <f t="shared" si="43"/>
        <v>3</v>
      </c>
      <c r="G88">
        <f t="shared" si="43"/>
        <v>4</v>
      </c>
      <c r="H88">
        <f t="shared" si="43"/>
        <v>3</v>
      </c>
      <c r="I88">
        <f t="shared" si="43"/>
        <v>3</v>
      </c>
      <c r="J88">
        <f t="shared" si="43"/>
        <v>2</v>
      </c>
      <c r="K88">
        <f t="shared" si="43"/>
        <v>5</v>
      </c>
      <c r="L88">
        <f>SUM(C88:K88)</f>
        <v>31</v>
      </c>
      <c r="M88">
        <f t="shared" ref="M88:U88" si="44">M24-IF(($B89)&gt;=(M$10),(IF(($B89)-18&gt;=(M$10),2,1)),0)</f>
        <v>3</v>
      </c>
      <c r="N88">
        <f t="shared" si="44"/>
        <v>3</v>
      </c>
      <c r="O88">
        <f t="shared" si="44"/>
        <v>3</v>
      </c>
      <c r="P88">
        <f t="shared" si="44"/>
        <v>5</v>
      </c>
      <c r="Q88">
        <f t="shared" si="44"/>
        <v>4</v>
      </c>
      <c r="R88">
        <f t="shared" si="44"/>
        <v>4</v>
      </c>
      <c r="S88">
        <f t="shared" si="44"/>
        <v>3</v>
      </c>
      <c r="T88">
        <f t="shared" si="44"/>
        <v>3</v>
      </c>
      <c r="U88">
        <f t="shared" si="44"/>
        <v>3</v>
      </c>
      <c r="V88">
        <f>SUM(M88:U88)</f>
        <v>31</v>
      </c>
      <c r="W88" s="5">
        <f>SUM(L88+V88)</f>
        <v>62</v>
      </c>
    </row>
    <row r="89" spans="1:23" x14ac:dyDescent="0.35">
      <c r="A89" s="1" t="s">
        <v>38</v>
      </c>
      <c r="B89" s="63">
        <f>((A88-MIN(A86,A88,A93,A95)))</f>
        <v>10</v>
      </c>
      <c r="W89" s="5"/>
    </row>
    <row r="90" spans="1:23" x14ac:dyDescent="0.35">
      <c r="B90" s="85" t="s">
        <v>21</v>
      </c>
      <c r="C90" s="68">
        <f>MIN(C88,C86)</f>
        <v>3</v>
      </c>
      <c r="D90" s="68">
        <f t="shared" ref="D90:U90" si="45">MIN(D88,D86)</f>
        <v>5</v>
      </c>
      <c r="E90" s="68">
        <f t="shared" si="45"/>
        <v>3</v>
      </c>
      <c r="F90" s="68">
        <f t="shared" si="45"/>
        <v>3</v>
      </c>
      <c r="G90" s="68">
        <f t="shared" si="45"/>
        <v>4</v>
      </c>
      <c r="H90" s="68">
        <f t="shared" si="45"/>
        <v>3</v>
      </c>
      <c r="I90" s="68">
        <f t="shared" si="45"/>
        <v>3</v>
      </c>
      <c r="J90" s="68">
        <f t="shared" si="45"/>
        <v>2</v>
      </c>
      <c r="K90" s="68">
        <f t="shared" si="45"/>
        <v>5</v>
      </c>
      <c r="L90" s="68">
        <f>SUM(C90:K90)</f>
        <v>31</v>
      </c>
      <c r="M90" s="68">
        <f t="shared" si="45"/>
        <v>3</v>
      </c>
      <c r="N90" s="68">
        <f t="shared" si="45"/>
        <v>3</v>
      </c>
      <c r="O90" s="68">
        <f t="shared" si="45"/>
        <v>3</v>
      </c>
      <c r="P90" s="68">
        <f t="shared" si="45"/>
        <v>5</v>
      </c>
      <c r="Q90" s="68">
        <f t="shared" si="45"/>
        <v>4</v>
      </c>
      <c r="R90" s="68">
        <f t="shared" si="45"/>
        <v>4</v>
      </c>
      <c r="S90" s="68">
        <f t="shared" si="45"/>
        <v>3</v>
      </c>
      <c r="T90" s="68">
        <f t="shared" si="45"/>
        <v>3</v>
      </c>
      <c r="U90" s="68">
        <f t="shared" si="45"/>
        <v>3</v>
      </c>
      <c r="V90" s="68">
        <f>SUM(M90:U90)</f>
        <v>31</v>
      </c>
      <c r="W90" s="66">
        <f>SUM(L90,V90)</f>
        <v>62</v>
      </c>
    </row>
    <row r="91" spans="1:23" ht="18.5" x14ac:dyDescent="0.45">
      <c r="B91" s="223" t="s">
        <v>22</v>
      </c>
      <c r="C91" s="137">
        <f>IF((C90)&lt;&gt;(C97),(IF((C97)&gt;(C90),(1),(0))),(0.5))</f>
        <v>1</v>
      </c>
      <c r="D91" s="137">
        <f t="shared" ref="D91:U91" si="46">IF((D90)&lt;&gt;(D97),(IF((D97)&gt;(D90),(1),(0))),(0.5))</f>
        <v>0.5</v>
      </c>
      <c r="E91" s="137">
        <f t="shared" si="46"/>
        <v>0.5</v>
      </c>
      <c r="F91" s="137">
        <f t="shared" si="46"/>
        <v>0.5</v>
      </c>
      <c r="G91" s="137">
        <f t="shared" si="46"/>
        <v>0.5</v>
      </c>
      <c r="H91" s="137">
        <f t="shared" si="46"/>
        <v>0.5</v>
      </c>
      <c r="I91" s="137">
        <f t="shared" si="46"/>
        <v>0.5</v>
      </c>
      <c r="J91" s="137">
        <f t="shared" si="46"/>
        <v>1</v>
      </c>
      <c r="K91" s="137">
        <f t="shared" si="46"/>
        <v>0.5</v>
      </c>
      <c r="L91" s="137">
        <f>SUM(C91:K91)</f>
        <v>5.5</v>
      </c>
      <c r="M91" s="137">
        <f t="shared" si="46"/>
        <v>1</v>
      </c>
      <c r="N91" s="137">
        <f t="shared" si="46"/>
        <v>0.5</v>
      </c>
      <c r="O91" s="137">
        <f t="shared" si="46"/>
        <v>0.5</v>
      </c>
      <c r="P91" s="137">
        <f t="shared" si="46"/>
        <v>0.5</v>
      </c>
      <c r="Q91" s="137">
        <f t="shared" si="46"/>
        <v>0.5</v>
      </c>
      <c r="R91" s="137">
        <f t="shared" si="46"/>
        <v>1</v>
      </c>
      <c r="S91" s="137">
        <f t="shared" si="46"/>
        <v>0.5</v>
      </c>
      <c r="T91" s="137">
        <f t="shared" si="46"/>
        <v>0.5</v>
      </c>
      <c r="U91" s="137">
        <f t="shared" si="46"/>
        <v>1</v>
      </c>
      <c r="V91" s="137">
        <f>SUM(M91:U91)</f>
        <v>6</v>
      </c>
      <c r="W91" s="224">
        <f>SUM(L91+V91)</f>
        <v>11.5</v>
      </c>
    </row>
    <row r="92" spans="1:23" x14ac:dyDescent="0.35">
      <c r="B92" s="23"/>
      <c r="W92" s="5"/>
    </row>
    <row r="93" spans="1:23" x14ac:dyDescent="0.35">
      <c r="A93" s="1">
        <f>VLOOKUP(B93,'Player Info'!B5:C55,2,FALSE)</f>
        <v>21</v>
      </c>
      <c r="B93" s="63" t="str">
        <f>B25</f>
        <v>Rogers</v>
      </c>
      <c r="C93">
        <f t="shared" ref="C93:K93" si="47">C25-IF(($B94)&gt;=(C$10),(IF(($B94)-18&gt;=(C$10),2,1)),0)</f>
        <v>4</v>
      </c>
      <c r="D93">
        <f t="shared" si="47"/>
        <v>5</v>
      </c>
      <c r="E93">
        <f t="shared" si="47"/>
        <v>3</v>
      </c>
      <c r="F93">
        <f t="shared" si="47"/>
        <v>3</v>
      </c>
      <c r="G93">
        <f t="shared" si="47"/>
        <v>4</v>
      </c>
      <c r="H93">
        <f t="shared" si="47"/>
        <v>3</v>
      </c>
      <c r="I93">
        <f t="shared" si="47"/>
        <v>3</v>
      </c>
      <c r="J93">
        <f t="shared" si="47"/>
        <v>3</v>
      </c>
      <c r="K93">
        <f t="shared" si="47"/>
        <v>5</v>
      </c>
      <c r="L93">
        <f>SUM(C93:K93)</f>
        <v>33</v>
      </c>
      <c r="M93">
        <f t="shared" ref="M93:U93" si="48">M25-IF(($B94)&gt;=(M$10),(IF(($B94)-18&gt;=(M$10),2,1)),0)</f>
        <v>4</v>
      </c>
      <c r="N93">
        <f t="shared" si="48"/>
        <v>3</v>
      </c>
      <c r="O93">
        <f t="shared" si="48"/>
        <v>3</v>
      </c>
      <c r="P93">
        <f t="shared" si="48"/>
        <v>5</v>
      </c>
      <c r="Q93">
        <f t="shared" si="48"/>
        <v>4</v>
      </c>
      <c r="R93">
        <f t="shared" si="48"/>
        <v>5</v>
      </c>
      <c r="S93">
        <f t="shared" si="48"/>
        <v>3</v>
      </c>
      <c r="T93">
        <f t="shared" si="48"/>
        <v>3</v>
      </c>
      <c r="U93">
        <f t="shared" si="48"/>
        <v>4</v>
      </c>
      <c r="V93">
        <f>SUM(M93:U93)</f>
        <v>34</v>
      </c>
      <c r="W93" s="5">
        <f>SUM(L93+V93)</f>
        <v>67</v>
      </c>
    </row>
    <row r="94" spans="1:23" x14ac:dyDescent="0.35">
      <c r="A94" s="1" t="s">
        <v>38</v>
      </c>
      <c r="B94" s="65">
        <f>((A93-MIN(A86,A88,A93,A95)))</f>
        <v>5</v>
      </c>
      <c r="W94" s="5"/>
    </row>
    <row r="95" spans="1:23" x14ac:dyDescent="0.35">
      <c r="A95" s="1">
        <f>VLOOKUP(B95,'Player Info'!B5:C55,2,FALSE)</f>
        <v>16</v>
      </c>
      <c r="B95" s="63" t="str">
        <f>B26</f>
        <v>Stever II</v>
      </c>
      <c r="C95">
        <f t="shared" ref="C95:K95" si="49">C26-IF(($B96)&gt;=(C$10),(IF(($B96)-18&gt;=(C$10),2,1)),0)</f>
        <v>4</v>
      </c>
      <c r="D95">
        <f t="shared" si="49"/>
        <v>5</v>
      </c>
      <c r="E95">
        <f t="shared" si="49"/>
        <v>3</v>
      </c>
      <c r="F95">
        <f t="shared" si="49"/>
        <v>4</v>
      </c>
      <c r="G95">
        <f t="shared" si="49"/>
        <v>4</v>
      </c>
      <c r="H95">
        <f t="shared" si="49"/>
        <v>4</v>
      </c>
      <c r="I95">
        <f t="shared" si="49"/>
        <v>4</v>
      </c>
      <c r="J95">
        <f t="shared" si="49"/>
        <v>3</v>
      </c>
      <c r="K95">
        <f t="shared" si="49"/>
        <v>5</v>
      </c>
      <c r="L95">
        <f>SUM(C95:K95)</f>
        <v>36</v>
      </c>
      <c r="M95">
        <f t="shared" ref="M95:U95" si="50">M26-IF(($B96)&gt;=(M$10),(IF(($B96)-18&gt;=(M$10),2,1)),0)</f>
        <v>4</v>
      </c>
      <c r="N95">
        <f t="shared" si="50"/>
        <v>3</v>
      </c>
      <c r="O95">
        <f t="shared" si="50"/>
        <v>4</v>
      </c>
      <c r="P95">
        <f t="shared" si="50"/>
        <v>5</v>
      </c>
      <c r="Q95">
        <f t="shared" si="50"/>
        <v>4</v>
      </c>
      <c r="R95">
        <f t="shared" si="50"/>
        <v>5</v>
      </c>
      <c r="S95">
        <f t="shared" si="50"/>
        <v>4</v>
      </c>
      <c r="T95">
        <f t="shared" si="50"/>
        <v>3</v>
      </c>
      <c r="U95">
        <f t="shared" si="50"/>
        <v>4</v>
      </c>
      <c r="V95">
        <f>SUM(M95:U95)</f>
        <v>36</v>
      </c>
      <c r="W95" s="5">
        <f>SUM(L95+V95)</f>
        <v>72</v>
      </c>
    </row>
    <row r="96" spans="1:23" x14ac:dyDescent="0.35">
      <c r="A96" s="1" t="s">
        <v>38</v>
      </c>
      <c r="B96" s="63">
        <f>((A95-MIN(A86,A88,A93,A95)))</f>
        <v>0</v>
      </c>
      <c r="W96" s="5"/>
    </row>
    <row r="97" spans="2:23" x14ac:dyDescent="0.35">
      <c r="B97" s="85" t="s">
        <v>21</v>
      </c>
      <c r="C97" s="68">
        <f>MIN(C95,C93)</f>
        <v>4</v>
      </c>
      <c r="D97" s="68">
        <f t="shared" ref="D97:U97" si="51">MIN(D95,D93)</f>
        <v>5</v>
      </c>
      <c r="E97" s="68">
        <f t="shared" si="51"/>
        <v>3</v>
      </c>
      <c r="F97" s="68">
        <f t="shared" si="51"/>
        <v>3</v>
      </c>
      <c r="G97" s="68">
        <f t="shared" si="51"/>
        <v>4</v>
      </c>
      <c r="H97" s="68">
        <f t="shared" si="51"/>
        <v>3</v>
      </c>
      <c r="I97" s="68">
        <f t="shared" si="51"/>
        <v>3</v>
      </c>
      <c r="J97" s="68">
        <f t="shared" si="51"/>
        <v>3</v>
      </c>
      <c r="K97" s="68">
        <f t="shared" si="51"/>
        <v>5</v>
      </c>
      <c r="L97" s="68">
        <f>SUM(C97:K97)</f>
        <v>33</v>
      </c>
      <c r="M97" s="68">
        <f t="shared" si="51"/>
        <v>4</v>
      </c>
      <c r="N97" s="68">
        <f t="shared" si="51"/>
        <v>3</v>
      </c>
      <c r="O97" s="68">
        <f t="shared" si="51"/>
        <v>3</v>
      </c>
      <c r="P97" s="68">
        <f t="shared" si="51"/>
        <v>5</v>
      </c>
      <c r="Q97" s="68">
        <f t="shared" si="51"/>
        <v>4</v>
      </c>
      <c r="R97" s="68">
        <f t="shared" si="51"/>
        <v>5</v>
      </c>
      <c r="S97" s="68">
        <f t="shared" si="51"/>
        <v>3</v>
      </c>
      <c r="T97" s="68">
        <f t="shared" si="51"/>
        <v>3</v>
      </c>
      <c r="U97" s="68">
        <f t="shared" si="51"/>
        <v>4</v>
      </c>
      <c r="V97" s="68">
        <f>SUM(M97:U97)</f>
        <v>34</v>
      </c>
      <c r="W97" s="66">
        <f>SUM(L97,V97)</f>
        <v>67</v>
      </c>
    </row>
    <row r="98" spans="2:23" ht="19" thickBot="1" x14ac:dyDescent="0.5">
      <c r="B98" s="113" t="s">
        <v>22</v>
      </c>
      <c r="C98" s="114">
        <f>IF((C97)&lt;&gt;(C90),(IF((C90)&gt;(C97),(1),(0))),(0.5))</f>
        <v>0</v>
      </c>
      <c r="D98" s="114">
        <f t="shared" ref="D98:U98" si="52">IF((D97)&lt;&gt;(D90),(IF((D90)&gt;(D97),(1),(0))),(0.5))</f>
        <v>0.5</v>
      </c>
      <c r="E98" s="114">
        <f t="shared" si="52"/>
        <v>0.5</v>
      </c>
      <c r="F98" s="114">
        <f t="shared" si="52"/>
        <v>0.5</v>
      </c>
      <c r="G98" s="114">
        <f t="shared" si="52"/>
        <v>0.5</v>
      </c>
      <c r="H98" s="114">
        <f t="shared" si="52"/>
        <v>0.5</v>
      </c>
      <c r="I98" s="114">
        <f t="shared" si="52"/>
        <v>0.5</v>
      </c>
      <c r="J98" s="114">
        <f t="shared" si="52"/>
        <v>0</v>
      </c>
      <c r="K98" s="114">
        <f t="shared" si="52"/>
        <v>0.5</v>
      </c>
      <c r="L98" s="114">
        <f>SUM(C98:K98)</f>
        <v>3.5</v>
      </c>
      <c r="M98" s="114">
        <f t="shared" si="52"/>
        <v>0</v>
      </c>
      <c r="N98" s="114">
        <f t="shared" si="52"/>
        <v>0.5</v>
      </c>
      <c r="O98" s="114">
        <f t="shared" si="52"/>
        <v>0.5</v>
      </c>
      <c r="P98" s="114">
        <f t="shared" si="52"/>
        <v>0.5</v>
      </c>
      <c r="Q98" s="114">
        <f t="shared" si="52"/>
        <v>0.5</v>
      </c>
      <c r="R98" s="114">
        <f t="shared" si="52"/>
        <v>0</v>
      </c>
      <c r="S98" s="114">
        <f t="shared" si="52"/>
        <v>0.5</v>
      </c>
      <c r="T98" s="114">
        <f t="shared" si="52"/>
        <v>0.5</v>
      </c>
      <c r="U98" s="114">
        <f t="shared" si="52"/>
        <v>0</v>
      </c>
      <c r="V98" s="114">
        <f>SUM(M98:U98)</f>
        <v>3</v>
      </c>
      <c r="W98" s="225">
        <f>SUM(L98+V98)</f>
        <v>6.5</v>
      </c>
    </row>
    <row r="99" spans="2:23" ht="15" thickBot="1" x14ac:dyDescent="0.4">
      <c r="B99" s="27"/>
      <c r="C99" s="28"/>
      <c r="D99" s="28"/>
      <c r="E99" s="28"/>
      <c r="F99" s="28"/>
      <c r="G99" s="28"/>
      <c r="H99" s="28"/>
      <c r="I99" s="28"/>
      <c r="J99" s="28"/>
      <c r="K99" s="28"/>
      <c r="L99" s="28"/>
      <c r="M99" s="28"/>
      <c r="N99" s="28"/>
      <c r="O99" s="28"/>
      <c r="P99" s="28"/>
      <c r="Q99" s="28"/>
      <c r="R99" s="651"/>
      <c r="S99" s="651"/>
      <c r="T99" s="648"/>
      <c r="U99" s="649"/>
      <c r="V99" s="649"/>
      <c r="W99" s="650"/>
    </row>
    <row r="101" spans="2:23" ht="21" x14ac:dyDescent="0.5">
      <c r="B101" s="33" t="s">
        <v>28</v>
      </c>
      <c r="C101" s="34"/>
      <c r="D101" s="34"/>
      <c r="E101" s="34"/>
      <c r="F101" s="34"/>
      <c r="G101" s="34"/>
      <c r="H101" s="34"/>
      <c r="I101" s="34"/>
      <c r="J101" s="34"/>
      <c r="K101" s="34"/>
      <c r="L101" s="34"/>
      <c r="M101" s="654" t="s">
        <v>84</v>
      </c>
      <c r="N101" s="654"/>
      <c r="O101" s="654"/>
      <c r="P101" s="654"/>
      <c r="Q101" s="654"/>
      <c r="R101" s="654"/>
      <c r="S101" s="337">
        <f>COUNTIF(C121:U121, "&gt;0")</f>
        <v>0</v>
      </c>
      <c r="T101" s="655" t="s">
        <v>83</v>
      </c>
      <c r="U101" s="655"/>
      <c r="V101" s="339" t="e">
        <f>80/S101</f>
        <v>#DIV/0!</v>
      </c>
      <c r="W101" s="338" t="s">
        <v>90</v>
      </c>
    </row>
    <row r="102" spans="2:23" x14ac:dyDescent="0.35">
      <c r="B102" s="30" t="s">
        <v>0</v>
      </c>
      <c r="C102" s="31">
        <v>1</v>
      </c>
      <c r="D102" s="31">
        <v>2</v>
      </c>
      <c r="E102" s="31">
        <v>3</v>
      </c>
      <c r="F102" s="31">
        <v>4</v>
      </c>
      <c r="G102" s="31">
        <v>5</v>
      </c>
      <c r="H102" s="31">
        <v>6</v>
      </c>
      <c r="I102" s="31">
        <v>7</v>
      </c>
      <c r="J102" s="31">
        <v>8</v>
      </c>
      <c r="K102" s="31">
        <v>9</v>
      </c>
      <c r="L102" s="31" t="s">
        <v>1</v>
      </c>
      <c r="M102" s="31">
        <v>10</v>
      </c>
      <c r="N102" s="31">
        <v>11</v>
      </c>
      <c r="O102" s="31">
        <v>12</v>
      </c>
      <c r="P102" s="31">
        <v>13</v>
      </c>
      <c r="Q102" s="31">
        <v>14</v>
      </c>
      <c r="R102" s="31">
        <v>15</v>
      </c>
      <c r="S102" s="31">
        <v>16</v>
      </c>
      <c r="T102" s="31">
        <v>17</v>
      </c>
      <c r="U102" s="31">
        <v>18</v>
      </c>
      <c r="V102" s="31" t="s">
        <v>14</v>
      </c>
      <c r="W102" s="32" t="s">
        <v>16</v>
      </c>
    </row>
    <row r="103" spans="2:23" x14ac:dyDescent="0.35">
      <c r="B103" s="90" t="s">
        <v>2</v>
      </c>
      <c r="C103" s="92">
        <f>C9</f>
        <v>4</v>
      </c>
      <c r="D103" s="92">
        <f t="shared" ref="D103:K104" si="53">D9</f>
        <v>5</v>
      </c>
      <c r="E103" s="92">
        <f t="shared" si="53"/>
        <v>3</v>
      </c>
      <c r="F103" s="92">
        <f t="shared" si="53"/>
        <v>4</v>
      </c>
      <c r="G103" s="92">
        <f t="shared" si="53"/>
        <v>4</v>
      </c>
      <c r="H103" s="92">
        <f t="shared" si="53"/>
        <v>4</v>
      </c>
      <c r="I103" s="92">
        <f t="shared" si="53"/>
        <v>4</v>
      </c>
      <c r="J103" s="92">
        <f t="shared" si="53"/>
        <v>3</v>
      </c>
      <c r="K103" s="92">
        <f t="shared" si="53"/>
        <v>5</v>
      </c>
      <c r="L103" s="92">
        <f>SUM(C103:K103)</f>
        <v>36</v>
      </c>
      <c r="M103" s="92">
        <f>M9</f>
        <v>4</v>
      </c>
      <c r="N103" s="92">
        <f t="shared" ref="N103:U104" si="54">N9</f>
        <v>3</v>
      </c>
      <c r="O103" s="92">
        <f t="shared" si="54"/>
        <v>4</v>
      </c>
      <c r="P103" s="92">
        <f t="shared" si="54"/>
        <v>5</v>
      </c>
      <c r="Q103" s="92">
        <f t="shared" si="54"/>
        <v>4</v>
      </c>
      <c r="R103" s="92">
        <f t="shared" si="54"/>
        <v>5</v>
      </c>
      <c r="S103" s="92">
        <f t="shared" si="54"/>
        <v>4</v>
      </c>
      <c r="T103" s="92">
        <f t="shared" si="54"/>
        <v>3</v>
      </c>
      <c r="U103" s="92">
        <f t="shared" si="54"/>
        <v>4</v>
      </c>
      <c r="V103" s="92">
        <f>SUM(M103:U103)</f>
        <v>36</v>
      </c>
      <c r="W103" s="116">
        <f>SUM(V103+L103)</f>
        <v>72</v>
      </c>
    </row>
    <row r="104" spans="2:23" x14ac:dyDescent="0.35">
      <c r="B104" s="10" t="s">
        <v>3</v>
      </c>
      <c r="C104" s="9">
        <f>C10</f>
        <v>7</v>
      </c>
      <c r="D104" s="9">
        <f t="shared" si="53"/>
        <v>11</v>
      </c>
      <c r="E104" s="9">
        <f t="shared" si="53"/>
        <v>15</v>
      </c>
      <c r="F104" s="9">
        <f t="shared" si="53"/>
        <v>5</v>
      </c>
      <c r="G104" s="9">
        <f t="shared" si="53"/>
        <v>17</v>
      </c>
      <c r="H104" s="9">
        <f t="shared" si="53"/>
        <v>3</v>
      </c>
      <c r="I104" s="9">
        <f t="shared" si="53"/>
        <v>1</v>
      </c>
      <c r="J104" s="9">
        <f t="shared" si="53"/>
        <v>9</v>
      </c>
      <c r="K104" s="9">
        <f t="shared" si="53"/>
        <v>13</v>
      </c>
      <c r="L104" s="9"/>
      <c r="M104" s="9">
        <f>M10</f>
        <v>10</v>
      </c>
      <c r="N104" s="9">
        <f t="shared" si="54"/>
        <v>12</v>
      </c>
      <c r="O104" s="9">
        <f t="shared" si="54"/>
        <v>4</v>
      </c>
      <c r="P104" s="9">
        <f t="shared" si="54"/>
        <v>14</v>
      </c>
      <c r="Q104" s="9">
        <f t="shared" si="54"/>
        <v>18</v>
      </c>
      <c r="R104" s="9">
        <f t="shared" si="54"/>
        <v>8</v>
      </c>
      <c r="S104" s="9">
        <f t="shared" si="54"/>
        <v>2</v>
      </c>
      <c r="T104" s="9">
        <f t="shared" si="54"/>
        <v>16</v>
      </c>
      <c r="U104" s="9">
        <f t="shared" si="54"/>
        <v>6</v>
      </c>
      <c r="V104" s="9"/>
      <c r="W104" s="11"/>
    </row>
    <row r="105" spans="2:23" x14ac:dyDescent="0.35">
      <c r="B105" s="125" t="str">
        <f t="shared" ref="B105:B120" si="55">B11</f>
        <v>Delagardelle</v>
      </c>
      <c r="C105" s="123">
        <f t="shared" ref="C105:K105" si="56">C11-IF(($A41)&gt;=(C$10),(IF(($A41)-18&gt;=(C$10),2,1)),0)</f>
        <v>3</v>
      </c>
      <c r="D105" s="123">
        <f t="shared" si="56"/>
        <v>5</v>
      </c>
      <c r="E105" s="123">
        <f t="shared" si="56"/>
        <v>3</v>
      </c>
      <c r="F105" s="123">
        <f t="shared" si="56"/>
        <v>3</v>
      </c>
      <c r="G105" s="123">
        <f t="shared" si="56"/>
        <v>4</v>
      </c>
      <c r="H105" s="123">
        <f t="shared" si="56"/>
        <v>3</v>
      </c>
      <c r="I105" s="123">
        <f t="shared" si="56"/>
        <v>3</v>
      </c>
      <c r="J105" s="123">
        <f t="shared" si="56"/>
        <v>3</v>
      </c>
      <c r="K105" s="123">
        <f t="shared" si="56"/>
        <v>5</v>
      </c>
      <c r="L105" s="123">
        <f t="shared" ref="L105:L120" si="57">SUM(C105:K105)</f>
        <v>32</v>
      </c>
      <c r="M105" s="123">
        <f t="shared" ref="M105:U105" si="58">M11-IF(($A41)&gt;=(M$10),(IF(($A41)-18&gt;=(M$10),2,1)),0)</f>
        <v>4</v>
      </c>
      <c r="N105" s="123">
        <f t="shared" si="58"/>
        <v>3</v>
      </c>
      <c r="O105" s="123">
        <f t="shared" si="58"/>
        <v>3</v>
      </c>
      <c r="P105" s="123">
        <f t="shared" si="58"/>
        <v>5</v>
      </c>
      <c r="Q105" s="123">
        <f t="shared" si="58"/>
        <v>4</v>
      </c>
      <c r="R105" s="123">
        <f t="shared" si="58"/>
        <v>4</v>
      </c>
      <c r="S105" s="123">
        <f t="shared" si="58"/>
        <v>3</v>
      </c>
      <c r="T105" s="123">
        <f t="shared" si="58"/>
        <v>3</v>
      </c>
      <c r="U105" s="123">
        <f t="shared" si="58"/>
        <v>3</v>
      </c>
      <c r="V105" s="123">
        <f t="shared" ref="V105:V120" si="59">SUM(M105:U105)</f>
        <v>32</v>
      </c>
      <c r="W105" s="91">
        <f t="shared" ref="W105:W120" si="60">SUM(V105+L105)</f>
        <v>64</v>
      </c>
    </row>
    <row r="106" spans="2:23" x14ac:dyDescent="0.35">
      <c r="B106" s="125" t="str">
        <f t="shared" si="55"/>
        <v>Henderson II</v>
      </c>
      <c r="C106" s="123">
        <f>C12-IF(($A43)&gt;=(C$10),(IF(($A43)-18&gt;=(C$10),2,1)),0)</f>
        <v>3</v>
      </c>
      <c r="D106" s="123">
        <f t="shared" ref="D106:K106" si="61">D12-IF(($A43)&gt;=(D$10),(IF(($A43)-18&gt;=(D$10),2,1)),0)</f>
        <v>5</v>
      </c>
      <c r="E106" s="123">
        <f t="shared" si="61"/>
        <v>3</v>
      </c>
      <c r="F106" s="123">
        <f t="shared" si="61"/>
        <v>3</v>
      </c>
      <c r="G106" s="123">
        <f t="shared" si="61"/>
        <v>4</v>
      </c>
      <c r="H106" s="123">
        <f t="shared" si="61"/>
        <v>3</v>
      </c>
      <c r="I106" s="123">
        <f t="shared" si="61"/>
        <v>3</v>
      </c>
      <c r="J106" s="123">
        <f t="shared" si="61"/>
        <v>2</v>
      </c>
      <c r="K106" s="123">
        <f t="shared" si="61"/>
        <v>5</v>
      </c>
      <c r="L106" s="123">
        <f t="shared" si="57"/>
        <v>31</v>
      </c>
      <c r="M106" s="123">
        <f t="shared" ref="M106:U106" si="62">M12-IF(($A43)&gt;=(M$10),(IF(($A43)-18&gt;=(M$10),2,1)),0)</f>
        <v>4</v>
      </c>
      <c r="N106" s="123">
        <f t="shared" si="62"/>
        <v>3</v>
      </c>
      <c r="O106" s="123">
        <f t="shared" si="62"/>
        <v>3</v>
      </c>
      <c r="P106" s="123">
        <f t="shared" si="62"/>
        <v>5</v>
      </c>
      <c r="Q106" s="123">
        <f t="shared" si="62"/>
        <v>4</v>
      </c>
      <c r="R106" s="123">
        <f t="shared" si="62"/>
        <v>4</v>
      </c>
      <c r="S106" s="123">
        <f t="shared" si="62"/>
        <v>3</v>
      </c>
      <c r="T106" s="123">
        <f t="shared" si="62"/>
        <v>3</v>
      </c>
      <c r="U106" s="123">
        <f t="shared" si="62"/>
        <v>3</v>
      </c>
      <c r="V106" s="123">
        <f t="shared" si="59"/>
        <v>32</v>
      </c>
      <c r="W106" s="91">
        <f t="shared" si="60"/>
        <v>63</v>
      </c>
    </row>
    <row r="107" spans="2:23" x14ac:dyDescent="0.35">
      <c r="B107" s="125" t="str">
        <f t="shared" si="55"/>
        <v>Whitehill</v>
      </c>
      <c r="C107" s="123">
        <f t="shared" ref="C107:K107" si="63">C13-IF(($A48)&gt;=(C$10),(IF(($A48)-18&gt;=(C$10),2,1)),0)</f>
        <v>3</v>
      </c>
      <c r="D107" s="123">
        <f t="shared" si="63"/>
        <v>4</v>
      </c>
      <c r="E107" s="123">
        <f t="shared" si="63"/>
        <v>3</v>
      </c>
      <c r="F107" s="123">
        <f t="shared" si="63"/>
        <v>3</v>
      </c>
      <c r="G107" s="123">
        <f t="shared" si="63"/>
        <v>4</v>
      </c>
      <c r="H107" s="123">
        <f t="shared" si="63"/>
        <v>3</v>
      </c>
      <c r="I107" s="123">
        <f t="shared" si="63"/>
        <v>3</v>
      </c>
      <c r="J107" s="123">
        <f t="shared" si="63"/>
        <v>2</v>
      </c>
      <c r="K107" s="123">
        <f t="shared" si="63"/>
        <v>5</v>
      </c>
      <c r="L107" s="123">
        <f t="shared" si="57"/>
        <v>30</v>
      </c>
      <c r="M107" s="123">
        <f t="shared" ref="M107:U107" si="64">M13-IF(($A48)&gt;=(M$10),(IF(($A48)-18&gt;=(M$10),2,1)),0)</f>
        <v>3</v>
      </c>
      <c r="N107" s="123">
        <f t="shared" si="64"/>
        <v>2</v>
      </c>
      <c r="O107" s="123">
        <f t="shared" si="64"/>
        <v>3</v>
      </c>
      <c r="P107" s="123">
        <f t="shared" si="64"/>
        <v>5</v>
      </c>
      <c r="Q107" s="123">
        <f t="shared" si="64"/>
        <v>4</v>
      </c>
      <c r="R107" s="123">
        <f t="shared" si="64"/>
        <v>4</v>
      </c>
      <c r="S107" s="123">
        <f t="shared" si="64"/>
        <v>3</v>
      </c>
      <c r="T107" s="123">
        <f t="shared" si="64"/>
        <v>3</v>
      </c>
      <c r="U107" s="123">
        <f t="shared" si="64"/>
        <v>3</v>
      </c>
      <c r="V107" s="123">
        <f t="shared" si="59"/>
        <v>30</v>
      </c>
      <c r="W107" s="91">
        <f t="shared" si="60"/>
        <v>60</v>
      </c>
    </row>
    <row r="108" spans="2:23" x14ac:dyDescent="0.35">
      <c r="B108" s="125" t="str">
        <f t="shared" si="55"/>
        <v>Henderson</v>
      </c>
      <c r="C108" s="123">
        <f t="shared" ref="C108:K108" si="65">C14-IF(($A50)&gt;=(C$10),(IF(($A50)-18&gt;=(C$10),2,1)),0)</f>
        <v>3</v>
      </c>
      <c r="D108" s="123">
        <f t="shared" si="65"/>
        <v>5</v>
      </c>
      <c r="E108" s="123">
        <f t="shared" si="65"/>
        <v>3</v>
      </c>
      <c r="F108" s="123">
        <f t="shared" si="65"/>
        <v>3</v>
      </c>
      <c r="G108" s="123">
        <f t="shared" si="65"/>
        <v>4</v>
      </c>
      <c r="H108" s="123">
        <f t="shared" si="65"/>
        <v>3</v>
      </c>
      <c r="I108" s="123">
        <f t="shared" si="65"/>
        <v>3</v>
      </c>
      <c r="J108" s="123">
        <f t="shared" si="65"/>
        <v>2</v>
      </c>
      <c r="K108" s="123">
        <f t="shared" si="65"/>
        <v>5</v>
      </c>
      <c r="L108" s="123">
        <f t="shared" si="57"/>
        <v>31</v>
      </c>
      <c r="M108" s="123">
        <f t="shared" ref="M108:U108" si="66">M14-IF(($A50)&gt;=(M$10),(IF(($A50)-18&gt;=(M$10),2,1)),0)</f>
        <v>4</v>
      </c>
      <c r="N108" s="123">
        <f t="shared" si="66"/>
        <v>3</v>
      </c>
      <c r="O108" s="123">
        <f t="shared" si="66"/>
        <v>3</v>
      </c>
      <c r="P108" s="123">
        <f t="shared" si="66"/>
        <v>5</v>
      </c>
      <c r="Q108" s="123">
        <f t="shared" si="66"/>
        <v>4</v>
      </c>
      <c r="R108" s="123">
        <f t="shared" si="66"/>
        <v>4</v>
      </c>
      <c r="S108" s="123">
        <f t="shared" si="66"/>
        <v>3</v>
      </c>
      <c r="T108" s="123">
        <f t="shared" si="66"/>
        <v>3</v>
      </c>
      <c r="U108" s="123">
        <f t="shared" si="66"/>
        <v>3</v>
      </c>
      <c r="V108" s="123">
        <f t="shared" si="59"/>
        <v>32</v>
      </c>
      <c r="W108" s="91">
        <f t="shared" si="60"/>
        <v>63</v>
      </c>
    </row>
    <row r="109" spans="2:23" x14ac:dyDescent="0.35">
      <c r="B109" s="125" t="str">
        <f t="shared" si="55"/>
        <v>Bruns</v>
      </c>
      <c r="C109" s="123">
        <f t="shared" ref="C109:K109" si="67">C15-IF(($A56)&gt;=(C$10),(IF(($A56)-18&gt;=(C$10),2,1)),0)</f>
        <v>3</v>
      </c>
      <c r="D109" s="123">
        <f t="shared" si="67"/>
        <v>4</v>
      </c>
      <c r="E109" s="123">
        <f t="shared" si="67"/>
        <v>3</v>
      </c>
      <c r="F109" s="123">
        <f t="shared" si="67"/>
        <v>3</v>
      </c>
      <c r="G109" s="123">
        <f t="shared" si="67"/>
        <v>4</v>
      </c>
      <c r="H109" s="123">
        <f t="shared" si="67"/>
        <v>3</v>
      </c>
      <c r="I109" s="123">
        <f t="shared" si="67"/>
        <v>3</v>
      </c>
      <c r="J109" s="123">
        <f t="shared" si="67"/>
        <v>2</v>
      </c>
      <c r="K109" s="123">
        <f t="shared" si="67"/>
        <v>4</v>
      </c>
      <c r="L109" s="123">
        <f t="shared" si="57"/>
        <v>29</v>
      </c>
      <c r="M109" s="123">
        <f t="shared" ref="M109:U109" si="68">M15-IF(($A56)&gt;=(M$10),(IF(($A56)-18&gt;=(M$10),2,1)),0)</f>
        <v>3</v>
      </c>
      <c r="N109" s="123">
        <f t="shared" si="68"/>
        <v>2</v>
      </c>
      <c r="O109" s="123">
        <f t="shared" si="68"/>
        <v>3</v>
      </c>
      <c r="P109" s="123">
        <f t="shared" si="68"/>
        <v>4</v>
      </c>
      <c r="Q109" s="123">
        <f t="shared" si="68"/>
        <v>4</v>
      </c>
      <c r="R109" s="123">
        <f t="shared" si="68"/>
        <v>4</v>
      </c>
      <c r="S109" s="123">
        <f t="shared" si="68"/>
        <v>3</v>
      </c>
      <c r="T109" s="123">
        <f t="shared" si="68"/>
        <v>3</v>
      </c>
      <c r="U109" s="123">
        <f t="shared" si="68"/>
        <v>3</v>
      </c>
      <c r="V109" s="123">
        <f t="shared" si="59"/>
        <v>29</v>
      </c>
      <c r="W109" s="91">
        <f t="shared" si="60"/>
        <v>58</v>
      </c>
    </row>
    <row r="110" spans="2:23" x14ac:dyDescent="0.35">
      <c r="B110" s="125" t="str">
        <f t="shared" si="55"/>
        <v>Salter</v>
      </c>
      <c r="C110" s="123">
        <f t="shared" ref="C110:K110" si="69">C16-IF(($A58)&gt;=(C$10),(IF(($A58)-18&gt;=(C$10),2,1)),0)</f>
        <v>3</v>
      </c>
      <c r="D110" s="123">
        <f t="shared" si="69"/>
        <v>4</v>
      </c>
      <c r="E110" s="123">
        <f t="shared" si="69"/>
        <v>2</v>
      </c>
      <c r="F110" s="123">
        <f t="shared" si="69"/>
        <v>3</v>
      </c>
      <c r="G110" s="123">
        <f t="shared" si="69"/>
        <v>4</v>
      </c>
      <c r="H110" s="123">
        <f t="shared" si="69"/>
        <v>3</v>
      </c>
      <c r="I110" s="123">
        <f t="shared" si="69"/>
        <v>3</v>
      </c>
      <c r="J110" s="123">
        <f t="shared" si="69"/>
        <v>2</v>
      </c>
      <c r="K110" s="123">
        <f t="shared" si="69"/>
        <v>4</v>
      </c>
      <c r="L110" s="123">
        <f t="shared" si="57"/>
        <v>28</v>
      </c>
      <c r="M110" s="123">
        <f t="shared" ref="M110:U110" si="70">M16-IF(($A58)&gt;=(M$10),(IF(($A58)-18&gt;=(M$10),2,1)),0)</f>
        <v>3</v>
      </c>
      <c r="N110" s="123">
        <f t="shared" si="70"/>
        <v>2</v>
      </c>
      <c r="O110" s="123">
        <f t="shared" si="70"/>
        <v>3</v>
      </c>
      <c r="P110" s="123">
        <f t="shared" si="70"/>
        <v>4</v>
      </c>
      <c r="Q110" s="123">
        <f t="shared" si="70"/>
        <v>4</v>
      </c>
      <c r="R110" s="123">
        <f t="shared" si="70"/>
        <v>4</v>
      </c>
      <c r="S110" s="123">
        <f t="shared" si="70"/>
        <v>3</v>
      </c>
      <c r="T110" s="123">
        <f t="shared" si="70"/>
        <v>2</v>
      </c>
      <c r="U110" s="123">
        <f t="shared" si="70"/>
        <v>3</v>
      </c>
      <c r="V110" s="123">
        <f t="shared" si="59"/>
        <v>28</v>
      </c>
      <c r="W110" s="91">
        <f t="shared" si="60"/>
        <v>56</v>
      </c>
    </row>
    <row r="111" spans="2:23" x14ac:dyDescent="0.35">
      <c r="B111" s="125" t="str">
        <f t="shared" si="55"/>
        <v>Stremlau</v>
      </c>
      <c r="C111" s="123">
        <f t="shared" ref="C111:K111" si="71">C17-IF(($A63)&gt;=(C$10),(IF(($A63)-18&gt;=(C$10),2,1)),0)</f>
        <v>3</v>
      </c>
      <c r="D111" s="123">
        <f t="shared" si="71"/>
        <v>4</v>
      </c>
      <c r="E111" s="123">
        <f t="shared" si="71"/>
        <v>3</v>
      </c>
      <c r="F111" s="123">
        <f t="shared" si="71"/>
        <v>3</v>
      </c>
      <c r="G111" s="123">
        <f t="shared" si="71"/>
        <v>4</v>
      </c>
      <c r="H111" s="123">
        <f t="shared" si="71"/>
        <v>3</v>
      </c>
      <c r="I111" s="123">
        <f t="shared" si="71"/>
        <v>3</v>
      </c>
      <c r="J111" s="123">
        <f t="shared" si="71"/>
        <v>2</v>
      </c>
      <c r="K111" s="123">
        <f t="shared" si="71"/>
        <v>5</v>
      </c>
      <c r="L111" s="123">
        <f t="shared" si="57"/>
        <v>30</v>
      </c>
      <c r="M111" s="123">
        <f t="shared" ref="M111:U111" si="72">M17-IF(($A63)&gt;=(M$10),(IF(($A63)-18&gt;=(M$10),2,1)),0)</f>
        <v>3</v>
      </c>
      <c r="N111" s="123">
        <f t="shared" si="72"/>
        <v>2</v>
      </c>
      <c r="O111" s="123">
        <f t="shared" si="72"/>
        <v>3</v>
      </c>
      <c r="P111" s="123">
        <f t="shared" si="72"/>
        <v>5</v>
      </c>
      <c r="Q111" s="123">
        <f t="shared" si="72"/>
        <v>4</v>
      </c>
      <c r="R111" s="123">
        <f t="shared" si="72"/>
        <v>4</v>
      </c>
      <c r="S111" s="123">
        <f t="shared" si="72"/>
        <v>3</v>
      </c>
      <c r="T111" s="123">
        <f t="shared" si="72"/>
        <v>3</v>
      </c>
      <c r="U111" s="123">
        <f t="shared" si="72"/>
        <v>3</v>
      </c>
      <c r="V111" s="123">
        <f t="shared" si="59"/>
        <v>30</v>
      </c>
      <c r="W111" s="91">
        <f t="shared" si="60"/>
        <v>60</v>
      </c>
    </row>
    <row r="112" spans="2:23" x14ac:dyDescent="0.35">
      <c r="B112" s="125" t="str">
        <f t="shared" si="55"/>
        <v>Reimers</v>
      </c>
      <c r="C112" s="123">
        <f t="shared" ref="C112:K112" si="73">C18-IF(($A65)&gt;=(C$10),(IF(($A65)-18&gt;=(C$10),2,1)),0)</f>
        <v>3</v>
      </c>
      <c r="D112" s="123">
        <f t="shared" si="73"/>
        <v>4</v>
      </c>
      <c r="E112" s="123">
        <f t="shared" si="73"/>
        <v>2</v>
      </c>
      <c r="F112" s="123">
        <f t="shared" si="73"/>
        <v>3</v>
      </c>
      <c r="G112" s="123">
        <f t="shared" si="73"/>
        <v>4</v>
      </c>
      <c r="H112" s="123">
        <f t="shared" si="73"/>
        <v>3</v>
      </c>
      <c r="I112" s="123">
        <f t="shared" si="73"/>
        <v>3</v>
      </c>
      <c r="J112" s="123">
        <f t="shared" si="73"/>
        <v>2</v>
      </c>
      <c r="K112" s="123">
        <f t="shared" si="73"/>
        <v>4</v>
      </c>
      <c r="L112" s="123">
        <f t="shared" si="57"/>
        <v>28</v>
      </c>
      <c r="M112" s="123">
        <f t="shared" ref="M112:U112" si="74">M18-IF(($A65)&gt;=(M$10),(IF(($A65)-18&gt;=(M$10),2,1)),0)</f>
        <v>3</v>
      </c>
      <c r="N112" s="123">
        <f t="shared" si="74"/>
        <v>2</v>
      </c>
      <c r="O112" s="123">
        <f t="shared" si="74"/>
        <v>3</v>
      </c>
      <c r="P112" s="123">
        <f t="shared" si="74"/>
        <v>4</v>
      </c>
      <c r="Q112" s="123">
        <f t="shared" si="74"/>
        <v>4</v>
      </c>
      <c r="R112" s="123">
        <f t="shared" si="74"/>
        <v>4</v>
      </c>
      <c r="S112" s="123">
        <f t="shared" si="74"/>
        <v>3</v>
      </c>
      <c r="T112" s="123">
        <f t="shared" si="74"/>
        <v>3</v>
      </c>
      <c r="U112" s="123">
        <f t="shared" si="74"/>
        <v>3</v>
      </c>
      <c r="V112" s="123">
        <f t="shared" si="59"/>
        <v>29</v>
      </c>
      <c r="W112" s="91">
        <f t="shared" si="60"/>
        <v>57</v>
      </c>
    </row>
    <row r="113" spans="2:24" x14ac:dyDescent="0.35">
      <c r="B113" s="125" t="str">
        <f t="shared" si="55"/>
        <v>Havel</v>
      </c>
      <c r="C113" s="123">
        <f t="shared" ref="C113:K113" si="75">C19-IF(($A71)&gt;=(C$10),(IF(($A71)-18&gt;=(C$10),2,1)),0)</f>
        <v>3</v>
      </c>
      <c r="D113" s="123">
        <f t="shared" si="75"/>
        <v>4</v>
      </c>
      <c r="E113" s="123">
        <f t="shared" si="75"/>
        <v>2</v>
      </c>
      <c r="F113" s="123">
        <f t="shared" si="75"/>
        <v>3</v>
      </c>
      <c r="G113" s="123">
        <f t="shared" si="75"/>
        <v>4</v>
      </c>
      <c r="H113" s="123">
        <f t="shared" si="75"/>
        <v>3</v>
      </c>
      <c r="I113" s="123">
        <f t="shared" si="75"/>
        <v>3</v>
      </c>
      <c r="J113" s="123">
        <f t="shared" si="75"/>
        <v>2</v>
      </c>
      <c r="K113" s="123">
        <f t="shared" si="75"/>
        <v>4</v>
      </c>
      <c r="L113" s="123">
        <f t="shared" si="57"/>
        <v>28</v>
      </c>
      <c r="M113" s="123">
        <f t="shared" ref="M113:U113" si="76">M19-IF(($A71)&gt;=(M$10),(IF(($A71)-18&gt;=(M$10),2,1)),0)</f>
        <v>3</v>
      </c>
      <c r="N113" s="123">
        <f t="shared" si="76"/>
        <v>2</v>
      </c>
      <c r="O113" s="123">
        <f t="shared" si="76"/>
        <v>3</v>
      </c>
      <c r="P113" s="123">
        <f t="shared" si="76"/>
        <v>4</v>
      </c>
      <c r="Q113" s="123">
        <f t="shared" si="76"/>
        <v>4</v>
      </c>
      <c r="R113" s="123">
        <f t="shared" si="76"/>
        <v>4</v>
      </c>
      <c r="S113" s="123">
        <f t="shared" si="76"/>
        <v>3</v>
      </c>
      <c r="T113" s="123">
        <f t="shared" si="76"/>
        <v>2</v>
      </c>
      <c r="U113" s="123">
        <f t="shared" si="76"/>
        <v>3</v>
      </c>
      <c r="V113" s="123">
        <f t="shared" si="59"/>
        <v>28</v>
      </c>
      <c r="W113" s="91">
        <f t="shared" si="60"/>
        <v>56</v>
      </c>
    </row>
    <row r="114" spans="2:24" x14ac:dyDescent="0.35">
      <c r="B114" s="125" t="str">
        <f t="shared" si="55"/>
        <v>Tilley</v>
      </c>
      <c r="C114" s="123">
        <f t="shared" ref="C114:K114" si="77">C20-IF(($A73)&gt;=(C$10),(IF(($A73)-18&gt;=(C$10),2,1)),0)</f>
        <v>3</v>
      </c>
      <c r="D114" s="123">
        <f t="shared" si="77"/>
        <v>4</v>
      </c>
      <c r="E114" s="123">
        <f t="shared" si="77"/>
        <v>2</v>
      </c>
      <c r="F114" s="123">
        <f t="shared" si="77"/>
        <v>3</v>
      </c>
      <c r="G114" s="123">
        <f t="shared" si="77"/>
        <v>3</v>
      </c>
      <c r="H114" s="123">
        <f t="shared" si="77"/>
        <v>3</v>
      </c>
      <c r="I114" s="123">
        <f t="shared" si="77"/>
        <v>3</v>
      </c>
      <c r="J114" s="123">
        <f t="shared" si="77"/>
        <v>2</v>
      </c>
      <c r="K114" s="123">
        <f t="shared" si="77"/>
        <v>4</v>
      </c>
      <c r="L114" s="123">
        <f t="shared" si="57"/>
        <v>27</v>
      </c>
      <c r="M114" s="123">
        <f t="shared" ref="M114:U114" si="78">M20-IF(($A73)&gt;=(M$10),(IF(($A73)-18&gt;=(M$10),2,1)),0)</f>
        <v>3</v>
      </c>
      <c r="N114" s="123">
        <f t="shared" si="78"/>
        <v>2</v>
      </c>
      <c r="O114" s="123">
        <f t="shared" si="78"/>
        <v>3</v>
      </c>
      <c r="P114" s="123">
        <f t="shared" si="78"/>
        <v>4</v>
      </c>
      <c r="Q114" s="123">
        <f t="shared" si="78"/>
        <v>4</v>
      </c>
      <c r="R114" s="123">
        <f t="shared" si="78"/>
        <v>4</v>
      </c>
      <c r="S114" s="123">
        <f t="shared" si="78"/>
        <v>3</v>
      </c>
      <c r="T114" s="123">
        <f t="shared" si="78"/>
        <v>2</v>
      </c>
      <c r="U114" s="123">
        <f t="shared" si="78"/>
        <v>3</v>
      </c>
      <c r="V114" s="123">
        <f t="shared" si="59"/>
        <v>28</v>
      </c>
      <c r="W114" s="91">
        <f t="shared" si="60"/>
        <v>55</v>
      </c>
    </row>
    <row r="115" spans="2:24" x14ac:dyDescent="0.35">
      <c r="B115" s="125" t="str">
        <f t="shared" si="55"/>
        <v>Greiner</v>
      </c>
      <c r="C115" s="123">
        <f t="shared" ref="C115:K115" si="79">C21-IF(($A78)&gt;=(C$10),(IF(($A78)-18&gt;=(C$10),2,1)),0)</f>
        <v>3</v>
      </c>
      <c r="D115" s="123">
        <f t="shared" si="79"/>
        <v>4</v>
      </c>
      <c r="E115" s="123">
        <f t="shared" si="79"/>
        <v>2</v>
      </c>
      <c r="F115" s="123">
        <f t="shared" si="79"/>
        <v>3</v>
      </c>
      <c r="G115" s="123">
        <f t="shared" si="79"/>
        <v>3</v>
      </c>
      <c r="H115" s="123">
        <f t="shared" si="79"/>
        <v>3</v>
      </c>
      <c r="I115" s="123">
        <f t="shared" si="79"/>
        <v>3</v>
      </c>
      <c r="J115" s="123">
        <f t="shared" si="79"/>
        <v>2</v>
      </c>
      <c r="K115" s="123">
        <f t="shared" si="79"/>
        <v>4</v>
      </c>
      <c r="L115" s="123">
        <f t="shared" si="57"/>
        <v>27</v>
      </c>
      <c r="M115" s="123">
        <f t="shared" ref="M115:U115" si="80">M21-IF(($A78)&gt;=(M$10),(IF(($A78)-18&gt;=(M$10),2,1)),0)</f>
        <v>3</v>
      </c>
      <c r="N115" s="123">
        <f t="shared" si="80"/>
        <v>2</v>
      </c>
      <c r="O115" s="123">
        <f t="shared" si="80"/>
        <v>3</v>
      </c>
      <c r="P115" s="123">
        <f t="shared" si="80"/>
        <v>4</v>
      </c>
      <c r="Q115" s="123">
        <f t="shared" si="80"/>
        <v>3</v>
      </c>
      <c r="R115" s="123">
        <f t="shared" si="80"/>
        <v>4</v>
      </c>
      <c r="S115" s="123">
        <f t="shared" si="80"/>
        <v>3</v>
      </c>
      <c r="T115" s="123">
        <f t="shared" si="80"/>
        <v>2</v>
      </c>
      <c r="U115" s="123">
        <f t="shared" si="80"/>
        <v>3</v>
      </c>
      <c r="V115" s="123">
        <f t="shared" si="59"/>
        <v>27</v>
      </c>
      <c r="W115" s="91">
        <f t="shared" si="60"/>
        <v>54</v>
      </c>
    </row>
    <row r="116" spans="2:24" x14ac:dyDescent="0.35">
      <c r="B116" s="125" t="str">
        <f t="shared" si="55"/>
        <v>Hart</v>
      </c>
      <c r="C116" s="123">
        <f t="shared" ref="C116:K116" si="81">C22-IF(($A80)&gt;=(C$10),(IF(($A80)-18&gt;=(C$10),2,1)),0)</f>
        <v>3</v>
      </c>
      <c r="D116" s="123">
        <f t="shared" si="81"/>
        <v>4</v>
      </c>
      <c r="E116" s="123">
        <f t="shared" si="81"/>
        <v>2</v>
      </c>
      <c r="F116" s="123">
        <f t="shared" si="81"/>
        <v>3</v>
      </c>
      <c r="G116" s="123">
        <f t="shared" si="81"/>
        <v>3</v>
      </c>
      <c r="H116" s="123">
        <f t="shared" si="81"/>
        <v>3</v>
      </c>
      <c r="I116" s="123">
        <f t="shared" si="81"/>
        <v>2</v>
      </c>
      <c r="J116" s="123">
        <f t="shared" si="81"/>
        <v>2</v>
      </c>
      <c r="K116" s="123">
        <f t="shared" si="81"/>
        <v>4</v>
      </c>
      <c r="L116" s="123">
        <f t="shared" si="57"/>
        <v>26</v>
      </c>
      <c r="M116" s="123">
        <f t="shared" ref="M116:U116" si="82">M22-IF(($A80)&gt;=(M$10),(IF(($A80)-18&gt;=(M$10),2,1)),0)</f>
        <v>3</v>
      </c>
      <c r="N116" s="123">
        <f t="shared" si="82"/>
        <v>2</v>
      </c>
      <c r="O116" s="123">
        <f t="shared" si="82"/>
        <v>3</v>
      </c>
      <c r="P116" s="123">
        <f t="shared" si="82"/>
        <v>4</v>
      </c>
      <c r="Q116" s="123">
        <f t="shared" si="82"/>
        <v>3</v>
      </c>
      <c r="R116" s="123">
        <f t="shared" si="82"/>
        <v>4</v>
      </c>
      <c r="S116" s="123">
        <f t="shared" si="82"/>
        <v>2</v>
      </c>
      <c r="T116" s="123">
        <f t="shared" si="82"/>
        <v>2</v>
      </c>
      <c r="U116" s="123">
        <f t="shared" si="82"/>
        <v>3</v>
      </c>
      <c r="V116" s="123">
        <f t="shared" si="59"/>
        <v>26</v>
      </c>
      <c r="W116" s="91">
        <f t="shared" si="60"/>
        <v>52</v>
      </c>
    </row>
    <row r="117" spans="2:24" x14ac:dyDescent="0.35">
      <c r="B117" s="125" t="str">
        <f t="shared" si="55"/>
        <v>Stever</v>
      </c>
      <c r="C117" s="123">
        <f t="shared" ref="C117:K117" si="83">C23-IF(($A86)&gt;=(C$10),(IF(($A86)-18&gt;=(C$10),2,1)),0)</f>
        <v>2</v>
      </c>
      <c r="D117" s="123">
        <f t="shared" si="83"/>
        <v>4</v>
      </c>
      <c r="E117" s="123">
        <f t="shared" si="83"/>
        <v>2</v>
      </c>
      <c r="F117" s="123">
        <f t="shared" si="83"/>
        <v>2</v>
      </c>
      <c r="G117" s="123">
        <f t="shared" si="83"/>
        <v>3</v>
      </c>
      <c r="H117" s="123">
        <f t="shared" si="83"/>
        <v>2</v>
      </c>
      <c r="I117" s="123">
        <f t="shared" si="83"/>
        <v>2</v>
      </c>
      <c r="J117" s="300">
        <f t="shared" si="83"/>
        <v>2</v>
      </c>
      <c r="K117" s="123">
        <f t="shared" si="83"/>
        <v>4</v>
      </c>
      <c r="L117" s="123">
        <f t="shared" si="57"/>
        <v>23</v>
      </c>
      <c r="M117" s="123">
        <f t="shared" ref="M117:U117" si="84">M23-IF(($A86)&gt;=(M$10),(IF(($A86)-18&gt;=(M$10),2,1)),0)</f>
        <v>3</v>
      </c>
      <c r="N117" s="123">
        <f t="shared" si="84"/>
        <v>2</v>
      </c>
      <c r="O117" s="123">
        <f t="shared" si="84"/>
        <v>2</v>
      </c>
      <c r="P117" s="123">
        <f t="shared" si="84"/>
        <v>4</v>
      </c>
      <c r="Q117" s="123">
        <f t="shared" si="84"/>
        <v>3</v>
      </c>
      <c r="R117" s="123">
        <f t="shared" si="84"/>
        <v>3</v>
      </c>
      <c r="S117" s="123">
        <f t="shared" si="84"/>
        <v>2</v>
      </c>
      <c r="T117" s="123">
        <f t="shared" si="84"/>
        <v>2</v>
      </c>
      <c r="U117" s="123">
        <f t="shared" si="84"/>
        <v>2</v>
      </c>
      <c r="V117" s="123">
        <f t="shared" si="59"/>
        <v>23</v>
      </c>
      <c r="W117" s="91">
        <f t="shared" si="60"/>
        <v>46</v>
      </c>
    </row>
    <row r="118" spans="2:24" x14ac:dyDescent="0.35">
      <c r="B118" s="125" t="str">
        <f t="shared" si="55"/>
        <v>Mueller</v>
      </c>
      <c r="C118" s="123">
        <f t="shared" ref="C118:K118" si="85">C24-IF(($A88)&gt;=(C$10),(IF(($A88)-18&gt;=(C$10),2,1)),0)</f>
        <v>2</v>
      </c>
      <c r="D118" s="123">
        <f t="shared" si="85"/>
        <v>4</v>
      </c>
      <c r="E118" s="123">
        <f t="shared" si="85"/>
        <v>2</v>
      </c>
      <c r="F118" s="123">
        <f t="shared" si="85"/>
        <v>2</v>
      </c>
      <c r="G118" s="123">
        <f t="shared" si="85"/>
        <v>3</v>
      </c>
      <c r="H118" s="123">
        <f t="shared" si="85"/>
        <v>2</v>
      </c>
      <c r="I118" s="123">
        <f t="shared" si="85"/>
        <v>2</v>
      </c>
      <c r="J118" s="123">
        <f t="shared" si="85"/>
        <v>2</v>
      </c>
      <c r="K118" s="123">
        <f t="shared" si="85"/>
        <v>4</v>
      </c>
      <c r="L118" s="123">
        <f t="shared" si="57"/>
        <v>23</v>
      </c>
      <c r="M118" s="123">
        <f t="shared" ref="M118:U118" si="86">M24-IF(($A88)&gt;=(M$10),(IF(($A88)-18&gt;=(M$10),2,1)),0)</f>
        <v>3</v>
      </c>
      <c r="N118" s="123">
        <f t="shared" si="86"/>
        <v>2</v>
      </c>
      <c r="O118" s="123">
        <f t="shared" si="86"/>
        <v>2</v>
      </c>
      <c r="P118" s="123">
        <f t="shared" si="86"/>
        <v>4</v>
      </c>
      <c r="Q118" s="123">
        <f t="shared" si="86"/>
        <v>3</v>
      </c>
      <c r="R118" s="123">
        <f t="shared" si="86"/>
        <v>3</v>
      </c>
      <c r="S118" s="123">
        <f t="shared" si="86"/>
        <v>2</v>
      </c>
      <c r="T118" s="123">
        <f t="shared" si="86"/>
        <v>2</v>
      </c>
      <c r="U118" s="123">
        <f t="shared" si="86"/>
        <v>2</v>
      </c>
      <c r="V118" s="123">
        <f t="shared" si="59"/>
        <v>23</v>
      </c>
      <c r="W118" s="91">
        <f t="shared" si="60"/>
        <v>46</v>
      </c>
    </row>
    <row r="119" spans="2:24" x14ac:dyDescent="0.35">
      <c r="B119" s="125" t="str">
        <f t="shared" si="55"/>
        <v>Rogers</v>
      </c>
      <c r="C119" s="123">
        <f t="shared" ref="C119:K119" si="87">C25-IF(($A93)&gt;=(C$10),(IF(($A93)-18&gt;=(C$10),2,1)),0)</f>
        <v>3</v>
      </c>
      <c r="D119" s="123">
        <f t="shared" si="87"/>
        <v>4</v>
      </c>
      <c r="E119" s="123">
        <f t="shared" si="87"/>
        <v>2</v>
      </c>
      <c r="F119" s="123">
        <f t="shared" si="87"/>
        <v>3</v>
      </c>
      <c r="G119" s="123">
        <f t="shared" si="87"/>
        <v>3</v>
      </c>
      <c r="H119" s="123">
        <f t="shared" si="87"/>
        <v>2</v>
      </c>
      <c r="I119" s="123">
        <f t="shared" si="87"/>
        <v>2</v>
      </c>
      <c r="J119" s="123">
        <f t="shared" si="87"/>
        <v>2</v>
      </c>
      <c r="K119" s="123">
        <f t="shared" si="87"/>
        <v>4</v>
      </c>
      <c r="L119" s="123">
        <f t="shared" si="57"/>
        <v>25</v>
      </c>
      <c r="M119" s="123">
        <f t="shared" ref="M119:U119" si="88">M25-IF(($A93)&gt;=(M$10),(IF(($A93)-18&gt;=(M$10),2,1)),0)</f>
        <v>3</v>
      </c>
      <c r="N119" s="123">
        <f t="shared" si="88"/>
        <v>2</v>
      </c>
      <c r="O119" s="123">
        <f t="shared" si="88"/>
        <v>3</v>
      </c>
      <c r="P119" s="123">
        <f t="shared" si="88"/>
        <v>4</v>
      </c>
      <c r="Q119" s="123">
        <f t="shared" si="88"/>
        <v>3</v>
      </c>
      <c r="R119" s="123">
        <f t="shared" si="88"/>
        <v>4</v>
      </c>
      <c r="S119" s="123">
        <f t="shared" si="88"/>
        <v>2</v>
      </c>
      <c r="T119" s="123">
        <f t="shared" si="88"/>
        <v>2</v>
      </c>
      <c r="U119" s="123">
        <f t="shared" si="88"/>
        <v>3</v>
      </c>
      <c r="V119" s="123">
        <f t="shared" si="59"/>
        <v>26</v>
      </c>
      <c r="W119" s="91">
        <f t="shared" si="60"/>
        <v>51</v>
      </c>
    </row>
    <row r="120" spans="2:24" x14ac:dyDescent="0.35">
      <c r="B120" s="125" t="str">
        <f t="shared" si="55"/>
        <v>Stever II</v>
      </c>
      <c r="C120" s="123">
        <f t="shared" ref="C120:K120" si="89">C26-IF(($A95)&gt;=(C$10),(IF(($A95)-18&gt;=(C$10),2,1)),0)</f>
        <v>3</v>
      </c>
      <c r="D120" s="123">
        <f t="shared" si="89"/>
        <v>4</v>
      </c>
      <c r="E120" s="123">
        <f t="shared" si="89"/>
        <v>2</v>
      </c>
      <c r="F120" s="123">
        <f t="shared" si="89"/>
        <v>3</v>
      </c>
      <c r="G120" s="123">
        <f t="shared" si="89"/>
        <v>4</v>
      </c>
      <c r="H120" s="123">
        <f t="shared" si="89"/>
        <v>3</v>
      </c>
      <c r="I120" s="123">
        <f t="shared" si="89"/>
        <v>3</v>
      </c>
      <c r="J120" s="123">
        <f t="shared" si="89"/>
        <v>2</v>
      </c>
      <c r="K120" s="123">
        <f t="shared" si="89"/>
        <v>4</v>
      </c>
      <c r="L120" s="123">
        <f t="shared" si="57"/>
        <v>28</v>
      </c>
      <c r="M120" s="123">
        <f t="shared" ref="M120:U120" si="90">M26-IF(($A95)&gt;=(M$10),(IF(($A95)-18&gt;=(M$10),2,1)),0)</f>
        <v>3</v>
      </c>
      <c r="N120" s="123">
        <f t="shared" si="90"/>
        <v>2</v>
      </c>
      <c r="O120" s="123">
        <f t="shared" si="90"/>
        <v>3</v>
      </c>
      <c r="P120" s="123">
        <f t="shared" si="90"/>
        <v>4</v>
      </c>
      <c r="Q120" s="123">
        <f t="shared" si="90"/>
        <v>4</v>
      </c>
      <c r="R120" s="123">
        <f t="shared" si="90"/>
        <v>4</v>
      </c>
      <c r="S120" s="123">
        <f t="shared" si="90"/>
        <v>3</v>
      </c>
      <c r="T120" s="123">
        <f t="shared" si="90"/>
        <v>2</v>
      </c>
      <c r="U120" s="123">
        <f t="shared" si="90"/>
        <v>3</v>
      </c>
      <c r="V120" s="123">
        <f t="shared" si="59"/>
        <v>28</v>
      </c>
      <c r="W120" s="91">
        <f t="shared" si="60"/>
        <v>56</v>
      </c>
    </row>
    <row r="121" spans="2:24" x14ac:dyDescent="0.35">
      <c r="B121" s="833" t="s">
        <v>40</v>
      </c>
      <c r="C121" s="121" t="str">
        <f>IF(COUNTIF(C105:C120,MIN(C105:C120))=1,MIN(C105:C120)," ")</f>
        <v xml:space="preserve"> </v>
      </c>
      <c r="D121" s="121" t="str">
        <f t="shared" ref="D121:K121" si="91">IF(COUNTIF(D105:D120,MIN(D105:D120))=1,MIN(D105:D120)," ")</f>
        <v xml:space="preserve"> </v>
      </c>
      <c r="E121" s="121" t="str">
        <f t="shared" si="91"/>
        <v xml:space="preserve"> </v>
      </c>
      <c r="F121" s="121" t="str">
        <f t="shared" si="91"/>
        <v xml:space="preserve"> </v>
      </c>
      <c r="G121" s="121" t="str">
        <f t="shared" si="91"/>
        <v xml:space="preserve"> </v>
      </c>
      <c r="H121" s="121" t="str">
        <f t="shared" si="91"/>
        <v xml:space="preserve"> </v>
      </c>
      <c r="I121" s="121" t="str">
        <f t="shared" si="91"/>
        <v xml:space="preserve"> </v>
      </c>
      <c r="J121" s="121" t="str">
        <f t="shared" si="91"/>
        <v xml:space="preserve"> </v>
      </c>
      <c r="K121" s="121" t="str">
        <f t="shared" si="91"/>
        <v xml:space="preserve"> </v>
      </c>
      <c r="L121" s="121"/>
      <c r="M121" s="121" t="str">
        <f t="shared" ref="M121:U121" si="92">IF(COUNTIF(M105:M120,MIN(M105:M120))=1,MIN(M105:M120)," ")</f>
        <v xml:space="preserve"> </v>
      </c>
      <c r="N121" s="121" t="str">
        <f t="shared" si="92"/>
        <v xml:space="preserve"> </v>
      </c>
      <c r="O121" s="121" t="str">
        <f t="shared" si="92"/>
        <v xml:space="preserve"> </v>
      </c>
      <c r="P121" s="121" t="str">
        <f t="shared" si="92"/>
        <v xml:space="preserve"> </v>
      </c>
      <c r="Q121" s="121" t="str">
        <f t="shared" si="92"/>
        <v xml:space="preserve"> </v>
      </c>
      <c r="R121" s="121" t="str">
        <f t="shared" si="92"/>
        <v xml:space="preserve"> </v>
      </c>
      <c r="S121" s="121" t="str">
        <f t="shared" si="92"/>
        <v xml:space="preserve"> </v>
      </c>
      <c r="T121" s="121" t="str">
        <f t="shared" si="92"/>
        <v xml:space="preserve"> </v>
      </c>
      <c r="U121" s="121" t="str">
        <f t="shared" si="92"/>
        <v xml:space="preserve"> </v>
      </c>
      <c r="V121" s="121"/>
      <c r="W121" s="122"/>
    </row>
    <row r="123" spans="2:24" ht="21" x14ac:dyDescent="0.5">
      <c r="B123" s="33" t="s">
        <v>29</v>
      </c>
      <c r="C123" s="34"/>
      <c r="D123" s="34"/>
      <c r="E123" s="34"/>
      <c r="F123" s="34"/>
      <c r="G123" s="34"/>
      <c r="H123" s="34"/>
      <c r="I123" s="34"/>
      <c r="J123" s="34"/>
      <c r="K123" s="34"/>
      <c r="L123" s="34"/>
      <c r="M123" s="34"/>
      <c r="N123" s="34"/>
      <c r="O123" s="34"/>
      <c r="P123" s="34"/>
      <c r="Q123" s="652" t="s">
        <v>85</v>
      </c>
      <c r="R123" s="652"/>
      <c r="S123" s="652"/>
      <c r="T123" s="652"/>
      <c r="U123" s="652"/>
      <c r="V123" s="652"/>
      <c r="W123" s="653"/>
    </row>
    <row r="124" spans="2:24" x14ac:dyDescent="0.35">
      <c r="B124" s="30" t="s">
        <v>0</v>
      </c>
      <c r="C124" s="31">
        <v>1</v>
      </c>
      <c r="D124" s="31">
        <v>2</v>
      </c>
      <c r="E124" s="31">
        <v>3</v>
      </c>
      <c r="F124" s="31">
        <v>4</v>
      </c>
      <c r="G124" s="31">
        <v>5</v>
      </c>
      <c r="H124" s="31">
        <v>6</v>
      </c>
      <c r="I124" s="31">
        <v>7</v>
      </c>
      <c r="J124" s="31">
        <v>8</v>
      </c>
      <c r="K124" s="31">
        <v>9</v>
      </c>
      <c r="L124" s="31" t="s">
        <v>1</v>
      </c>
      <c r="M124" s="31">
        <v>10</v>
      </c>
      <c r="N124" s="31">
        <v>11</v>
      </c>
      <c r="O124" s="31">
        <v>12</v>
      </c>
      <c r="P124" s="31">
        <v>13</v>
      </c>
      <c r="Q124" s="31">
        <v>14</v>
      </c>
      <c r="R124" s="31">
        <v>15</v>
      </c>
      <c r="S124" s="31">
        <v>16</v>
      </c>
      <c r="T124" s="31">
        <v>17</v>
      </c>
      <c r="U124" s="31">
        <v>18</v>
      </c>
      <c r="V124" s="31" t="s">
        <v>14</v>
      </c>
      <c r="W124" s="32" t="s">
        <v>16</v>
      </c>
    </row>
    <row r="125" spans="2:24" x14ac:dyDescent="0.35">
      <c r="B125" s="90" t="s">
        <v>2</v>
      </c>
      <c r="C125" s="92">
        <f>C9</f>
        <v>4</v>
      </c>
      <c r="D125" s="92">
        <f t="shared" ref="D125:K126" si="93">D9</f>
        <v>5</v>
      </c>
      <c r="E125" s="92">
        <f t="shared" si="93"/>
        <v>3</v>
      </c>
      <c r="F125" s="92">
        <f t="shared" si="93"/>
        <v>4</v>
      </c>
      <c r="G125" s="92">
        <f t="shared" si="93"/>
        <v>4</v>
      </c>
      <c r="H125" s="92">
        <f t="shared" si="93"/>
        <v>4</v>
      </c>
      <c r="I125" s="92">
        <f t="shared" si="93"/>
        <v>4</v>
      </c>
      <c r="J125" s="92">
        <f t="shared" si="93"/>
        <v>3</v>
      </c>
      <c r="K125" s="92">
        <f t="shared" si="93"/>
        <v>5</v>
      </c>
      <c r="L125" s="92">
        <f>SUM(C125:K125)</f>
        <v>36</v>
      </c>
      <c r="M125" s="92">
        <f>M9</f>
        <v>4</v>
      </c>
      <c r="N125" s="92">
        <f t="shared" ref="N125:U126" si="94">N9</f>
        <v>3</v>
      </c>
      <c r="O125" s="92">
        <f t="shared" si="94"/>
        <v>4</v>
      </c>
      <c r="P125" s="92">
        <f t="shared" si="94"/>
        <v>5</v>
      </c>
      <c r="Q125" s="92">
        <f t="shared" si="94"/>
        <v>4</v>
      </c>
      <c r="R125" s="92">
        <f t="shared" si="94"/>
        <v>5</v>
      </c>
      <c r="S125" s="92">
        <f t="shared" si="94"/>
        <v>4</v>
      </c>
      <c r="T125" s="92">
        <f t="shared" si="94"/>
        <v>3</v>
      </c>
      <c r="U125" s="92">
        <f t="shared" si="94"/>
        <v>4</v>
      </c>
      <c r="V125" s="92">
        <f>SUM(M125:U125)</f>
        <v>36</v>
      </c>
      <c r="W125" s="116">
        <f>SUM(V125+L125)</f>
        <v>72</v>
      </c>
    </row>
    <row r="126" spans="2:24" x14ac:dyDescent="0.35">
      <c r="B126" s="10" t="s">
        <v>3</v>
      </c>
      <c r="C126" s="9">
        <f>C10</f>
        <v>7</v>
      </c>
      <c r="D126" s="9">
        <f t="shared" si="93"/>
        <v>11</v>
      </c>
      <c r="E126" s="9">
        <f t="shared" si="93"/>
        <v>15</v>
      </c>
      <c r="F126" s="9">
        <f t="shared" si="93"/>
        <v>5</v>
      </c>
      <c r="G126" s="9">
        <f t="shared" si="93"/>
        <v>17</v>
      </c>
      <c r="H126" s="9">
        <f t="shared" si="93"/>
        <v>3</v>
      </c>
      <c r="I126" s="9">
        <f t="shared" si="93"/>
        <v>1</v>
      </c>
      <c r="J126" s="9">
        <f t="shared" si="93"/>
        <v>9</v>
      </c>
      <c r="K126" s="9">
        <f t="shared" si="93"/>
        <v>13</v>
      </c>
      <c r="L126" s="9"/>
      <c r="M126" s="9">
        <f>M10</f>
        <v>10</v>
      </c>
      <c r="N126" s="9">
        <f t="shared" si="94"/>
        <v>12</v>
      </c>
      <c r="O126" s="9">
        <f t="shared" si="94"/>
        <v>4</v>
      </c>
      <c r="P126" s="9">
        <f t="shared" si="94"/>
        <v>14</v>
      </c>
      <c r="Q126" s="9">
        <f t="shared" si="94"/>
        <v>18</v>
      </c>
      <c r="R126" s="9">
        <f t="shared" si="94"/>
        <v>8</v>
      </c>
      <c r="S126" s="9">
        <f t="shared" si="94"/>
        <v>2</v>
      </c>
      <c r="T126" s="9">
        <f t="shared" si="94"/>
        <v>16</v>
      </c>
      <c r="U126" s="9">
        <f t="shared" si="94"/>
        <v>6</v>
      </c>
      <c r="V126" s="9"/>
      <c r="W126" s="11"/>
    </row>
    <row r="127" spans="2:24" x14ac:dyDescent="0.35">
      <c r="B127" s="64" t="str">
        <f t="shared" ref="B127:B142" si="95">B11</f>
        <v>Delagardelle</v>
      </c>
      <c r="C127" s="128">
        <f t="shared" ref="C127:K127" si="96">IF((C105)&lt;=(C$9),1+((C$9)-(C105)),(0))</f>
        <v>2</v>
      </c>
      <c r="D127" s="128">
        <f t="shared" si="96"/>
        <v>1</v>
      </c>
      <c r="E127" s="128">
        <f t="shared" si="96"/>
        <v>1</v>
      </c>
      <c r="F127" s="128">
        <f t="shared" si="96"/>
        <v>2</v>
      </c>
      <c r="G127" s="128">
        <f t="shared" si="96"/>
        <v>1</v>
      </c>
      <c r="H127" s="128">
        <f t="shared" si="96"/>
        <v>2</v>
      </c>
      <c r="I127" s="128">
        <f t="shared" si="96"/>
        <v>2</v>
      </c>
      <c r="J127" s="128">
        <f t="shared" si="96"/>
        <v>1</v>
      </c>
      <c r="K127" s="128">
        <f t="shared" si="96"/>
        <v>1</v>
      </c>
      <c r="L127" s="128">
        <f t="shared" ref="L127:L142" si="97">SUM(C127:K127)</f>
        <v>13</v>
      </c>
      <c r="M127" s="128">
        <f t="shared" ref="M127:U127" si="98">IF((M105)&lt;=(M$9),1+((M$9)-(M105)),(0))</f>
        <v>1</v>
      </c>
      <c r="N127" s="128">
        <f t="shared" si="98"/>
        <v>1</v>
      </c>
      <c r="O127" s="128">
        <f t="shared" si="98"/>
        <v>2</v>
      </c>
      <c r="P127" s="128">
        <f t="shared" si="98"/>
        <v>1</v>
      </c>
      <c r="Q127" s="128">
        <f t="shared" si="98"/>
        <v>1</v>
      </c>
      <c r="R127" s="128">
        <f t="shared" si="98"/>
        <v>2</v>
      </c>
      <c r="S127" s="128">
        <f t="shared" si="98"/>
        <v>2</v>
      </c>
      <c r="T127" s="128">
        <f t="shared" si="98"/>
        <v>1</v>
      </c>
      <c r="U127" s="128">
        <f t="shared" si="98"/>
        <v>2</v>
      </c>
      <c r="V127" s="128">
        <f t="shared" ref="V127:V142" si="99">SUM(M127:U127)</f>
        <v>13</v>
      </c>
      <c r="W127" s="92">
        <f t="shared" ref="W127:W142" si="100">SUM(V127+L127)</f>
        <v>26</v>
      </c>
      <c r="X127" s="340"/>
    </row>
    <row r="128" spans="2:24" x14ac:dyDescent="0.35">
      <c r="B128" s="64" t="str">
        <f t="shared" si="95"/>
        <v>Henderson II</v>
      </c>
      <c r="C128" s="128">
        <f t="shared" ref="C128:K128" si="101">IF((C106)&lt;=(C$9),1+((C$9)-(C106)),(0))</f>
        <v>2</v>
      </c>
      <c r="D128" s="128">
        <f t="shared" si="101"/>
        <v>1</v>
      </c>
      <c r="E128" s="128">
        <f t="shared" si="101"/>
        <v>1</v>
      </c>
      <c r="F128" s="128">
        <f t="shared" si="101"/>
        <v>2</v>
      </c>
      <c r="G128" s="128">
        <f t="shared" si="101"/>
        <v>1</v>
      </c>
      <c r="H128" s="128">
        <f t="shared" si="101"/>
        <v>2</v>
      </c>
      <c r="I128" s="128">
        <f t="shared" si="101"/>
        <v>2</v>
      </c>
      <c r="J128" s="128">
        <f t="shared" si="101"/>
        <v>2</v>
      </c>
      <c r="K128" s="128">
        <f t="shared" si="101"/>
        <v>1</v>
      </c>
      <c r="L128" s="128">
        <f t="shared" si="97"/>
        <v>14</v>
      </c>
      <c r="M128" s="128">
        <f t="shared" ref="M128:U128" si="102">IF((M106)&lt;=(M$9),1+((M$9)-(M106)),(0))</f>
        <v>1</v>
      </c>
      <c r="N128" s="128">
        <f t="shared" si="102"/>
        <v>1</v>
      </c>
      <c r="O128" s="128">
        <f t="shared" si="102"/>
        <v>2</v>
      </c>
      <c r="P128" s="128">
        <f t="shared" si="102"/>
        <v>1</v>
      </c>
      <c r="Q128" s="128">
        <f t="shared" si="102"/>
        <v>1</v>
      </c>
      <c r="R128" s="128">
        <f t="shared" si="102"/>
        <v>2</v>
      </c>
      <c r="S128" s="128">
        <f t="shared" si="102"/>
        <v>2</v>
      </c>
      <c r="T128" s="128">
        <f t="shared" si="102"/>
        <v>1</v>
      </c>
      <c r="U128" s="128">
        <f t="shared" si="102"/>
        <v>2</v>
      </c>
      <c r="V128" s="128">
        <f t="shared" si="99"/>
        <v>13</v>
      </c>
      <c r="W128" s="92">
        <f t="shared" si="100"/>
        <v>27</v>
      </c>
      <c r="X128" s="340"/>
    </row>
    <row r="129" spans="2:24" x14ac:dyDescent="0.35">
      <c r="B129" s="64" t="str">
        <f t="shared" si="95"/>
        <v>Whitehill</v>
      </c>
      <c r="C129" s="128">
        <f t="shared" ref="C129:K129" si="103">IF((C107)&lt;=(C$9),1+((C$9)-(C107)),(0))</f>
        <v>2</v>
      </c>
      <c r="D129" s="128">
        <f t="shared" si="103"/>
        <v>2</v>
      </c>
      <c r="E129" s="128">
        <f t="shared" si="103"/>
        <v>1</v>
      </c>
      <c r="F129" s="128">
        <f t="shared" si="103"/>
        <v>2</v>
      </c>
      <c r="G129" s="128">
        <f t="shared" si="103"/>
        <v>1</v>
      </c>
      <c r="H129" s="128">
        <f t="shared" si="103"/>
        <v>2</v>
      </c>
      <c r="I129" s="128">
        <f t="shared" si="103"/>
        <v>2</v>
      </c>
      <c r="J129" s="128">
        <f t="shared" si="103"/>
        <v>2</v>
      </c>
      <c r="K129" s="128">
        <f t="shared" si="103"/>
        <v>1</v>
      </c>
      <c r="L129" s="128">
        <f t="shared" si="97"/>
        <v>15</v>
      </c>
      <c r="M129" s="128">
        <f t="shared" ref="M129:U129" si="104">IF((M107)&lt;=(M$9),1+((M$9)-(M107)),(0))</f>
        <v>2</v>
      </c>
      <c r="N129" s="128">
        <f t="shared" si="104"/>
        <v>2</v>
      </c>
      <c r="O129" s="128">
        <f t="shared" si="104"/>
        <v>2</v>
      </c>
      <c r="P129" s="128">
        <f t="shared" si="104"/>
        <v>1</v>
      </c>
      <c r="Q129" s="128">
        <f t="shared" si="104"/>
        <v>1</v>
      </c>
      <c r="R129" s="128">
        <f t="shared" si="104"/>
        <v>2</v>
      </c>
      <c r="S129" s="128">
        <f t="shared" si="104"/>
        <v>2</v>
      </c>
      <c r="T129" s="128">
        <f t="shared" si="104"/>
        <v>1</v>
      </c>
      <c r="U129" s="128">
        <f t="shared" si="104"/>
        <v>2</v>
      </c>
      <c r="V129" s="128">
        <f t="shared" si="99"/>
        <v>15</v>
      </c>
      <c r="W129" s="92">
        <f t="shared" si="100"/>
        <v>30</v>
      </c>
      <c r="X129" s="340"/>
    </row>
    <row r="130" spans="2:24" x14ac:dyDescent="0.35">
      <c r="B130" s="64" t="str">
        <f t="shared" si="95"/>
        <v>Henderson</v>
      </c>
      <c r="C130" s="128">
        <f t="shared" ref="C130:K130" si="105">IF((C108)&lt;=(C$9),1+((C$9)-(C108)),(0))</f>
        <v>2</v>
      </c>
      <c r="D130" s="128">
        <f t="shared" si="105"/>
        <v>1</v>
      </c>
      <c r="E130" s="128">
        <f t="shared" si="105"/>
        <v>1</v>
      </c>
      <c r="F130" s="128">
        <f t="shared" si="105"/>
        <v>2</v>
      </c>
      <c r="G130" s="128">
        <f t="shared" si="105"/>
        <v>1</v>
      </c>
      <c r="H130" s="128">
        <f t="shared" si="105"/>
        <v>2</v>
      </c>
      <c r="I130" s="128">
        <f t="shared" si="105"/>
        <v>2</v>
      </c>
      <c r="J130" s="128">
        <f t="shared" si="105"/>
        <v>2</v>
      </c>
      <c r="K130" s="128">
        <f t="shared" si="105"/>
        <v>1</v>
      </c>
      <c r="L130" s="128">
        <f t="shared" si="97"/>
        <v>14</v>
      </c>
      <c r="M130" s="128">
        <f t="shared" ref="M130:U130" si="106">IF((M108)&lt;=(M$9),1+((M$9)-(M108)),(0))</f>
        <v>1</v>
      </c>
      <c r="N130" s="128">
        <f t="shared" si="106"/>
        <v>1</v>
      </c>
      <c r="O130" s="128">
        <f t="shared" si="106"/>
        <v>2</v>
      </c>
      <c r="P130" s="128">
        <f t="shared" si="106"/>
        <v>1</v>
      </c>
      <c r="Q130" s="128">
        <f t="shared" si="106"/>
        <v>1</v>
      </c>
      <c r="R130" s="128">
        <f t="shared" si="106"/>
        <v>2</v>
      </c>
      <c r="S130" s="128">
        <f t="shared" si="106"/>
        <v>2</v>
      </c>
      <c r="T130" s="128">
        <f t="shared" si="106"/>
        <v>1</v>
      </c>
      <c r="U130" s="128">
        <f t="shared" si="106"/>
        <v>2</v>
      </c>
      <c r="V130" s="128">
        <f t="shared" si="99"/>
        <v>13</v>
      </c>
      <c r="W130" s="92">
        <f t="shared" si="100"/>
        <v>27</v>
      </c>
      <c r="X130" s="340"/>
    </row>
    <row r="131" spans="2:24" x14ac:dyDescent="0.35">
      <c r="B131" s="64" t="str">
        <f t="shared" si="95"/>
        <v>Bruns</v>
      </c>
      <c r="C131" s="128">
        <f t="shared" ref="C131:K131" si="107">IF((C109)&lt;=(C$9),1+((C$9)-(C109)),(0))</f>
        <v>2</v>
      </c>
      <c r="D131" s="128">
        <f t="shared" si="107"/>
        <v>2</v>
      </c>
      <c r="E131" s="128">
        <f t="shared" si="107"/>
        <v>1</v>
      </c>
      <c r="F131" s="128">
        <f t="shared" si="107"/>
        <v>2</v>
      </c>
      <c r="G131" s="128">
        <f t="shared" si="107"/>
        <v>1</v>
      </c>
      <c r="H131" s="128">
        <f t="shared" si="107"/>
        <v>2</v>
      </c>
      <c r="I131" s="128">
        <f t="shared" si="107"/>
        <v>2</v>
      </c>
      <c r="J131" s="128">
        <f t="shared" si="107"/>
        <v>2</v>
      </c>
      <c r="K131" s="128">
        <f t="shared" si="107"/>
        <v>2</v>
      </c>
      <c r="L131" s="128">
        <f t="shared" si="97"/>
        <v>16</v>
      </c>
      <c r="M131" s="128">
        <f t="shared" ref="M131:U131" si="108">IF((M109)&lt;=(M$9),1+((M$9)-(M109)),(0))</f>
        <v>2</v>
      </c>
      <c r="N131" s="128">
        <f t="shared" si="108"/>
        <v>2</v>
      </c>
      <c r="O131" s="128">
        <f t="shared" si="108"/>
        <v>2</v>
      </c>
      <c r="P131" s="128">
        <f t="shared" si="108"/>
        <v>2</v>
      </c>
      <c r="Q131" s="128">
        <f t="shared" si="108"/>
        <v>1</v>
      </c>
      <c r="R131" s="128">
        <f t="shared" si="108"/>
        <v>2</v>
      </c>
      <c r="S131" s="128">
        <f t="shared" si="108"/>
        <v>2</v>
      </c>
      <c r="T131" s="128">
        <f t="shared" si="108"/>
        <v>1</v>
      </c>
      <c r="U131" s="128">
        <f t="shared" si="108"/>
        <v>2</v>
      </c>
      <c r="V131" s="128">
        <f t="shared" si="99"/>
        <v>16</v>
      </c>
      <c r="W131" s="92">
        <f t="shared" si="100"/>
        <v>32</v>
      </c>
      <c r="X131" s="340"/>
    </row>
    <row r="132" spans="2:24" x14ac:dyDescent="0.35">
      <c r="B132" s="64" t="str">
        <f t="shared" si="95"/>
        <v>Salter</v>
      </c>
      <c r="C132" s="128">
        <f t="shared" ref="C132:K132" si="109">IF((C110)&lt;=(C$9),1+((C$9)-(C110)),(0))</f>
        <v>2</v>
      </c>
      <c r="D132" s="128">
        <f t="shared" si="109"/>
        <v>2</v>
      </c>
      <c r="E132" s="128">
        <f t="shared" si="109"/>
        <v>2</v>
      </c>
      <c r="F132" s="128">
        <f t="shared" si="109"/>
        <v>2</v>
      </c>
      <c r="G132" s="128">
        <f t="shared" si="109"/>
        <v>1</v>
      </c>
      <c r="H132" s="128">
        <f t="shared" si="109"/>
        <v>2</v>
      </c>
      <c r="I132" s="128">
        <f t="shared" si="109"/>
        <v>2</v>
      </c>
      <c r="J132" s="128">
        <f t="shared" si="109"/>
        <v>2</v>
      </c>
      <c r="K132" s="128">
        <f t="shared" si="109"/>
        <v>2</v>
      </c>
      <c r="L132" s="128">
        <f t="shared" si="97"/>
        <v>17</v>
      </c>
      <c r="M132" s="128">
        <f t="shared" ref="M132:U132" si="110">IF((M110)&lt;=(M$9),1+((M$9)-(M110)),(0))</f>
        <v>2</v>
      </c>
      <c r="N132" s="128">
        <f t="shared" si="110"/>
        <v>2</v>
      </c>
      <c r="O132" s="128">
        <f t="shared" si="110"/>
        <v>2</v>
      </c>
      <c r="P132" s="128">
        <f t="shared" si="110"/>
        <v>2</v>
      </c>
      <c r="Q132" s="128">
        <f t="shared" si="110"/>
        <v>1</v>
      </c>
      <c r="R132" s="128">
        <f t="shared" si="110"/>
        <v>2</v>
      </c>
      <c r="S132" s="128">
        <f t="shared" si="110"/>
        <v>2</v>
      </c>
      <c r="T132" s="128">
        <f t="shared" si="110"/>
        <v>2</v>
      </c>
      <c r="U132" s="128">
        <f t="shared" si="110"/>
        <v>2</v>
      </c>
      <c r="V132" s="128">
        <f t="shared" si="99"/>
        <v>17</v>
      </c>
      <c r="W132" s="92">
        <f t="shared" si="100"/>
        <v>34</v>
      </c>
    </row>
    <row r="133" spans="2:24" x14ac:dyDescent="0.35">
      <c r="B133" s="64" t="str">
        <f t="shared" si="95"/>
        <v>Stremlau</v>
      </c>
      <c r="C133" s="128">
        <f t="shared" ref="C133:K133" si="111">IF((C111)&lt;=(C$9),1+((C$9)-(C111)),(0))</f>
        <v>2</v>
      </c>
      <c r="D133" s="128">
        <f t="shared" si="111"/>
        <v>2</v>
      </c>
      <c r="E133" s="128">
        <f t="shared" si="111"/>
        <v>1</v>
      </c>
      <c r="F133" s="128">
        <f t="shared" si="111"/>
        <v>2</v>
      </c>
      <c r="G133" s="128">
        <f t="shared" si="111"/>
        <v>1</v>
      </c>
      <c r="H133" s="128">
        <f t="shared" si="111"/>
        <v>2</v>
      </c>
      <c r="I133" s="128">
        <f t="shared" si="111"/>
        <v>2</v>
      </c>
      <c r="J133" s="128">
        <f t="shared" si="111"/>
        <v>2</v>
      </c>
      <c r="K133" s="128">
        <f t="shared" si="111"/>
        <v>1</v>
      </c>
      <c r="L133" s="128">
        <f t="shared" si="97"/>
        <v>15</v>
      </c>
      <c r="M133" s="128">
        <f t="shared" ref="M133:U133" si="112">IF((M111)&lt;=(M$9),1+((M$9)-(M111)),(0))</f>
        <v>2</v>
      </c>
      <c r="N133" s="128">
        <f t="shared" si="112"/>
        <v>2</v>
      </c>
      <c r="O133" s="128">
        <f t="shared" si="112"/>
        <v>2</v>
      </c>
      <c r="P133" s="128">
        <f t="shared" si="112"/>
        <v>1</v>
      </c>
      <c r="Q133" s="128">
        <f t="shared" si="112"/>
        <v>1</v>
      </c>
      <c r="R133" s="128">
        <f t="shared" si="112"/>
        <v>2</v>
      </c>
      <c r="S133" s="128">
        <f t="shared" si="112"/>
        <v>2</v>
      </c>
      <c r="T133" s="128">
        <f t="shared" si="112"/>
        <v>1</v>
      </c>
      <c r="U133" s="128">
        <f t="shared" si="112"/>
        <v>2</v>
      </c>
      <c r="V133" s="128">
        <f t="shared" si="99"/>
        <v>15</v>
      </c>
      <c r="W133" s="92">
        <f t="shared" si="100"/>
        <v>30</v>
      </c>
    </row>
    <row r="134" spans="2:24" x14ac:dyDescent="0.35">
      <c r="B134" s="64" t="str">
        <f t="shared" si="95"/>
        <v>Reimers</v>
      </c>
      <c r="C134" s="128">
        <f t="shared" ref="C134:K134" si="113">IF((C112)&lt;=(C$9),1+((C$9)-(C112)),(0))</f>
        <v>2</v>
      </c>
      <c r="D134" s="128">
        <f t="shared" si="113"/>
        <v>2</v>
      </c>
      <c r="E134" s="128">
        <f t="shared" si="113"/>
        <v>2</v>
      </c>
      <c r="F134" s="128">
        <f t="shared" si="113"/>
        <v>2</v>
      </c>
      <c r="G134" s="128">
        <f t="shared" si="113"/>
        <v>1</v>
      </c>
      <c r="H134" s="128">
        <f t="shared" si="113"/>
        <v>2</v>
      </c>
      <c r="I134" s="128">
        <f t="shared" si="113"/>
        <v>2</v>
      </c>
      <c r="J134" s="128">
        <f t="shared" si="113"/>
        <v>2</v>
      </c>
      <c r="K134" s="128">
        <f t="shared" si="113"/>
        <v>2</v>
      </c>
      <c r="L134" s="128">
        <f t="shared" si="97"/>
        <v>17</v>
      </c>
      <c r="M134" s="128">
        <f t="shared" ref="M134:U134" si="114">IF((M112)&lt;=(M$9),1+((M$9)-(M112)),(0))</f>
        <v>2</v>
      </c>
      <c r="N134" s="128">
        <f t="shared" si="114"/>
        <v>2</v>
      </c>
      <c r="O134" s="128">
        <f t="shared" si="114"/>
        <v>2</v>
      </c>
      <c r="P134" s="128">
        <f t="shared" si="114"/>
        <v>2</v>
      </c>
      <c r="Q134" s="128">
        <f t="shared" si="114"/>
        <v>1</v>
      </c>
      <c r="R134" s="128">
        <f t="shared" si="114"/>
        <v>2</v>
      </c>
      <c r="S134" s="128">
        <f t="shared" si="114"/>
        <v>2</v>
      </c>
      <c r="T134" s="128">
        <f t="shared" si="114"/>
        <v>1</v>
      </c>
      <c r="U134" s="128">
        <f t="shared" si="114"/>
        <v>2</v>
      </c>
      <c r="V134" s="128">
        <f t="shared" si="99"/>
        <v>16</v>
      </c>
      <c r="W134" s="92">
        <f t="shared" si="100"/>
        <v>33</v>
      </c>
    </row>
    <row r="135" spans="2:24" x14ac:dyDescent="0.35">
      <c r="B135" s="64" t="str">
        <f t="shared" si="95"/>
        <v>Havel</v>
      </c>
      <c r="C135" s="128">
        <f t="shared" ref="C135:K135" si="115">IF((C113)&lt;=(C$9),1+((C$9)-(C113)),(0))</f>
        <v>2</v>
      </c>
      <c r="D135" s="128">
        <f t="shared" si="115"/>
        <v>2</v>
      </c>
      <c r="E135" s="128">
        <f t="shared" si="115"/>
        <v>2</v>
      </c>
      <c r="F135" s="128">
        <f t="shared" si="115"/>
        <v>2</v>
      </c>
      <c r="G135" s="128">
        <f t="shared" si="115"/>
        <v>1</v>
      </c>
      <c r="H135" s="128">
        <f t="shared" si="115"/>
        <v>2</v>
      </c>
      <c r="I135" s="128">
        <f t="shared" si="115"/>
        <v>2</v>
      </c>
      <c r="J135" s="128">
        <f t="shared" si="115"/>
        <v>2</v>
      </c>
      <c r="K135" s="128">
        <f t="shared" si="115"/>
        <v>2</v>
      </c>
      <c r="L135" s="128">
        <f t="shared" si="97"/>
        <v>17</v>
      </c>
      <c r="M135" s="128">
        <f t="shared" ref="M135:U135" si="116">IF((M113)&lt;=(M$9),1+((M$9)-(M113)),(0))</f>
        <v>2</v>
      </c>
      <c r="N135" s="128">
        <f t="shared" si="116"/>
        <v>2</v>
      </c>
      <c r="O135" s="128">
        <f t="shared" si="116"/>
        <v>2</v>
      </c>
      <c r="P135" s="128">
        <f t="shared" si="116"/>
        <v>2</v>
      </c>
      <c r="Q135" s="128">
        <f t="shared" si="116"/>
        <v>1</v>
      </c>
      <c r="R135" s="128">
        <f t="shared" si="116"/>
        <v>2</v>
      </c>
      <c r="S135" s="128">
        <f t="shared" si="116"/>
        <v>2</v>
      </c>
      <c r="T135" s="128">
        <f t="shared" si="116"/>
        <v>2</v>
      </c>
      <c r="U135" s="128">
        <f t="shared" si="116"/>
        <v>2</v>
      </c>
      <c r="V135" s="128">
        <f t="shared" si="99"/>
        <v>17</v>
      </c>
      <c r="W135" s="92">
        <f t="shared" si="100"/>
        <v>34</v>
      </c>
    </row>
    <row r="136" spans="2:24" x14ac:dyDescent="0.35">
      <c r="B136" s="64" t="str">
        <f t="shared" si="95"/>
        <v>Tilley</v>
      </c>
      <c r="C136" s="128">
        <f t="shared" ref="C136:K136" si="117">IF((C114)&lt;=(C$9),1+((C$9)-(C114)),(0))</f>
        <v>2</v>
      </c>
      <c r="D136" s="128">
        <f t="shared" si="117"/>
        <v>2</v>
      </c>
      <c r="E136" s="128">
        <f t="shared" si="117"/>
        <v>2</v>
      </c>
      <c r="F136" s="128">
        <f t="shared" si="117"/>
        <v>2</v>
      </c>
      <c r="G136" s="128">
        <f t="shared" si="117"/>
        <v>2</v>
      </c>
      <c r="H136" s="128">
        <f t="shared" si="117"/>
        <v>2</v>
      </c>
      <c r="I136" s="128">
        <f t="shared" si="117"/>
        <v>2</v>
      </c>
      <c r="J136" s="128">
        <f t="shared" si="117"/>
        <v>2</v>
      </c>
      <c r="K136" s="128">
        <f t="shared" si="117"/>
        <v>2</v>
      </c>
      <c r="L136" s="128">
        <f t="shared" si="97"/>
        <v>18</v>
      </c>
      <c r="M136" s="128">
        <f t="shared" ref="M136:U136" si="118">IF((M114)&lt;=(M$9),1+((M$9)-(M114)),(0))</f>
        <v>2</v>
      </c>
      <c r="N136" s="128">
        <f t="shared" si="118"/>
        <v>2</v>
      </c>
      <c r="O136" s="128">
        <f t="shared" si="118"/>
        <v>2</v>
      </c>
      <c r="P136" s="128">
        <f t="shared" si="118"/>
        <v>2</v>
      </c>
      <c r="Q136" s="128">
        <f t="shared" si="118"/>
        <v>1</v>
      </c>
      <c r="R136" s="128">
        <f t="shared" si="118"/>
        <v>2</v>
      </c>
      <c r="S136" s="128">
        <f t="shared" si="118"/>
        <v>2</v>
      </c>
      <c r="T136" s="128">
        <f t="shared" si="118"/>
        <v>2</v>
      </c>
      <c r="U136" s="128">
        <f t="shared" si="118"/>
        <v>2</v>
      </c>
      <c r="V136" s="128">
        <f t="shared" si="99"/>
        <v>17</v>
      </c>
      <c r="W136" s="92">
        <f t="shared" si="100"/>
        <v>35</v>
      </c>
    </row>
    <row r="137" spans="2:24" x14ac:dyDescent="0.35">
      <c r="B137" s="64" t="str">
        <f t="shared" si="95"/>
        <v>Greiner</v>
      </c>
      <c r="C137" s="128">
        <f t="shared" ref="C137:K137" si="119">IF((C115)&lt;=(C$9),1+((C$9)-(C115)),(0))</f>
        <v>2</v>
      </c>
      <c r="D137" s="128">
        <f t="shared" si="119"/>
        <v>2</v>
      </c>
      <c r="E137" s="128">
        <f t="shared" si="119"/>
        <v>2</v>
      </c>
      <c r="F137" s="128">
        <f t="shared" si="119"/>
        <v>2</v>
      </c>
      <c r="G137" s="128">
        <f t="shared" si="119"/>
        <v>2</v>
      </c>
      <c r="H137" s="128">
        <f t="shared" si="119"/>
        <v>2</v>
      </c>
      <c r="I137" s="128">
        <f t="shared" si="119"/>
        <v>2</v>
      </c>
      <c r="J137" s="128">
        <f t="shared" si="119"/>
        <v>2</v>
      </c>
      <c r="K137" s="128">
        <f t="shared" si="119"/>
        <v>2</v>
      </c>
      <c r="L137" s="128">
        <f t="shared" si="97"/>
        <v>18</v>
      </c>
      <c r="M137" s="128">
        <f t="shared" ref="M137:U137" si="120">IF((M115)&lt;=(M$9),1+((M$9)-(M115)),(0))</f>
        <v>2</v>
      </c>
      <c r="N137" s="128">
        <f t="shared" si="120"/>
        <v>2</v>
      </c>
      <c r="O137" s="128">
        <f t="shared" si="120"/>
        <v>2</v>
      </c>
      <c r="P137" s="128">
        <f t="shared" si="120"/>
        <v>2</v>
      </c>
      <c r="Q137" s="128">
        <f t="shared" si="120"/>
        <v>2</v>
      </c>
      <c r="R137" s="128">
        <f t="shared" si="120"/>
        <v>2</v>
      </c>
      <c r="S137" s="128">
        <f t="shared" si="120"/>
        <v>2</v>
      </c>
      <c r="T137" s="128">
        <f t="shared" si="120"/>
        <v>2</v>
      </c>
      <c r="U137" s="128">
        <f t="shared" si="120"/>
        <v>2</v>
      </c>
      <c r="V137" s="128">
        <f t="shared" si="99"/>
        <v>18</v>
      </c>
      <c r="W137" s="92">
        <f t="shared" si="100"/>
        <v>36</v>
      </c>
    </row>
    <row r="138" spans="2:24" x14ac:dyDescent="0.35">
      <c r="B138" s="64" t="str">
        <f t="shared" si="95"/>
        <v>Hart</v>
      </c>
      <c r="C138" s="128">
        <f t="shared" ref="C138:K138" si="121">IF((C116)&lt;=(C$9),1+((C$9)-(C116)),(0))</f>
        <v>2</v>
      </c>
      <c r="D138" s="128">
        <f t="shared" si="121"/>
        <v>2</v>
      </c>
      <c r="E138" s="128">
        <f t="shared" si="121"/>
        <v>2</v>
      </c>
      <c r="F138" s="128">
        <f t="shared" si="121"/>
        <v>2</v>
      </c>
      <c r="G138" s="128">
        <f t="shared" si="121"/>
        <v>2</v>
      </c>
      <c r="H138" s="128">
        <f t="shared" si="121"/>
        <v>2</v>
      </c>
      <c r="I138" s="128">
        <f t="shared" si="121"/>
        <v>3</v>
      </c>
      <c r="J138" s="128">
        <f t="shared" si="121"/>
        <v>2</v>
      </c>
      <c r="K138" s="128">
        <f t="shared" si="121"/>
        <v>2</v>
      </c>
      <c r="L138" s="128">
        <f t="shared" si="97"/>
        <v>19</v>
      </c>
      <c r="M138" s="128">
        <f t="shared" ref="M138:U138" si="122">IF((M116)&lt;=(M$9),1+((M$9)-(M116)),(0))</f>
        <v>2</v>
      </c>
      <c r="N138" s="128">
        <f t="shared" si="122"/>
        <v>2</v>
      </c>
      <c r="O138" s="128">
        <f t="shared" si="122"/>
        <v>2</v>
      </c>
      <c r="P138" s="128">
        <f t="shared" si="122"/>
        <v>2</v>
      </c>
      <c r="Q138" s="128">
        <f t="shared" si="122"/>
        <v>2</v>
      </c>
      <c r="R138" s="128">
        <f t="shared" si="122"/>
        <v>2</v>
      </c>
      <c r="S138" s="128">
        <f t="shared" si="122"/>
        <v>3</v>
      </c>
      <c r="T138" s="128">
        <f t="shared" si="122"/>
        <v>2</v>
      </c>
      <c r="U138" s="128">
        <f t="shared" si="122"/>
        <v>2</v>
      </c>
      <c r="V138" s="128">
        <f t="shared" si="99"/>
        <v>19</v>
      </c>
      <c r="W138" s="92">
        <f t="shared" si="100"/>
        <v>38</v>
      </c>
    </row>
    <row r="139" spans="2:24" x14ac:dyDescent="0.35">
      <c r="B139" s="64" t="str">
        <f t="shared" si="95"/>
        <v>Stever</v>
      </c>
      <c r="C139" s="128">
        <f t="shared" ref="C139:K139" si="123">IF((C117)&lt;=(C$9),1+((C$9)-(C117)),(0))</f>
        <v>3</v>
      </c>
      <c r="D139" s="128">
        <f t="shared" si="123"/>
        <v>2</v>
      </c>
      <c r="E139" s="128">
        <f t="shared" si="123"/>
        <v>2</v>
      </c>
      <c r="F139" s="128">
        <f t="shared" si="123"/>
        <v>3</v>
      </c>
      <c r="G139" s="128">
        <f t="shared" si="123"/>
        <v>2</v>
      </c>
      <c r="H139" s="128">
        <f t="shared" si="123"/>
        <v>3</v>
      </c>
      <c r="I139" s="128">
        <f t="shared" si="123"/>
        <v>3</v>
      </c>
      <c r="J139" s="128">
        <f t="shared" si="123"/>
        <v>2</v>
      </c>
      <c r="K139" s="128">
        <f t="shared" si="123"/>
        <v>2</v>
      </c>
      <c r="L139" s="128">
        <f t="shared" si="97"/>
        <v>22</v>
      </c>
      <c r="M139" s="128">
        <f t="shared" ref="M139:U139" si="124">IF((M117)&lt;=(M$9),1+((M$9)-(M117)),(0))</f>
        <v>2</v>
      </c>
      <c r="N139" s="128">
        <f t="shared" si="124"/>
        <v>2</v>
      </c>
      <c r="O139" s="128">
        <f t="shared" si="124"/>
        <v>3</v>
      </c>
      <c r="P139" s="128">
        <f t="shared" si="124"/>
        <v>2</v>
      </c>
      <c r="Q139" s="128">
        <f t="shared" si="124"/>
        <v>2</v>
      </c>
      <c r="R139" s="128">
        <f t="shared" si="124"/>
        <v>3</v>
      </c>
      <c r="S139" s="128">
        <f t="shared" si="124"/>
        <v>3</v>
      </c>
      <c r="T139" s="128">
        <f t="shared" si="124"/>
        <v>2</v>
      </c>
      <c r="U139" s="128">
        <f t="shared" si="124"/>
        <v>3</v>
      </c>
      <c r="V139" s="128">
        <f t="shared" si="99"/>
        <v>22</v>
      </c>
      <c r="W139" s="92">
        <f t="shared" si="100"/>
        <v>44</v>
      </c>
    </row>
    <row r="140" spans="2:24" x14ac:dyDescent="0.35">
      <c r="B140" s="64" t="str">
        <f t="shared" si="95"/>
        <v>Mueller</v>
      </c>
      <c r="C140" s="128">
        <f t="shared" ref="C140:K140" si="125">IF((C118)&lt;=(C$9),1+((C$9)-(C118)),(0))</f>
        <v>3</v>
      </c>
      <c r="D140" s="128">
        <f t="shared" si="125"/>
        <v>2</v>
      </c>
      <c r="E140" s="128">
        <f t="shared" si="125"/>
        <v>2</v>
      </c>
      <c r="F140" s="128">
        <f t="shared" si="125"/>
        <v>3</v>
      </c>
      <c r="G140" s="128">
        <f t="shared" si="125"/>
        <v>2</v>
      </c>
      <c r="H140" s="128">
        <f t="shared" si="125"/>
        <v>3</v>
      </c>
      <c r="I140" s="128">
        <f t="shared" si="125"/>
        <v>3</v>
      </c>
      <c r="J140" s="128">
        <f t="shared" si="125"/>
        <v>2</v>
      </c>
      <c r="K140" s="128">
        <f t="shared" si="125"/>
        <v>2</v>
      </c>
      <c r="L140" s="128">
        <f t="shared" si="97"/>
        <v>22</v>
      </c>
      <c r="M140" s="128">
        <f t="shared" ref="M140:U140" si="126">IF((M118)&lt;=(M$9),1+((M$9)-(M118)),(0))</f>
        <v>2</v>
      </c>
      <c r="N140" s="128">
        <f t="shared" si="126"/>
        <v>2</v>
      </c>
      <c r="O140" s="128">
        <f t="shared" si="126"/>
        <v>3</v>
      </c>
      <c r="P140" s="128">
        <f t="shared" si="126"/>
        <v>2</v>
      </c>
      <c r="Q140" s="128">
        <f t="shared" si="126"/>
        <v>2</v>
      </c>
      <c r="R140" s="128">
        <f t="shared" si="126"/>
        <v>3</v>
      </c>
      <c r="S140" s="128">
        <f t="shared" si="126"/>
        <v>3</v>
      </c>
      <c r="T140" s="128">
        <f t="shared" si="126"/>
        <v>2</v>
      </c>
      <c r="U140" s="128">
        <f t="shared" si="126"/>
        <v>3</v>
      </c>
      <c r="V140" s="128">
        <f t="shared" si="99"/>
        <v>22</v>
      </c>
      <c r="W140" s="92">
        <f t="shared" si="100"/>
        <v>44</v>
      </c>
    </row>
    <row r="141" spans="2:24" x14ac:dyDescent="0.35">
      <c r="B141" s="64" t="str">
        <f t="shared" si="95"/>
        <v>Rogers</v>
      </c>
      <c r="C141" s="128">
        <f t="shared" ref="C141:K141" si="127">IF((C119)&lt;=(C$9),1+((C$9)-(C119)),(0))</f>
        <v>2</v>
      </c>
      <c r="D141" s="128">
        <f t="shared" si="127"/>
        <v>2</v>
      </c>
      <c r="E141" s="128">
        <f t="shared" si="127"/>
        <v>2</v>
      </c>
      <c r="F141" s="128">
        <f t="shared" si="127"/>
        <v>2</v>
      </c>
      <c r="G141" s="128">
        <f t="shared" si="127"/>
        <v>2</v>
      </c>
      <c r="H141" s="128">
        <f t="shared" si="127"/>
        <v>3</v>
      </c>
      <c r="I141" s="128">
        <f t="shared" si="127"/>
        <v>3</v>
      </c>
      <c r="J141" s="128">
        <f t="shared" si="127"/>
        <v>2</v>
      </c>
      <c r="K141" s="128">
        <f t="shared" si="127"/>
        <v>2</v>
      </c>
      <c r="L141" s="128">
        <f t="shared" si="97"/>
        <v>20</v>
      </c>
      <c r="M141" s="128">
        <f t="shared" ref="M141:U141" si="128">IF((M119)&lt;=(M$9),1+((M$9)-(M119)),(0))</f>
        <v>2</v>
      </c>
      <c r="N141" s="128">
        <f t="shared" si="128"/>
        <v>2</v>
      </c>
      <c r="O141" s="128">
        <f t="shared" si="128"/>
        <v>2</v>
      </c>
      <c r="P141" s="128">
        <f t="shared" si="128"/>
        <v>2</v>
      </c>
      <c r="Q141" s="128">
        <f t="shared" si="128"/>
        <v>2</v>
      </c>
      <c r="R141" s="128">
        <f t="shared" si="128"/>
        <v>2</v>
      </c>
      <c r="S141" s="128">
        <f t="shared" si="128"/>
        <v>3</v>
      </c>
      <c r="T141" s="128">
        <f t="shared" si="128"/>
        <v>2</v>
      </c>
      <c r="U141" s="128">
        <f t="shared" si="128"/>
        <v>2</v>
      </c>
      <c r="V141" s="128">
        <f t="shared" si="99"/>
        <v>19</v>
      </c>
      <c r="W141" s="92">
        <f t="shared" si="100"/>
        <v>39</v>
      </c>
    </row>
    <row r="142" spans="2:24" x14ac:dyDescent="0.35">
      <c r="B142" s="64" t="str">
        <f t="shared" si="95"/>
        <v>Stever II</v>
      </c>
      <c r="C142" s="128">
        <f t="shared" ref="C142:K142" si="129">IF((C120)&lt;=(C$9),1+((C$9)-(C120)),(0))</f>
        <v>2</v>
      </c>
      <c r="D142" s="128">
        <f t="shared" si="129"/>
        <v>2</v>
      </c>
      <c r="E142" s="128">
        <f t="shared" si="129"/>
        <v>2</v>
      </c>
      <c r="F142" s="128">
        <f t="shared" si="129"/>
        <v>2</v>
      </c>
      <c r="G142" s="128">
        <f t="shared" si="129"/>
        <v>1</v>
      </c>
      <c r="H142" s="128">
        <f t="shared" si="129"/>
        <v>2</v>
      </c>
      <c r="I142" s="128">
        <f t="shared" si="129"/>
        <v>2</v>
      </c>
      <c r="J142" s="128">
        <f t="shared" si="129"/>
        <v>2</v>
      </c>
      <c r="K142" s="128">
        <f t="shared" si="129"/>
        <v>2</v>
      </c>
      <c r="L142" s="128">
        <f t="shared" si="97"/>
        <v>17</v>
      </c>
      <c r="M142" s="128">
        <f t="shared" ref="M142:U142" si="130">IF((M120)&lt;=(M$9),1+((M$9)-(M120)),(0))</f>
        <v>2</v>
      </c>
      <c r="N142" s="128">
        <f t="shared" si="130"/>
        <v>2</v>
      </c>
      <c r="O142" s="128">
        <f t="shared" si="130"/>
        <v>2</v>
      </c>
      <c r="P142" s="128">
        <f t="shared" si="130"/>
        <v>2</v>
      </c>
      <c r="Q142" s="128">
        <f t="shared" si="130"/>
        <v>1</v>
      </c>
      <c r="R142" s="128">
        <f t="shared" si="130"/>
        <v>2</v>
      </c>
      <c r="S142" s="128">
        <f t="shared" si="130"/>
        <v>2</v>
      </c>
      <c r="T142" s="128">
        <f t="shared" si="130"/>
        <v>2</v>
      </c>
      <c r="U142" s="128">
        <f t="shared" si="130"/>
        <v>2</v>
      </c>
      <c r="V142" s="128">
        <f t="shared" si="99"/>
        <v>17</v>
      </c>
      <c r="W142" s="92">
        <f t="shared" si="100"/>
        <v>34</v>
      </c>
    </row>
    <row r="144" spans="2:24" ht="15" thickBot="1" x14ac:dyDescent="0.4"/>
    <row r="145" spans="1:23" ht="21" x14ac:dyDescent="0.5">
      <c r="B145" s="45" t="s">
        <v>30</v>
      </c>
      <c r="C145" s="46"/>
      <c r="D145" s="46"/>
      <c r="E145" s="46"/>
      <c r="F145" s="46"/>
      <c r="G145" s="46"/>
      <c r="H145" s="46"/>
      <c r="I145" s="46"/>
      <c r="J145" s="46"/>
      <c r="K145" s="46"/>
      <c r="L145" s="46"/>
      <c r="M145" s="46"/>
      <c r="N145" s="46"/>
      <c r="O145" s="46"/>
      <c r="P145" s="46"/>
      <c r="Q145" s="46"/>
      <c r="R145" s="46"/>
      <c r="S145" s="46"/>
      <c r="T145" s="46"/>
      <c r="U145" s="46"/>
      <c r="V145" s="46"/>
      <c r="W145" s="47"/>
    </row>
    <row r="146" spans="1:23" x14ac:dyDescent="0.35">
      <c r="B146" s="267" t="s">
        <v>31</v>
      </c>
      <c r="C146" s="37">
        <v>1</v>
      </c>
      <c r="D146" s="37">
        <v>2</v>
      </c>
      <c r="E146" s="37">
        <v>3</v>
      </c>
      <c r="F146" s="37">
        <v>4</v>
      </c>
      <c r="G146" s="37">
        <v>5</v>
      </c>
      <c r="H146" s="37" t="s">
        <v>15</v>
      </c>
      <c r="I146" s="43"/>
      <c r="J146" s="37"/>
      <c r="K146" s="37"/>
      <c r="L146" s="37"/>
      <c r="M146" s="37"/>
      <c r="N146" s="37"/>
      <c r="O146" s="37"/>
      <c r="P146" s="37"/>
      <c r="Q146" s="37"/>
      <c r="R146" s="37"/>
      <c r="S146" s="37"/>
      <c r="T146" s="37"/>
      <c r="U146" s="37"/>
      <c r="V146" s="37"/>
      <c r="W146" s="268"/>
    </row>
    <row r="147" spans="1:23" ht="10.5" customHeight="1" x14ac:dyDescent="0.35">
      <c r="A147" s="587" t="s">
        <v>45</v>
      </c>
      <c r="B147" s="391"/>
      <c r="C147" s="92"/>
      <c r="D147" s="92"/>
      <c r="E147" s="92"/>
      <c r="F147" s="92"/>
      <c r="G147" s="92"/>
      <c r="H147" s="583"/>
      <c r="I147" s="586" t="s">
        <v>45</v>
      </c>
      <c r="J147" s="117"/>
      <c r="K147" s="117"/>
      <c r="L147" s="117"/>
      <c r="M147" s="117"/>
      <c r="N147" s="117"/>
      <c r="O147" s="117"/>
      <c r="P147" s="117"/>
      <c r="Q147" s="117"/>
      <c r="R147" s="117"/>
      <c r="S147" s="117"/>
      <c r="T147" s="117"/>
      <c r="U147" s="117"/>
      <c r="V147" s="117"/>
      <c r="W147" s="269"/>
    </row>
    <row r="148" spans="1:23" x14ac:dyDescent="0.35">
      <c r="A148" s="281">
        <v>7</v>
      </c>
      <c r="B148" s="391" t="s">
        <v>6</v>
      </c>
      <c r="C148" s="92">
        <f>VLOOKUP(B148,'Day One'!B105:W120,22,FALSE)</f>
        <v>64</v>
      </c>
      <c r="D148" s="391"/>
      <c r="E148" s="92"/>
      <c r="F148" s="92"/>
      <c r="G148" s="92"/>
      <c r="H148" s="584">
        <f t="shared" ref="H148:H163" si="131">SUM(C148:G148)</f>
        <v>64</v>
      </c>
      <c r="I148" s="281">
        <v>7</v>
      </c>
      <c r="J148" s="2"/>
      <c r="K148" s="2"/>
      <c r="L148" s="2"/>
      <c r="M148" s="2"/>
      <c r="N148" s="2"/>
      <c r="O148" s="2"/>
      <c r="P148" s="2"/>
      <c r="Q148" s="2"/>
      <c r="R148" s="2"/>
      <c r="S148" s="2"/>
      <c r="T148" s="2"/>
      <c r="U148" s="2"/>
      <c r="V148" s="2"/>
      <c r="W148" s="12"/>
    </row>
    <row r="149" spans="1:23" x14ac:dyDescent="0.35">
      <c r="A149" s="281">
        <v>3</v>
      </c>
      <c r="B149" s="391" t="s">
        <v>97</v>
      </c>
      <c r="C149" s="92">
        <f>VLOOKUP(B149,'Day One'!B105:W120,22,FALSE)</f>
        <v>52</v>
      </c>
      <c r="D149" s="391"/>
      <c r="E149" s="92"/>
      <c r="F149" s="92"/>
      <c r="G149" s="92"/>
      <c r="H149" s="584">
        <f t="shared" si="131"/>
        <v>52</v>
      </c>
      <c r="I149" s="281">
        <v>3</v>
      </c>
      <c r="J149" s="2"/>
      <c r="K149" s="2"/>
      <c r="L149" s="2"/>
      <c r="M149" s="2"/>
      <c r="N149" s="2"/>
      <c r="O149" s="2"/>
      <c r="P149" s="2"/>
      <c r="Q149" s="2"/>
      <c r="R149" s="2"/>
      <c r="S149" s="2"/>
      <c r="T149" s="2"/>
      <c r="U149" s="2"/>
      <c r="V149" s="2"/>
      <c r="W149" s="12"/>
    </row>
    <row r="150" spans="1:23" x14ac:dyDescent="0.35">
      <c r="A150" s="281">
        <v>1</v>
      </c>
      <c r="B150" s="391" t="s">
        <v>7</v>
      </c>
      <c r="C150" s="92">
        <f>VLOOKUP(B150,'Day One'!B105:W120,22,FALSE)</f>
        <v>63</v>
      </c>
      <c r="D150" s="391"/>
      <c r="E150" s="92"/>
      <c r="F150" s="92"/>
      <c r="G150" s="92"/>
      <c r="H150" s="584">
        <f t="shared" si="131"/>
        <v>63</v>
      </c>
      <c r="I150" s="281">
        <v>1</v>
      </c>
      <c r="J150" s="2"/>
      <c r="K150" s="2"/>
      <c r="L150" s="2"/>
      <c r="M150" s="2"/>
      <c r="N150" s="2"/>
      <c r="O150" s="2"/>
      <c r="P150" s="2"/>
      <c r="Q150" s="2"/>
      <c r="R150" s="2"/>
      <c r="S150" s="2"/>
      <c r="T150" s="2"/>
      <c r="U150" s="2"/>
      <c r="V150" s="2"/>
      <c r="W150" s="12"/>
    </row>
    <row r="151" spans="1:23" x14ac:dyDescent="0.35">
      <c r="A151" s="281">
        <v>5</v>
      </c>
      <c r="B151" s="391" t="s">
        <v>94</v>
      </c>
      <c r="C151" s="92">
        <f>VLOOKUP(B151,'Day One'!B105:W120,22,FALSE)</f>
        <v>63</v>
      </c>
      <c r="D151" s="391"/>
      <c r="E151" s="92"/>
      <c r="F151" s="92"/>
      <c r="G151" s="92"/>
      <c r="H151" s="584">
        <f t="shared" si="131"/>
        <v>63</v>
      </c>
      <c r="I151" s="281">
        <v>5</v>
      </c>
      <c r="J151" s="2"/>
      <c r="K151" s="2"/>
      <c r="L151" s="2"/>
      <c r="M151" s="2"/>
      <c r="N151" s="2"/>
      <c r="O151" s="2"/>
      <c r="P151" s="2"/>
      <c r="Q151" s="2"/>
      <c r="R151" s="2"/>
      <c r="S151" s="2"/>
      <c r="T151" s="2"/>
      <c r="U151" s="2"/>
      <c r="V151" s="2"/>
      <c r="W151" s="12"/>
    </row>
    <row r="152" spans="1:23" x14ac:dyDescent="0.35">
      <c r="A152" s="281">
        <v>2</v>
      </c>
      <c r="B152" s="391" t="s">
        <v>98</v>
      </c>
      <c r="C152" s="92">
        <f>VLOOKUP(B152,'Day One'!B105:W120,22,FALSE)</f>
        <v>56</v>
      </c>
      <c r="D152" s="391"/>
      <c r="E152" s="92"/>
      <c r="F152" s="92"/>
      <c r="G152" s="92"/>
      <c r="H152" s="584">
        <f t="shared" si="131"/>
        <v>56</v>
      </c>
      <c r="I152" s="281">
        <v>2</v>
      </c>
      <c r="J152" s="2"/>
      <c r="K152" s="2"/>
      <c r="L152" s="2"/>
      <c r="M152" s="2"/>
      <c r="N152" s="2"/>
      <c r="O152" s="2"/>
      <c r="P152" s="2"/>
      <c r="Q152" s="2"/>
      <c r="R152" s="2"/>
      <c r="S152" s="2"/>
      <c r="T152" s="2"/>
      <c r="U152" s="2"/>
      <c r="V152" s="2"/>
      <c r="W152" s="12"/>
    </row>
    <row r="153" spans="1:23" x14ac:dyDescent="0.35">
      <c r="A153" s="281">
        <v>4</v>
      </c>
      <c r="B153" s="391" t="s">
        <v>71</v>
      </c>
      <c r="C153" s="92">
        <f>VLOOKUP(B153,'Day One'!B105:W120,22,FALSE)</f>
        <v>46</v>
      </c>
      <c r="D153" s="391"/>
      <c r="E153" s="92"/>
      <c r="F153" s="92"/>
      <c r="G153" s="92"/>
      <c r="H153" s="584">
        <f t="shared" si="131"/>
        <v>46</v>
      </c>
      <c r="I153" s="281">
        <v>4</v>
      </c>
      <c r="J153" s="2"/>
      <c r="K153" s="2"/>
      <c r="L153" s="2"/>
      <c r="M153" s="2"/>
      <c r="N153" s="2"/>
      <c r="O153" s="2"/>
      <c r="P153" s="2"/>
      <c r="Q153" s="2"/>
      <c r="R153" s="2"/>
      <c r="S153" s="2"/>
      <c r="T153" s="2"/>
      <c r="U153" s="2"/>
      <c r="V153" s="2"/>
      <c r="W153" s="12"/>
    </row>
    <row r="154" spans="1:23" x14ac:dyDescent="0.35">
      <c r="A154" s="281">
        <v>8</v>
      </c>
      <c r="B154" s="391" t="s">
        <v>19</v>
      </c>
      <c r="C154" s="92">
        <f>VLOOKUP(B154,'Day One'!B105:W120,22,FALSE)</f>
        <v>57</v>
      </c>
      <c r="D154" s="391"/>
      <c r="E154" s="92"/>
      <c r="F154" s="92"/>
      <c r="G154" s="92"/>
      <c r="H154" s="584">
        <f t="shared" si="131"/>
        <v>57</v>
      </c>
      <c r="I154" s="281">
        <v>8</v>
      </c>
      <c r="J154" s="2"/>
      <c r="K154" s="2"/>
      <c r="L154" s="2"/>
      <c r="M154" s="2"/>
      <c r="N154" s="2"/>
      <c r="O154" s="2"/>
      <c r="P154" s="2"/>
      <c r="Q154" s="2"/>
      <c r="R154" s="2"/>
      <c r="S154" s="2"/>
      <c r="T154" s="2"/>
      <c r="U154" s="2"/>
      <c r="V154" s="2"/>
      <c r="W154" s="12"/>
    </row>
    <row r="155" spans="1:23" x14ac:dyDescent="0.35">
      <c r="A155" s="281">
        <v>13</v>
      </c>
      <c r="B155" s="391" t="s">
        <v>20</v>
      </c>
      <c r="C155" s="92">
        <f>VLOOKUP(B155,'Day One'!B105:W120,22,FALSE)</f>
        <v>46</v>
      </c>
      <c r="D155" s="391"/>
      <c r="E155" s="92"/>
      <c r="F155" s="92"/>
      <c r="G155" s="92"/>
      <c r="H155" s="584">
        <f t="shared" si="131"/>
        <v>46</v>
      </c>
      <c r="I155" s="281">
        <v>13</v>
      </c>
      <c r="J155" s="2"/>
      <c r="K155" s="2"/>
      <c r="L155" s="2"/>
      <c r="M155" s="2"/>
      <c r="N155" s="2"/>
      <c r="O155" s="2"/>
      <c r="P155" s="2"/>
      <c r="Q155" s="2"/>
      <c r="R155" s="2"/>
      <c r="S155" s="2"/>
      <c r="T155" s="2"/>
      <c r="U155" s="2"/>
      <c r="V155" s="2"/>
      <c r="W155" s="12"/>
    </row>
    <row r="156" spans="1:23" x14ac:dyDescent="0.35">
      <c r="A156" s="281">
        <v>11</v>
      </c>
      <c r="B156" s="391" t="s">
        <v>96</v>
      </c>
      <c r="C156" s="92">
        <f>VLOOKUP(B156,'Day One'!B105:W120,22,FALSE)</f>
        <v>60</v>
      </c>
      <c r="D156" s="391"/>
      <c r="E156" s="92"/>
      <c r="F156" s="92"/>
      <c r="G156" s="92"/>
      <c r="H156" s="584">
        <f t="shared" si="131"/>
        <v>60</v>
      </c>
      <c r="I156" s="281">
        <v>11</v>
      </c>
      <c r="J156" s="2"/>
      <c r="K156" s="2"/>
      <c r="L156" s="2"/>
      <c r="M156" s="2"/>
      <c r="N156" s="2"/>
      <c r="O156" s="2"/>
      <c r="P156" s="2"/>
      <c r="Q156" s="2"/>
      <c r="R156" s="2"/>
      <c r="S156" s="2"/>
      <c r="T156" s="2"/>
      <c r="U156" s="2"/>
      <c r="V156" s="2"/>
      <c r="W156" s="12"/>
    </row>
    <row r="157" spans="1:23" x14ac:dyDescent="0.35">
      <c r="A157" s="281">
        <v>16</v>
      </c>
      <c r="B157" s="391" t="s">
        <v>281</v>
      </c>
      <c r="C157" s="92">
        <f>VLOOKUP(B157,'Day One'!B105:W120,22,FALSE)</f>
        <v>56</v>
      </c>
      <c r="D157" s="391"/>
      <c r="E157" s="92"/>
      <c r="F157" s="92"/>
      <c r="G157" s="92"/>
      <c r="H157" s="584">
        <f t="shared" si="131"/>
        <v>56</v>
      </c>
      <c r="I157" s="281">
        <v>16</v>
      </c>
      <c r="J157" s="2"/>
      <c r="K157" s="2"/>
      <c r="L157" s="2"/>
      <c r="M157" s="2"/>
      <c r="N157" s="2"/>
      <c r="O157" s="2"/>
      <c r="P157" s="2"/>
      <c r="Q157" s="2"/>
      <c r="R157" s="2"/>
      <c r="S157" s="2"/>
      <c r="T157" s="2"/>
      <c r="U157" s="2"/>
      <c r="V157" s="2"/>
      <c r="W157" s="12"/>
    </row>
    <row r="158" spans="1:23" x14ac:dyDescent="0.35">
      <c r="A158" s="281">
        <v>10</v>
      </c>
      <c r="B158" s="391" t="s">
        <v>105</v>
      </c>
      <c r="C158" s="92">
        <f>VLOOKUP(B158,'Day One'!B105:W120,22,FALSE)</f>
        <v>55</v>
      </c>
      <c r="D158" s="391"/>
      <c r="E158" s="92"/>
      <c r="F158" s="92"/>
      <c r="G158" s="92"/>
      <c r="H158" s="584">
        <f t="shared" si="131"/>
        <v>55</v>
      </c>
      <c r="I158" s="281">
        <v>10</v>
      </c>
      <c r="J158" s="2"/>
      <c r="K158" s="2"/>
      <c r="L158" s="2"/>
      <c r="M158" s="2"/>
      <c r="N158" s="2"/>
      <c r="O158" s="2"/>
      <c r="P158" s="2"/>
      <c r="Q158" s="2"/>
      <c r="R158" s="2"/>
      <c r="S158" s="2"/>
      <c r="T158" s="2"/>
      <c r="U158" s="2"/>
      <c r="V158" s="2"/>
      <c r="W158" s="12"/>
    </row>
    <row r="159" spans="1:23" x14ac:dyDescent="0.35">
      <c r="A159" s="281">
        <v>9</v>
      </c>
      <c r="B159" s="391" t="s">
        <v>11</v>
      </c>
      <c r="C159" s="92">
        <f>VLOOKUP(B159,'Day One'!B105:W120,22,FALSE)</f>
        <v>60</v>
      </c>
      <c r="D159" s="391"/>
      <c r="E159" s="92"/>
      <c r="F159" s="92"/>
      <c r="G159" s="92"/>
      <c r="H159" s="584">
        <f t="shared" si="131"/>
        <v>60</v>
      </c>
      <c r="I159" s="281">
        <v>9</v>
      </c>
      <c r="J159" s="2"/>
      <c r="K159" s="2"/>
      <c r="L159" s="2"/>
      <c r="M159" s="2"/>
      <c r="N159" s="2"/>
      <c r="O159" s="2"/>
      <c r="P159" s="2"/>
      <c r="Q159" s="2"/>
      <c r="R159" s="2"/>
      <c r="S159" s="2"/>
      <c r="T159" s="2"/>
      <c r="U159" s="2"/>
      <c r="V159" s="2"/>
      <c r="W159" s="12"/>
    </row>
    <row r="160" spans="1:23" x14ac:dyDescent="0.35">
      <c r="A160" s="281">
        <v>6</v>
      </c>
      <c r="B160" s="391" t="s">
        <v>72</v>
      </c>
      <c r="C160" s="92">
        <f>VLOOKUP(B160,'Day One'!B105:W120,22,FALSE)</f>
        <v>56</v>
      </c>
      <c r="D160" s="391"/>
      <c r="E160" s="92"/>
      <c r="F160" s="92"/>
      <c r="G160" s="92"/>
      <c r="H160" s="584">
        <f t="shared" si="131"/>
        <v>56</v>
      </c>
      <c r="I160" s="281">
        <v>6</v>
      </c>
      <c r="J160" s="2"/>
      <c r="K160" s="2"/>
      <c r="L160" s="2"/>
      <c r="M160" s="2"/>
      <c r="N160" s="2"/>
      <c r="O160" s="2"/>
      <c r="P160" s="2"/>
      <c r="Q160" s="2"/>
      <c r="R160" s="2"/>
      <c r="S160" s="2"/>
      <c r="T160" s="2"/>
      <c r="U160" s="2"/>
      <c r="V160" s="2"/>
      <c r="W160" s="12"/>
    </row>
    <row r="161" spans="1:31" x14ac:dyDescent="0.35">
      <c r="A161" s="281">
        <v>12</v>
      </c>
      <c r="B161" s="391" t="s">
        <v>9</v>
      </c>
      <c r="C161" s="92">
        <f>VLOOKUP(B161,'Day One'!B105:W120,22,FALSE)</f>
        <v>58</v>
      </c>
      <c r="D161" s="391"/>
      <c r="E161" s="92"/>
      <c r="F161" s="92"/>
      <c r="G161" s="92"/>
      <c r="H161" s="584">
        <f t="shared" si="131"/>
        <v>58</v>
      </c>
      <c r="I161" s="281">
        <v>12</v>
      </c>
      <c r="J161" s="2"/>
      <c r="K161" s="2"/>
      <c r="L161" s="2"/>
      <c r="M161" s="2"/>
      <c r="N161" s="2"/>
      <c r="O161" s="2"/>
      <c r="P161" s="2"/>
      <c r="Q161" s="2"/>
      <c r="R161" s="2"/>
      <c r="S161" s="2"/>
      <c r="T161" s="2"/>
      <c r="U161" s="2"/>
      <c r="V161" s="2"/>
      <c r="W161" s="12"/>
    </row>
    <row r="162" spans="1:31" x14ac:dyDescent="0.35">
      <c r="A162" s="281">
        <v>14</v>
      </c>
      <c r="B162" s="391" t="s">
        <v>100</v>
      </c>
      <c r="C162" s="92">
        <f>VLOOKUP(B162,'Day One'!B105:W120,22,FALSE)</f>
        <v>51</v>
      </c>
      <c r="D162" s="391"/>
      <c r="E162" s="92"/>
      <c r="F162" s="92"/>
      <c r="G162" s="92"/>
      <c r="H162" s="584">
        <f t="shared" si="131"/>
        <v>51</v>
      </c>
      <c r="I162" s="281">
        <v>14</v>
      </c>
      <c r="J162" s="2"/>
      <c r="K162" s="2"/>
      <c r="L162" s="2"/>
      <c r="M162" s="2"/>
      <c r="N162" s="2"/>
      <c r="O162" s="2"/>
      <c r="P162" s="2"/>
      <c r="Q162" s="2"/>
      <c r="R162" s="2"/>
      <c r="S162" s="2"/>
      <c r="T162" s="2"/>
      <c r="U162" s="2"/>
      <c r="V162" s="2"/>
      <c r="W162" s="12"/>
    </row>
    <row r="163" spans="1:31" ht="15" thickBot="1" x14ac:dyDescent="0.4">
      <c r="A163" s="281">
        <v>15</v>
      </c>
      <c r="B163" s="392" t="s">
        <v>13</v>
      </c>
      <c r="C163" s="393">
        <f>VLOOKUP(B163,'Day One'!B105:W120,22,FALSE)</f>
        <v>54</v>
      </c>
      <c r="D163" s="392"/>
      <c r="E163" s="393"/>
      <c r="F163" s="393"/>
      <c r="G163" s="393"/>
      <c r="H163" s="585">
        <f t="shared" si="131"/>
        <v>54</v>
      </c>
      <c r="I163" s="281">
        <v>15</v>
      </c>
      <c r="J163" s="264"/>
      <c r="K163" s="264"/>
      <c r="L163" s="264"/>
      <c r="M163" s="264"/>
      <c r="N163" s="264"/>
      <c r="O163" s="264"/>
      <c r="P163" s="264"/>
      <c r="Q163" s="264"/>
      <c r="R163" s="264"/>
      <c r="S163" s="264"/>
      <c r="T163" s="264"/>
      <c r="U163" s="264"/>
      <c r="V163" s="264"/>
      <c r="W163" s="13"/>
    </row>
    <row r="165" spans="1:31" ht="15" thickBot="1" x14ac:dyDescent="0.4"/>
    <row r="166" spans="1:31" ht="21" x14ac:dyDescent="0.5">
      <c r="B166" s="45" t="s">
        <v>36</v>
      </c>
      <c r="C166" s="46"/>
      <c r="D166" s="46"/>
      <c r="E166" s="46"/>
      <c r="F166" s="46"/>
      <c r="G166" s="46"/>
      <c r="H166" s="46"/>
      <c r="I166" s="46"/>
      <c r="J166" s="46"/>
      <c r="K166" s="46"/>
      <c r="L166" s="46"/>
      <c r="M166" s="46"/>
      <c r="N166" s="46"/>
      <c r="O166" s="46"/>
      <c r="P166" s="46"/>
      <c r="Q166" s="46"/>
      <c r="R166" s="46"/>
      <c r="S166" s="46"/>
      <c r="T166" s="46"/>
      <c r="U166" s="46"/>
      <c r="V166" s="46"/>
      <c r="W166" s="47"/>
    </row>
    <row r="167" spans="1:31" x14ac:dyDescent="0.35">
      <c r="B167" s="48" t="s">
        <v>31</v>
      </c>
      <c r="C167" s="642">
        <v>1</v>
      </c>
      <c r="D167" s="677"/>
      <c r="E167" s="642">
        <v>2</v>
      </c>
      <c r="F167" s="642"/>
      <c r="G167" s="642">
        <v>3</v>
      </c>
      <c r="H167" s="642"/>
      <c r="I167" s="642">
        <v>4</v>
      </c>
      <c r="J167" s="642"/>
      <c r="K167" s="642">
        <v>5</v>
      </c>
      <c r="L167" s="642"/>
      <c r="M167" s="645" t="s">
        <v>16</v>
      </c>
      <c r="N167" s="646"/>
      <c r="O167" s="645"/>
      <c r="P167" s="646"/>
      <c r="Q167" s="43"/>
      <c r="R167" s="43"/>
      <c r="S167" s="43"/>
      <c r="T167" s="43"/>
      <c r="U167" s="43"/>
      <c r="V167" s="43"/>
      <c r="W167" s="49"/>
    </row>
    <row r="168" spans="1:31" x14ac:dyDescent="0.35">
      <c r="B168" s="134" t="s">
        <v>42</v>
      </c>
      <c r="C168" s="135" t="s">
        <v>43</v>
      </c>
      <c r="D168" s="135" t="s">
        <v>44</v>
      </c>
      <c r="E168" s="135" t="s">
        <v>43</v>
      </c>
      <c r="F168" s="135" t="s">
        <v>109</v>
      </c>
      <c r="G168" s="135" t="s">
        <v>43</v>
      </c>
      <c r="H168" s="135" t="s">
        <v>44</v>
      </c>
      <c r="I168" s="135" t="s">
        <v>43</v>
      </c>
      <c r="J168" s="135" t="s">
        <v>109</v>
      </c>
      <c r="K168" s="135" t="s">
        <v>43</v>
      </c>
      <c r="L168" s="135" t="s">
        <v>44</v>
      </c>
      <c r="M168" s="118"/>
      <c r="N168" s="118"/>
      <c r="O168" s="118"/>
      <c r="P168" s="118"/>
      <c r="Q168" s="118"/>
      <c r="R168" s="118"/>
      <c r="S168" s="118"/>
      <c r="T168" s="118"/>
      <c r="U168" s="118"/>
      <c r="V168" s="118"/>
      <c r="W168" s="119"/>
    </row>
    <row r="169" spans="1:31" ht="15.5" x14ac:dyDescent="0.35">
      <c r="B169" s="159" t="s">
        <v>33</v>
      </c>
      <c r="C169" s="157">
        <f>SUM(E31+K31+Q31+W31)</f>
        <v>4</v>
      </c>
      <c r="D169" s="157">
        <f>SUM(C183+I183+O183+U183)</f>
        <v>3</v>
      </c>
      <c r="E169" s="157"/>
      <c r="F169" s="157" t="s">
        <v>104</v>
      </c>
      <c r="G169" s="157"/>
      <c r="H169" s="157"/>
      <c r="I169" s="157"/>
      <c r="J169" s="157" t="s">
        <v>104</v>
      </c>
      <c r="K169" s="157"/>
      <c r="L169" s="157"/>
      <c r="M169" s="625">
        <f>SUM(C169:L169)</f>
        <v>7</v>
      </c>
      <c r="N169" s="625"/>
      <c r="O169" s="51"/>
      <c r="P169" s="51"/>
      <c r="Q169" s="51"/>
      <c r="R169" s="51"/>
      <c r="S169" s="51"/>
      <c r="T169" s="51"/>
      <c r="U169" s="51"/>
      <c r="V169" s="51"/>
      <c r="W169" s="52"/>
    </row>
    <row r="170" spans="1:31" ht="15.5" x14ac:dyDescent="0.35">
      <c r="B170" s="160" t="s">
        <v>34</v>
      </c>
      <c r="C170" s="158">
        <f>SUM(E34+K34+Q34+W34)</f>
        <v>4</v>
      </c>
      <c r="D170" s="158">
        <f>SUM(C186+I186+O186+U186)</f>
        <v>5</v>
      </c>
      <c r="E170" s="158"/>
      <c r="F170" s="158" t="s">
        <v>104</v>
      </c>
      <c r="G170" s="158"/>
      <c r="H170" s="158"/>
      <c r="I170" s="158"/>
      <c r="J170" s="158" t="s">
        <v>104</v>
      </c>
      <c r="K170" s="158"/>
      <c r="L170" s="158"/>
      <c r="M170" s="626">
        <f>SUM(C170:L170)</f>
        <v>9</v>
      </c>
      <c r="N170" s="626"/>
      <c r="O170" s="53"/>
      <c r="P170" s="53"/>
      <c r="Q170" s="53"/>
      <c r="R170" s="53"/>
      <c r="S170" s="53"/>
      <c r="T170" s="53"/>
      <c r="U170" s="53"/>
      <c r="V170" s="53"/>
      <c r="W170" s="54"/>
    </row>
    <row r="171" spans="1:31" ht="21.5" thickBot="1" x14ac:dyDescent="0.55000000000000004">
      <c r="A171"/>
      <c r="B171" s="44"/>
      <c r="C171" s="2"/>
      <c r="D171" s="2"/>
      <c r="E171" s="2"/>
      <c r="F171" s="2"/>
      <c r="G171" s="2"/>
      <c r="H171" s="2"/>
      <c r="I171" s="1"/>
      <c r="J171" s="44"/>
      <c r="K171" s="2"/>
      <c r="L171" s="2"/>
      <c r="M171" s="2"/>
      <c r="N171" s="2"/>
      <c r="O171" s="2"/>
      <c r="P171" s="2"/>
      <c r="Q171" s="1"/>
      <c r="R171" s="44"/>
      <c r="S171" s="2"/>
      <c r="T171" s="2"/>
      <c r="U171" s="2"/>
      <c r="V171" s="2"/>
      <c r="W171" s="2"/>
      <c r="X171" s="2"/>
    </row>
    <row r="172" spans="1:31" ht="21.5" thickBot="1" x14ac:dyDescent="0.55000000000000004">
      <c r="A172"/>
      <c r="B172" s="29" t="s">
        <v>68</v>
      </c>
      <c r="C172" s="25"/>
      <c r="D172" s="25"/>
      <c r="E172" s="25"/>
      <c r="F172" s="25"/>
      <c r="G172" s="25"/>
      <c r="H172" s="25"/>
      <c r="I172" s="25"/>
      <c r="J172" s="25"/>
      <c r="K172" s="25"/>
      <c r="L172" s="25"/>
      <c r="M172" s="25"/>
      <c r="N172" s="25"/>
      <c r="O172" s="25"/>
      <c r="P172" s="25"/>
      <c r="Q172" s="25"/>
      <c r="R172" s="25"/>
      <c r="S172" s="678" t="s">
        <v>86</v>
      </c>
      <c r="T172" s="678"/>
      <c r="U172" s="678"/>
      <c r="V172" s="678"/>
      <c r="W172" s="679"/>
    </row>
    <row r="173" spans="1:31" x14ac:dyDescent="0.35">
      <c r="A173"/>
      <c r="B173" s="93"/>
      <c r="C173" s="94"/>
      <c r="D173" s="94"/>
      <c r="E173" s="94"/>
      <c r="F173" s="94"/>
      <c r="G173" s="94"/>
      <c r="H173" s="94"/>
      <c r="I173" s="94"/>
      <c r="J173" s="94"/>
      <c r="K173" s="94"/>
      <c r="L173" s="94"/>
      <c r="M173" s="94"/>
      <c r="N173" s="94"/>
      <c r="O173" s="94"/>
      <c r="P173" s="94"/>
      <c r="Q173" s="94"/>
      <c r="R173" s="94"/>
      <c r="S173" s="94"/>
      <c r="T173" s="94"/>
      <c r="U173" s="94"/>
      <c r="V173" s="94"/>
      <c r="W173" s="95"/>
      <c r="AA173" s="2"/>
      <c r="AB173" s="2"/>
      <c r="AC173" s="2"/>
      <c r="AD173" s="2"/>
      <c r="AE173" s="2"/>
    </row>
    <row r="174" spans="1:31" ht="15" thickBot="1" x14ac:dyDescent="0.4">
      <c r="A174"/>
      <c r="B174" s="676"/>
      <c r="C174" s="647"/>
      <c r="D174" s="647"/>
      <c r="E174" s="59"/>
      <c r="F174" s="647"/>
      <c r="G174" s="647"/>
      <c r="H174" s="647"/>
      <c r="I174" s="607"/>
      <c r="J174" s="647"/>
      <c r="K174" s="59"/>
      <c r="L174" s="647"/>
      <c r="M174" s="647"/>
      <c r="N174" s="647"/>
      <c r="O174" s="647"/>
      <c r="P174" s="647"/>
      <c r="Q174" s="59"/>
      <c r="R174" s="647"/>
      <c r="S174" s="647"/>
      <c r="T174" s="647"/>
      <c r="U174" s="607"/>
      <c r="V174" s="647"/>
      <c r="W174" s="62"/>
    </row>
    <row r="175" spans="1:31" ht="15" customHeight="1" x14ac:dyDescent="0.35">
      <c r="A175"/>
      <c r="B175" s="259" t="s">
        <v>9</v>
      </c>
      <c r="C175" s="298">
        <f>VLOOKUP(B175,'Day One'!B148:C163,2,FALSE)</f>
        <v>58</v>
      </c>
      <c r="D175" s="656">
        <f>SUM(C175:C178)</f>
        <v>235</v>
      </c>
      <c r="E175" s="657"/>
      <c r="F175" s="627" t="s">
        <v>6</v>
      </c>
      <c r="G175" s="628"/>
      <c r="H175" s="628"/>
      <c r="I175" s="298">
        <f>VLOOKUP(F175,'Day One'!B148:C163,2,FALSE)</f>
        <v>64</v>
      </c>
      <c r="J175" s="656">
        <f>SUM(I175:I178)</f>
        <v>231</v>
      </c>
      <c r="K175" s="657"/>
      <c r="L175" s="627" t="s">
        <v>71</v>
      </c>
      <c r="M175" s="628"/>
      <c r="N175" s="641"/>
      <c r="O175" s="298">
        <f>VLOOKUP(L175,'Day One'!B148:C163,2,FALSE)</f>
        <v>46</v>
      </c>
      <c r="P175" s="656">
        <f>SUM(O175:O178)</f>
        <v>204</v>
      </c>
      <c r="Q175" s="657"/>
      <c r="R175" s="627" t="s">
        <v>19</v>
      </c>
      <c r="S175" s="628"/>
      <c r="T175" s="628"/>
      <c r="U175" s="298">
        <f>VLOOKUP(R175,'Day One'!B148:C163,2,FALSE)</f>
        <v>57</v>
      </c>
      <c r="V175" s="656">
        <f>SUM(U175:U178)</f>
        <v>227</v>
      </c>
      <c r="W175" s="657"/>
    </row>
    <row r="176" spans="1:31" ht="15" customHeight="1" x14ac:dyDescent="0.35">
      <c r="A176"/>
      <c r="B176" s="259" t="s">
        <v>7</v>
      </c>
      <c r="C176" s="298">
        <f>VLOOKUP(B176,'Day One'!B148:C163,2,FALSE)</f>
        <v>63</v>
      </c>
      <c r="D176" s="658"/>
      <c r="E176" s="659"/>
      <c r="F176" s="627" t="s">
        <v>98</v>
      </c>
      <c r="G176" s="628"/>
      <c r="H176" s="628"/>
      <c r="I176" s="298">
        <f>VLOOKUP(F176,'Day One'!B148:C163,2,FALSE)</f>
        <v>56</v>
      </c>
      <c r="J176" s="658"/>
      <c r="K176" s="659"/>
      <c r="L176" s="627" t="s">
        <v>97</v>
      </c>
      <c r="M176" s="628"/>
      <c r="N176" s="641"/>
      <c r="O176" s="298">
        <f>VLOOKUP(L176,'Day One'!B148:C163,2,FALSE)</f>
        <v>52</v>
      </c>
      <c r="P176" s="658"/>
      <c r="Q176" s="659"/>
      <c r="R176" s="627" t="s">
        <v>281</v>
      </c>
      <c r="S176" s="628"/>
      <c r="T176" s="628"/>
      <c r="U176" s="298">
        <f>VLOOKUP(R176,'Day One'!B148:C163,2,FALSE)</f>
        <v>56</v>
      </c>
      <c r="V176" s="658"/>
      <c r="W176" s="659"/>
    </row>
    <row r="177" spans="1:29" ht="17.25" customHeight="1" x14ac:dyDescent="0.5">
      <c r="A177"/>
      <c r="B177" s="259" t="s">
        <v>94</v>
      </c>
      <c r="C177" s="298">
        <f>VLOOKUP(B177,'Day One'!B148:C163,2,FALSE)</f>
        <v>63</v>
      </c>
      <c r="D177" s="658"/>
      <c r="E177" s="659"/>
      <c r="F177" s="627" t="s">
        <v>72</v>
      </c>
      <c r="G177" s="628"/>
      <c r="H177" s="628"/>
      <c r="I177" s="298">
        <f>VLOOKUP(F177,'Day One'!B148:C163,2,FALSE)</f>
        <v>56</v>
      </c>
      <c r="J177" s="658"/>
      <c r="K177" s="659"/>
      <c r="L177" s="627" t="s">
        <v>96</v>
      </c>
      <c r="M177" s="628"/>
      <c r="N177" s="641"/>
      <c r="O177" s="298">
        <f>VLOOKUP(L177,'Day One'!B148:C163,2,FALSE)</f>
        <v>60</v>
      </c>
      <c r="P177" s="658"/>
      <c r="Q177" s="659"/>
      <c r="R177" s="627" t="s">
        <v>11</v>
      </c>
      <c r="S177" s="628"/>
      <c r="T177" s="628"/>
      <c r="U177" s="298">
        <f>VLOOKUP(R177,'Day One'!B148:C163,2,FALSE)</f>
        <v>60</v>
      </c>
      <c r="V177" s="658"/>
      <c r="W177" s="659"/>
      <c r="X177" s="1"/>
      <c r="Y177" s="44"/>
      <c r="Z177" s="2"/>
    </row>
    <row r="178" spans="1:29" ht="15" customHeight="1" x14ac:dyDescent="0.35">
      <c r="A178"/>
      <c r="B178" s="259" t="s">
        <v>100</v>
      </c>
      <c r="C178" s="298">
        <f>VLOOKUP(B178,'Day One'!B148:C163,2,FALSE)</f>
        <v>51</v>
      </c>
      <c r="D178" s="660"/>
      <c r="E178" s="661"/>
      <c r="F178" s="662" t="s">
        <v>105</v>
      </c>
      <c r="G178" s="662"/>
      <c r="H178" s="663"/>
      <c r="I178" s="298">
        <f>VLOOKUP(F178,'Day One'!B148:C163,2,FALSE)</f>
        <v>55</v>
      </c>
      <c r="J178" s="660"/>
      <c r="K178" s="661"/>
      <c r="L178" s="662" t="s">
        <v>20</v>
      </c>
      <c r="M178" s="662"/>
      <c r="N178" s="663"/>
      <c r="O178" s="299">
        <f>VLOOKUP(L178,'Day One'!B148:C163,2,FALSE)</f>
        <v>46</v>
      </c>
      <c r="P178" s="660"/>
      <c r="Q178" s="661"/>
      <c r="R178" s="662" t="s">
        <v>13</v>
      </c>
      <c r="S178" s="662"/>
      <c r="T178" s="663"/>
      <c r="U178" s="298">
        <f>VLOOKUP(R178,'Day One'!B148:C163,2,FALSE)</f>
        <v>54</v>
      </c>
      <c r="V178" s="660"/>
      <c r="W178" s="661"/>
    </row>
    <row r="179" spans="1:29" ht="15.75" customHeight="1" thickBot="1" x14ac:dyDescent="0.4">
      <c r="A179"/>
      <c r="B179" s="86"/>
      <c r="E179" s="295"/>
      <c r="F179" s="86"/>
      <c r="G179" s="86"/>
      <c r="H179" s="86"/>
      <c r="I179" s="296"/>
      <c r="J179" s="296"/>
      <c r="K179" s="295"/>
      <c r="L179" s="297"/>
      <c r="M179" s="297"/>
      <c r="N179" s="297"/>
      <c r="O179" s="296"/>
      <c r="P179" s="296"/>
      <c r="Q179" s="295"/>
      <c r="R179" s="86"/>
      <c r="S179" s="86"/>
      <c r="T179" s="86"/>
      <c r="U179" s="296"/>
      <c r="V179" s="296"/>
      <c r="W179" s="295"/>
    </row>
    <row r="180" spans="1:29" ht="21.5" thickBot="1" x14ac:dyDescent="0.55000000000000004">
      <c r="A180"/>
      <c r="B180" s="29" t="s">
        <v>106</v>
      </c>
      <c r="C180" s="25"/>
      <c r="D180" s="25"/>
      <c r="E180" s="25"/>
      <c r="F180" s="25"/>
      <c r="G180" s="25"/>
      <c r="H180" s="25"/>
      <c r="I180" s="25"/>
      <c r="J180" s="25"/>
      <c r="K180" s="25"/>
      <c r="L180" s="25"/>
      <c r="M180" s="25"/>
      <c r="N180" s="666" t="s">
        <v>99</v>
      </c>
      <c r="O180" s="667"/>
      <c r="P180" s="667"/>
      <c r="Q180" s="667"/>
      <c r="R180" s="667"/>
      <c r="S180" s="667"/>
      <c r="T180" s="667"/>
      <c r="U180" s="667"/>
      <c r="V180" s="667"/>
      <c r="W180" s="668"/>
    </row>
    <row r="181" spans="1:29" x14ac:dyDescent="0.35">
      <c r="A181"/>
      <c r="B181" s="93"/>
      <c r="C181" s="94"/>
      <c r="D181" s="94"/>
      <c r="E181" s="94"/>
      <c r="F181" s="94"/>
      <c r="G181" s="94"/>
      <c r="H181" s="94"/>
      <c r="I181" s="94"/>
      <c r="J181" s="94"/>
      <c r="K181" s="94"/>
      <c r="L181" s="94"/>
      <c r="M181" s="94"/>
      <c r="N181" s="94"/>
      <c r="O181" s="94"/>
      <c r="P181" s="94"/>
      <c r="Q181" s="94"/>
      <c r="R181" s="94"/>
      <c r="S181" s="94"/>
      <c r="T181" s="94"/>
      <c r="U181" s="94"/>
      <c r="V181" s="94"/>
      <c r="W181" s="95"/>
    </row>
    <row r="182" spans="1:29" ht="15" thickBot="1" x14ac:dyDescent="0.4">
      <c r="A182"/>
      <c r="B182" s="623" t="s">
        <v>23</v>
      </c>
      <c r="C182" s="607"/>
      <c r="D182" s="607"/>
      <c r="E182" s="59"/>
      <c r="F182" s="607" t="s">
        <v>24</v>
      </c>
      <c r="G182" s="607"/>
      <c r="H182" s="607"/>
      <c r="I182" s="607"/>
      <c r="J182" s="607"/>
      <c r="K182" s="59"/>
      <c r="L182" s="607" t="s">
        <v>26</v>
      </c>
      <c r="M182" s="607"/>
      <c r="N182" s="607"/>
      <c r="O182" s="607"/>
      <c r="P182" s="607"/>
      <c r="Q182" s="59"/>
      <c r="R182" s="607" t="s">
        <v>27</v>
      </c>
      <c r="S182" s="607"/>
      <c r="T182" s="607"/>
      <c r="U182" s="607"/>
      <c r="V182" s="607"/>
      <c r="W182" s="59"/>
    </row>
    <row r="183" spans="1:29" ht="15" thickBot="1" x14ac:dyDescent="0.4">
      <c r="A183"/>
      <c r="B183" s="151" t="s">
        <v>98</v>
      </c>
      <c r="C183" s="611">
        <v>0</v>
      </c>
      <c r="D183" s="611"/>
      <c r="E183" s="634"/>
      <c r="F183" s="633" t="s">
        <v>12</v>
      </c>
      <c r="G183" s="633"/>
      <c r="H183" s="633"/>
      <c r="I183" s="611">
        <v>0</v>
      </c>
      <c r="J183" s="611"/>
      <c r="K183" s="634"/>
      <c r="L183" s="640" t="s">
        <v>6</v>
      </c>
      <c r="M183" s="640"/>
      <c r="N183" s="640"/>
      <c r="O183" s="611">
        <v>1</v>
      </c>
      <c r="P183" s="611"/>
      <c r="Q183" s="634"/>
      <c r="R183" s="633" t="s">
        <v>100</v>
      </c>
      <c r="S183" s="633"/>
      <c r="T183" s="633"/>
      <c r="U183" s="611">
        <v>2</v>
      </c>
      <c r="V183" s="611"/>
      <c r="W183" s="634"/>
      <c r="Y183" s="1"/>
      <c r="Z183" s="1"/>
      <c r="AA183" s="1"/>
      <c r="AB183" s="1"/>
      <c r="AC183" s="1"/>
    </row>
    <row r="184" spans="1:29" x14ac:dyDescent="0.35">
      <c r="A184"/>
      <c r="B184" s="151" t="s">
        <v>9</v>
      </c>
      <c r="C184" s="612"/>
      <c r="D184" s="612"/>
      <c r="E184" s="629"/>
      <c r="F184" s="635" t="s">
        <v>11</v>
      </c>
      <c r="G184" s="635"/>
      <c r="H184" s="635"/>
      <c r="I184" s="612"/>
      <c r="J184" s="612"/>
      <c r="K184" s="629"/>
      <c r="L184" s="639" t="s">
        <v>71</v>
      </c>
      <c r="M184" s="639"/>
      <c r="N184" s="639"/>
      <c r="O184" s="612"/>
      <c r="P184" s="612"/>
      <c r="Q184" s="629"/>
      <c r="R184" s="635" t="s">
        <v>97</v>
      </c>
      <c r="S184" s="635"/>
      <c r="T184" s="635"/>
      <c r="U184" s="612"/>
      <c r="V184" s="612"/>
      <c r="W184" s="629"/>
      <c r="Y184" s="1"/>
      <c r="Z184" s="1"/>
      <c r="AA184" s="1"/>
      <c r="AB184" s="1"/>
      <c r="AC184" s="1"/>
    </row>
    <row r="185" spans="1:29" x14ac:dyDescent="0.35">
      <c r="A185"/>
      <c r="B185" s="130" t="s">
        <v>39</v>
      </c>
      <c r="C185" s="131"/>
      <c r="D185" s="131"/>
      <c r="E185" s="153"/>
      <c r="F185" s="624" t="s">
        <v>39</v>
      </c>
      <c r="G185" s="624"/>
      <c r="H185" s="624"/>
      <c r="I185" s="131"/>
      <c r="J185" s="131"/>
      <c r="K185" s="154"/>
      <c r="L185" s="624" t="s">
        <v>39</v>
      </c>
      <c r="M185" s="624"/>
      <c r="N185" s="624"/>
      <c r="O185" s="131"/>
      <c r="P185" s="131"/>
      <c r="Q185" s="156"/>
      <c r="R185" s="624" t="s">
        <v>39</v>
      </c>
      <c r="S185" s="624"/>
      <c r="T185" s="624"/>
      <c r="U185" s="131"/>
      <c r="V185" s="155"/>
      <c r="W185" s="152"/>
    </row>
    <row r="186" spans="1:29" x14ac:dyDescent="0.35">
      <c r="A186"/>
      <c r="B186" s="132" t="s">
        <v>94</v>
      </c>
      <c r="C186" s="637">
        <v>2</v>
      </c>
      <c r="D186" s="637"/>
      <c r="E186" s="629"/>
      <c r="F186" s="664" t="s">
        <v>7</v>
      </c>
      <c r="G186" s="664"/>
      <c r="H186" s="664"/>
      <c r="I186" s="637">
        <v>2</v>
      </c>
      <c r="J186" s="637"/>
      <c r="K186" s="629"/>
      <c r="L186" s="636" t="s">
        <v>72</v>
      </c>
      <c r="M186" s="636"/>
      <c r="N186" s="636"/>
      <c r="O186" s="637">
        <v>1</v>
      </c>
      <c r="P186" s="637"/>
      <c r="Q186" s="629"/>
      <c r="R186" s="664" t="s">
        <v>19</v>
      </c>
      <c r="S186" s="664"/>
      <c r="T186" s="664"/>
      <c r="U186" s="637">
        <v>0</v>
      </c>
      <c r="V186" s="637"/>
      <c r="W186" s="629"/>
    </row>
    <row r="187" spans="1:29" ht="15" thickBot="1" x14ac:dyDescent="0.4">
      <c r="A187"/>
      <c r="B187" s="133" t="s">
        <v>105</v>
      </c>
      <c r="C187" s="620"/>
      <c r="D187" s="620"/>
      <c r="E187" s="630"/>
      <c r="F187" s="638" t="s">
        <v>20</v>
      </c>
      <c r="G187" s="638"/>
      <c r="H187" s="638"/>
      <c r="I187" s="620"/>
      <c r="J187" s="620"/>
      <c r="K187" s="630"/>
      <c r="L187" s="644" t="s">
        <v>8</v>
      </c>
      <c r="M187" s="644"/>
      <c r="N187" s="644"/>
      <c r="O187" s="620"/>
      <c r="P187" s="620"/>
      <c r="Q187" s="630"/>
      <c r="R187" s="638" t="s">
        <v>96</v>
      </c>
      <c r="S187" s="638"/>
      <c r="T187" s="638"/>
      <c r="U187" s="620"/>
      <c r="V187" s="620"/>
      <c r="W187" s="630"/>
    </row>
    <row r="188" spans="1:29" x14ac:dyDescent="0.35">
      <c r="A188"/>
    </row>
    <row r="189" spans="1:29" x14ac:dyDescent="0.35">
      <c r="A189"/>
    </row>
    <row r="190" spans="1:29" ht="16.5" customHeight="1" thickBot="1" x14ac:dyDescent="0.55000000000000004">
      <c r="A190" s="140"/>
      <c r="B190" s="214"/>
      <c r="C190" s="215"/>
      <c r="D190" s="215"/>
      <c r="E190" s="215"/>
      <c r="F190" s="215"/>
      <c r="G190" s="215"/>
      <c r="H190" s="215"/>
      <c r="I190" s="215"/>
      <c r="J190" s="215"/>
      <c r="K190" s="215"/>
      <c r="L190" s="215"/>
      <c r="M190" s="215"/>
      <c r="N190" s="215"/>
      <c r="O190" s="215"/>
      <c r="P190" s="215"/>
      <c r="Q190" s="215"/>
      <c r="R190" s="215"/>
      <c r="S190" s="215"/>
      <c r="T190" s="215"/>
      <c r="U190" s="215"/>
      <c r="V190" s="215"/>
      <c r="W190" s="215"/>
      <c r="X190" s="1"/>
      <c r="Y190" s="44"/>
      <c r="Z190" s="2"/>
    </row>
    <row r="191" spans="1:29" ht="21.5" thickBot="1" x14ac:dyDescent="0.55000000000000004">
      <c r="B191" s="29" t="s">
        <v>239</v>
      </c>
      <c r="C191" s="25"/>
      <c r="D191" s="25"/>
      <c r="E191" s="25"/>
      <c r="F191" s="25"/>
      <c r="G191" s="25"/>
      <c r="H191" s="25"/>
      <c r="I191" s="25"/>
      <c r="J191" s="25"/>
      <c r="K191" s="25"/>
      <c r="L191" s="25"/>
      <c r="M191" s="25"/>
      <c r="N191" s="25"/>
      <c r="O191" s="25"/>
      <c r="P191" s="25"/>
      <c r="Q191" s="25"/>
      <c r="R191" s="25"/>
      <c r="S191" s="25"/>
      <c r="T191" s="25"/>
      <c r="U191" s="25"/>
      <c r="V191" s="25"/>
      <c r="W191" s="26"/>
    </row>
    <row r="192" spans="1:29" ht="16.5" customHeight="1" x14ac:dyDescent="0.35">
      <c r="B192" s="93"/>
      <c r="C192" s="94"/>
      <c r="D192" s="94"/>
      <c r="E192" s="94"/>
      <c r="F192" s="94"/>
      <c r="G192" s="94"/>
      <c r="H192" s="94"/>
      <c r="I192" s="94"/>
      <c r="J192" s="94"/>
      <c r="K192" s="94"/>
      <c r="L192" s="94"/>
      <c r="M192" s="94"/>
      <c r="N192" s="94"/>
      <c r="O192" s="94"/>
      <c r="P192" s="94"/>
      <c r="Q192" s="94"/>
      <c r="R192" s="94"/>
      <c r="S192" s="94"/>
      <c r="T192" s="94"/>
      <c r="U192" s="94"/>
      <c r="V192" s="94"/>
      <c r="W192" s="95"/>
    </row>
    <row r="193" spans="1:23" ht="16.5" customHeight="1" thickBot="1" x14ac:dyDescent="0.4">
      <c r="A193" s="236" t="s">
        <v>45</v>
      </c>
      <c r="B193" s="607" t="s">
        <v>23</v>
      </c>
      <c r="C193" s="607"/>
      <c r="D193" s="607"/>
      <c r="E193" s="59" t="s">
        <v>45</v>
      </c>
      <c r="F193" s="607" t="s">
        <v>24</v>
      </c>
      <c r="G193" s="607"/>
      <c r="H193" s="607"/>
      <c r="I193" s="607"/>
      <c r="J193" s="607"/>
      <c r="K193" s="59" t="s">
        <v>45</v>
      </c>
      <c r="L193" s="607" t="s">
        <v>26</v>
      </c>
      <c r="M193" s="607"/>
      <c r="N193" s="607"/>
      <c r="O193" s="607"/>
      <c r="P193" s="607"/>
      <c r="Q193" s="59" t="s">
        <v>45</v>
      </c>
      <c r="R193" s="608" t="s">
        <v>27</v>
      </c>
      <c r="S193" s="608"/>
      <c r="T193" s="608"/>
      <c r="U193" s="608"/>
      <c r="V193" s="608"/>
      <c r="W193" s="236"/>
    </row>
    <row r="194" spans="1:23" ht="15" customHeight="1" x14ac:dyDescent="0.35">
      <c r="A194" s="609">
        <f>VLOOKUP(B194,'Player Info'!B22:D37,3,FALSE)</f>
        <v>0</v>
      </c>
      <c r="B194" s="614" t="str">
        <f>B212</f>
        <v>Delagardelle</v>
      </c>
      <c r="C194" s="611">
        <f>W216</f>
        <v>7</v>
      </c>
      <c r="D194" s="611"/>
      <c r="E194" s="613">
        <f>VLOOKUP(F194,'Player Info'!B22:D37,3,FALSE)</f>
        <v>0</v>
      </c>
      <c r="F194" s="614" t="str">
        <f>B220</f>
        <v>Delagardelle</v>
      </c>
      <c r="G194" s="614"/>
      <c r="H194" s="614"/>
      <c r="I194" s="611">
        <f>W224</f>
        <v>7</v>
      </c>
      <c r="J194" s="611"/>
      <c r="K194" s="613">
        <f>VLOOKUP(L194,'Player Info'!B22:D37,3,FALSE)</f>
        <v>0</v>
      </c>
      <c r="L194" s="616" t="str">
        <f>B228</f>
        <v>Delagardelle</v>
      </c>
      <c r="M194" s="616"/>
      <c r="N194" s="616"/>
      <c r="O194" s="611">
        <f>W232</f>
        <v>7</v>
      </c>
      <c r="P194" s="611"/>
      <c r="Q194" s="613">
        <f>VLOOKUP(R194,'Player Info'!B22:D37,3,FALSE)</f>
        <v>0</v>
      </c>
      <c r="R194" s="615" t="str">
        <f>B236</f>
        <v>Delagardelle</v>
      </c>
      <c r="S194" s="615"/>
      <c r="T194" s="615"/>
      <c r="U194" s="612">
        <f>W240</f>
        <v>7</v>
      </c>
      <c r="V194" s="612"/>
      <c r="W194" s="602"/>
    </row>
    <row r="195" spans="1:23" ht="15" customHeight="1" x14ac:dyDescent="0.35">
      <c r="A195" s="610"/>
      <c r="B195" s="615"/>
      <c r="C195" s="612"/>
      <c r="D195" s="612"/>
      <c r="E195" s="610"/>
      <c r="F195" s="615"/>
      <c r="G195" s="615"/>
      <c r="H195" s="615"/>
      <c r="I195" s="612"/>
      <c r="J195" s="612"/>
      <c r="K195" s="610"/>
      <c r="L195" s="617"/>
      <c r="M195" s="617"/>
      <c r="N195" s="617"/>
      <c r="O195" s="612"/>
      <c r="P195" s="612"/>
      <c r="Q195" s="610"/>
      <c r="R195" s="615"/>
      <c r="S195" s="615"/>
      <c r="T195" s="615"/>
      <c r="U195" s="612"/>
      <c r="V195" s="612"/>
      <c r="W195" s="602"/>
    </row>
    <row r="196" spans="1:23" ht="15" thickBot="1" x14ac:dyDescent="0.4">
      <c r="B196" s="130" t="s">
        <v>39</v>
      </c>
      <c r="C196" s="131"/>
      <c r="D196" s="131"/>
      <c r="E196" s="17"/>
      <c r="F196" s="624" t="s">
        <v>39</v>
      </c>
      <c r="G196" s="624"/>
      <c r="H196" s="624"/>
      <c r="I196" s="131"/>
      <c r="J196" s="131"/>
      <c r="K196" s="131"/>
      <c r="L196" s="624" t="s">
        <v>39</v>
      </c>
      <c r="M196" s="624"/>
      <c r="N196" s="624"/>
      <c r="O196" s="131"/>
      <c r="P196" s="131"/>
      <c r="Q196" s="238"/>
      <c r="R196" s="624" t="s">
        <v>39</v>
      </c>
      <c r="S196" s="624"/>
      <c r="T196" s="624"/>
      <c r="U196" s="131"/>
      <c r="V196" s="155"/>
      <c r="W196" s="234"/>
    </row>
    <row r="197" spans="1:23" ht="15" customHeight="1" x14ac:dyDescent="0.35">
      <c r="A197" s="613">
        <f>VLOOKUP(B197,'Player Info'!B22:D37,3,FALSE)</f>
        <v>0</v>
      </c>
      <c r="B197" s="596" t="str">
        <f>B214</f>
        <v>Whitehill</v>
      </c>
      <c r="C197" s="618">
        <f>W217</f>
        <v>11</v>
      </c>
      <c r="D197" s="619"/>
      <c r="E197" s="613">
        <f>VLOOKUP(F197,'Player Info'!B22:D37,3,FALSE)</f>
        <v>0</v>
      </c>
      <c r="F197" s="596" t="str">
        <f>B225</f>
        <v>Whitehill</v>
      </c>
      <c r="G197" s="596"/>
      <c r="H197" s="596"/>
      <c r="I197" s="619">
        <f>W225</f>
        <v>11</v>
      </c>
      <c r="J197" s="619"/>
      <c r="K197" s="613">
        <f>VLOOKUP(L197,'Player Info'!B22:D37,3,FALSE)</f>
        <v>0</v>
      </c>
      <c r="L197" s="621" t="str">
        <f>B230</f>
        <v>Whitehill</v>
      </c>
      <c r="M197" s="621"/>
      <c r="N197" s="621"/>
      <c r="O197" s="619">
        <f>W233</f>
        <v>11</v>
      </c>
      <c r="P197" s="619"/>
      <c r="Q197" s="613">
        <f>VLOOKUP(R197,'Player Info'!B22:D37,3,FALSE)</f>
        <v>0</v>
      </c>
      <c r="R197" s="596" t="str">
        <f>B238</f>
        <v>Whitehill</v>
      </c>
      <c r="S197" s="596"/>
      <c r="T197" s="596"/>
      <c r="U197" s="619">
        <f>W241</f>
        <v>11</v>
      </c>
      <c r="V197" s="619"/>
      <c r="W197" s="602"/>
    </row>
    <row r="198" spans="1:23" ht="15.75" customHeight="1" thickBot="1" x14ac:dyDescent="0.4">
      <c r="A198" s="610"/>
      <c r="B198" s="597"/>
      <c r="C198" s="620"/>
      <c r="D198" s="620"/>
      <c r="E198" s="610"/>
      <c r="F198" s="597"/>
      <c r="G198" s="597"/>
      <c r="H198" s="597"/>
      <c r="I198" s="620"/>
      <c r="J198" s="620"/>
      <c r="K198" s="610"/>
      <c r="L198" s="622"/>
      <c r="M198" s="622"/>
      <c r="N198" s="622"/>
      <c r="O198" s="620"/>
      <c r="P198" s="620"/>
      <c r="Q198" s="610"/>
      <c r="R198" s="597"/>
      <c r="S198" s="597"/>
      <c r="T198" s="597"/>
      <c r="U198" s="620"/>
      <c r="V198" s="620"/>
      <c r="W198" s="602"/>
    </row>
    <row r="199" spans="1:23" ht="16.5" customHeight="1" x14ac:dyDescent="0.35">
      <c r="B199" s="86"/>
      <c r="C199" s="17"/>
      <c r="D199" s="17"/>
      <c r="E199" s="17"/>
      <c r="F199" s="17"/>
      <c r="G199" s="17"/>
      <c r="H199" s="17"/>
      <c r="I199" s="17"/>
      <c r="J199" s="17"/>
      <c r="K199" s="17"/>
      <c r="L199" s="58"/>
      <c r="M199" s="17"/>
      <c r="N199" s="17"/>
      <c r="O199" s="17"/>
      <c r="P199" s="17"/>
      <c r="Q199" s="17"/>
      <c r="R199" s="17"/>
      <c r="S199" s="17"/>
      <c r="T199" s="17"/>
      <c r="U199" s="17"/>
      <c r="V199" s="58"/>
      <c r="W199" s="87"/>
    </row>
    <row r="200" spans="1:23" ht="15" thickBot="1" x14ac:dyDescent="0.4">
      <c r="B200" s="623" t="s">
        <v>51</v>
      </c>
      <c r="C200" s="607"/>
      <c r="D200" s="607"/>
      <c r="E200" s="59"/>
      <c r="F200" s="607" t="s">
        <v>52</v>
      </c>
      <c r="G200" s="607"/>
      <c r="H200" s="607"/>
      <c r="I200" s="607"/>
      <c r="J200" s="607"/>
      <c r="K200" s="59"/>
      <c r="L200" s="607" t="s">
        <v>53</v>
      </c>
      <c r="M200" s="607"/>
      <c r="N200" s="607"/>
      <c r="O200" s="607"/>
      <c r="P200" s="607"/>
      <c r="Q200" s="59"/>
      <c r="R200" s="607" t="s">
        <v>54</v>
      </c>
      <c r="S200" s="607"/>
      <c r="T200" s="607"/>
      <c r="U200" s="607"/>
      <c r="V200" s="607"/>
      <c r="W200" s="236"/>
    </row>
    <row r="201" spans="1:23" ht="15" customHeight="1" x14ac:dyDescent="0.35">
      <c r="A201" s="613">
        <f>VLOOKUP(B201,'Player Info'!B22:D37,3,FALSE)</f>
        <v>0</v>
      </c>
      <c r="B201" s="614" t="str">
        <f>B244</f>
        <v>Delagardelle</v>
      </c>
      <c r="C201" s="611">
        <f>W248</f>
        <v>7</v>
      </c>
      <c r="D201" s="611"/>
      <c r="E201" s="594">
        <f>VLOOKUP(F201,'Player Info'!B22:D37,3,FALSE)</f>
        <v>0</v>
      </c>
      <c r="F201" s="614" t="str">
        <f>B252</f>
        <v>Delagardelle</v>
      </c>
      <c r="G201" s="614"/>
      <c r="H201" s="614"/>
      <c r="I201" s="611">
        <f>W256</f>
        <v>7</v>
      </c>
      <c r="J201" s="611"/>
      <c r="K201" s="594">
        <f>VLOOKUP(L201,'Player Info'!B22:D37,3,FALSE)</f>
        <v>0</v>
      </c>
      <c r="L201" s="616" t="str">
        <f>B260</f>
        <v>Delagardelle</v>
      </c>
      <c r="M201" s="616"/>
      <c r="N201" s="616"/>
      <c r="O201" s="611">
        <f>W264</f>
        <v>7</v>
      </c>
      <c r="P201" s="611"/>
      <c r="Q201" s="594">
        <f>VLOOKUP(R201,'Player Info'!B22:D37,3,FALSE)</f>
        <v>0</v>
      </c>
      <c r="R201" s="614" t="str">
        <f>B268</f>
        <v>Delagardelle</v>
      </c>
      <c r="S201" s="614"/>
      <c r="T201" s="614"/>
      <c r="U201" s="611">
        <f>W272</f>
        <v>7</v>
      </c>
      <c r="V201" s="611"/>
      <c r="W201" s="602"/>
    </row>
    <row r="202" spans="1:23" ht="15" customHeight="1" x14ac:dyDescent="0.35">
      <c r="A202" s="610"/>
      <c r="B202" s="615"/>
      <c r="C202" s="612"/>
      <c r="D202" s="612"/>
      <c r="E202" s="595"/>
      <c r="F202" s="615"/>
      <c r="G202" s="615"/>
      <c r="H202" s="615"/>
      <c r="I202" s="612"/>
      <c r="J202" s="612"/>
      <c r="K202" s="595"/>
      <c r="L202" s="617"/>
      <c r="M202" s="617"/>
      <c r="N202" s="617"/>
      <c r="O202" s="612"/>
      <c r="P202" s="612"/>
      <c r="Q202" s="595"/>
      <c r="R202" s="615"/>
      <c r="S202" s="615"/>
      <c r="T202" s="615"/>
      <c r="U202" s="612"/>
      <c r="V202" s="612"/>
      <c r="W202" s="602"/>
    </row>
    <row r="203" spans="1:23" ht="15" thickBot="1" x14ac:dyDescent="0.4">
      <c r="B203" s="130" t="s">
        <v>39</v>
      </c>
      <c r="C203" s="131"/>
      <c r="D203" s="131"/>
      <c r="E203" s="17"/>
      <c r="F203" s="624" t="s">
        <v>39</v>
      </c>
      <c r="G203" s="624"/>
      <c r="H203" s="624"/>
      <c r="I203" s="131"/>
      <c r="J203" s="131"/>
      <c r="K203" s="131"/>
      <c r="L203" s="624" t="s">
        <v>39</v>
      </c>
      <c r="M203" s="624"/>
      <c r="N203" s="624"/>
      <c r="O203" s="131"/>
      <c r="P203" s="131"/>
      <c r="Q203" s="238"/>
      <c r="R203" s="624" t="s">
        <v>39</v>
      </c>
      <c r="S203" s="624"/>
      <c r="T203" s="624"/>
      <c r="U203" s="131"/>
      <c r="V203" s="155"/>
      <c r="W203" s="234"/>
    </row>
    <row r="204" spans="1:23" ht="15" customHeight="1" x14ac:dyDescent="0.35">
      <c r="A204" s="613">
        <f>VLOOKUP(B204,'Player Info'!B22:D37,3,FALSE)</f>
        <v>0</v>
      </c>
      <c r="B204" s="596" t="str">
        <f>B246</f>
        <v>Whitehill</v>
      </c>
      <c r="C204" s="619">
        <f>W249</f>
        <v>11</v>
      </c>
      <c r="D204" s="619"/>
      <c r="E204" s="594">
        <f>VLOOKUP(F204,'Player Info'!B22:D37,3,FALSE)</f>
        <v>0</v>
      </c>
      <c r="F204" s="596" t="str">
        <f>B254</f>
        <v>Whitehill</v>
      </c>
      <c r="G204" s="596"/>
      <c r="H204" s="596"/>
      <c r="I204" s="619">
        <f>W257</f>
        <v>11</v>
      </c>
      <c r="J204" s="619"/>
      <c r="K204" s="594">
        <f>VLOOKUP(L204,'Player Info'!B22:D37,3,FALSE)</f>
        <v>0</v>
      </c>
      <c r="L204" s="621" t="str">
        <f>B262</f>
        <v>Whitehill</v>
      </c>
      <c r="M204" s="621"/>
      <c r="N204" s="621"/>
      <c r="O204" s="619">
        <f>W265</f>
        <v>11</v>
      </c>
      <c r="P204" s="619"/>
      <c r="Q204" s="594">
        <f>VLOOKUP(R204,'Player Info'!B22:D37,3,FALSE)</f>
        <v>0</v>
      </c>
      <c r="R204" s="596" t="str">
        <f>B270</f>
        <v>Whitehill</v>
      </c>
      <c r="S204" s="596"/>
      <c r="T204" s="596"/>
      <c r="U204" s="619">
        <f>W273</f>
        <v>11</v>
      </c>
      <c r="V204" s="619"/>
      <c r="W204" s="602"/>
    </row>
    <row r="205" spans="1:23" ht="15.75" customHeight="1" thickBot="1" x14ac:dyDescent="0.4">
      <c r="A205" s="610"/>
      <c r="B205" s="597"/>
      <c r="C205" s="620"/>
      <c r="D205" s="620"/>
      <c r="E205" s="595"/>
      <c r="F205" s="597"/>
      <c r="G205" s="597"/>
      <c r="H205" s="597"/>
      <c r="I205" s="620"/>
      <c r="J205" s="620"/>
      <c r="K205" s="595"/>
      <c r="L205" s="622"/>
      <c r="M205" s="622"/>
      <c r="N205" s="622"/>
      <c r="O205" s="620"/>
      <c r="P205" s="620"/>
      <c r="Q205" s="595"/>
      <c r="R205" s="597"/>
      <c r="S205" s="597"/>
      <c r="T205" s="597"/>
      <c r="U205" s="620"/>
      <c r="V205" s="620"/>
      <c r="W205" s="602"/>
    </row>
    <row r="206" spans="1:23" ht="15" thickBot="1" x14ac:dyDescent="0.4">
      <c r="B206" s="184"/>
      <c r="C206" s="185"/>
      <c r="D206" s="185"/>
      <c r="E206" s="237"/>
      <c r="F206" s="185"/>
      <c r="G206" s="185"/>
      <c r="H206" s="185"/>
      <c r="I206" s="185"/>
      <c r="J206" s="185"/>
      <c r="K206" s="237"/>
      <c r="L206" s="186"/>
      <c r="M206" s="185"/>
      <c r="N206" s="185"/>
      <c r="O206" s="185"/>
      <c r="P206" s="185"/>
      <c r="Q206" s="237"/>
      <c r="R206" s="185"/>
      <c r="S206" s="185"/>
      <c r="T206" s="185"/>
      <c r="U206" s="185"/>
      <c r="V206" s="186"/>
      <c r="W206" s="235"/>
    </row>
    <row r="207" spans="1:23" ht="21.5" thickBot="1" x14ac:dyDescent="0.55000000000000004">
      <c r="B207" s="44"/>
      <c r="C207" s="2"/>
      <c r="D207" s="2"/>
      <c r="E207" s="2"/>
      <c r="F207" s="2"/>
      <c r="G207" s="2"/>
      <c r="H207" s="2"/>
      <c r="I207" s="2"/>
      <c r="J207" s="2"/>
      <c r="K207" s="2"/>
      <c r="L207" s="2"/>
      <c r="M207" s="2"/>
      <c r="N207" s="2"/>
      <c r="O207" s="2"/>
      <c r="P207" s="2"/>
      <c r="Q207" s="2"/>
      <c r="R207" s="2"/>
      <c r="S207" s="2"/>
      <c r="T207" s="2"/>
      <c r="U207" s="2"/>
      <c r="V207" s="2"/>
      <c r="W207" s="2"/>
    </row>
    <row r="208" spans="1:23" ht="21" x14ac:dyDescent="0.5">
      <c r="A208" s="1">
        <v>1</v>
      </c>
      <c r="B208" s="29" t="s">
        <v>239</v>
      </c>
      <c r="C208" s="25"/>
      <c r="D208" s="25"/>
      <c r="E208" s="25"/>
      <c r="F208" s="25"/>
      <c r="G208" s="25"/>
      <c r="H208" s="25"/>
      <c r="I208" s="25"/>
      <c r="J208" s="25"/>
      <c r="K208" s="25"/>
      <c r="L208" s="25"/>
      <c r="M208" s="25"/>
      <c r="N208" s="25"/>
      <c r="O208" s="25"/>
      <c r="P208" s="25"/>
      <c r="Q208" s="25"/>
      <c r="R208" s="25"/>
      <c r="S208" s="25"/>
      <c r="T208" s="25"/>
      <c r="U208" s="25"/>
      <c r="V208" s="25"/>
      <c r="W208" s="26"/>
    </row>
    <row r="209" spans="1:47" ht="15" thickBot="1" x14ac:dyDescent="0.4">
      <c r="B209" s="97" t="s">
        <v>0</v>
      </c>
      <c r="C209" s="97">
        <v>1</v>
      </c>
      <c r="D209" s="97">
        <v>2</v>
      </c>
      <c r="E209" s="97">
        <v>3</v>
      </c>
      <c r="F209" s="97">
        <v>4</v>
      </c>
      <c r="G209" s="97">
        <v>5</v>
      </c>
      <c r="H209" s="97">
        <v>6</v>
      </c>
      <c r="I209" s="97">
        <v>7</v>
      </c>
      <c r="J209" s="97">
        <v>8</v>
      </c>
      <c r="K209" s="97">
        <v>9</v>
      </c>
      <c r="L209" s="97" t="s">
        <v>1</v>
      </c>
      <c r="M209" s="97">
        <v>10</v>
      </c>
      <c r="N209" s="97">
        <v>11</v>
      </c>
      <c r="O209" s="97">
        <v>12</v>
      </c>
      <c r="P209" s="97">
        <v>13</v>
      </c>
      <c r="Q209" s="97">
        <v>14</v>
      </c>
      <c r="R209" s="97">
        <v>15</v>
      </c>
      <c r="S209" s="97">
        <v>16</v>
      </c>
      <c r="T209" s="97">
        <v>17</v>
      </c>
      <c r="U209" s="97">
        <v>18</v>
      </c>
      <c r="V209" s="97" t="s">
        <v>14</v>
      </c>
      <c r="W209" s="98" t="s">
        <v>15</v>
      </c>
    </row>
    <row r="210" spans="1:47" ht="16.5" customHeight="1" x14ac:dyDescent="0.35">
      <c r="B210" s="6"/>
      <c r="C210" s="3"/>
      <c r="D210" s="3"/>
      <c r="E210" s="3"/>
      <c r="F210" s="3"/>
      <c r="G210" s="3"/>
      <c r="H210" s="3"/>
      <c r="I210" s="3"/>
      <c r="J210" s="3"/>
      <c r="K210" s="3"/>
      <c r="L210" s="3"/>
      <c r="M210" s="3"/>
      <c r="N210" s="3"/>
      <c r="O210" s="3"/>
      <c r="P210" s="3"/>
      <c r="Q210" s="3"/>
      <c r="R210" s="3"/>
      <c r="S210" s="3"/>
      <c r="T210" s="3"/>
      <c r="U210" s="3"/>
      <c r="V210" s="3"/>
      <c r="W210" s="4"/>
    </row>
    <row r="211" spans="1:47" ht="16.5" customHeight="1" thickBot="1" x14ac:dyDescent="0.4">
      <c r="B211" s="69" t="s">
        <v>65</v>
      </c>
      <c r="C211" s="70"/>
      <c r="D211" s="70"/>
      <c r="E211" s="70"/>
      <c r="F211" s="70"/>
      <c r="G211" s="70"/>
      <c r="H211" s="70"/>
      <c r="I211" s="70"/>
      <c r="J211" s="70"/>
      <c r="K211" s="70"/>
      <c r="L211" s="70"/>
      <c r="M211" s="70"/>
      <c r="N211" s="70"/>
      <c r="O211" s="70"/>
      <c r="P211" s="70"/>
      <c r="Q211" s="70"/>
      <c r="R211" s="603" t="s">
        <v>25</v>
      </c>
      <c r="S211" s="603"/>
      <c r="T211" s="604"/>
      <c r="U211" s="605"/>
      <c r="V211" s="605"/>
      <c r="W211" s="606"/>
      <c r="Z211" s="557"/>
      <c r="AA211" s="461"/>
      <c r="AB211" s="461"/>
      <c r="AC211" s="461"/>
      <c r="AD211" s="461"/>
      <c r="AE211" s="461"/>
      <c r="AF211" s="461"/>
      <c r="AG211" s="461"/>
      <c r="AH211" s="461"/>
      <c r="AI211" s="461"/>
      <c r="AJ211" s="461"/>
      <c r="AK211" s="461"/>
      <c r="AL211" s="461"/>
      <c r="AM211" s="461"/>
      <c r="AN211" s="461"/>
      <c r="AO211" s="461"/>
      <c r="AP211" s="461"/>
      <c r="AQ211" s="461"/>
      <c r="AR211" s="461"/>
      <c r="AS211" s="461"/>
      <c r="AT211" s="461"/>
      <c r="AU211" s="461"/>
    </row>
    <row r="212" spans="1:47" ht="21" x14ac:dyDescent="0.5">
      <c r="A212" s="1">
        <f>VLOOKUP(B212,'Player Info'!B5:C55,2,FALSE)</f>
        <v>8</v>
      </c>
      <c r="B212" s="88" t="s">
        <v>6</v>
      </c>
      <c r="C212" s="50">
        <f>VLOOKUP(B212,B11:U26,2,FALSE)-IF((B$213)&gt;=($C10),(IF((B$213)-18&gt;=($C10),2,1)),0)</f>
        <v>4</v>
      </c>
      <c r="D212" s="50">
        <f>VLOOKUP(B212,B11:U26,3,FALSE)-IF((B$213)&gt;=($D10),(IF((B$213)-18&gt;=($D10),2,1)),0)</f>
        <v>5</v>
      </c>
      <c r="E212" s="50">
        <f>VLOOKUP(B212,B11:U26,4,FALSE)-IF((B$213)&gt;=($E10),(IF((B$213)-18&gt;=($E10),2,1)),0)</f>
        <v>3</v>
      </c>
      <c r="F212" s="50">
        <f>VLOOKUP(B212,B11:U26,5,FALSE)-IF((B$213)&gt;=($F10),(IF((B$213)-18&gt;=($F10),2,1)),0)</f>
        <v>4</v>
      </c>
      <c r="G212" s="50">
        <f>VLOOKUP(B212,B11:U26,6,FALSE)-IF((B$213)&gt;=($G10),(IF((B$213)-18&gt;=($G10),2,1)),0)</f>
        <v>4</v>
      </c>
      <c r="H212" s="50">
        <f>VLOOKUP(B212,B11:U26,7,FALSE)-IF((B$213)&gt;=($H10),(IF((B$213)-18&gt;=($H10),2,1)),0)</f>
        <v>4</v>
      </c>
      <c r="I212" s="50">
        <f>VLOOKUP(B212,B11:U26,8,FALSE)-IF((B$213)&gt;=($I10),(IF((B$213)-18&gt;=($I10),2,1)),0)</f>
        <v>4</v>
      </c>
      <c r="J212" s="50">
        <f>VLOOKUP(B212,B11:U26,9,FALSE)-IF((B$213)&gt;=($J10),(IF((B$213)-18&gt;=($J10),2,1)),0)</f>
        <v>3</v>
      </c>
      <c r="K212" s="50">
        <f>VLOOKUP(B212,B11:U26,10,FALSE)-IF((B$213)&gt;=($K10),(IF((B$213)-18&gt;=($K10),2,1)),0)</f>
        <v>5</v>
      </c>
      <c r="L212" s="50">
        <f>SUM(C212:K212)</f>
        <v>36</v>
      </c>
      <c r="M212" s="50">
        <f>VLOOKUP(B212,B11:U26,12,FALSE)-IF((B$213)&gt;=($M10),(IF((B$213)-18&gt;=($M10),2,1)),0)</f>
        <v>4</v>
      </c>
      <c r="N212" s="50">
        <f>VLOOKUP(B212,B11:U26,13,FALSE)-IF((B$213)&gt;=($N10),(IF((B$213)-18&gt;=($N10),2,1)),0)</f>
        <v>3</v>
      </c>
      <c r="O212" s="50">
        <f>VLOOKUP(B212,B11:U26,14,FALSE)-IF((B$213)&gt;=($O10),(IF((B$213)-18&gt;=($O10),2,1)),0)</f>
        <v>4</v>
      </c>
      <c r="P212" s="50">
        <f>VLOOKUP(B212,B11:U26,15,FALSE)-IF((B$213)&gt;=($P10),(IF((B$213)-18&gt;=($P10),2,1)),0)</f>
        <v>5</v>
      </c>
      <c r="Q212" s="50">
        <f>VLOOKUP(B212,B11:U26,16,FALSE)-IF((B$213)&gt;=($Q10),(IF((B$213)-18&gt;=($Q10),2,1)),0)</f>
        <v>4</v>
      </c>
      <c r="R212" s="50">
        <f>VLOOKUP(B212,B11:U26,17,FALSE)-IF((B$213)&gt;=($R10),(IF((B$213)-18&gt;=($R10),2,1)),0)</f>
        <v>5</v>
      </c>
      <c r="S212" s="50">
        <f>VLOOKUP(B212,B11:U26,18,FALSE)-IF((B$213)&gt;=($S10),(IF((B$213)-18&gt;=($S10),2,1)),0)</f>
        <v>4</v>
      </c>
      <c r="T212" s="50">
        <f>VLOOKUP(B212,B11:U26,19,FALSE)-IF((B$213)&gt;=($T10),(IF((B$213)-18&gt;=($T10),2,1)),0)</f>
        <v>3</v>
      </c>
      <c r="U212" s="50">
        <f>VLOOKUP(B212,B11:U26,20,FALSE)-IF((B$213)&gt;=($U10),(IF((B$213)-18&gt;=($U10),2,1)),0)</f>
        <v>4</v>
      </c>
      <c r="V212" s="50">
        <f t="shared" ref="V212" si="132">VLOOKUP(U212,U11:AN26,2,FALSE)-IF((U$213)&gt;=($C10),(IF((U$213)-18&gt;=($C10),2,1)),0)</f>
        <v>36</v>
      </c>
      <c r="W212" s="196">
        <f>L212+V212</f>
        <v>72</v>
      </c>
      <c r="X212" s="1"/>
      <c r="Y212" s="44"/>
      <c r="Z212" s="462"/>
      <c r="AA212" s="17"/>
      <c r="AB212" s="17"/>
      <c r="AC212" s="17"/>
      <c r="AD212" s="17"/>
      <c r="AE212" s="17"/>
      <c r="AF212" s="17"/>
      <c r="AG212" s="17"/>
      <c r="AH212" s="17"/>
      <c r="AI212" s="17"/>
      <c r="AJ212" s="2"/>
      <c r="AK212" s="17"/>
      <c r="AL212" s="17"/>
      <c r="AM212" s="17"/>
      <c r="AN212" s="17"/>
      <c r="AO212" s="17"/>
      <c r="AP212" s="17"/>
      <c r="AQ212" s="17"/>
      <c r="AR212" s="17"/>
      <c r="AS212" s="17"/>
      <c r="AT212" s="2"/>
      <c r="AU212" s="2"/>
    </row>
    <row r="213" spans="1:47" x14ac:dyDescent="0.35">
      <c r="A213" s="1" t="s">
        <v>38</v>
      </c>
      <c r="B213" s="197">
        <f>(A212-(MIN(A212,A214)))</f>
        <v>0</v>
      </c>
      <c r="C213" s="2"/>
      <c r="D213" s="2"/>
      <c r="E213" s="2"/>
      <c r="F213" s="2"/>
      <c r="G213" s="2"/>
      <c r="H213" s="2"/>
      <c r="I213" s="2"/>
      <c r="J213" s="2"/>
      <c r="K213" s="2"/>
      <c r="L213" s="2"/>
      <c r="M213" s="2"/>
      <c r="N213" s="2"/>
      <c r="O213" s="2"/>
      <c r="P213" s="2"/>
      <c r="Q213" s="2"/>
      <c r="R213" s="2"/>
      <c r="S213" s="2"/>
      <c r="T213" s="2"/>
      <c r="U213" s="2"/>
      <c r="V213" s="2"/>
      <c r="W213" s="12"/>
      <c r="Z213" s="558"/>
      <c r="AA213" s="559"/>
      <c r="AB213" s="559"/>
      <c r="AC213" s="559"/>
      <c r="AD213" s="559"/>
      <c r="AE213" s="559"/>
      <c r="AF213" s="559"/>
      <c r="AG213" s="559"/>
      <c r="AH213" s="559"/>
      <c r="AI213" s="559"/>
      <c r="AJ213" s="558"/>
      <c r="AK213" s="559"/>
      <c r="AL213" s="559"/>
      <c r="AM213" s="559"/>
      <c r="AN213" s="559"/>
      <c r="AO213" s="559"/>
      <c r="AP213" s="559"/>
      <c r="AQ213" s="559"/>
      <c r="AR213" s="559"/>
      <c r="AS213" s="559"/>
      <c r="AT213" s="558"/>
      <c r="AU213" s="558"/>
    </row>
    <row r="214" spans="1:47" x14ac:dyDescent="0.35">
      <c r="A214" s="1">
        <f>VLOOKUP(B214,'Player Info'!B5:C55,2,FALSE)</f>
        <v>12</v>
      </c>
      <c r="B214" s="63" t="s">
        <v>96</v>
      </c>
      <c r="C214" s="2">
        <f>VLOOKUP(B214,B11:U26,2,FALSE)-IF((B$215)&gt;=($C10),(IF((B$215)-18&gt;=($C10),2,1)),0)</f>
        <v>4</v>
      </c>
      <c r="D214" s="2">
        <f>VLOOKUP(B214,B11:U26,3,FALSE)-IF((B$215)&gt;=($D10),(IF((B$215)-18&gt;=($D10),2,1)),0)</f>
        <v>5</v>
      </c>
      <c r="E214" s="2">
        <f>VLOOKUP(B214,B11:U26,4,FALSE)-IF((B$215)&gt;=($E10),(IF((B$215)-18&gt;=($E10),2,1)),0)</f>
        <v>3</v>
      </c>
      <c r="F214" s="2">
        <f>VLOOKUP(B214,B11:U26,5,FALSE)-IF((B$215)&gt;=($F10),(IF((B$215)-18&gt;=($F10),2,1)),0)</f>
        <v>4</v>
      </c>
      <c r="G214" s="2">
        <f>VLOOKUP(B214,B11:U26,6,FALSE)-IF((B$215)&gt;=($G10),(IF((B$215)-18&gt;=($G10),2,1)),0)</f>
        <v>4</v>
      </c>
      <c r="H214" s="2">
        <f>VLOOKUP(B214,B11:U26,7,FALSE)-IF((B$215)&gt;=($H10),(IF((B$215)-18&gt;=($H10),2,1)),0)</f>
        <v>3</v>
      </c>
      <c r="I214" s="2">
        <f>VLOOKUP(B214,B11:U26,8,FALSE)-IF((B$215)&gt;=($I10),(IF((B$215)-18&gt;=($I10),2,1)),0)</f>
        <v>3</v>
      </c>
      <c r="J214" s="2">
        <f>VLOOKUP(B214,B11:U26,9,FALSE)-IF((B$215)&gt;=($J10),(IF((B$215)-18&gt;=($J10),2,1)),0)</f>
        <v>3</v>
      </c>
      <c r="K214" s="2">
        <f>VLOOKUP(B214,B11:U26,10,FALSE)-IF((B$215)&gt;=($K10),(IF((B$215)-18&gt;=($K10),2,1)),0)</f>
        <v>5</v>
      </c>
      <c r="L214" s="2">
        <f>SUM(C214:K214)</f>
        <v>34</v>
      </c>
      <c r="M214" s="2">
        <f>VLOOKUP(B214,B11:U26,12,FALSE)-IF((B$215)&gt;=($M10),(IF((B$215)-18&gt;=($M10),2,1)),0)</f>
        <v>4</v>
      </c>
      <c r="N214" s="2">
        <f>VLOOKUP(B214,B11:U26,13,FALSE)-IF((B$215)&gt;=($N10),(IF((B$215)-18&gt;=($N10),2,1)),0)</f>
        <v>3</v>
      </c>
      <c r="O214" s="2">
        <f>VLOOKUP(B214,B11:U26,14,FALSE)-IF((B$215)&gt;=($O10),(IF((B$215)-18&gt;=($O10),2,1)),0)</f>
        <v>3</v>
      </c>
      <c r="P214" s="2">
        <f>VLOOKUP(B214,B11:U26,15,FALSE)-IF((B$215)&gt;=($P10),(IF((B$215)-18&gt;=($P10),2,1)),0)</f>
        <v>5</v>
      </c>
      <c r="Q214" s="2">
        <f>VLOOKUP(B214,B11:U26,16,FALSE)-IF((B$215)&gt;=($Q10),(IF((B$215)-18&gt;=($Q10),2,1)),0)</f>
        <v>4</v>
      </c>
      <c r="R214" s="2">
        <f>VLOOKUP(B214,B11:U26,17,FALSE)-IF((B$215)&gt;=($R10),(IF((B$215)-18&gt;=($R10),2,1)),0)</f>
        <v>5</v>
      </c>
      <c r="S214" s="2">
        <f>VLOOKUP(B214,B11:U26,18,FALSE)-IF((B$215)&gt;=($S10),(IF((B$215)-18&gt;=($S10),2,1)),0)</f>
        <v>3</v>
      </c>
      <c r="T214" s="2">
        <f>VLOOKUP(B214,B11:U26,19,FALSE)-IF((B$215)&gt;=($T10),(IF((B$215)-18&gt;=($T10),2,1)),0)</f>
        <v>3</v>
      </c>
      <c r="U214" s="2">
        <f>VLOOKUP(B214,B11:U26,20,FALSE)-IF((B$215)&gt;=($U10),(IF((B$215)-18&gt;=($U10),2,1)),0)</f>
        <v>4</v>
      </c>
      <c r="V214" s="2">
        <f>SUM(M214:U214)</f>
        <v>34</v>
      </c>
      <c r="W214" s="12">
        <f>L214+V214</f>
        <v>68</v>
      </c>
    </row>
    <row r="215" spans="1:47" x14ac:dyDescent="0.35">
      <c r="A215" s="1" t="s">
        <v>38</v>
      </c>
      <c r="B215" s="63">
        <f>(A214-(MIN(A212,A214)))</f>
        <v>4</v>
      </c>
      <c r="C215" s="2"/>
      <c r="D215" s="2"/>
      <c r="E215" s="2"/>
      <c r="F215" s="2"/>
      <c r="G215" s="2"/>
      <c r="H215" s="2"/>
      <c r="I215" s="2"/>
      <c r="J215" s="2"/>
      <c r="K215" s="2"/>
      <c r="L215" s="2"/>
      <c r="M215" s="2"/>
      <c r="N215" s="2"/>
      <c r="O215" s="2"/>
      <c r="P215" s="2"/>
      <c r="Q215" s="2"/>
      <c r="R215" s="2"/>
      <c r="S215" s="2"/>
      <c r="T215" s="2"/>
      <c r="U215" s="2"/>
      <c r="V215" s="2"/>
      <c r="W215" s="12"/>
    </row>
    <row r="216" spans="1:47" ht="15.5" x14ac:dyDescent="0.35">
      <c r="B216" s="580" t="str">
        <f>B212</f>
        <v>Delagardelle</v>
      </c>
      <c r="C216" s="180">
        <f t="shared" ref="C216:J216" si="133">IF((C212)&lt;&gt;(C214),(IF((C214)&gt;(C212),(1),(0))),(0.5))</f>
        <v>0.5</v>
      </c>
      <c r="D216" s="180">
        <f t="shared" si="133"/>
        <v>0.5</v>
      </c>
      <c r="E216" s="180">
        <f t="shared" si="133"/>
        <v>0.5</v>
      </c>
      <c r="F216" s="180">
        <f t="shared" si="133"/>
        <v>0.5</v>
      </c>
      <c r="G216" s="180">
        <f t="shared" si="133"/>
        <v>0.5</v>
      </c>
      <c r="H216" s="180">
        <f t="shared" si="133"/>
        <v>0</v>
      </c>
      <c r="I216" s="180">
        <f t="shared" si="133"/>
        <v>0</v>
      </c>
      <c r="J216" s="180">
        <f t="shared" si="133"/>
        <v>0.5</v>
      </c>
      <c r="K216" s="180">
        <f>IF((K212)&lt;&gt;(K214),(IF((K214)&gt;(K212),(1),(0))),(0.5))</f>
        <v>0.5</v>
      </c>
      <c r="L216" s="180">
        <f>SUM(C216:K216)</f>
        <v>3.5</v>
      </c>
      <c r="M216" s="180">
        <f t="shared" ref="M216:U216" si="134">IF((M212)&lt;&gt;(M214),(IF((M214)&gt;(M212),(1),(0))),(0.5))</f>
        <v>0.5</v>
      </c>
      <c r="N216" s="180">
        <f t="shared" si="134"/>
        <v>0.5</v>
      </c>
      <c r="O216" s="180">
        <f t="shared" si="134"/>
        <v>0</v>
      </c>
      <c r="P216" s="180">
        <f t="shared" si="134"/>
        <v>0.5</v>
      </c>
      <c r="Q216" s="180">
        <f t="shared" si="134"/>
        <v>0.5</v>
      </c>
      <c r="R216" s="180">
        <f t="shared" si="134"/>
        <v>0.5</v>
      </c>
      <c r="S216" s="180">
        <f t="shared" si="134"/>
        <v>0</v>
      </c>
      <c r="T216" s="180">
        <f t="shared" si="134"/>
        <v>0.5</v>
      </c>
      <c r="U216" s="180">
        <f t="shared" si="134"/>
        <v>0.5</v>
      </c>
      <c r="V216" s="180">
        <f>SUM(M216:U216)</f>
        <v>3.5</v>
      </c>
      <c r="W216" s="560">
        <f>SUM(V216+L216)</f>
        <v>7</v>
      </c>
    </row>
    <row r="217" spans="1:47" ht="16" thickBot="1" x14ac:dyDescent="0.4">
      <c r="B217" s="581" t="str">
        <f>B214</f>
        <v>Whitehill</v>
      </c>
      <c r="C217" s="201">
        <f t="shared" ref="C217:J217" si="135">IF((C214)&lt;&gt;(C212),(IF((C212)&gt;(C214),(1),(0))),(0.5))</f>
        <v>0.5</v>
      </c>
      <c r="D217" s="201">
        <f t="shared" si="135"/>
        <v>0.5</v>
      </c>
      <c r="E217" s="201">
        <f t="shared" si="135"/>
        <v>0.5</v>
      </c>
      <c r="F217" s="201">
        <f t="shared" si="135"/>
        <v>0.5</v>
      </c>
      <c r="G217" s="201">
        <f t="shared" si="135"/>
        <v>0.5</v>
      </c>
      <c r="H217" s="201">
        <f t="shared" si="135"/>
        <v>1</v>
      </c>
      <c r="I217" s="201">
        <f t="shared" si="135"/>
        <v>1</v>
      </c>
      <c r="J217" s="201">
        <f t="shared" si="135"/>
        <v>0.5</v>
      </c>
      <c r="K217" s="201">
        <f>IF((K214)&lt;&gt;(K212),(IF((K212)&gt;(K214),(1),(0))),(0.5))</f>
        <v>0.5</v>
      </c>
      <c r="L217" s="201">
        <f>SUM(C217:K217)</f>
        <v>5.5</v>
      </c>
      <c r="M217" s="201">
        <f t="shared" ref="M217:U217" si="136">IF((M214)&lt;&gt;(M212),(IF((M212)&gt;(M214),(1),(0))),(0.5))</f>
        <v>0.5</v>
      </c>
      <c r="N217" s="201">
        <f t="shared" si="136"/>
        <v>0.5</v>
      </c>
      <c r="O217" s="201">
        <f t="shared" si="136"/>
        <v>1</v>
      </c>
      <c r="P217" s="201">
        <f t="shared" si="136"/>
        <v>0.5</v>
      </c>
      <c r="Q217" s="201">
        <f t="shared" si="136"/>
        <v>0.5</v>
      </c>
      <c r="R217" s="201">
        <f t="shared" si="136"/>
        <v>0.5</v>
      </c>
      <c r="S217" s="201">
        <f t="shared" si="136"/>
        <v>1</v>
      </c>
      <c r="T217" s="201">
        <f t="shared" si="136"/>
        <v>0.5</v>
      </c>
      <c r="U217" s="201">
        <f t="shared" si="136"/>
        <v>0.5</v>
      </c>
      <c r="V217" s="201">
        <f>SUM(M217:U217)</f>
        <v>5.5</v>
      </c>
      <c r="W217" s="556">
        <f>SUM(L217+V217)</f>
        <v>11</v>
      </c>
    </row>
    <row r="218" spans="1:47" ht="15" thickBot="1" x14ac:dyDescent="0.4">
      <c r="C218" s="2"/>
      <c r="D218" s="2"/>
      <c r="E218" s="2"/>
      <c r="F218" s="2"/>
      <c r="G218" s="2"/>
      <c r="H218" s="2"/>
      <c r="I218" s="2"/>
      <c r="J218" s="2"/>
      <c r="K218" s="2"/>
      <c r="L218" s="2"/>
      <c r="M218" s="2"/>
      <c r="N218" s="2"/>
      <c r="O218" s="2"/>
      <c r="P218" s="2"/>
      <c r="Q218" s="2"/>
      <c r="R218" s="2"/>
      <c r="S218" s="2"/>
      <c r="T218" s="2"/>
      <c r="U218" s="2"/>
      <c r="V218" s="2"/>
      <c r="W218" s="2"/>
    </row>
    <row r="219" spans="1:47" ht="15" thickBot="1" x14ac:dyDescent="0.4">
      <c r="B219" s="20" t="s">
        <v>240</v>
      </c>
      <c r="C219" s="561"/>
      <c r="D219" s="561"/>
      <c r="E219" s="561"/>
      <c r="F219" s="561"/>
      <c r="G219" s="561"/>
      <c r="H219" s="561"/>
      <c r="I219" s="561"/>
      <c r="J219" s="561"/>
      <c r="K219" s="561"/>
      <c r="L219" s="561"/>
      <c r="M219" s="561"/>
      <c r="N219" s="561"/>
      <c r="O219" s="561"/>
      <c r="P219" s="561"/>
      <c r="Q219" s="561"/>
      <c r="R219" s="598" t="s">
        <v>25</v>
      </c>
      <c r="S219" s="598"/>
      <c r="T219" s="599"/>
      <c r="U219" s="600"/>
      <c r="V219" s="600"/>
      <c r="W219" s="601"/>
    </row>
    <row r="220" spans="1:47" x14ac:dyDescent="0.35">
      <c r="A220" s="1">
        <f>VLOOKUP(B220,'Player Info'!B5:C55,2,FALSE)</f>
        <v>8</v>
      </c>
      <c r="B220" s="88" t="s">
        <v>6</v>
      </c>
      <c r="C220" s="2">
        <f>VLOOKUP(B220,B11:U26,2,FALSE)-IF((B$221)&gt;=($C10),(IF((B$221)-18&gt;=($C10),2,1)),0)</f>
        <v>4</v>
      </c>
      <c r="D220" s="2">
        <f>VLOOKUP(B220,B11:U26,3,FALSE)-IF((B$221)&gt;=($D10),(IF((B$221)-18&gt;=($D10),2,1)),0)</f>
        <v>5</v>
      </c>
      <c r="E220" s="2">
        <f>VLOOKUP(B220,B11:U26,4,FALSE)-IF((B$221)&gt;=($E10),(IF((B$221)-18&gt;=($E10),2,1)),0)</f>
        <v>3</v>
      </c>
      <c r="F220" s="2">
        <f>VLOOKUP(B220,B11:U26,5,FALSE)-IF((B$221)&gt;=($F10),(IF((B$221)-18&gt;=($F10),2,1)),0)</f>
        <v>4</v>
      </c>
      <c r="G220" s="2">
        <f>VLOOKUP(B220,B11:U26,6,FALSE)-IF((B$221)&gt;=($G10),(IF((B$221)-18&gt;=($G10),2,1)),0)</f>
        <v>4</v>
      </c>
      <c r="H220" s="2">
        <f>VLOOKUP(B220,B11:U26,7,FALSE)-IF((B$221)&gt;=($H10),(IF((B$221)-18&gt;=($H10),2,1)),0)</f>
        <v>4</v>
      </c>
      <c r="I220" s="2">
        <f>VLOOKUP(B220,B11:U26,8,FALSE)-IF((B$221)&gt;=($I10),(IF((B$221)-18&gt;=($I10),2,1)),0)</f>
        <v>4</v>
      </c>
      <c r="J220" s="2">
        <f>VLOOKUP(B220,B11:U26,9,FALSE)-IF((B$221)&gt;=($J10),(IF((B$221)-18&gt;=($J10),2,1)),0)</f>
        <v>3</v>
      </c>
      <c r="K220" s="2">
        <f>VLOOKUP(B220,B11:U26,10,FALSE)-IF((B$221)&gt;=($K10),(IF((B$221)-18&gt;=($K10),2,1)),0)</f>
        <v>5</v>
      </c>
      <c r="L220" s="2">
        <f>SUM(C220:K220)</f>
        <v>36</v>
      </c>
      <c r="M220" s="2">
        <f>VLOOKUP(B220,B11:U26,12,FALSE)-IF((B$221)&gt;=($M10),(IF((B$221)-18&gt;=($M10),2,1)),0)</f>
        <v>4</v>
      </c>
      <c r="N220" s="2">
        <f>VLOOKUP(B220,B11:U26,13,FALSE)-IF((B$221)&gt;=($N10),(IF((B$221)-18&gt;=($N10),2,1)),0)</f>
        <v>3</v>
      </c>
      <c r="O220" s="2">
        <f>VLOOKUP(B220,B11:U26,14,FALSE)-IF((B$221)&gt;=($O10),(IF((B$221)-18&gt;=($O10),2,1)),0)</f>
        <v>4</v>
      </c>
      <c r="P220" s="2">
        <f>VLOOKUP(B220,B11:U26,15,FALSE)-IF((B$221)&gt;=($P10),(IF((B$221)-18&gt;=($P10),2,1)),0)</f>
        <v>5</v>
      </c>
      <c r="Q220" s="2">
        <f>VLOOKUP(B220,B11:U26,16,FALSE)-IF((B$221)&gt;=($Q10),(IF((B$221)-18&gt;=($Q10),2,1)),0)</f>
        <v>4</v>
      </c>
      <c r="R220" s="2">
        <f>VLOOKUP(B220,B11:U26,17,FALSE)-IF((B$221)&gt;=($R10),(IF((B$221)-18&gt;=($R10),2,1)),0)</f>
        <v>5</v>
      </c>
      <c r="S220" s="2">
        <f>VLOOKUP(B220,B11:U26,18,FALSE)-IF((B$221)&gt;=($S10),(IF((B$221)-18&gt;=($S10),2,1)),0)</f>
        <v>4</v>
      </c>
      <c r="T220" s="2">
        <f>VLOOKUP(B220,B11:U26,19,FALSE)-IF((B$221)&gt;=($T10),(IF((B$221)-18&gt;=($T10),2,1)),0)</f>
        <v>3</v>
      </c>
      <c r="U220" s="2">
        <f>VLOOKUP(B220,B11:U26,20,FALSE)-IF((B$221)&gt;=($U10),(IF((B$221)-18&gt;=($U10),2,1)),0)</f>
        <v>4</v>
      </c>
      <c r="V220" s="2">
        <f>SUM(M220:U220)</f>
        <v>36</v>
      </c>
      <c r="W220" s="12">
        <f>SUM(V220+L220)</f>
        <v>72</v>
      </c>
    </row>
    <row r="221" spans="1:47" x14ac:dyDescent="0.35">
      <c r="A221" s="1" t="s">
        <v>38</v>
      </c>
      <c r="B221" s="65">
        <f>(A220-(MIN(A220,A222)))</f>
        <v>0</v>
      </c>
      <c r="C221" s="2"/>
      <c r="D221" s="2"/>
      <c r="E221" s="2"/>
      <c r="F221" s="2"/>
      <c r="G221" s="2"/>
      <c r="H221" s="2"/>
      <c r="I221" s="2"/>
      <c r="J221" s="2"/>
      <c r="K221" s="2"/>
      <c r="L221" s="2"/>
      <c r="M221" s="2"/>
      <c r="N221" s="2"/>
      <c r="O221" s="2"/>
      <c r="P221" s="2"/>
      <c r="Q221" s="2"/>
      <c r="R221" s="2"/>
      <c r="S221" s="2"/>
      <c r="T221" s="2"/>
      <c r="U221" s="2"/>
      <c r="V221" s="2"/>
      <c r="W221" s="12"/>
    </row>
    <row r="222" spans="1:47" x14ac:dyDescent="0.35">
      <c r="A222" s="1">
        <f>VLOOKUP(B222,'Player Info'!B5:C55,2,FALSE)</f>
        <v>12</v>
      </c>
      <c r="B222" s="63" t="s">
        <v>96</v>
      </c>
      <c r="C222" s="2">
        <f>VLOOKUP(B222,B11:U26,2,FALSE)-IF((B$223)&gt;=($C10),(IF((B$223)-18&gt;=($C10),2,1)),0)</f>
        <v>4</v>
      </c>
      <c r="D222" s="2">
        <f>VLOOKUP(B222,B11:U26,3,FALSE)-IF((B$223)&gt;=($D10),(IF((B$223)-18&gt;=($D10),2,1)),0)</f>
        <v>5</v>
      </c>
      <c r="E222" s="2">
        <f>VLOOKUP(B222,B11:U26,4,FALSE)-IF((B$223)&gt;=($E10),(IF((B$223)-18&gt;=($E10),2,1)),0)</f>
        <v>3</v>
      </c>
      <c r="F222" s="2">
        <f>VLOOKUP(B222,B11:U26,5,FALSE)-IF((B$223)&gt;=($F10),(IF((B$223)-18&gt;=($F10),2,1)),0)</f>
        <v>4</v>
      </c>
      <c r="G222" s="2">
        <f>VLOOKUP(B222,B11:U26,6,FALSE)-IF((B$223)&gt;=($G10),(IF((B$223)-18&gt;=($G10),2,1)),0)</f>
        <v>4</v>
      </c>
      <c r="H222" s="2">
        <f>VLOOKUP(B222,B11:U26,7,FALSE)-IF((B$223)&gt;=($H10),(IF((B$223)-18&gt;=($H10),2,1)),0)</f>
        <v>3</v>
      </c>
      <c r="I222" s="2">
        <f>VLOOKUP(B222,B11:U26,8,FALSE)-IF((B$223)&gt;=($I10),(IF((B$223)-18&gt;=($I10),2,1)),0)</f>
        <v>3</v>
      </c>
      <c r="J222" s="2">
        <f>VLOOKUP(B222,B11:U26,9,FALSE)-IF((B$223)&gt;=($J10),(IF((B$223)-18&gt;=($J10),2,1)),0)</f>
        <v>3</v>
      </c>
      <c r="K222" s="2">
        <f>VLOOKUP(B222,B11:U26,10,FALSE)-IF((B$223)&gt;=($K10),(IF((B$223)-18&gt;=($K10),2,1)),0)</f>
        <v>5</v>
      </c>
      <c r="L222" s="2">
        <f>SUM(C222:K222)</f>
        <v>34</v>
      </c>
      <c r="M222" s="2">
        <f>VLOOKUP(B222,B11:U26,12,FALSE)-IF((B$223)&gt;=($M10),(IF((B$223)-18&gt;=($M10),2,1)),0)</f>
        <v>4</v>
      </c>
      <c r="N222" s="2">
        <f>VLOOKUP(B222,B11:U26,13,FALSE)-IF((B$223)&gt;=($N10),(IF((B$223)-18&gt;=($N10),2,1)),0)</f>
        <v>3</v>
      </c>
      <c r="O222" s="2">
        <f>VLOOKUP(B222,B11:U26,14,FALSE)-IF((B$223)&gt;=($O10),(IF((B$223)-18&gt;=($O10),2,1)),0)</f>
        <v>3</v>
      </c>
      <c r="P222" s="2">
        <f>VLOOKUP(B222,B11:U26,15,FALSE)-IF((B$223)&gt;=($P10),(IF((B$223)-18&gt;=($P10),2,1)),0)</f>
        <v>5</v>
      </c>
      <c r="Q222" s="2">
        <f>VLOOKUP(B222,B11:U26,16,FALSE)-IF((B$223)&gt;=($Q10),(IF((B$223)-18&gt;=($Q10),2,1)),0)</f>
        <v>4</v>
      </c>
      <c r="R222" s="2">
        <f>VLOOKUP(B222,B11:U26,17,FALSE)-IF((B$223)&gt;=($R10),(IF((B$223)-18&gt;=($R10),2,1)),0)</f>
        <v>5</v>
      </c>
      <c r="S222" s="2">
        <f>VLOOKUP(B222,B11:U26,18,FALSE)-IF((B$223)&gt;=($S10),(IF((B$223)-18&gt;=($S10),2,1)),0)</f>
        <v>3</v>
      </c>
      <c r="T222" s="2">
        <f>VLOOKUP(B222,B11:U26,19,FALSE)-IF((B$223)&gt;=($T10),(IF((B$223)-18&gt;=($T10),2,1)),0)</f>
        <v>3</v>
      </c>
      <c r="U222" s="2">
        <f>VLOOKUP(B222,B11:U26,20,FALSE)-IF((B$223)&gt;=($U10),(IF((B$223)-18&gt;=($U10),2,1)),0)</f>
        <v>4</v>
      </c>
      <c r="V222" s="2">
        <f>SUM(M222:U222)</f>
        <v>34</v>
      </c>
      <c r="W222" s="12">
        <f>SUM(L222+V222)</f>
        <v>68</v>
      </c>
    </row>
    <row r="223" spans="1:47" x14ac:dyDescent="0.35">
      <c r="A223" s="1" t="s">
        <v>38</v>
      </c>
      <c r="B223" s="63">
        <f>(A222-(MIN(A220,A222)))</f>
        <v>4</v>
      </c>
      <c r="C223" s="2"/>
      <c r="D223" s="2"/>
      <c r="E223" s="2"/>
      <c r="F223" s="2"/>
      <c r="G223" s="2"/>
      <c r="H223" s="2"/>
      <c r="I223" s="2"/>
      <c r="J223" s="2"/>
      <c r="K223" s="2"/>
      <c r="L223" s="2"/>
      <c r="M223" s="2"/>
      <c r="N223" s="2"/>
      <c r="O223" s="2"/>
      <c r="P223" s="2"/>
      <c r="Q223" s="2"/>
      <c r="R223" s="2"/>
      <c r="S223" s="2"/>
      <c r="T223" s="2"/>
      <c r="U223" s="2"/>
      <c r="V223" s="2"/>
      <c r="W223" s="12"/>
    </row>
    <row r="224" spans="1:47" ht="15.5" x14ac:dyDescent="0.35">
      <c r="B224" s="580" t="str">
        <f>B220</f>
        <v>Delagardelle</v>
      </c>
      <c r="C224" s="180">
        <f>IF((C220)&lt;&gt;(C222),(IF((C222)&gt;(C220),(1),(0))),(0.5))</f>
        <v>0.5</v>
      </c>
      <c r="D224" s="180">
        <f t="shared" ref="D224:U224" si="137">IF((D220)&lt;&gt;(D222),(IF((D222)&gt;(D220),(1),(0))),(0.5))</f>
        <v>0.5</v>
      </c>
      <c r="E224" s="180">
        <f t="shared" si="137"/>
        <v>0.5</v>
      </c>
      <c r="F224" s="180">
        <f t="shared" si="137"/>
        <v>0.5</v>
      </c>
      <c r="G224" s="180">
        <f t="shared" si="137"/>
        <v>0.5</v>
      </c>
      <c r="H224" s="180">
        <f t="shared" si="137"/>
        <v>0</v>
      </c>
      <c r="I224" s="180">
        <f t="shared" si="137"/>
        <v>0</v>
      </c>
      <c r="J224" s="180">
        <f t="shared" si="137"/>
        <v>0.5</v>
      </c>
      <c r="K224" s="180">
        <f t="shared" si="137"/>
        <v>0.5</v>
      </c>
      <c r="L224" s="180">
        <f>SUM(C224:K224)</f>
        <v>3.5</v>
      </c>
      <c r="M224" s="180">
        <f t="shared" si="137"/>
        <v>0.5</v>
      </c>
      <c r="N224" s="180">
        <f t="shared" si="137"/>
        <v>0.5</v>
      </c>
      <c r="O224" s="180">
        <f t="shared" si="137"/>
        <v>0</v>
      </c>
      <c r="P224" s="180">
        <f t="shared" si="137"/>
        <v>0.5</v>
      </c>
      <c r="Q224" s="180">
        <f t="shared" si="137"/>
        <v>0.5</v>
      </c>
      <c r="R224" s="180">
        <f t="shared" si="137"/>
        <v>0.5</v>
      </c>
      <c r="S224" s="180">
        <f t="shared" si="137"/>
        <v>0</v>
      </c>
      <c r="T224" s="180">
        <f t="shared" si="137"/>
        <v>0.5</v>
      </c>
      <c r="U224" s="180">
        <f t="shared" si="137"/>
        <v>0.5</v>
      </c>
      <c r="V224" s="180">
        <f>SUM(M224:U224)</f>
        <v>3.5</v>
      </c>
      <c r="W224" s="560">
        <f>SUM(L224+V224)</f>
        <v>7</v>
      </c>
    </row>
    <row r="225" spans="1:26" ht="21.5" thickBot="1" x14ac:dyDescent="0.55000000000000004">
      <c r="B225" s="581" t="str">
        <f>B222</f>
        <v>Whitehill</v>
      </c>
      <c r="C225" s="201">
        <f>IF((C222)&lt;&gt;(C220),(IF((C220)&gt;(C222),(1),(0))),(0.5))</f>
        <v>0.5</v>
      </c>
      <c r="D225" s="201">
        <f t="shared" ref="D225:U225" si="138">IF((D222)&lt;&gt;(D220),(IF((D220)&gt;(D222),(1),(0))),(0.5))</f>
        <v>0.5</v>
      </c>
      <c r="E225" s="201">
        <f t="shared" si="138"/>
        <v>0.5</v>
      </c>
      <c r="F225" s="201">
        <f t="shared" si="138"/>
        <v>0.5</v>
      </c>
      <c r="G225" s="201">
        <f t="shared" si="138"/>
        <v>0.5</v>
      </c>
      <c r="H225" s="201">
        <f t="shared" si="138"/>
        <v>1</v>
      </c>
      <c r="I225" s="201">
        <f t="shared" si="138"/>
        <v>1</v>
      </c>
      <c r="J225" s="201">
        <f t="shared" si="138"/>
        <v>0.5</v>
      </c>
      <c r="K225" s="201">
        <f t="shared" si="138"/>
        <v>0.5</v>
      </c>
      <c r="L225" s="201">
        <f>SUM(C225:K225)</f>
        <v>5.5</v>
      </c>
      <c r="M225" s="201">
        <f t="shared" si="138"/>
        <v>0.5</v>
      </c>
      <c r="N225" s="201">
        <f t="shared" si="138"/>
        <v>0.5</v>
      </c>
      <c r="O225" s="201">
        <f t="shared" si="138"/>
        <v>1</v>
      </c>
      <c r="P225" s="201">
        <f t="shared" si="138"/>
        <v>0.5</v>
      </c>
      <c r="Q225" s="201">
        <f t="shared" si="138"/>
        <v>0.5</v>
      </c>
      <c r="R225" s="201">
        <f t="shared" si="138"/>
        <v>0.5</v>
      </c>
      <c r="S225" s="201">
        <f t="shared" si="138"/>
        <v>1</v>
      </c>
      <c r="T225" s="201">
        <f t="shared" si="138"/>
        <v>0.5</v>
      </c>
      <c r="U225" s="201">
        <f t="shared" si="138"/>
        <v>0.5</v>
      </c>
      <c r="V225" s="201">
        <f>SUM(M225:U225)</f>
        <v>5.5</v>
      </c>
      <c r="W225" s="556">
        <f>SUM(L225+V225)</f>
        <v>11</v>
      </c>
      <c r="X225" s="1"/>
      <c r="Y225" s="44"/>
      <c r="Z225" s="2"/>
    </row>
    <row r="226" spans="1:26" ht="15" thickBot="1" x14ac:dyDescent="0.4">
      <c r="B226" s="77"/>
      <c r="C226" s="562"/>
      <c r="D226" s="562"/>
      <c r="E226" s="562"/>
      <c r="F226" s="562"/>
      <c r="G226" s="562"/>
      <c r="H226" s="562"/>
      <c r="I226" s="562"/>
      <c r="J226" s="562"/>
      <c r="K226" s="562"/>
      <c r="L226" s="239"/>
      <c r="M226" s="562"/>
      <c r="N226" s="562"/>
      <c r="O226" s="562"/>
      <c r="P226" s="562"/>
      <c r="Q226" s="562"/>
      <c r="R226" s="562"/>
      <c r="S226" s="562"/>
      <c r="T226" s="562"/>
      <c r="U226" s="562"/>
      <c r="V226" s="562"/>
      <c r="W226" s="239"/>
    </row>
    <row r="227" spans="1:26" ht="15" thickBot="1" x14ac:dyDescent="0.4">
      <c r="B227" s="20" t="s">
        <v>241</v>
      </c>
      <c r="C227" s="561"/>
      <c r="D227" s="561"/>
      <c r="E227" s="561"/>
      <c r="F227" s="561"/>
      <c r="G227" s="561"/>
      <c r="H227" s="561"/>
      <c r="I227" s="561"/>
      <c r="J227" s="561"/>
      <c r="K227" s="561"/>
      <c r="L227" s="561"/>
      <c r="M227" s="561"/>
      <c r="N227" s="561"/>
      <c r="O227" s="561"/>
      <c r="P227" s="561"/>
      <c r="Q227" s="561"/>
      <c r="R227" s="598" t="s">
        <v>25</v>
      </c>
      <c r="S227" s="598"/>
      <c r="T227" s="599"/>
      <c r="U227" s="600"/>
      <c r="V227" s="600"/>
      <c r="W227" s="601"/>
    </row>
    <row r="228" spans="1:26" x14ac:dyDescent="0.35">
      <c r="A228" s="1">
        <f>VLOOKUP(B228,'Player Info'!B5:C55,2,FALSE)</f>
        <v>8</v>
      </c>
      <c r="B228" s="88" t="s">
        <v>6</v>
      </c>
      <c r="C228" s="2">
        <f>VLOOKUP(B228,B11:U26,2,FALSE)-IF((B$229)&gt;=($C10),(IF((B$229)-18&gt;=($C10),2,1)),0)</f>
        <v>4</v>
      </c>
      <c r="D228" s="2">
        <f>VLOOKUP(B228,B11:U26,3,FALSE)-IF((B$229)&gt;=($D10),(IF((B$229)-18&gt;=($D10),2,1)),0)</f>
        <v>5</v>
      </c>
      <c r="E228" s="2">
        <f>VLOOKUP(B228,B11:U26,4,FALSE)-IF((B$229)&gt;=($E10),(IF((B$229)-18&gt;=($E10),2,1)),0)</f>
        <v>3</v>
      </c>
      <c r="F228" s="2">
        <f>VLOOKUP(B228,B11:U26,5,FALSE)-IF((B$229)&gt;=($F10),(IF((B$229)-18&gt;=($F10),2,1)),0)</f>
        <v>4</v>
      </c>
      <c r="G228" s="2">
        <f>VLOOKUP(B228,B11:U26,6,FALSE)-IF((B$229)&gt;=($G10),(IF((B$229)-18&gt;=($G10),2,1)),0)</f>
        <v>4</v>
      </c>
      <c r="H228" s="2">
        <f>VLOOKUP(B228,B11:U26,7,FALSE)-IF((B$229)&gt;=($H10),(IF((B$229)-18&gt;=($H10),2,1)),0)</f>
        <v>4</v>
      </c>
      <c r="I228" s="2">
        <f>VLOOKUP(B228,B11:U26,8,FALSE)-IF((B$229)&gt;=($I10),(IF((B$229)-18&gt;=($I10),2,1)),0)</f>
        <v>4</v>
      </c>
      <c r="J228" s="2">
        <f>VLOOKUP(B228,B11:U26,9,FALSE)-IF((B$229)&gt;=($J10),(IF((B$229)-18&gt;=($J10),2,1)),0)</f>
        <v>3</v>
      </c>
      <c r="K228" s="2">
        <f>VLOOKUP(B228,B11:U26,10,FALSE)-IF((B$229)&gt;=($K10),(IF((B$229)-18&gt;=($K10),2,1)),0)</f>
        <v>5</v>
      </c>
      <c r="L228" s="2">
        <f>SUM(C228:K228)</f>
        <v>36</v>
      </c>
      <c r="M228" s="2">
        <f>VLOOKUP(B228,B11:U26,12,FALSE)-IF((B$229)&gt;=($M10),(IF((B$229)-18&gt;=($M10),2,1)),0)</f>
        <v>4</v>
      </c>
      <c r="N228" s="2">
        <f>VLOOKUP(B228,B11:U26,13,FALSE)-IF((B$229)&gt;=($N10),(IF((B$229)-18&gt;=($N10),2,1)),0)</f>
        <v>3</v>
      </c>
      <c r="O228" s="2">
        <f>VLOOKUP(B228,B11:U26,14,FALSE)-IF((B$229)&gt;=($O10),(IF((B$229)-18&gt;=($O10),2,1)),0)</f>
        <v>4</v>
      </c>
      <c r="P228" s="2">
        <f>VLOOKUP(B228,B11:U26,15,FALSE)-IF((B$229)&gt;=($P10),(IF((B$229)-18&gt;=($P10),2,1)),0)</f>
        <v>5</v>
      </c>
      <c r="Q228" s="2">
        <f>VLOOKUP(B228,B11:U26,16,FALSE)-IF((B$229)&gt;=($Q10),(IF((B$229)-18&gt;=($Q10),2,1)),0)</f>
        <v>4</v>
      </c>
      <c r="R228" s="2">
        <f>VLOOKUP(B228,B11:U26,17,FALSE)-IF((B$229)&gt;=($R10),(IF((B$229)-18&gt;=($R10),2,1)),0)</f>
        <v>5</v>
      </c>
      <c r="S228" s="2">
        <f>VLOOKUP(B228,B11:U26,18,FALSE)-IF((B$229)&gt;=($S10),(IF((B$229)-18&gt;=($S10),2,1)),0)</f>
        <v>4</v>
      </c>
      <c r="T228" s="2">
        <f>VLOOKUP(B228,B11:U26,19,FALSE)-IF((B$229)&gt;=($T10),(IF((B$229)-18&gt;=($T10),2,1)),0)</f>
        <v>3</v>
      </c>
      <c r="U228" s="2">
        <f>VLOOKUP(B228,B11:U26,20,FALSE)-IF((B$229)&gt;=($U10),(IF((B$229)-18&gt;=($U10),2,1)),0)</f>
        <v>4</v>
      </c>
      <c r="V228" s="2">
        <f>SUM(M228:U228)</f>
        <v>36</v>
      </c>
      <c r="W228" s="12">
        <f>SUM(V228+L228)</f>
        <v>72</v>
      </c>
    </row>
    <row r="229" spans="1:26" x14ac:dyDescent="0.35">
      <c r="A229" s="1" t="s">
        <v>38</v>
      </c>
      <c r="B229" s="65">
        <f>(A228-(MIN(A230,A228)))</f>
        <v>0</v>
      </c>
      <c r="C229" s="2"/>
      <c r="D229" s="2"/>
      <c r="E229" s="2"/>
      <c r="F229" s="2"/>
      <c r="G229" s="2"/>
      <c r="H229" s="2"/>
      <c r="I229" s="2"/>
      <c r="J229" s="2"/>
      <c r="K229" s="2"/>
      <c r="L229" s="2"/>
      <c r="M229" s="2"/>
      <c r="N229" s="2"/>
      <c r="O229" s="2"/>
      <c r="P229" s="2"/>
      <c r="Q229" s="2"/>
      <c r="R229" s="2"/>
      <c r="S229" s="2"/>
      <c r="T229" s="2"/>
      <c r="U229" s="2"/>
      <c r="V229" s="2"/>
      <c r="W229" s="12"/>
    </row>
    <row r="230" spans="1:26" x14ac:dyDescent="0.35">
      <c r="A230" s="1">
        <f>VLOOKUP(B230,'Player Info'!B5:C55,2,FALSE)</f>
        <v>12</v>
      </c>
      <c r="B230" s="63" t="s">
        <v>96</v>
      </c>
      <c r="C230" s="2">
        <f>VLOOKUP(B230,B11:U26,2,FALSE)-IF((B$231)&gt;=($C10),(IF((B$231)-18&gt;=($C10),2,1)),0)</f>
        <v>4</v>
      </c>
      <c r="D230" s="2">
        <f>VLOOKUP(B230,B11:U26,3,FALSE)-IF((B$231)&gt;=($D10),(IF((B$231)-18&gt;=($D10),2,1)),0)</f>
        <v>5</v>
      </c>
      <c r="E230" s="2">
        <f>VLOOKUP(B230,B11:U26,4,FALSE)-IF((B$231)&gt;=($E10),(IF((B$231)-18&gt;=($E10),2,1)),0)</f>
        <v>3</v>
      </c>
      <c r="F230" s="2">
        <f>VLOOKUP(B230,B11:U26,5,FALSE)-IF((B$231)&gt;=($F10),(IF((B$231)-18&gt;=($F10),2,1)),0)</f>
        <v>4</v>
      </c>
      <c r="G230" s="2">
        <f>VLOOKUP(B230,B11:U26,6,FALSE)-IF((B$231)&gt;=($G10),(IF((B$231)-18&gt;=($G10),2,1)),0)</f>
        <v>4</v>
      </c>
      <c r="H230" s="2">
        <f>VLOOKUP(B230,B11:U26,7,FALSE)-IF((B$231)&gt;=($H10),(IF((B$231)-18&gt;=($H10),2,1)),0)</f>
        <v>3</v>
      </c>
      <c r="I230" s="2">
        <f>VLOOKUP(B230,B11:U26,8,FALSE)-IF((B$231)&gt;=($I10),(IF((B$231)-18&gt;=($I10),2,1)),0)</f>
        <v>3</v>
      </c>
      <c r="J230" s="2">
        <f>VLOOKUP(B230,B11:U26,9,FALSE)-IF((B$231)&gt;=($J10),(IF((B$231)-18&gt;=($J10),2,1)),0)</f>
        <v>3</v>
      </c>
      <c r="K230" s="2">
        <f>VLOOKUP(B230,B11:U26,10,FALSE)-IF((B$231)&gt;=($K10),(IF((B$231)-18&gt;=($K10),2,1)),0)</f>
        <v>5</v>
      </c>
      <c r="L230" s="2">
        <f>SUM(C230:K230)</f>
        <v>34</v>
      </c>
      <c r="M230" s="2">
        <f>VLOOKUP(B230,B11:U26,12,FALSE)-IF((B$231)&gt;=($M10),(IF((B$231)-18&gt;=($M10),2,1)),0)</f>
        <v>4</v>
      </c>
      <c r="N230" s="2">
        <f>VLOOKUP(B230,B11:U26,13,FALSE)-IF((B$231)&gt;=($N10),(IF((B$231)-18&gt;=($N10),2,1)),0)</f>
        <v>3</v>
      </c>
      <c r="O230" s="2">
        <f>VLOOKUP(B230,B11:U26,14,FALSE)-IF((B$231)&gt;=($O10),(IF((B$231)-18&gt;=($O10),2,1)),0)</f>
        <v>3</v>
      </c>
      <c r="P230" s="2">
        <f>VLOOKUP(B230,B11:U26,15,FALSE)-IF((B$231)&gt;=($P10),(IF((B$231)-18&gt;=($P10),2,1)),0)</f>
        <v>5</v>
      </c>
      <c r="Q230" s="2">
        <f>VLOOKUP(B230,B11:U26,16,FALSE)-IF((B$231)&gt;=($Q10),(IF((B$231)-18&gt;=($Q10),2,1)),0)</f>
        <v>4</v>
      </c>
      <c r="R230" s="2">
        <f>VLOOKUP(B230,B11:U26,17,FALSE)-IF((B$231)&gt;=($R10),(IF((B$231)-18&gt;=($R10),2,1)),0)</f>
        <v>5</v>
      </c>
      <c r="S230" s="2">
        <f>VLOOKUP(B230,B11:U26,18,FALSE)-IF((B$231)&gt;=($S10),(IF((B$231)-18&gt;=($S10),2,1)),0)</f>
        <v>3</v>
      </c>
      <c r="T230" s="2">
        <f>VLOOKUP(B230,B11:U26,19,FALSE)-IF((B$231)&gt;=($T10),(IF((B$231)-18&gt;=($T10),2,1)),0)</f>
        <v>3</v>
      </c>
      <c r="U230" s="2">
        <f>VLOOKUP(B230,B11:U26,20,FALSE)-IF((B$231)&gt;=($U10),(IF((B$231)-18&gt;=($U10),2,1)),0)</f>
        <v>4</v>
      </c>
      <c r="V230" s="2">
        <f>SUM(M230:U230)</f>
        <v>34</v>
      </c>
      <c r="W230" s="12">
        <f>SUM(V230+L230)</f>
        <v>68</v>
      </c>
    </row>
    <row r="231" spans="1:26" x14ac:dyDescent="0.35">
      <c r="A231" s="1" t="s">
        <v>38</v>
      </c>
      <c r="B231" s="63">
        <f>(A230-(MIN(A228,A230)))</f>
        <v>4</v>
      </c>
      <c r="C231" s="2"/>
      <c r="D231" s="2"/>
      <c r="E231" s="2"/>
      <c r="F231" s="2"/>
      <c r="G231" s="2"/>
      <c r="H231" s="2"/>
      <c r="I231" s="2"/>
      <c r="J231" s="2"/>
      <c r="K231" s="2"/>
      <c r="L231" s="2"/>
      <c r="M231" s="2"/>
      <c r="N231" s="2"/>
      <c r="O231" s="2"/>
      <c r="P231" s="2"/>
      <c r="Q231" s="2"/>
      <c r="R231" s="2"/>
      <c r="S231" s="2"/>
      <c r="T231" s="2"/>
      <c r="U231" s="2"/>
      <c r="V231" s="2"/>
      <c r="W231" s="12"/>
    </row>
    <row r="232" spans="1:26" ht="15.5" x14ac:dyDescent="0.35">
      <c r="B232" s="580" t="str">
        <f>B228</f>
        <v>Delagardelle</v>
      </c>
      <c r="C232" s="180">
        <f>IF((C228)&lt;&gt;(C230),(IF((C230)&gt;(C228),(1),(0))),(0.5))</f>
        <v>0.5</v>
      </c>
      <c r="D232" s="180">
        <f t="shared" ref="D232:U232" si="139">IF((D228)&lt;&gt;(D230),(IF((D230)&gt;(D228),(1),(0))),(0.5))</f>
        <v>0.5</v>
      </c>
      <c r="E232" s="180">
        <f t="shared" si="139"/>
        <v>0.5</v>
      </c>
      <c r="F232" s="180">
        <f t="shared" si="139"/>
        <v>0.5</v>
      </c>
      <c r="G232" s="180">
        <f t="shared" si="139"/>
        <v>0.5</v>
      </c>
      <c r="H232" s="180">
        <f t="shared" si="139"/>
        <v>0</v>
      </c>
      <c r="I232" s="180">
        <f t="shared" si="139"/>
        <v>0</v>
      </c>
      <c r="J232" s="180">
        <f t="shared" si="139"/>
        <v>0.5</v>
      </c>
      <c r="K232" s="180">
        <f t="shared" si="139"/>
        <v>0.5</v>
      </c>
      <c r="L232" s="180">
        <f>SUM(C232:K232)</f>
        <v>3.5</v>
      </c>
      <c r="M232" s="180">
        <f t="shared" si="139"/>
        <v>0.5</v>
      </c>
      <c r="N232" s="180">
        <f t="shared" si="139"/>
        <v>0.5</v>
      </c>
      <c r="O232" s="180">
        <f t="shared" si="139"/>
        <v>0</v>
      </c>
      <c r="P232" s="180">
        <f t="shared" si="139"/>
        <v>0.5</v>
      </c>
      <c r="Q232" s="180">
        <f t="shared" si="139"/>
        <v>0.5</v>
      </c>
      <c r="R232" s="180">
        <f t="shared" si="139"/>
        <v>0.5</v>
      </c>
      <c r="S232" s="180">
        <f t="shared" si="139"/>
        <v>0</v>
      </c>
      <c r="T232" s="180">
        <f t="shared" si="139"/>
        <v>0.5</v>
      </c>
      <c r="U232" s="180">
        <f t="shared" si="139"/>
        <v>0.5</v>
      </c>
      <c r="V232" s="180">
        <f>SUM(M232:U232)</f>
        <v>3.5</v>
      </c>
      <c r="W232" s="560">
        <f>SUM(V232+L232)</f>
        <v>7</v>
      </c>
    </row>
    <row r="233" spans="1:26" ht="16" thickBot="1" x14ac:dyDescent="0.4">
      <c r="B233" s="582" t="str">
        <f>B230</f>
        <v>Whitehill</v>
      </c>
      <c r="C233" s="534">
        <f>IF((C230)&lt;&gt;(C228),(IF((C228)&gt;(C230),(1),(0))),(0.5))</f>
        <v>0.5</v>
      </c>
      <c r="D233" s="534">
        <f t="shared" ref="D233:U233" si="140">IF((D230)&lt;&gt;(D228),(IF((D228)&gt;(D230),(1),(0))),(0.5))</f>
        <v>0.5</v>
      </c>
      <c r="E233" s="534">
        <f t="shared" si="140"/>
        <v>0.5</v>
      </c>
      <c r="F233" s="534">
        <f t="shared" si="140"/>
        <v>0.5</v>
      </c>
      <c r="G233" s="534">
        <f t="shared" si="140"/>
        <v>0.5</v>
      </c>
      <c r="H233" s="534">
        <f t="shared" si="140"/>
        <v>1</v>
      </c>
      <c r="I233" s="534">
        <f t="shared" si="140"/>
        <v>1</v>
      </c>
      <c r="J233" s="534">
        <f t="shared" si="140"/>
        <v>0.5</v>
      </c>
      <c r="K233" s="534">
        <f t="shared" si="140"/>
        <v>0.5</v>
      </c>
      <c r="L233" s="534">
        <f>SUM(C233:K233)</f>
        <v>5.5</v>
      </c>
      <c r="M233" s="534">
        <f t="shared" si="140"/>
        <v>0.5</v>
      </c>
      <c r="N233" s="534">
        <f t="shared" si="140"/>
        <v>0.5</v>
      </c>
      <c r="O233" s="534">
        <f t="shared" si="140"/>
        <v>1</v>
      </c>
      <c r="P233" s="534">
        <f t="shared" si="140"/>
        <v>0.5</v>
      </c>
      <c r="Q233" s="534">
        <f t="shared" si="140"/>
        <v>0.5</v>
      </c>
      <c r="R233" s="534">
        <f t="shared" si="140"/>
        <v>0.5</v>
      </c>
      <c r="S233" s="534">
        <f t="shared" si="140"/>
        <v>1</v>
      </c>
      <c r="T233" s="534">
        <f t="shared" si="140"/>
        <v>0.5</v>
      </c>
      <c r="U233" s="534">
        <f t="shared" si="140"/>
        <v>0.5</v>
      </c>
      <c r="V233" s="534">
        <f>SUM(M233:U233)</f>
        <v>5.5</v>
      </c>
      <c r="W233" s="563">
        <f>SUM(L233,V233)</f>
        <v>11</v>
      </c>
    </row>
    <row r="234" spans="1:26" ht="15" thickBot="1" x14ac:dyDescent="0.4">
      <c r="C234" s="2"/>
      <c r="D234" s="2"/>
      <c r="E234" s="2"/>
      <c r="F234" s="2"/>
      <c r="G234" s="2"/>
      <c r="H234" s="2"/>
      <c r="I234" s="2"/>
      <c r="J234" s="2"/>
      <c r="K234" s="2"/>
      <c r="L234" s="2"/>
      <c r="M234" s="2"/>
      <c r="N234" s="2"/>
      <c r="O234" s="2"/>
      <c r="P234" s="2"/>
      <c r="Q234" s="2"/>
      <c r="R234" s="2"/>
      <c r="S234" s="2"/>
      <c r="T234" s="2"/>
      <c r="U234" s="2"/>
      <c r="V234" s="2"/>
      <c r="W234" s="2"/>
    </row>
    <row r="235" spans="1:26" ht="15" thickBot="1" x14ac:dyDescent="0.4">
      <c r="B235" s="20" t="s">
        <v>242</v>
      </c>
      <c r="C235" s="561"/>
      <c r="D235" s="561"/>
      <c r="E235" s="561"/>
      <c r="F235" s="561"/>
      <c r="G235" s="561"/>
      <c r="H235" s="561"/>
      <c r="I235" s="561"/>
      <c r="J235" s="561"/>
      <c r="K235" s="561"/>
      <c r="L235" s="561"/>
      <c r="M235" s="561"/>
      <c r="N235" s="561"/>
      <c r="O235" s="561"/>
      <c r="P235" s="561"/>
      <c r="Q235" s="561"/>
      <c r="R235" s="561"/>
      <c r="S235" s="561"/>
      <c r="T235" s="561"/>
      <c r="U235" s="561"/>
      <c r="V235" s="561"/>
      <c r="W235" s="564"/>
    </row>
    <row r="236" spans="1:26" x14ac:dyDescent="0.35">
      <c r="A236" s="1">
        <f>VLOOKUP(B236,'Player Info'!B5:C55,2,FALSE)</f>
        <v>8</v>
      </c>
      <c r="B236" s="88" t="s">
        <v>6</v>
      </c>
      <c r="C236" s="2">
        <f>VLOOKUP(B236,B11:U26,2,FALSE)-IF((B$237)&gt;=($C10),(IF((B$237)-18&gt;=($C10),2,1)),0)</f>
        <v>4</v>
      </c>
      <c r="D236" s="2">
        <f>VLOOKUP(B236,B11:U26,3,FALSE)-IF((B$237)&gt;=($D10),(IF((B$237)-18&gt;=($D10),2,1)),0)</f>
        <v>5</v>
      </c>
      <c r="E236" s="2">
        <f>VLOOKUP(B236,B11:U26,4,FALSE)-IF((B$237)&gt;=($E10),(IF((B$237)-18&gt;=($E10),2,1)),0)</f>
        <v>3</v>
      </c>
      <c r="F236" s="2">
        <f>VLOOKUP(B236,B11:U26,5,FALSE)-IF((B$237)&gt;=($F10),(IF((B$237)-18&gt;=($F10),2,1)),0)</f>
        <v>4</v>
      </c>
      <c r="G236" s="2">
        <f>VLOOKUP(B236,B11:U26,6,FALSE)-IF((B$237)&gt;=($G10),(IF((B$237)-18&gt;=($G10),2,1)),0)</f>
        <v>4</v>
      </c>
      <c r="H236" s="2">
        <f>VLOOKUP(B236,B11:U26,7,FALSE)-IF((B$237)&gt;=($H10),(IF((B$237)-18&gt;=($H10),2,1)),0)</f>
        <v>4</v>
      </c>
      <c r="I236" s="2">
        <f>VLOOKUP(B236,B11:U26,8,FALSE)-IF((B$237)&gt;=($I10),(IF((B$237)-18&gt;=($I10),2,1)),0)</f>
        <v>4</v>
      </c>
      <c r="J236" s="2">
        <f>VLOOKUP(B236,B11:U26,9,FALSE)-IF((B$237)&gt;=($J10),(IF((B$237)-18&gt;=($J10),2,1)),0)</f>
        <v>3</v>
      </c>
      <c r="K236" s="2">
        <f>VLOOKUP(B236,B11:U26,10,FALSE)-IF((B$237)&gt;=($K10),(IF((B$237)-18&gt;=($K10),2,1)),0)</f>
        <v>5</v>
      </c>
      <c r="L236" s="2">
        <f>SUM(C236:K236)</f>
        <v>36</v>
      </c>
      <c r="M236" s="2">
        <f>VLOOKUP(B236,B11:U26,12,FALSE)-IF((B$237)&gt;=($M10),(IF((B$237)-18&gt;=($M10),2,1)),0)</f>
        <v>4</v>
      </c>
      <c r="N236" s="2">
        <f>VLOOKUP(B236,B11:U26,13,FALSE)-IF((B$237)&gt;=($N10),(IF((B$237)-18&gt;=($N10),2,1)),0)</f>
        <v>3</v>
      </c>
      <c r="O236" s="2">
        <f>VLOOKUP(B236,B11:U26,14,FALSE)-IF((B$237)&gt;=($O10),(IF((B$237)-18&gt;=($O10),2,1)),0)</f>
        <v>4</v>
      </c>
      <c r="P236" s="2">
        <f>VLOOKUP(B236,B11:U26,15,FALSE)-IF((B$237)&gt;=($P10),(IF((B$237)-18&gt;=($P10),2,1)),0)</f>
        <v>5</v>
      </c>
      <c r="Q236" s="2">
        <f>VLOOKUP(B236,B11:U26,16,FALSE)-IF((B$237)&gt;=($Q10),(IF((B$237)-18&gt;=($Q10),2,1)),0)</f>
        <v>4</v>
      </c>
      <c r="R236" s="2">
        <f>VLOOKUP(B236,B11:U26,17,FALSE)-IF((B$237)&gt;=($R10),(IF((B$237)-18&gt;=($R10),2,1)),0)</f>
        <v>5</v>
      </c>
      <c r="S236" s="2">
        <f>VLOOKUP(B236,B11:U26,18,FALSE)-IF((B$237)&gt;=($S10),(IF((B$237)-18&gt;=($S10),2,1)),0)</f>
        <v>4</v>
      </c>
      <c r="T236" s="2">
        <f>VLOOKUP(B236,B11:U26,19,FALSE)-IF((B$237)&gt;=($T10),(IF((B$237)-18&gt;=($T10),2,1)),0)</f>
        <v>3</v>
      </c>
      <c r="U236" s="2">
        <f>VLOOKUP(B236,B11:U26,20,FALSE)-IF((B$237)&gt;=($U10),(IF((B$237)-18&gt;=($U10),2,1)),0)</f>
        <v>4</v>
      </c>
      <c r="V236" s="2">
        <f>SUM(M236:U236)</f>
        <v>36</v>
      </c>
      <c r="W236" s="12">
        <f>SUM(L236+V236)</f>
        <v>72</v>
      </c>
    </row>
    <row r="237" spans="1:26" x14ac:dyDescent="0.35">
      <c r="A237" s="1" t="s">
        <v>38</v>
      </c>
      <c r="B237" s="65">
        <f>(A236-(MIN(A236,A238)))</f>
        <v>0</v>
      </c>
      <c r="C237" s="2"/>
      <c r="D237" s="2"/>
      <c r="E237" s="2"/>
      <c r="F237" s="2"/>
      <c r="G237" s="2"/>
      <c r="H237" s="2"/>
      <c r="I237" s="2"/>
      <c r="J237" s="2"/>
      <c r="K237" s="2"/>
      <c r="L237" s="2"/>
      <c r="M237" s="2"/>
      <c r="N237" s="2"/>
      <c r="O237" s="2"/>
      <c r="P237" s="2"/>
      <c r="Q237" s="2"/>
      <c r="R237" s="2"/>
      <c r="S237" s="2"/>
      <c r="T237" s="2"/>
      <c r="U237" s="2"/>
      <c r="V237" s="2"/>
      <c r="W237" s="12"/>
    </row>
    <row r="238" spans="1:26" ht="15" customHeight="1" x14ac:dyDescent="0.5">
      <c r="A238" s="1">
        <f>VLOOKUP(B238,'Player Info'!B5:C55,2,FALSE)</f>
        <v>12</v>
      </c>
      <c r="B238" s="63" t="s">
        <v>96</v>
      </c>
      <c r="C238" s="2">
        <f>VLOOKUP(B238,B11:U26,2,FALSE)-IF((B$239)&gt;=($C10),(IF((B$239)-18&gt;=($C10),2,1)),0)</f>
        <v>4</v>
      </c>
      <c r="D238" s="2">
        <f>VLOOKUP(B238,B11:U26,3,FALSE)-IF((B$239)&gt;=($D10),(IF((B$239)-18&gt;=($D10),2,1)),0)</f>
        <v>5</v>
      </c>
      <c r="E238" s="2">
        <f>VLOOKUP(B238,B11:U26,4,FALSE)-IF((B$239)&gt;=($E10),(IF((B$239)-18&gt;=($E10),2,1)),0)</f>
        <v>3</v>
      </c>
      <c r="F238" s="2">
        <f>VLOOKUP(B238,B11:U26,5,FALSE)-IF((B$239)&gt;=($F10),(IF((B$239)-18&gt;=($F10),2,1)),0)</f>
        <v>4</v>
      </c>
      <c r="G238" s="2">
        <f>VLOOKUP(B238,B11:U26,6,FALSE)-IF((B$239)&gt;=($G10),(IF((B$239)-18&gt;=($G10),2,1)),0)</f>
        <v>4</v>
      </c>
      <c r="H238" s="2">
        <f>VLOOKUP(B238,B11:U26,7,FALSE)-IF((B$239)&gt;=($H10),(IF((B$239)-18&gt;=($H10),2,1)),0)</f>
        <v>3</v>
      </c>
      <c r="I238" s="2">
        <f>VLOOKUP(B238,B11:U26,8,FALSE)-IF((B$239)&gt;=($I10),(IF((B$239)-18&gt;=($I10),2,1)),0)</f>
        <v>3</v>
      </c>
      <c r="J238" s="2">
        <f>VLOOKUP(B238,B11:U26,9,FALSE)-IF((B$239)&gt;=($J10),(IF((B$239)-18&gt;=($J10),2,1)),0)</f>
        <v>3</v>
      </c>
      <c r="K238" s="2">
        <f>VLOOKUP(B238,B11:U26,10,FALSE)-IF((B$239)&gt;=($K10),(IF((B$239)-18&gt;=($K10),2,1)),0)</f>
        <v>5</v>
      </c>
      <c r="L238" s="2">
        <f>SUM(C238:K238)</f>
        <v>34</v>
      </c>
      <c r="M238" s="2">
        <f>VLOOKUP(B238,B11:U26,12,FALSE)-IF((B$239)&gt;=($M10),(IF((B$239)-18&gt;=($M10),2,1)),0)</f>
        <v>4</v>
      </c>
      <c r="N238" s="2">
        <f>VLOOKUP(B238,B11:U26,13,FALSE)-IF((B$239)&gt;=($N10),(IF((B$239)-18&gt;=($N10),2,1)),0)</f>
        <v>3</v>
      </c>
      <c r="O238" s="2">
        <f>VLOOKUP(B238,B11:U26,14,FALSE)-IF((B$239)&gt;=($O10),(IF((B$239)-18&gt;=($O10),2,1)),0)</f>
        <v>3</v>
      </c>
      <c r="P238" s="2">
        <f>VLOOKUP(B238,B11:U26,15,FALSE)-IF((B$239)&gt;=($P10),(IF((B$239)-18&gt;=($P10),2,1)),0)</f>
        <v>5</v>
      </c>
      <c r="Q238" s="2">
        <f>VLOOKUP(B238,B11:U26,16,FALSE)-IF((B$239)&gt;=($Q10),(IF((B$239)-18&gt;=($Q10),2,1)),0)</f>
        <v>4</v>
      </c>
      <c r="R238" s="2">
        <f>VLOOKUP(B238,B11:U26,17,FALSE)-IF((B$239)&gt;=($R10),(IF((B$239)-18&gt;=($R10),2,1)),0)</f>
        <v>5</v>
      </c>
      <c r="S238" s="2">
        <f>VLOOKUP(B238,B11:U26,18,FALSE)-IF((B$239)&gt;=($S10),(IF((B$239)-18&gt;=($S10),2,1)),0)</f>
        <v>3</v>
      </c>
      <c r="T238" s="2">
        <f>VLOOKUP(B238,B11:U26,19,FALSE)-IF((B$239)&gt;=($T10),(IF((B$239)-18&gt;=($T10),2,1)),0)</f>
        <v>3</v>
      </c>
      <c r="U238" s="2">
        <f>VLOOKUP(B238,B11:U26,20,FALSE)-IF((B$239)&gt;=($U10),(IF((B$239)-18&gt;=($U10),2,1)),0)</f>
        <v>4</v>
      </c>
      <c r="V238" s="2">
        <f>SUM(M238:U238)</f>
        <v>34</v>
      </c>
      <c r="W238" s="12">
        <f>SUM(V238+L238)</f>
        <v>68</v>
      </c>
      <c r="X238" s="1"/>
      <c r="Y238" s="44"/>
      <c r="Z238" s="2"/>
    </row>
    <row r="239" spans="1:26" x14ac:dyDescent="0.35">
      <c r="A239" s="1" t="s">
        <v>38</v>
      </c>
      <c r="B239" s="63">
        <f>(A238-(MIN(A236,A238)))</f>
        <v>4</v>
      </c>
      <c r="C239" s="2"/>
      <c r="D239" s="2"/>
      <c r="E239" s="2"/>
      <c r="F239" s="2"/>
      <c r="G239" s="2"/>
      <c r="H239" s="2"/>
      <c r="I239" s="2"/>
      <c r="J239" s="2"/>
      <c r="K239" s="2"/>
      <c r="L239" s="2"/>
      <c r="M239" s="2"/>
      <c r="N239" s="2"/>
      <c r="O239" s="2"/>
      <c r="P239" s="2"/>
      <c r="Q239" s="2"/>
      <c r="R239" s="2"/>
      <c r="S239" s="2"/>
      <c r="T239" s="2"/>
      <c r="U239" s="2"/>
      <c r="V239" s="2"/>
      <c r="W239" s="12"/>
    </row>
    <row r="240" spans="1:26" ht="15.5" x14ac:dyDescent="0.35">
      <c r="B240" s="580" t="str">
        <f>B236</f>
        <v>Delagardelle</v>
      </c>
      <c r="C240" s="180">
        <f>IF((C236)&lt;&gt;(C238),(IF((C238)&gt;(C236),(1),(0))),(0.5))</f>
        <v>0.5</v>
      </c>
      <c r="D240" s="180">
        <f>IF((D236)&lt;&gt;(D238),(IF((D238)&gt;(D236),(1),(0))),(0.5))</f>
        <v>0.5</v>
      </c>
      <c r="E240" s="180">
        <f t="shared" ref="E240:U240" si="141">IF((E236)&lt;&gt;(E238),(IF((E238)&gt;(E236),(1),(0))),(0.5))</f>
        <v>0.5</v>
      </c>
      <c r="F240" s="180">
        <f t="shared" si="141"/>
        <v>0.5</v>
      </c>
      <c r="G240" s="180">
        <f t="shared" si="141"/>
        <v>0.5</v>
      </c>
      <c r="H240" s="180">
        <f t="shared" si="141"/>
        <v>0</v>
      </c>
      <c r="I240" s="180">
        <f t="shared" si="141"/>
        <v>0</v>
      </c>
      <c r="J240" s="180">
        <f t="shared" si="141"/>
        <v>0.5</v>
      </c>
      <c r="K240" s="180">
        <f t="shared" si="141"/>
        <v>0.5</v>
      </c>
      <c r="L240" s="180">
        <f>SUM(C240:K240)</f>
        <v>3.5</v>
      </c>
      <c r="M240" s="180">
        <f t="shared" si="141"/>
        <v>0.5</v>
      </c>
      <c r="N240" s="180">
        <f t="shared" si="141"/>
        <v>0.5</v>
      </c>
      <c r="O240" s="180">
        <f t="shared" si="141"/>
        <v>0</v>
      </c>
      <c r="P240" s="180">
        <f t="shared" si="141"/>
        <v>0.5</v>
      </c>
      <c r="Q240" s="180">
        <f t="shared" si="141"/>
        <v>0.5</v>
      </c>
      <c r="R240" s="180">
        <f t="shared" si="141"/>
        <v>0.5</v>
      </c>
      <c r="S240" s="180">
        <f t="shared" si="141"/>
        <v>0</v>
      </c>
      <c r="T240" s="180">
        <f t="shared" si="141"/>
        <v>0.5</v>
      </c>
      <c r="U240" s="180">
        <f t="shared" si="141"/>
        <v>0.5</v>
      </c>
      <c r="V240" s="180">
        <f>SUM(M240:U240)</f>
        <v>3.5</v>
      </c>
      <c r="W240" s="565">
        <f>SUM(L240+V240)</f>
        <v>7</v>
      </c>
    </row>
    <row r="241" spans="1:26" ht="16" thickBot="1" x14ac:dyDescent="0.4">
      <c r="B241" s="582" t="str">
        <f>B238</f>
        <v>Whitehill</v>
      </c>
      <c r="C241" s="534">
        <f>IF((C238)&lt;&gt;(C236),(IF((C236)&gt;(C238),(1),(0))),(0.5))</f>
        <v>0.5</v>
      </c>
      <c r="D241" s="534">
        <f>IF((D238)&lt;&gt;(D236),(IF((D236)&gt;(D238),(1),(0))),(0.5))</f>
        <v>0.5</v>
      </c>
      <c r="E241" s="534">
        <f t="shared" ref="E241:U241" si="142">IF((E238)&lt;&gt;(E236),(IF((E236)&gt;(E238),(1),(0))),(0.5))</f>
        <v>0.5</v>
      </c>
      <c r="F241" s="534">
        <f t="shared" si="142"/>
        <v>0.5</v>
      </c>
      <c r="G241" s="534">
        <f t="shared" si="142"/>
        <v>0.5</v>
      </c>
      <c r="H241" s="534">
        <f t="shared" si="142"/>
        <v>1</v>
      </c>
      <c r="I241" s="534">
        <f t="shared" si="142"/>
        <v>1</v>
      </c>
      <c r="J241" s="534">
        <f t="shared" si="142"/>
        <v>0.5</v>
      </c>
      <c r="K241" s="534">
        <f t="shared" si="142"/>
        <v>0.5</v>
      </c>
      <c r="L241" s="534">
        <f>SUM(C241:K241)</f>
        <v>5.5</v>
      </c>
      <c r="M241" s="534">
        <f t="shared" si="142"/>
        <v>0.5</v>
      </c>
      <c r="N241" s="534">
        <f t="shared" si="142"/>
        <v>0.5</v>
      </c>
      <c r="O241" s="534">
        <f t="shared" si="142"/>
        <v>1</v>
      </c>
      <c r="P241" s="534">
        <f t="shared" si="142"/>
        <v>0.5</v>
      </c>
      <c r="Q241" s="534">
        <f t="shared" si="142"/>
        <v>0.5</v>
      </c>
      <c r="R241" s="534">
        <f t="shared" si="142"/>
        <v>0.5</v>
      </c>
      <c r="S241" s="534">
        <f t="shared" si="142"/>
        <v>1</v>
      </c>
      <c r="T241" s="534">
        <f t="shared" si="142"/>
        <v>0.5</v>
      </c>
      <c r="U241" s="534">
        <f t="shared" si="142"/>
        <v>0.5</v>
      </c>
      <c r="V241" s="534">
        <f>SUM(M241:U241)</f>
        <v>5.5</v>
      </c>
      <c r="W241" s="563">
        <f>SUM(L241+V241)</f>
        <v>11</v>
      </c>
    </row>
    <row r="242" spans="1:26" ht="15" thickBot="1" x14ac:dyDescent="0.4">
      <c r="B242" s="190"/>
      <c r="C242" s="2"/>
      <c r="D242" s="2"/>
      <c r="E242" s="2"/>
      <c r="F242" s="2"/>
      <c r="G242" s="2"/>
      <c r="H242" s="2"/>
      <c r="I242" s="2"/>
      <c r="J242" s="2"/>
      <c r="K242" s="2"/>
      <c r="L242" s="2"/>
      <c r="M242" s="2"/>
      <c r="N242" s="2"/>
      <c r="O242" s="2"/>
      <c r="P242" s="2"/>
      <c r="Q242" s="2"/>
      <c r="R242" s="2"/>
      <c r="S242" s="2"/>
      <c r="T242" s="2"/>
      <c r="U242" s="2"/>
      <c r="V242" s="2"/>
      <c r="W242" s="2"/>
    </row>
    <row r="243" spans="1:26" ht="15" thickBot="1" x14ac:dyDescent="0.4">
      <c r="B243" s="20" t="s">
        <v>243</v>
      </c>
      <c r="C243" s="561"/>
      <c r="D243" s="561"/>
      <c r="E243" s="561"/>
      <c r="F243" s="561"/>
      <c r="G243" s="561"/>
      <c r="H243" s="561"/>
      <c r="I243" s="561"/>
      <c r="J243" s="561"/>
      <c r="K243" s="561"/>
      <c r="L243" s="561"/>
      <c r="M243" s="561"/>
      <c r="N243" s="561"/>
      <c r="O243" s="561"/>
      <c r="P243" s="561"/>
      <c r="Q243" s="561"/>
      <c r="R243" s="598" t="s">
        <v>25</v>
      </c>
      <c r="S243" s="598"/>
      <c r="T243" s="599"/>
      <c r="U243" s="600"/>
      <c r="V243" s="600"/>
      <c r="W243" s="601"/>
    </row>
    <row r="244" spans="1:26" x14ac:dyDescent="0.35">
      <c r="A244" s="1">
        <f>VLOOKUP(B244,'Player Info'!B5:C55,2,FALSE)</f>
        <v>8</v>
      </c>
      <c r="B244" s="88" t="s">
        <v>6</v>
      </c>
      <c r="C244" s="2">
        <f>VLOOKUP(B244,B11:U26,2,FALSE)-IF((B$245)&gt;=($C10),(IF((B$245)-18&gt;=($C10),2,1)),0)</f>
        <v>4</v>
      </c>
      <c r="D244" s="2">
        <f>VLOOKUP(B244,B11:U26,3,FALSE)-IF((B$245)&gt;=($D10),(IF((B$245)-18&gt;=($D10),2,1)),0)</f>
        <v>5</v>
      </c>
      <c r="E244" s="2">
        <f>VLOOKUP(B244,B11:U26,4,FALSE)-IF((B$245)&gt;=($E10),(IF((B$245)-18&gt;=($E10),2,1)),0)</f>
        <v>3</v>
      </c>
      <c r="F244" s="2">
        <f>VLOOKUP(B244,B11:U26,5,FALSE)-IF((B$245)&gt;=($F10),(IF((B$245)-18&gt;=($F10),2,1)),0)</f>
        <v>4</v>
      </c>
      <c r="G244" s="2">
        <f>VLOOKUP(B244,B11:U26,6,FALSE)-IF((B$245)&gt;=($G10),(IF((B$245)-18&gt;=($G10),2,1)),0)</f>
        <v>4</v>
      </c>
      <c r="H244" s="2">
        <f>VLOOKUP(B244,B11:U26,7,FALSE)-IF((B$245)&gt;=($H10),(IF((B$245)-18&gt;=($H10),2,1)),0)</f>
        <v>4</v>
      </c>
      <c r="I244" s="2">
        <f>VLOOKUP(B244,B11:U26,8,FALSE)-IF((B$245)&gt;=($I10),(IF((B$245)-18&gt;=($I10),2,1)),0)</f>
        <v>4</v>
      </c>
      <c r="J244" s="2">
        <f>VLOOKUP(B244,B11:U26,9,FALSE)-IF((B$245)&gt;=($J10),(IF((B$245)-18&gt;=($J10),2,1)),0)</f>
        <v>3</v>
      </c>
      <c r="K244" s="2">
        <f>VLOOKUP(B244,B11:U26,10,FALSE)-IF((B$245)&gt;=($K10),(IF((B$245)-18&gt;=($K10),2,1)),0)</f>
        <v>5</v>
      </c>
      <c r="L244" s="2">
        <f>SUM(C244:K244)</f>
        <v>36</v>
      </c>
      <c r="M244" s="2">
        <f>VLOOKUP(B244,B11:U26,12,FALSE)-IF((B$245)&gt;=($M10),(IF((B$245)-18&gt;=($M10),2,1)),0)</f>
        <v>4</v>
      </c>
      <c r="N244" s="2">
        <f>VLOOKUP(B244,B11:U26,13,FALSE)-IF((B$245)&gt;=($N10),(IF((B$245)-18&gt;=($N10),2,1)),0)</f>
        <v>3</v>
      </c>
      <c r="O244" s="2">
        <f>VLOOKUP(B244,B11:U26,14,FALSE)-IF((B$245)&gt;=($O10),(IF((B$245)-18&gt;=($O10),2,1)),0)</f>
        <v>4</v>
      </c>
      <c r="P244" s="2">
        <f>VLOOKUP(B244,B11:U26,15,FALSE)-IF((B$245)&gt;=($P10),(IF((B$245)-18&gt;=($P10),2,1)),0)</f>
        <v>5</v>
      </c>
      <c r="Q244" s="2">
        <f>VLOOKUP(B244,B11:U26,16,FALSE)-IF((B$245)&gt;=($Q10),(IF((B$245)-18&gt;=($Q10),2,1)),0)</f>
        <v>4</v>
      </c>
      <c r="R244" s="2">
        <f>VLOOKUP(B244,B11:U26,17,FALSE)-IF((B$245)&gt;=($R10),(IF((B$245)-18&gt;=($R10),2,1)),0)</f>
        <v>5</v>
      </c>
      <c r="S244" s="2">
        <f>VLOOKUP(B244,B11:U26,18,FALSE)-IF((B$245)&gt;=($S10),(IF((B$245)-18&gt;=($S10),2,1)),0)</f>
        <v>4</v>
      </c>
      <c r="T244" s="2">
        <f>VLOOKUP(B244,B11:U26,19,FALSE)-IF((B$245)&gt;=($T10),(IF((B$245)-18&gt;=($C10),2,1)),0)</f>
        <v>3</v>
      </c>
      <c r="U244" s="2">
        <f>VLOOKUP(B244,B11:U26,20,FALSE)-IF((B$245)&gt;=($U10),(IF((B$245)-18&gt;=($U10),2,1)),0)</f>
        <v>4</v>
      </c>
      <c r="V244" s="2">
        <f>SUM(M244:U244)</f>
        <v>36</v>
      </c>
      <c r="W244" s="12">
        <f>SUM(L244+V244)</f>
        <v>72</v>
      </c>
    </row>
    <row r="245" spans="1:26" x14ac:dyDescent="0.35">
      <c r="A245" s="1" t="s">
        <v>38</v>
      </c>
      <c r="B245" s="65">
        <f>(A244-(MIN(A244,A246)))</f>
        <v>0</v>
      </c>
      <c r="C245" s="2"/>
      <c r="D245" s="2"/>
      <c r="E245" s="2"/>
      <c r="F245" s="2"/>
      <c r="G245" s="2"/>
      <c r="H245" s="2"/>
      <c r="I245" s="2"/>
      <c r="J245" s="2"/>
      <c r="K245" s="2"/>
      <c r="L245" s="2"/>
      <c r="M245" s="2"/>
      <c r="N245" s="2"/>
      <c r="O245" s="2"/>
      <c r="P245" s="2"/>
      <c r="Q245" s="2"/>
      <c r="R245" s="2"/>
      <c r="S245" s="2"/>
      <c r="T245" s="2"/>
      <c r="U245" s="2"/>
      <c r="V245" s="2"/>
      <c r="W245" s="12"/>
    </row>
    <row r="246" spans="1:26" x14ac:dyDescent="0.35">
      <c r="A246" s="1">
        <f>VLOOKUP(B246,'Player Info'!B5:C55,2,FALSE)</f>
        <v>12</v>
      </c>
      <c r="B246" s="63" t="s">
        <v>96</v>
      </c>
      <c r="C246" s="2">
        <f>VLOOKUP(B246,B11:U26,2,FALSE)-IF((B$247)&gt;=($C10),(IF((B$247)-18&gt;=($C10),2,1)),0)</f>
        <v>4</v>
      </c>
      <c r="D246" s="2">
        <f>VLOOKUP(B246,B11:U26,3,FALSE)-IF((B$247)&gt;=($D10),(IF((B$247)-18&gt;=($D10),2,1)),0)</f>
        <v>5</v>
      </c>
      <c r="E246" s="2">
        <f>VLOOKUP(B246,B11:U26,4,FALSE)-IF((B$247)&gt;=($E10),(IF((B$247)-18&gt;=($E10),2,1)),0)</f>
        <v>3</v>
      </c>
      <c r="F246" s="2">
        <f>VLOOKUP(B246,B11:U26,5,FALSE)-IF((B$247)&gt;=($F10),(IF((B$247)-18&gt;=($F10),2,1)),0)</f>
        <v>4</v>
      </c>
      <c r="G246" s="2">
        <f>VLOOKUP(B246,B11:U26,6,FALSE)-IF((B$247)&gt;=($G10),(IF((B$247)-18&gt;=($G10),2,1)),0)</f>
        <v>4</v>
      </c>
      <c r="H246" s="2">
        <f>VLOOKUP(B246,B11:U26,7,FALSE)-IF((B$247)&gt;=($H10),(IF((B$247)-18&gt;=($H10),2,1)),0)</f>
        <v>3</v>
      </c>
      <c r="I246" s="2">
        <f>VLOOKUP(B246,B11:U26,8,FALSE)-IF((B$247)&gt;=($I10),(IF((B$247)-18&gt;=($I10),2,1)),0)</f>
        <v>3</v>
      </c>
      <c r="J246" s="2">
        <f>VLOOKUP(B246,B11:U26,9,FALSE)-IF((B$247)&gt;=($J10),(IF((B$247)-18&gt;=($J10),2,1)),0)</f>
        <v>3</v>
      </c>
      <c r="K246" s="2">
        <f>VLOOKUP(B246,B11:U26,10,FALSE)-IF((B$247)&gt;=($K10),(IF((B$247)-18&gt;=($K10),2,1)),0)</f>
        <v>5</v>
      </c>
      <c r="L246" s="2">
        <f>SUM(C246:K246)</f>
        <v>34</v>
      </c>
      <c r="M246" s="2">
        <f>VLOOKUP(B246,B11:U26,12,FALSE)-IF((B$247)&gt;=($M10),(IF((B$247)-18&gt;=($M10),2,1)),0)</f>
        <v>4</v>
      </c>
      <c r="N246" s="2">
        <f>VLOOKUP(B246,B11:U26,13,FALSE)-IF((B$247)&gt;=($N10),(IF((B$247)-18&gt;=($N10),2,1)),0)</f>
        <v>3</v>
      </c>
      <c r="O246" s="2">
        <f>VLOOKUP(B246,B11:U26,14,FALSE)-IF((B$247)&gt;=($O10),(IF((B$247)-18&gt;=($O10),2,1)),0)</f>
        <v>3</v>
      </c>
      <c r="P246" s="2">
        <f>VLOOKUP(B246,B11:U26,15,FALSE)-IF((B$247)&gt;=($P10),(IF((B$247)-18&gt;=($P10),2,1)),0)</f>
        <v>5</v>
      </c>
      <c r="Q246" s="2">
        <f>VLOOKUP(B246,B11:U26,16,FALSE)-IF((B$247)&gt;=($Q10),(IF((B$247)-18&gt;=($Q10),2,1)),0)</f>
        <v>4</v>
      </c>
      <c r="R246" s="2">
        <f>VLOOKUP(B246,B11:U26,17,FALSE)-IF((B$247)&gt;=($R10),(IF((B$247)-18&gt;=($R10),2,1)),0)</f>
        <v>5</v>
      </c>
      <c r="S246" s="2">
        <f>VLOOKUP(B246,B11:U26,18,FALSE)-IF((B$247)&gt;=($S10),(IF((B$247)-18&gt;=($S10),2,1)),0)</f>
        <v>3</v>
      </c>
      <c r="T246" s="2">
        <f>VLOOKUP(B246,B11:U26,19,FALSE)-IF((B$247)&gt;=($T10),(IF((B$247)-18&gt;=($T10),2,1)),0)</f>
        <v>3</v>
      </c>
      <c r="U246" s="2">
        <f>VLOOKUP(B246,B11:U26,20,FALSE)-IF((B$247)&gt;=($U10),(IF((B$247)-18&gt;=($U10),2,1)),0)</f>
        <v>4</v>
      </c>
      <c r="V246" s="2">
        <f>SUM(M246:U246)</f>
        <v>34</v>
      </c>
      <c r="W246" s="12">
        <f>SUM(L246+V246)</f>
        <v>68</v>
      </c>
    </row>
    <row r="247" spans="1:26" x14ac:dyDescent="0.35">
      <c r="A247" s="1" t="s">
        <v>38</v>
      </c>
      <c r="B247" s="63">
        <f>(A246-(MIN(A246,A244)))</f>
        <v>4</v>
      </c>
      <c r="C247" s="2"/>
      <c r="D247" s="2"/>
      <c r="E247" s="2"/>
      <c r="F247" s="2"/>
      <c r="G247" s="2"/>
      <c r="H247" s="2"/>
      <c r="I247" s="2"/>
      <c r="J247" s="2"/>
      <c r="K247" s="2"/>
      <c r="L247" s="2"/>
      <c r="M247" s="2"/>
      <c r="N247" s="2"/>
      <c r="O247" s="2"/>
      <c r="P247" s="2"/>
      <c r="Q247" s="2"/>
      <c r="R247" s="2"/>
      <c r="S247" s="2"/>
      <c r="T247" s="2"/>
      <c r="U247" s="2"/>
      <c r="V247" s="2"/>
      <c r="W247" s="12"/>
    </row>
    <row r="248" spans="1:26" ht="15.5" x14ac:dyDescent="0.35">
      <c r="B248" s="580" t="str">
        <f>B244</f>
        <v>Delagardelle</v>
      </c>
      <c r="C248" s="138">
        <f>IF((C244)&lt;&gt;(C246),(IF((C246)&gt;(C244),(1),(0))),(0.5))</f>
        <v>0.5</v>
      </c>
      <c r="D248" s="138">
        <f t="shared" ref="D248:U248" si="143">IF((D244)&lt;&gt;(D246),(IF((D246)&gt;(D244),(1),(0))),(0.5))</f>
        <v>0.5</v>
      </c>
      <c r="E248" s="138">
        <f t="shared" si="143"/>
        <v>0.5</v>
      </c>
      <c r="F248" s="138">
        <f t="shared" si="143"/>
        <v>0.5</v>
      </c>
      <c r="G248" s="138">
        <f t="shared" si="143"/>
        <v>0.5</v>
      </c>
      <c r="H248" s="138">
        <f t="shared" si="143"/>
        <v>0</v>
      </c>
      <c r="I248" s="138">
        <f t="shared" si="143"/>
        <v>0</v>
      </c>
      <c r="J248" s="138">
        <f t="shared" si="143"/>
        <v>0.5</v>
      </c>
      <c r="K248" s="138">
        <f t="shared" si="143"/>
        <v>0.5</v>
      </c>
      <c r="L248" s="138">
        <f>SUM(C248:K248)</f>
        <v>3.5</v>
      </c>
      <c r="M248" s="138">
        <f t="shared" si="143"/>
        <v>0.5</v>
      </c>
      <c r="N248" s="138">
        <f t="shared" si="143"/>
        <v>0.5</v>
      </c>
      <c r="O248" s="138">
        <f t="shared" si="143"/>
        <v>0</v>
      </c>
      <c r="P248" s="138">
        <f t="shared" si="143"/>
        <v>0.5</v>
      </c>
      <c r="Q248" s="138">
        <f t="shared" si="143"/>
        <v>0.5</v>
      </c>
      <c r="R248" s="138">
        <f t="shared" si="143"/>
        <v>0.5</v>
      </c>
      <c r="S248" s="138">
        <f t="shared" si="143"/>
        <v>0</v>
      </c>
      <c r="T248" s="138">
        <f t="shared" si="143"/>
        <v>0.5</v>
      </c>
      <c r="U248" s="138">
        <f t="shared" si="143"/>
        <v>0.5</v>
      </c>
      <c r="V248" s="138">
        <f>SUM(M248:U248)</f>
        <v>3.5</v>
      </c>
      <c r="W248" s="566">
        <f>SUM(L248+V248)</f>
        <v>7</v>
      </c>
    </row>
    <row r="249" spans="1:26" ht="16" thickBot="1" x14ac:dyDescent="0.4">
      <c r="B249" s="582" t="str">
        <f>B246</f>
        <v>Whitehill</v>
      </c>
      <c r="C249" s="567">
        <f>IF((C246)&lt;&gt;(C244),(IF((C244)&gt;(C246),(1),(0))),(0.5))</f>
        <v>0.5</v>
      </c>
      <c r="D249" s="567">
        <f t="shared" ref="D249:U249" si="144">IF((D246)&lt;&gt;(D244),(IF((D244)&gt;(D246),(1),(0))),(0.5))</f>
        <v>0.5</v>
      </c>
      <c r="E249" s="567">
        <f t="shared" si="144"/>
        <v>0.5</v>
      </c>
      <c r="F249" s="567">
        <f t="shared" si="144"/>
        <v>0.5</v>
      </c>
      <c r="G249" s="567">
        <f t="shared" si="144"/>
        <v>0.5</v>
      </c>
      <c r="H249" s="567">
        <f t="shared" si="144"/>
        <v>1</v>
      </c>
      <c r="I249" s="567">
        <f t="shared" si="144"/>
        <v>1</v>
      </c>
      <c r="J249" s="567">
        <f t="shared" si="144"/>
        <v>0.5</v>
      </c>
      <c r="K249" s="567">
        <f t="shared" si="144"/>
        <v>0.5</v>
      </c>
      <c r="L249" s="567">
        <f>SUM(C249:K249)</f>
        <v>5.5</v>
      </c>
      <c r="M249" s="567">
        <f t="shared" si="144"/>
        <v>0.5</v>
      </c>
      <c r="N249" s="567">
        <f t="shared" si="144"/>
        <v>0.5</v>
      </c>
      <c r="O249" s="567">
        <f t="shared" si="144"/>
        <v>1</v>
      </c>
      <c r="P249" s="567">
        <f t="shared" si="144"/>
        <v>0.5</v>
      </c>
      <c r="Q249" s="567">
        <f t="shared" si="144"/>
        <v>0.5</v>
      </c>
      <c r="R249" s="567">
        <f t="shared" si="144"/>
        <v>0.5</v>
      </c>
      <c r="S249" s="567">
        <f t="shared" si="144"/>
        <v>1</v>
      </c>
      <c r="T249" s="567">
        <f t="shared" si="144"/>
        <v>0.5</v>
      </c>
      <c r="U249" s="567">
        <f t="shared" si="144"/>
        <v>0.5</v>
      </c>
      <c r="V249" s="567">
        <f>SUM(M249:U249)</f>
        <v>5.5</v>
      </c>
      <c r="W249" s="568">
        <f>SUM(L249+V249)</f>
        <v>11</v>
      </c>
    </row>
    <row r="250" spans="1:26" ht="15" thickBot="1" x14ac:dyDescent="0.4">
      <c r="C250" s="2"/>
      <c r="D250" s="2"/>
      <c r="E250" s="2"/>
      <c r="F250" s="2"/>
      <c r="G250" s="2"/>
      <c r="H250" s="2"/>
      <c r="I250" s="2"/>
      <c r="J250" s="2"/>
      <c r="K250" s="2"/>
      <c r="L250" s="2"/>
      <c r="M250" s="2"/>
      <c r="N250" s="2"/>
      <c r="O250" s="2"/>
      <c r="P250" s="2"/>
      <c r="Q250" s="2"/>
      <c r="R250" s="2"/>
      <c r="S250" s="2"/>
      <c r="T250" s="2"/>
      <c r="U250" s="2"/>
      <c r="V250" s="2"/>
      <c r="W250" s="2"/>
    </row>
    <row r="251" spans="1:26" ht="21.5" thickBot="1" x14ac:dyDescent="0.55000000000000004">
      <c r="B251" s="20" t="s">
        <v>244</v>
      </c>
      <c r="C251" s="561"/>
      <c r="D251" s="561"/>
      <c r="E251" s="561"/>
      <c r="F251" s="561"/>
      <c r="G251" s="561"/>
      <c r="H251" s="561"/>
      <c r="I251" s="561"/>
      <c r="J251" s="561"/>
      <c r="K251" s="561"/>
      <c r="L251" s="561"/>
      <c r="M251" s="561"/>
      <c r="N251" s="561"/>
      <c r="O251" s="561"/>
      <c r="P251" s="561"/>
      <c r="Q251" s="561"/>
      <c r="R251" s="598" t="s">
        <v>25</v>
      </c>
      <c r="S251" s="598"/>
      <c r="T251" s="599"/>
      <c r="U251" s="600"/>
      <c r="V251" s="600"/>
      <c r="W251" s="601"/>
      <c r="X251" s="1"/>
      <c r="Y251" s="44"/>
      <c r="Z251" s="2"/>
    </row>
    <row r="252" spans="1:26" x14ac:dyDescent="0.35">
      <c r="A252" s="1">
        <f>VLOOKUP(B252,'Player Info'!B5:C55,2,FALSE)</f>
        <v>8</v>
      </c>
      <c r="B252" s="88" t="s">
        <v>6</v>
      </c>
      <c r="C252" s="2">
        <f>VLOOKUP(B252,B11:U26,2,FALSE)-IF((B$253)&gt;=($C10),(IF((B$253)-18&gt;=($C10),2,1)),0)</f>
        <v>4</v>
      </c>
      <c r="D252" s="2">
        <f>VLOOKUP(B252,B11:U26,3,FALSE)-IF((B$253)&gt;=($D10),(IF((B$253)-18&gt;=($D10),2,1)),0)</f>
        <v>5</v>
      </c>
      <c r="E252" s="2">
        <f>VLOOKUP(B252,B11:U26,4,FALSE)-IF((B$253)&gt;=($E10),(IF((B$253)-18&gt;=($E10),2,1)),0)</f>
        <v>3</v>
      </c>
      <c r="F252" s="2">
        <f>VLOOKUP(B252,B11:U26,5,FALSE)-IF((B$253)&gt;=($F10),(IF((B$253)-18&gt;=($F10),2,1)),0)</f>
        <v>4</v>
      </c>
      <c r="G252" s="2">
        <f>VLOOKUP(B252,B11:U26,6,FALSE)-IF((B$253)&gt;=($G10),(IF((B$253)-18&gt;=($G10),2,1)),0)</f>
        <v>4</v>
      </c>
      <c r="H252" s="2">
        <f>VLOOKUP(B252,B11:U26,7,FALSE)-IF((B$253)&gt;=($H10),(IF((B$253)-18&gt;=($H10),2,1)),0)</f>
        <v>4</v>
      </c>
      <c r="I252" s="2">
        <f>VLOOKUP(B252,B11:U26,8,FALSE)-IF((B$253)&gt;=($I10),(IF((B$253)-18&gt;=($I10),2,1)),0)</f>
        <v>4</v>
      </c>
      <c r="J252" s="2">
        <f>VLOOKUP(B252,B11:U26,9,FALSE)-IF((B$253)&gt;=($J10),(IF((B$253)-18&gt;=($J10),2,1)),0)</f>
        <v>3</v>
      </c>
      <c r="K252" s="2">
        <f>VLOOKUP(B252,B11:U26,10,FALSE)-IF((B$253)&gt;=($K10),(IF((B$253)-18&gt;=($K10),2,1)),0)</f>
        <v>5</v>
      </c>
      <c r="L252" s="2">
        <f>SUM(C252:K252)</f>
        <v>36</v>
      </c>
      <c r="M252" s="2">
        <f>VLOOKUP(B252,B11:U26,12,FALSE)-IF((B$253)&gt;=($M10),(IF((B$253)-18&gt;=($M10),2,1)),0)</f>
        <v>4</v>
      </c>
      <c r="N252" s="2">
        <f>VLOOKUP(B252,B11:U26,13,FALSE)-IF((B$253)&gt;=($N10),(IF((B$253)-18&gt;=($N10),2,1)),0)</f>
        <v>3</v>
      </c>
      <c r="O252" s="2">
        <f>VLOOKUP(B252,B11:U26,14,FALSE)-IF((B$253)&gt;=($O10),(IF((B$253)-18&gt;=($O10),2,1)),0)</f>
        <v>4</v>
      </c>
      <c r="P252" s="2">
        <f>VLOOKUP(B252,B11:U26,15,FALSE)-IF((B$253)&gt;=($P10),(IF((B$253)-18&gt;=($P10),2,1)),0)</f>
        <v>5</v>
      </c>
      <c r="Q252" s="2">
        <f>VLOOKUP(B252,B11:U26,16,FALSE)-IF((B$253)&gt;=($Q10),(IF((B$253)-18&gt;=($Q10),2,1)),0)</f>
        <v>4</v>
      </c>
      <c r="R252" s="2">
        <f>VLOOKUP(B252,B11:U26,17,FALSE)-IF((B$253)&gt;=($R10),(IF((B$253)-18&gt;=($R10),2,1)),0)</f>
        <v>5</v>
      </c>
      <c r="S252" s="2">
        <f>VLOOKUP(B252,B11:U26,18,FALSE)-IF((B$253)&gt;=($S10),(IF((B$253)-18&gt;=($S10),2,1)),0)</f>
        <v>4</v>
      </c>
      <c r="T252" s="2">
        <f>VLOOKUP(B252,B11:U26,19,FALSE)-IF((B$253)&gt;=($T10),(IF((B$253)-18&gt;=($T10),2,1)),0)</f>
        <v>3</v>
      </c>
      <c r="U252" s="2">
        <f>VLOOKUP(B252,B11:U26,20,FALSE)-IF((B$253)&gt;=($U10),(IF((B$253)-18&gt;=($U10),2,1)),0)</f>
        <v>4</v>
      </c>
      <c r="V252" s="2">
        <f>SUM(M252:U252)</f>
        <v>36</v>
      </c>
      <c r="W252" s="12">
        <f>SUM(L252+V252)</f>
        <v>72</v>
      </c>
    </row>
    <row r="253" spans="1:26" x14ac:dyDescent="0.35">
      <c r="A253" s="1" t="s">
        <v>38</v>
      </c>
      <c r="B253" s="65">
        <f>(A252-(MIN(A252,A254)))</f>
        <v>0</v>
      </c>
      <c r="C253" s="2"/>
      <c r="D253" s="2"/>
      <c r="E253" s="2"/>
      <c r="F253" s="2"/>
      <c r="G253" s="2"/>
      <c r="H253" s="2"/>
      <c r="I253" s="2"/>
      <c r="J253" s="2"/>
      <c r="K253" s="2"/>
      <c r="L253" s="2"/>
      <c r="M253" s="2"/>
      <c r="N253" s="2"/>
      <c r="O253" s="2"/>
      <c r="P253" s="2"/>
      <c r="Q253" s="2"/>
      <c r="R253" s="2"/>
      <c r="S253" s="2"/>
      <c r="T253" s="2"/>
      <c r="U253" s="2"/>
      <c r="V253" s="2"/>
      <c r="W253" s="12"/>
    </row>
    <row r="254" spans="1:26" x14ac:dyDescent="0.35">
      <c r="A254" s="1">
        <f>VLOOKUP(B254,'Player Info'!B5:C55,2,FALSE)</f>
        <v>12</v>
      </c>
      <c r="B254" s="63" t="s">
        <v>96</v>
      </c>
      <c r="C254" s="2">
        <f>VLOOKUP(B254,B11:U26,2,FALSE)-IF((B$255)&gt;=($C10),(IF((B$255)-18&gt;=($C10),2,1)),0)</f>
        <v>4</v>
      </c>
      <c r="D254" s="2">
        <f>VLOOKUP(B254,B11:U26,3,FALSE)-IF((B$255)&gt;=($D10),(IF((B$255)-18&gt;=($D10),2,1)),0)</f>
        <v>5</v>
      </c>
      <c r="E254" s="2">
        <f>VLOOKUP(B254,B11:U26,4,FALSE)-IF((B$255)&gt;=($E10),(IF((B$255)-18&gt;=($E10),2,1)),0)</f>
        <v>3</v>
      </c>
      <c r="F254" s="2">
        <f>VLOOKUP(B254,B11:U26,5,FALSE)-IF((B$255)&gt;=($F10),(IF((B$255)-18&gt;=($F10),2,1)),0)</f>
        <v>4</v>
      </c>
      <c r="G254" s="2">
        <f>VLOOKUP(B254,B11:U26,6,FALSE)-IF((B$255)&gt;=($G10),(IF((B$255)-18&gt;=($G10),2,1)),0)</f>
        <v>4</v>
      </c>
      <c r="H254" s="2">
        <f>VLOOKUP(B254,B11:U26,7,FALSE)-IF((B$255)&gt;=($H10),(IF((B$255)-18&gt;=($H10),2,1)),0)</f>
        <v>3</v>
      </c>
      <c r="I254" s="2">
        <f>VLOOKUP(B254,B11:U26,8,FALSE)-IF((B$255)&gt;=($I10),(IF((B$255)-18&gt;=($I10),2,1)),0)</f>
        <v>3</v>
      </c>
      <c r="J254" s="2">
        <f>VLOOKUP(B254,B11:U26,9,FALSE)-IF((B$255)&gt;=($J10),(IF((B$255)-18&gt;=($J10),2,1)),0)</f>
        <v>3</v>
      </c>
      <c r="K254" s="2">
        <f>VLOOKUP(B254,B11:U26,10,FALSE)-IF((B$255)&gt;=($K10),(IF((B$255)-18&gt;=($K10),2,1)),0)</f>
        <v>5</v>
      </c>
      <c r="L254" s="2">
        <f>SUM(C254:K254)</f>
        <v>34</v>
      </c>
      <c r="M254" s="2">
        <f>VLOOKUP(B254,B11:U26,12,FALSE)-IF((B$255)&gt;=($M10),(IF((B$255)-18&gt;=($M10),2,1)),0)</f>
        <v>4</v>
      </c>
      <c r="N254" s="2">
        <f>VLOOKUP(B254,B11:U26,13,FALSE)-IF((B$255)&gt;=($N10),(IF((B$255)-18&gt;=($N10),2,1)),0)</f>
        <v>3</v>
      </c>
      <c r="O254" s="2">
        <f>VLOOKUP(B254,B11:U26,14,FALSE)-IF((B$255)&gt;=($O10),(IF((B$255)-18&gt;=($O10),2,1)),0)</f>
        <v>3</v>
      </c>
      <c r="P254" s="2">
        <f>VLOOKUP(B254,B11:U26,15,FALSE)-IF((B$255)&gt;=($P10),(IF((B$255)-18&gt;=($P10),2,1)),0)</f>
        <v>5</v>
      </c>
      <c r="Q254" s="2">
        <f>VLOOKUP(B254,B11:U26,16,FALSE)-IF((B$255)&gt;=($Q10),(IF((B$255)-18&gt;=($Q10),2,1)),0)</f>
        <v>4</v>
      </c>
      <c r="R254" s="2">
        <f>VLOOKUP(B254,B11:U26,17,FALSE)-IF((B$255)&gt;=($R10),(IF((B$255)-18&gt;=($R10),2,1)),0)</f>
        <v>5</v>
      </c>
      <c r="S254" s="2">
        <f>VLOOKUP(B254,B11:U26,18,FALSE)-IF((B$255)&gt;=($S10),(IF((B$255)-18&gt;=($S10),2,1)),0)</f>
        <v>3</v>
      </c>
      <c r="T254" s="2">
        <f>VLOOKUP(B254,B11:U26,19,FALSE)-IF((B$255)&gt;=($T10),(IF((B$255)-18&gt;=($T10),2,1)),0)</f>
        <v>3</v>
      </c>
      <c r="U254" s="2">
        <f>VLOOKUP(B254,B11:U26,20,FALSE)-IF((B$255)&gt;=($U10),(IF((B$255)-18&gt;=($U10),2,1)),0)</f>
        <v>4</v>
      </c>
      <c r="V254" s="2">
        <f>SUM(M254:U254)</f>
        <v>34</v>
      </c>
      <c r="W254" s="12">
        <f>SUM(L254+V254)</f>
        <v>68</v>
      </c>
    </row>
    <row r="255" spans="1:26" x14ac:dyDescent="0.35">
      <c r="A255" s="1" t="s">
        <v>38</v>
      </c>
      <c r="B255" s="63">
        <f>(A254-(MIN(A252,A254)))</f>
        <v>4</v>
      </c>
      <c r="C255" s="2"/>
      <c r="D255" s="2"/>
      <c r="E255" s="2"/>
      <c r="F255" s="2"/>
      <c r="G255" s="2"/>
      <c r="H255" s="2"/>
      <c r="I255" s="2"/>
      <c r="J255" s="2"/>
      <c r="K255" s="2"/>
      <c r="L255" s="2"/>
      <c r="M255" s="2"/>
      <c r="N255" s="2"/>
      <c r="O255" s="2"/>
      <c r="P255" s="2"/>
      <c r="Q255" s="2"/>
      <c r="R255" s="2"/>
      <c r="S255" s="2"/>
      <c r="T255" s="2"/>
      <c r="U255" s="2"/>
      <c r="V255" s="2"/>
      <c r="W255" s="12"/>
    </row>
    <row r="256" spans="1:26" ht="15.5" x14ac:dyDescent="0.35">
      <c r="B256" s="580" t="str">
        <f>B252</f>
        <v>Delagardelle</v>
      </c>
      <c r="C256" s="138">
        <f>IF((C252)&lt;&gt;(C254),(IF((C254)&gt;(C252),(1),(0))),(0.5))</f>
        <v>0.5</v>
      </c>
      <c r="D256" s="138">
        <f t="shared" ref="D256:U256" si="145">IF((D252)&lt;&gt;(D254),(IF((D254)&gt;(D252),(1),(0))),(0.5))</f>
        <v>0.5</v>
      </c>
      <c r="E256" s="138">
        <f t="shared" si="145"/>
        <v>0.5</v>
      </c>
      <c r="F256" s="138">
        <f t="shared" si="145"/>
        <v>0.5</v>
      </c>
      <c r="G256" s="138">
        <f t="shared" si="145"/>
        <v>0.5</v>
      </c>
      <c r="H256" s="138">
        <f t="shared" si="145"/>
        <v>0</v>
      </c>
      <c r="I256" s="138">
        <f t="shared" si="145"/>
        <v>0</v>
      </c>
      <c r="J256" s="138">
        <f t="shared" si="145"/>
        <v>0.5</v>
      </c>
      <c r="K256" s="138">
        <f t="shared" si="145"/>
        <v>0.5</v>
      </c>
      <c r="L256" s="138">
        <f>SUM(C256:K256)</f>
        <v>3.5</v>
      </c>
      <c r="M256" s="138">
        <f t="shared" si="145"/>
        <v>0.5</v>
      </c>
      <c r="N256" s="138">
        <f t="shared" si="145"/>
        <v>0.5</v>
      </c>
      <c r="O256" s="138">
        <f t="shared" si="145"/>
        <v>0</v>
      </c>
      <c r="P256" s="138">
        <f t="shared" si="145"/>
        <v>0.5</v>
      </c>
      <c r="Q256" s="138">
        <f t="shared" si="145"/>
        <v>0.5</v>
      </c>
      <c r="R256" s="138">
        <f t="shared" si="145"/>
        <v>0.5</v>
      </c>
      <c r="S256" s="138">
        <f t="shared" si="145"/>
        <v>0</v>
      </c>
      <c r="T256" s="138">
        <f t="shared" si="145"/>
        <v>0.5</v>
      </c>
      <c r="U256" s="138">
        <f t="shared" si="145"/>
        <v>0.5</v>
      </c>
      <c r="V256" s="138">
        <f>SUM(M256:U256)</f>
        <v>3.5</v>
      </c>
      <c r="W256" s="566">
        <f>SUM(L256+V256)</f>
        <v>7</v>
      </c>
    </row>
    <row r="257" spans="1:26" ht="16" thickBot="1" x14ac:dyDescent="0.4">
      <c r="B257" s="582" t="str">
        <f>B254</f>
        <v>Whitehill</v>
      </c>
      <c r="C257" s="567">
        <f>IF((C254)&lt;&gt;(C252),(IF((C252)&gt;(C254),(1),(0))),(0.5))</f>
        <v>0.5</v>
      </c>
      <c r="D257" s="567">
        <f t="shared" ref="D257:U257" si="146">IF((D254)&lt;&gt;(D252),(IF((D252)&gt;(D254),(1),(0))),(0.5))</f>
        <v>0.5</v>
      </c>
      <c r="E257" s="567">
        <f t="shared" si="146"/>
        <v>0.5</v>
      </c>
      <c r="F257" s="567">
        <f t="shared" si="146"/>
        <v>0.5</v>
      </c>
      <c r="G257" s="567">
        <f t="shared" si="146"/>
        <v>0.5</v>
      </c>
      <c r="H257" s="567">
        <f t="shared" si="146"/>
        <v>1</v>
      </c>
      <c r="I257" s="567">
        <f t="shared" si="146"/>
        <v>1</v>
      </c>
      <c r="J257" s="567">
        <f t="shared" si="146"/>
        <v>0.5</v>
      </c>
      <c r="K257" s="567">
        <f t="shared" si="146"/>
        <v>0.5</v>
      </c>
      <c r="L257" s="567">
        <f>SUM(C257:K257)</f>
        <v>5.5</v>
      </c>
      <c r="M257" s="567">
        <f t="shared" si="146"/>
        <v>0.5</v>
      </c>
      <c r="N257" s="567">
        <f t="shared" si="146"/>
        <v>0.5</v>
      </c>
      <c r="O257" s="567">
        <f t="shared" si="146"/>
        <v>1</v>
      </c>
      <c r="P257" s="567">
        <f t="shared" si="146"/>
        <v>0.5</v>
      </c>
      <c r="Q257" s="567">
        <f t="shared" si="146"/>
        <v>0.5</v>
      </c>
      <c r="R257" s="567">
        <f t="shared" si="146"/>
        <v>0.5</v>
      </c>
      <c r="S257" s="567">
        <f t="shared" si="146"/>
        <v>1</v>
      </c>
      <c r="T257" s="567">
        <f t="shared" si="146"/>
        <v>0.5</v>
      </c>
      <c r="U257" s="567">
        <f t="shared" si="146"/>
        <v>0.5</v>
      </c>
      <c r="V257" s="567">
        <f>SUM(M257:U257)</f>
        <v>5.5</v>
      </c>
      <c r="W257" s="568">
        <f>SUM(L257+V257)</f>
        <v>11</v>
      </c>
    </row>
    <row r="258" spans="1:26" ht="15" thickBot="1" x14ac:dyDescent="0.4">
      <c r="B258" s="190"/>
      <c r="C258" s="2"/>
      <c r="D258" s="2"/>
      <c r="E258" s="2"/>
      <c r="F258" s="2"/>
      <c r="G258" s="2"/>
      <c r="H258" s="2"/>
      <c r="I258" s="2"/>
      <c r="J258" s="2"/>
      <c r="K258" s="2"/>
      <c r="L258" s="2"/>
      <c r="M258" s="2"/>
      <c r="N258" s="2"/>
      <c r="O258" s="2"/>
      <c r="P258" s="2"/>
      <c r="Q258" s="2"/>
      <c r="R258" s="2"/>
      <c r="S258" s="2"/>
      <c r="T258" s="2"/>
      <c r="U258" s="2"/>
      <c r="V258" s="2"/>
      <c r="W258" s="2"/>
    </row>
    <row r="259" spans="1:26" ht="15" thickBot="1" x14ac:dyDescent="0.4">
      <c r="B259" s="20" t="s">
        <v>245</v>
      </c>
      <c r="C259" s="561"/>
      <c r="D259" s="561"/>
      <c r="E259" s="561"/>
      <c r="F259" s="561"/>
      <c r="G259" s="561"/>
      <c r="H259" s="561"/>
      <c r="I259" s="561"/>
      <c r="J259" s="561"/>
      <c r="K259" s="561"/>
      <c r="L259" s="561"/>
      <c r="M259" s="561"/>
      <c r="N259" s="561"/>
      <c r="O259" s="561"/>
      <c r="P259" s="561"/>
      <c r="Q259" s="561"/>
      <c r="R259" s="598" t="s">
        <v>25</v>
      </c>
      <c r="S259" s="598"/>
      <c r="T259" s="599"/>
      <c r="U259" s="600"/>
      <c r="V259" s="600"/>
      <c r="W259" s="601"/>
    </row>
    <row r="260" spans="1:26" ht="15.75" customHeight="1" x14ac:dyDescent="0.5">
      <c r="A260" s="1">
        <f>VLOOKUP(B260,'Player Info'!B5:C55,2,FALSE)</f>
        <v>8</v>
      </c>
      <c r="B260" s="88" t="s">
        <v>6</v>
      </c>
      <c r="C260" s="2">
        <f>VLOOKUP(B260,B11:U26,2,FALSE)-IF((B$261)&gt;=($C10),(IF((B$261)-18&gt;=($C10),2,1)),0)</f>
        <v>4</v>
      </c>
      <c r="D260" s="2">
        <f>VLOOKUP(B260,B11:U26,3,FALSE)-IF((B$261)&gt;=($D10),(IF((B$261)-18&gt;=($D10),2,1)),0)</f>
        <v>5</v>
      </c>
      <c r="E260" s="2">
        <f>VLOOKUP(B260,B11:U26,4,FALSE)-IF((B$261)&gt;=($E10),(IF((B$261)-18&gt;=($E10),2,1)),0)</f>
        <v>3</v>
      </c>
      <c r="F260" s="2">
        <f>VLOOKUP(B260,B11:U26,5,FALSE)-IF((B$261)&gt;=($F10),(IF((B$261)-18&gt;=($F10),2,1)),0)</f>
        <v>4</v>
      </c>
      <c r="G260" s="2">
        <f>VLOOKUP(B260,B11:U26,6,FALSE)-IF((B$261)&gt;=($G10),(IF((B$261)-18&gt;=($G10),2,1)),0)</f>
        <v>4</v>
      </c>
      <c r="H260" s="2">
        <f>VLOOKUP(B260,B11:U26,7,FALSE)-IF((B$261)&gt;=($H10),(IF((B$261)-18&gt;=($H10),2,1)),0)</f>
        <v>4</v>
      </c>
      <c r="I260" s="2">
        <f>VLOOKUP(B260,B11:U26,8,FALSE)-IF((B$261)&gt;=($I10),(IF((B$261)-18&gt;=($I10),2,1)),0)</f>
        <v>4</v>
      </c>
      <c r="J260" s="2">
        <f>VLOOKUP(B260,B11:U26,9,FALSE)-IF((B$261)&gt;=($J10),(IF((B$261)-18&gt;=($J10),2,1)),0)</f>
        <v>3</v>
      </c>
      <c r="K260" s="2">
        <f>VLOOKUP(B260,B11:U26,10,FALSE)-IF((B$261)&gt;=($K10),(IF((B$261)-18&gt;=($K10),2,1)),0)</f>
        <v>5</v>
      </c>
      <c r="L260" s="2">
        <f>SUM(C260:K260)</f>
        <v>36</v>
      </c>
      <c r="M260" s="2">
        <f>VLOOKUP(B260,B11:U26,12,FALSE)-IF((B$261)&gt;=($M10),(IF((B$261)-18&gt;=($M10),2,1)),0)</f>
        <v>4</v>
      </c>
      <c r="N260" s="2">
        <f>VLOOKUP(B260,B11:U26,13,FALSE)-IF((B$261)&gt;=($N10),(IF((B$261)-18&gt;=($N10),2,1)),0)</f>
        <v>3</v>
      </c>
      <c r="O260" s="2">
        <f>VLOOKUP(B260,B11:U26,14,FALSE)-IF((B$261)&gt;=($O10),(IF((B$261)-18&gt;=($O10),2,1)),0)</f>
        <v>4</v>
      </c>
      <c r="P260" s="2">
        <f>VLOOKUP(B260,B11:U26,15,FALSE)-IF((B$261)&gt;=($P10),(IF((B$261)-18&gt;=($P10),2,1)),0)</f>
        <v>5</v>
      </c>
      <c r="Q260" s="2">
        <f>VLOOKUP(B260,B11:U26,16,FALSE)-IF((B$261)&gt;=($Q10),(IF((B$261)-18&gt;=($Q10),2,1)),0)</f>
        <v>4</v>
      </c>
      <c r="R260" s="2">
        <f>VLOOKUP(B260,B11:U26,17,FALSE)-IF((B$261)&gt;=($R10),(IF((B$261)-18&gt;=($R10),2,1)),0)</f>
        <v>5</v>
      </c>
      <c r="S260" s="2">
        <f>VLOOKUP(B260,B11:U26,18,FALSE)-IF((B$261)&gt;=($S10),(IF((B$261)-18&gt;=($S10),2,1)),0)</f>
        <v>4</v>
      </c>
      <c r="T260" s="2">
        <f>VLOOKUP(B260,B11:U26,19,FALSE)-IF((B$261)&gt;=($T10),(IF((B$261)-18&gt;=($T10),2,1)),0)</f>
        <v>3</v>
      </c>
      <c r="U260" s="2">
        <f>VLOOKUP(B260,B11:U26,20,FALSE)-IF((B$261)&gt;=($U10),(IF((B$261)-18&gt;=($U10),2,1)),0)</f>
        <v>4</v>
      </c>
      <c r="V260" s="2">
        <f>SUM(M260:U260)</f>
        <v>36</v>
      </c>
      <c r="W260" s="12">
        <f>SUM(L260+V260)</f>
        <v>72</v>
      </c>
      <c r="X260" s="1"/>
      <c r="Y260" s="44"/>
      <c r="Z260" s="2"/>
    </row>
    <row r="261" spans="1:26" x14ac:dyDescent="0.35">
      <c r="A261" s="1" t="s">
        <v>38</v>
      </c>
      <c r="B261" s="65">
        <f>(A260-(MIN(A260,A262)))</f>
        <v>0</v>
      </c>
      <c r="C261" s="2"/>
      <c r="D261" s="2"/>
      <c r="E261" s="2"/>
      <c r="F261" s="2"/>
      <c r="G261" s="2"/>
      <c r="H261" s="2"/>
      <c r="I261" s="2"/>
      <c r="J261" s="2"/>
      <c r="K261" s="2"/>
      <c r="L261" s="2"/>
      <c r="M261" s="2"/>
      <c r="N261" s="2"/>
      <c r="O261" s="2"/>
      <c r="P261" s="2"/>
      <c r="Q261" s="2"/>
      <c r="R261" s="2"/>
      <c r="S261" s="2"/>
      <c r="T261" s="2"/>
      <c r="U261" s="2"/>
      <c r="V261" s="2"/>
      <c r="W261" s="12"/>
    </row>
    <row r="262" spans="1:26" x14ac:dyDescent="0.35">
      <c r="A262" s="1">
        <f>VLOOKUP(B262,'Player Info'!B5:C55,2,FALSE)</f>
        <v>12</v>
      </c>
      <c r="B262" s="63" t="s">
        <v>96</v>
      </c>
      <c r="C262" s="2">
        <f>VLOOKUP(B262,B11:U26,2,FALSE)-IF((B$263)&gt;=($C10),(IF((B$263)-18&gt;=($C10),2,1)),0)</f>
        <v>4</v>
      </c>
      <c r="D262" s="2">
        <f>VLOOKUP(B262,B11:U26,3,FALSE)-IF((B$263)&gt;=($D10),(IF((B$263)-18&gt;=($D10),2,1)),0)</f>
        <v>5</v>
      </c>
      <c r="E262" s="2">
        <f>VLOOKUP(B262,B11:U26,4,FALSE)-IF((B$263)&gt;=($E10),(IF((B$263)-18&gt;=($E10),2,1)),0)</f>
        <v>3</v>
      </c>
      <c r="F262" s="2">
        <f>VLOOKUP(B262,B11:U26,5,FALSE)-IF((B$263)&gt;=($F10),(IF((B$263)-18&gt;=($F10),2,1)),0)</f>
        <v>4</v>
      </c>
      <c r="G262" s="2">
        <f>VLOOKUP(B262,B11:U26,6,FALSE)-IF((B$263)&gt;=($G10),(IF((B$263)-18&gt;=($G10),2,1)),0)</f>
        <v>4</v>
      </c>
      <c r="H262" s="2">
        <f>VLOOKUP(B262,B11:U26,7,FALSE)-IF((B$263)&gt;=($H10),(IF((B$263)-18&gt;=($H10),2,1)),0)</f>
        <v>3</v>
      </c>
      <c r="I262" s="2">
        <f>VLOOKUP(B262,B11:U26,8,FALSE)-IF((B$263)&gt;=($I10),(IF((B$263)-18&gt;=($I10),2,1)),0)</f>
        <v>3</v>
      </c>
      <c r="J262" s="2">
        <f>VLOOKUP(B262,B11:U26,9,FALSE)-IF((B$263)&gt;=($J10),(IF((B$263)-18&gt;=($J10),2,1)),0)</f>
        <v>3</v>
      </c>
      <c r="K262" s="2">
        <f>VLOOKUP(B262,B11:U26,10,FALSE)-IF((B$263)&gt;=($K10),(IF((B$263)-18&gt;=($K10),2,1)),0)</f>
        <v>5</v>
      </c>
      <c r="L262" s="2">
        <f>SUM(C262:K262)</f>
        <v>34</v>
      </c>
      <c r="M262" s="2">
        <f>VLOOKUP(B262,B11:U26,12,FALSE)-IF((B$263)&gt;=($M10),(IF((B$263)-18&gt;=($M10),2,1)),0)</f>
        <v>4</v>
      </c>
      <c r="N262" s="2">
        <f>VLOOKUP(B262,B11:U26,13,FALSE)-IF((B$263)&gt;=($N10),(IF((B$263)-18&gt;=($N10),2,1)),0)</f>
        <v>3</v>
      </c>
      <c r="O262" s="2">
        <f>VLOOKUP(B262,B11:U26,14,FALSE)-IF((B$263)&gt;=($O10),(IF((B$263)-18&gt;=($O10),2,1)),0)</f>
        <v>3</v>
      </c>
      <c r="P262" s="2">
        <f>VLOOKUP(B262,B11:U26,15,FALSE)-IF((B$263)&gt;=($P10),(IF((B$263)-18&gt;=($P10),2,1)),0)</f>
        <v>5</v>
      </c>
      <c r="Q262" s="2">
        <f>VLOOKUP(B262,B11:U26,16,FALSE)-IF((B$263)&gt;=($Q10),(IF((B$263)-18&gt;=($Q10),2,1)),0)</f>
        <v>4</v>
      </c>
      <c r="R262" s="2">
        <f>VLOOKUP(B262,B11:U26,17,FALSE)-IF((B$263)&gt;=($R10),(IF((B$263)-18&gt;=($R10),2,1)),0)</f>
        <v>5</v>
      </c>
      <c r="S262" s="2">
        <f>VLOOKUP(B262,B11:U26,18,FALSE)-IF((B$263)&gt;=($S10),(IF((B$263)-18&gt;=($S10),2,1)),0)</f>
        <v>3</v>
      </c>
      <c r="T262" s="2">
        <f>VLOOKUP(B262,B11:U26,19,FALSE)-IF((B$263)&gt;=($T10),(IF((B$263)-18&gt;=($T10),2,1)),0)</f>
        <v>3</v>
      </c>
      <c r="U262" s="2">
        <f>VLOOKUP(B262,B11:U26,20,FALSE)-IF((B$263)&gt;=($U10),(IF((B$263)-18&gt;=($U10),2,1)),0)</f>
        <v>4</v>
      </c>
      <c r="V262" s="2">
        <f>SUM(M262:U262)</f>
        <v>34</v>
      </c>
      <c r="W262" s="12">
        <f>SUM(L262+V262)</f>
        <v>68</v>
      </c>
    </row>
    <row r="263" spans="1:26" x14ac:dyDescent="0.35">
      <c r="A263" s="1" t="s">
        <v>38</v>
      </c>
      <c r="B263" s="63">
        <f>(A262-(MIN(A262,A260)))</f>
        <v>4</v>
      </c>
      <c r="C263" s="2"/>
      <c r="D263" s="2"/>
      <c r="E263" s="2"/>
      <c r="F263" s="2"/>
      <c r="G263" s="2"/>
      <c r="H263" s="2"/>
      <c r="I263" s="2"/>
      <c r="J263" s="2"/>
      <c r="K263" s="2"/>
      <c r="L263" s="2"/>
      <c r="M263" s="2"/>
      <c r="N263" s="2"/>
      <c r="O263" s="2"/>
      <c r="P263" s="2"/>
      <c r="Q263" s="2"/>
      <c r="R263" s="2"/>
      <c r="S263" s="2"/>
      <c r="T263" s="2"/>
      <c r="U263" s="2"/>
      <c r="V263" s="2"/>
      <c r="W263" s="12"/>
    </row>
    <row r="264" spans="1:26" ht="15.5" x14ac:dyDescent="0.35">
      <c r="B264" s="580" t="str">
        <f>B260</f>
        <v>Delagardelle</v>
      </c>
      <c r="C264" s="138">
        <f>IF((C260)&lt;&gt;(C262),(IF((C262)&gt;(C260),(1),(0))),(0.5))</f>
        <v>0.5</v>
      </c>
      <c r="D264" s="138">
        <f t="shared" ref="D264:U264" si="147">IF((D260)&lt;&gt;(D262),(IF((D262)&gt;(D260),(1),(0))),(0.5))</f>
        <v>0.5</v>
      </c>
      <c r="E264" s="138">
        <f t="shared" si="147"/>
        <v>0.5</v>
      </c>
      <c r="F264" s="138">
        <f t="shared" si="147"/>
        <v>0.5</v>
      </c>
      <c r="G264" s="138">
        <f t="shared" si="147"/>
        <v>0.5</v>
      </c>
      <c r="H264" s="138">
        <f t="shared" si="147"/>
        <v>0</v>
      </c>
      <c r="I264" s="138">
        <f t="shared" si="147"/>
        <v>0</v>
      </c>
      <c r="J264" s="138">
        <f t="shared" si="147"/>
        <v>0.5</v>
      </c>
      <c r="K264" s="138">
        <f t="shared" si="147"/>
        <v>0.5</v>
      </c>
      <c r="L264" s="138">
        <f>SUM(C264:K264)</f>
        <v>3.5</v>
      </c>
      <c r="M264" s="138">
        <f t="shared" si="147"/>
        <v>0.5</v>
      </c>
      <c r="N264" s="138">
        <f t="shared" si="147"/>
        <v>0.5</v>
      </c>
      <c r="O264" s="138">
        <f t="shared" si="147"/>
        <v>0</v>
      </c>
      <c r="P264" s="138">
        <f t="shared" si="147"/>
        <v>0.5</v>
      </c>
      <c r="Q264" s="138">
        <f t="shared" si="147"/>
        <v>0.5</v>
      </c>
      <c r="R264" s="138">
        <f t="shared" si="147"/>
        <v>0.5</v>
      </c>
      <c r="S264" s="138">
        <f t="shared" si="147"/>
        <v>0</v>
      </c>
      <c r="T264" s="138">
        <f t="shared" si="147"/>
        <v>0.5</v>
      </c>
      <c r="U264" s="138">
        <f t="shared" si="147"/>
        <v>0.5</v>
      </c>
      <c r="V264" s="138">
        <f>SUM(M264:U264)</f>
        <v>3.5</v>
      </c>
      <c r="W264" s="566">
        <f>SUM(L264,V264)</f>
        <v>7</v>
      </c>
    </row>
    <row r="265" spans="1:26" ht="16" thickBot="1" x14ac:dyDescent="0.4">
      <c r="B265" s="582" t="str">
        <f>B262</f>
        <v>Whitehill</v>
      </c>
      <c r="C265" s="567">
        <f>IF((C262)&lt;&gt;(C260),(IF((C260)&gt;(C262),(1),(0))),(0.5))</f>
        <v>0.5</v>
      </c>
      <c r="D265" s="567">
        <f t="shared" ref="D265:U265" si="148">IF((D262)&lt;&gt;(D260),(IF((D260)&gt;(D262),(1),(0))),(0.5))</f>
        <v>0.5</v>
      </c>
      <c r="E265" s="567">
        <f t="shared" si="148"/>
        <v>0.5</v>
      </c>
      <c r="F265" s="567">
        <f t="shared" si="148"/>
        <v>0.5</v>
      </c>
      <c r="G265" s="567">
        <f t="shared" si="148"/>
        <v>0.5</v>
      </c>
      <c r="H265" s="567">
        <f t="shared" si="148"/>
        <v>1</v>
      </c>
      <c r="I265" s="567">
        <f t="shared" si="148"/>
        <v>1</v>
      </c>
      <c r="J265" s="567">
        <f t="shared" si="148"/>
        <v>0.5</v>
      </c>
      <c r="K265" s="567">
        <f t="shared" si="148"/>
        <v>0.5</v>
      </c>
      <c r="L265" s="567">
        <f>SUM(C265:K265)</f>
        <v>5.5</v>
      </c>
      <c r="M265" s="567">
        <f t="shared" si="148"/>
        <v>0.5</v>
      </c>
      <c r="N265" s="567">
        <f t="shared" si="148"/>
        <v>0.5</v>
      </c>
      <c r="O265" s="567">
        <f t="shared" si="148"/>
        <v>1</v>
      </c>
      <c r="P265" s="567">
        <f t="shared" si="148"/>
        <v>0.5</v>
      </c>
      <c r="Q265" s="567">
        <f t="shared" si="148"/>
        <v>0.5</v>
      </c>
      <c r="R265" s="567">
        <f t="shared" si="148"/>
        <v>0.5</v>
      </c>
      <c r="S265" s="567">
        <f t="shared" si="148"/>
        <v>1</v>
      </c>
      <c r="T265" s="567">
        <f t="shared" si="148"/>
        <v>0.5</v>
      </c>
      <c r="U265" s="567">
        <f t="shared" si="148"/>
        <v>0.5</v>
      </c>
      <c r="V265" s="567">
        <f>SUM(M265:U265)</f>
        <v>5.5</v>
      </c>
      <c r="W265" s="568">
        <f>SUM(L265+V265)</f>
        <v>11</v>
      </c>
    </row>
    <row r="266" spans="1:26" ht="15" thickBot="1" x14ac:dyDescent="0.4">
      <c r="C266" s="2"/>
      <c r="D266" s="2"/>
      <c r="E266" s="2"/>
      <c r="F266" s="2"/>
      <c r="G266" s="2"/>
      <c r="H266" s="2"/>
      <c r="I266" s="2"/>
      <c r="J266" s="2"/>
      <c r="K266" s="2"/>
      <c r="L266" s="2"/>
      <c r="M266" s="2"/>
      <c r="N266" s="2"/>
      <c r="O266" s="2"/>
      <c r="P266" s="2"/>
      <c r="Q266" s="2"/>
      <c r="R266" s="2"/>
      <c r="S266" s="2"/>
      <c r="T266" s="2"/>
      <c r="U266" s="2"/>
      <c r="V266" s="2"/>
      <c r="W266" s="2"/>
    </row>
    <row r="267" spans="1:26" ht="15" thickBot="1" x14ac:dyDescent="0.4">
      <c r="B267" s="20" t="s">
        <v>246</v>
      </c>
      <c r="C267" s="561"/>
      <c r="D267" s="561"/>
      <c r="E267" s="561"/>
      <c r="F267" s="561"/>
      <c r="G267" s="561"/>
      <c r="H267" s="561"/>
      <c r="I267" s="561"/>
      <c r="J267" s="561"/>
      <c r="K267" s="561"/>
      <c r="L267" s="561"/>
      <c r="M267" s="561"/>
      <c r="N267" s="561"/>
      <c r="O267" s="561"/>
      <c r="P267" s="561"/>
      <c r="Q267" s="561"/>
      <c r="R267" s="598" t="s">
        <v>25</v>
      </c>
      <c r="S267" s="598"/>
      <c r="T267" s="599"/>
      <c r="U267" s="600"/>
      <c r="V267" s="600"/>
      <c r="W267" s="601"/>
    </row>
    <row r="268" spans="1:26" x14ac:dyDescent="0.35">
      <c r="A268" s="1">
        <f>VLOOKUP(B268,'Player Info'!B5:C55,2,FALSE)</f>
        <v>8</v>
      </c>
      <c r="B268" s="88" t="s">
        <v>6</v>
      </c>
      <c r="C268" s="2">
        <f>VLOOKUP(B268,B11:U26,2,FALSE)-IF((B$269)&gt;=($C10),(IF((B$269)-18&gt;=($C10),2,1)),0)</f>
        <v>4</v>
      </c>
      <c r="D268" s="2">
        <f>VLOOKUP(B268,B11:U26,3,FALSE)-IF((B$269)&gt;=($D10),(IF((B$269)-18&gt;=($D10),2,1)),0)</f>
        <v>5</v>
      </c>
      <c r="E268" s="2">
        <f>VLOOKUP(B268,B11:U26,4,FALSE)-IF((B$269)&gt;=($E10),(IF((B$269)-18&gt;=($E10),2,1)),0)</f>
        <v>3</v>
      </c>
      <c r="F268" s="2">
        <f>VLOOKUP(B268,B11:U26,5,FALSE)-IF((B$269)&gt;=($F10),(IF((B$269)-18&gt;=($F10),2,1)),0)</f>
        <v>4</v>
      </c>
      <c r="G268" s="2">
        <f>VLOOKUP(B268,B11:U26,6,FALSE)-IF((B$269)&gt;=($G10),(IF((B$269)-18&gt;=($G10),2,1)),0)</f>
        <v>4</v>
      </c>
      <c r="H268" s="2">
        <f>VLOOKUP(B268,B11:U26,7,FALSE)-IF((B$269)&gt;=($H10),(IF((B$269)-18&gt;=($H10),2,1)),0)</f>
        <v>4</v>
      </c>
      <c r="I268" s="2">
        <f>VLOOKUP(B268,B11:U26,8,FALSE)-IF((B$269)&gt;=($I10),(IF((B$269)-18&gt;=($I10),2,1)),0)</f>
        <v>4</v>
      </c>
      <c r="J268" s="2">
        <f>VLOOKUP(B268,B11:U26,9,FALSE)-IF((B$269)&gt;=($J10),(IF((B$269)-18&gt;=($J10),2,1)),0)</f>
        <v>3</v>
      </c>
      <c r="K268" s="2">
        <f>VLOOKUP(B268,B11:U26,10,FALSE)-IF((B$269)&gt;=($K10),(IF((B$269)-18&gt;=($K10),2,1)),0)</f>
        <v>5</v>
      </c>
      <c r="L268" s="2">
        <f>SUM(C268:K268)</f>
        <v>36</v>
      </c>
      <c r="M268" s="2">
        <f>VLOOKUP(B268,B11:U26,12,FALSE)-IF((B$269)&gt;=($M10),(IF((B$269)-18&gt;=($M10),2,1)),0)</f>
        <v>4</v>
      </c>
      <c r="N268" s="2">
        <f>VLOOKUP(B268,B11:U26,13,FALSE)-IF((B$269)&gt;=($N10),(IF((B$269)-18&gt;=($N10),2,1)),0)</f>
        <v>3</v>
      </c>
      <c r="O268" s="2">
        <f>VLOOKUP(B268,B11:U26,14,FALSE)-IF((B$269)&gt;=($O10),(IF((B$269)-18&gt;=($O10),2,1)),0)</f>
        <v>4</v>
      </c>
      <c r="P268" s="2">
        <f>VLOOKUP(B268,B11:U26,15,FALSE)-IF((B$269)&gt;=($P10),(IF((B$269)-18&gt;=($P10),2,1)),0)</f>
        <v>5</v>
      </c>
      <c r="Q268" s="2">
        <f>VLOOKUP(B268,B11:U26,16,FALSE)-IF((B$269)&gt;=($Q10),(IF((B$269)-18&gt;=($Q10),2,1)),0)</f>
        <v>4</v>
      </c>
      <c r="R268" s="2">
        <f>VLOOKUP(B268,B11:U26,17,FALSE)-IF((B$269)&gt;=($R10),(IF((B$269)-18&gt;=($R10),2,1)),0)</f>
        <v>5</v>
      </c>
      <c r="S268" s="2">
        <f>VLOOKUP(B268,B11:U26,18,FALSE)-IF((B$269)&gt;=($S10),(IF((B$269)-18&gt;=($S10),2,1)),0)</f>
        <v>4</v>
      </c>
      <c r="T268" s="2">
        <f>VLOOKUP(B268,B11:U26,19,FALSE)-IF((B$269)&gt;=($T10),(IF((B$269)-18&gt;=($T10),2,1)),0)</f>
        <v>3</v>
      </c>
      <c r="U268" s="2">
        <f>VLOOKUP(B268,B11:U26,20,FALSE)-IF((B$269)&gt;=($U10),(IF((B$269)-18&gt;=($U10),2,1)),0)</f>
        <v>4</v>
      </c>
      <c r="V268" s="2">
        <f>SUM(M268:U268)</f>
        <v>36</v>
      </c>
      <c r="W268" s="12">
        <f>SUM(L268+V268)</f>
        <v>72</v>
      </c>
    </row>
    <row r="269" spans="1:26" x14ac:dyDescent="0.35">
      <c r="A269" s="1" t="s">
        <v>38</v>
      </c>
      <c r="B269" s="65">
        <f>(A268-(MIN(A268,A270)))</f>
        <v>0</v>
      </c>
      <c r="C269" s="2"/>
      <c r="D269" s="2"/>
      <c r="E269" s="2"/>
      <c r="F269" s="2"/>
      <c r="G269" s="2"/>
      <c r="H269" s="2"/>
      <c r="I269" s="2"/>
      <c r="J269" s="2"/>
      <c r="K269" s="2"/>
      <c r="L269" s="2"/>
      <c r="M269" s="2"/>
      <c r="N269" s="2"/>
      <c r="O269" s="2"/>
      <c r="P269" s="2"/>
      <c r="Q269" s="2"/>
      <c r="R269" s="2"/>
      <c r="S269" s="2"/>
      <c r="T269" s="2"/>
      <c r="U269" s="2"/>
      <c r="V269" s="2"/>
      <c r="W269" s="12"/>
    </row>
    <row r="270" spans="1:26" x14ac:dyDescent="0.35">
      <c r="A270" s="1">
        <f>VLOOKUP(B270,'Player Info'!B5:C55,2,FALSE)</f>
        <v>12</v>
      </c>
      <c r="B270" s="63" t="s">
        <v>96</v>
      </c>
      <c r="C270" s="2">
        <f>VLOOKUP(B270,B11:U26,2,FALSE)-IF((B$271)&gt;=($C10),(IF((B$271)-18&gt;=($C10),2,1)),0)</f>
        <v>4</v>
      </c>
      <c r="D270" s="2">
        <f>VLOOKUP(B270,B11:U26,3,FALSE)-IF((B$271)&gt;=($D10),(IF((B$271)-18&gt;=($D10),2,1)),0)</f>
        <v>5</v>
      </c>
      <c r="E270" s="2">
        <f>VLOOKUP(B270,B11:U26,4,FALSE)-IF((B$271)&gt;=($E10),(IF((B$271)-18&gt;=($E10),2,1)),0)</f>
        <v>3</v>
      </c>
      <c r="F270" s="2">
        <f>VLOOKUP(B270,B11:U26,5,FALSE)-IF((B$271)&gt;=($F10),(IF((B$271)-18&gt;=($F10),2,1)),0)</f>
        <v>4</v>
      </c>
      <c r="G270" s="2">
        <f>VLOOKUP(B270,B11:U26,6,FALSE)-IF((B$271)&gt;=($G10),(IF((B$271)-18&gt;=($G10),2,1)),0)</f>
        <v>4</v>
      </c>
      <c r="H270" s="2">
        <f>VLOOKUP(B270,B11:U26,7,FALSE)-IF((B$271)&gt;=($H10),(IF((B$271)-18&gt;=($H10),2,1)),0)</f>
        <v>3</v>
      </c>
      <c r="I270" s="2">
        <f>VLOOKUP(B270,B11:U26,8,FALSE)-IF((B$271)&gt;=($I10),(IF((B$271)-18&gt;=($I10),2,1)),0)</f>
        <v>3</v>
      </c>
      <c r="J270" s="2">
        <f>VLOOKUP(B270,B11:U26,9,FALSE)-IF((B$271)&gt;=($J10),(IF((B$271)-18&gt;=($J10),2,1)),0)</f>
        <v>3</v>
      </c>
      <c r="K270" s="2">
        <f>VLOOKUP(B270,B11:U26,10,FALSE)-IF((B$271)&gt;=($K10),(IF((B$271)-18&gt;=($K10),2,1)),0)</f>
        <v>5</v>
      </c>
      <c r="L270" s="2">
        <f>SUM(C270:K270)</f>
        <v>34</v>
      </c>
      <c r="M270" s="2">
        <f>VLOOKUP(B270,B11:U26,12,FALSE)-IF((B$271)&gt;=($M10),(IF((B$271)-18&gt;=($M10),2,1)),0)</f>
        <v>4</v>
      </c>
      <c r="N270" s="2">
        <f>VLOOKUP(B270,B11:U26,13,FALSE)-IF((B$271)&gt;=($N10),(IF((B$271)-18&gt;=($N10),2,1)),0)</f>
        <v>3</v>
      </c>
      <c r="O270" s="2">
        <f>VLOOKUP(B270,B11:U26,14,FALSE)-IF((B$271)&gt;=($O10),(IF((B$271)-18&gt;=($O10),2,1)),0)</f>
        <v>3</v>
      </c>
      <c r="P270" s="2">
        <f>VLOOKUP(B270,B11:U26,15,FALSE)-IF((B$271)&gt;=($P10),(IF((B$271)-18&gt;=($P10),2,1)),0)</f>
        <v>5</v>
      </c>
      <c r="Q270" s="2">
        <f>VLOOKUP(B270,B11:U26,16,FALSE)-IF((B$271)&gt;=($Q10),(IF((B$271)-18&gt;=($Q10),2,1)),0)</f>
        <v>4</v>
      </c>
      <c r="R270" s="2">
        <f>VLOOKUP(B270,B11:U26,17,FALSE)-IF((B$271)&gt;=($R10),(IF((B$271)-18&gt;=($R10),2,1)),0)</f>
        <v>5</v>
      </c>
      <c r="S270" s="2">
        <f>VLOOKUP(B270,B11:U26,18,FALSE)-IF((B$271)&gt;=($S10),(IF((B$271)-18&gt;=($S10),2,1)),0)</f>
        <v>3</v>
      </c>
      <c r="T270" s="2">
        <f>VLOOKUP(B270,B11:U26,19,FALSE)-IF((B$271)&gt;=($T10),(IF((B$271)-18&gt;=($T10),2,1)),0)</f>
        <v>3</v>
      </c>
      <c r="U270" s="2">
        <f>VLOOKUP(B270,B11:U26,20,FALSE)-IF((B$271)&gt;=($U10),(IF((B$271)-18&gt;=($U10),2,1)),0)</f>
        <v>4</v>
      </c>
      <c r="V270" s="2">
        <f>SUM(M270:U270)</f>
        <v>34</v>
      </c>
      <c r="W270" s="12">
        <f>SUM(L270+V270)</f>
        <v>68</v>
      </c>
    </row>
    <row r="271" spans="1:26" x14ac:dyDescent="0.35">
      <c r="A271" s="1" t="s">
        <v>38</v>
      </c>
      <c r="B271" s="63">
        <f>(A270-(MIN(A268,A270)))</f>
        <v>4</v>
      </c>
      <c r="C271" s="2"/>
      <c r="D271" s="2"/>
      <c r="E271" s="2"/>
      <c r="F271" s="2"/>
      <c r="G271" s="2"/>
      <c r="H271" s="2"/>
      <c r="I271" s="2"/>
      <c r="J271" s="2"/>
      <c r="K271" s="2"/>
      <c r="L271" s="2"/>
      <c r="M271" s="2"/>
      <c r="N271" s="2"/>
      <c r="O271" s="2"/>
      <c r="P271" s="2"/>
      <c r="Q271" s="2"/>
      <c r="R271" s="2"/>
      <c r="S271" s="2"/>
      <c r="T271" s="2"/>
      <c r="U271" s="2"/>
      <c r="V271" s="2"/>
      <c r="W271" s="12"/>
    </row>
    <row r="272" spans="1:26" ht="15.5" x14ac:dyDescent="0.35">
      <c r="B272" s="580" t="str">
        <f>B268</f>
        <v>Delagardelle</v>
      </c>
      <c r="C272" s="138">
        <f>IF((C268)&lt;&gt;(C270),(IF((C270)&gt;(C268),(1),(0))),(0.5))</f>
        <v>0.5</v>
      </c>
      <c r="D272" s="138">
        <f t="shared" ref="D272:U272" si="149">IF((D268)&lt;&gt;(D270),(IF((D270)&gt;(D268),(1),(0))),(0.5))</f>
        <v>0.5</v>
      </c>
      <c r="E272" s="138">
        <f t="shared" si="149"/>
        <v>0.5</v>
      </c>
      <c r="F272" s="138">
        <f t="shared" si="149"/>
        <v>0.5</v>
      </c>
      <c r="G272" s="138">
        <f t="shared" si="149"/>
        <v>0.5</v>
      </c>
      <c r="H272" s="138">
        <f t="shared" si="149"/>
        <v>0</v>
      </c>
      <c r="I272" s="138">
        <f t="shared" si="149"/>
        <v>0</v>
      </c>
      <c r="J272" s="138">
        <f t="shared" si="149"/>
        <v>0.5</v>
      </c>
      <c r="K272" s="138">
        <f t="shared" si="149"/>
        <v>0.5</v>
      </c>
      <c r="L272" s="138">
        <f>SUM(C272:K272)</f>
        <v>3.5</v>
      </c>
      <c r="M272" s="138">
        <f t="shared" si="149"/>
        <v>0.5</v>
      </c>
      <c r="N272" s="138">
        <f t="shared" si="149"/>
        <v>0.5</v>
      </c>
      <c r="O272" s="138">
        <f t="shared" si="149"/>
        <v>0</v>
      </c>
      <c r="P272" s="138">
        <f t="shared" si="149"/>
        <v>0.5</v>
      </c>
      <c r="Q272" s="138">
        <f t="shared" si="149"/>
        <v>0.5</v>
      </c>
      <c r="R272" s="138">
        <f t="shared" si="149"/>
        <v>0.5</v>
      </c>
      <c r="S272" s="138">
        <f t="shared" si="149"/>
        <v>0</v>
      </c>
      <c r="T272" s="138">
        <f t="shared" si="149"/>
        <v>0.5</v>
      </c>
      <c r="U272" s="138">
        <f t="shared" si="149"/>
        <v>0.5</v>
      </c>
      <c r="V272" s="138">
        <f>SUM(M272:U272)</f>
        <v>3.5</v>
      </c>
      <c r="W272" s="566">
        <f>SUM(L272,V272)</f>
        <v>7</v>
      </c>
    </row>
    <row r="273" spans="1:26" ht="21.5" thickBot="1" x14ac:dyDescent="0.55000000000000004">
      <c r="B273" s="582" t="str">
        <f>B270</f>
        <v>Whitehill</v>
      </c>
      <c r="C273" s="567">
        <f>IF((C270)&lt;&gt;(C268),(IF((C268)&gt;(C270),(1),(0))),(0.5))</f>
        <v>0.5</v>
      </c>
      <c r="D273" s="567">
        <f t="shared" ref="D273:U273" si="150">IF((D270)&lt;&gt;(D268),(IF((D268)&gt;(D270),(1),(0))),(0.5))</f>
        <v>0.5</v>
      </c>
      <c r="E273" s="567">
        <f t="shared" si="150"/>
        <v>0.5</v>
      </c>
      <c r="F273" s="567">
        <f t="shared" si="150"/>
        <v>0.5</v>
      </c>
      <c r="G273" s="567">
        <f t="shared" si="150"/>
        <v>0.5</v>
      </c>
      <c r="H273" s="567">
        <f t="shared" si="150"/>
        <v>1</v>
      </c>
      <c r="I273" s="567">
        <f t="shared" si="150"/>
        <v>1</v>
      </c>
      <c r="J273" s="567">
        <f t="shared" si="150"/>
        <v>0.5</v>
      </c>
      <c r="K273" s="567">
        <f t="shared" si="150"/>
        <v>0.5</v>
      </c>
      <c r="L273" s="567">
        <f>SUM(C273:K273)</f>
        <v>5.5</v>
      </c>
      <c r="M273" s="567">
        <f t="shared" si="150"/>
        <v>0.5</v>
      </c>
      <c r="N273" s="567">
        <f t="shared" si="150"/>
        <v>0.5</v>
      </c>
      <c r="O273" s="567">
        <f t="shared" si="150"/>
        <v>1</v>
      </c>
      <c r="P273" s="567">
        <f t="shared" si="150"/>
        <v>0.5</v>
      </c>
      <c r="Q273" s="567">
        <f t="shared" si="150"/>
        <v>0.5</v>
      </c>
      <c r="R273" s="567">
        <f t="shared" si="150"/>
        <v>0.5</v>
      </c>
      <c r="S273" s="567">
        <f t="shared" si="150"/>
        <v>1</v>
      </c>
      <c r="T273" s="567">
        <f t="shared" si="150"/>
        <v>0.5</v>
      </c>
      <c r="U273" s="567">
        <f t="shared" si="150"/>
        <v>0.5</v>
      </c>
      <c r="V273" s="567">
        <f>SUM(M273:U273)</f>
        <v>5.5</v>
      </c>
      <c r="W273" s="568">
        <f>SUM(L273+V273)</f>
        <v>11</v>
      </c>
      <c r="X273" s="1"/>
      <c r="Y273" s="44"/>
      <c r="Z273" s="2"/>
    </row>
    <row r="274" spans="1:26" x14ac:dyDescent="0.35">
      <c r="A274"/>
    </row>
    <row r="275" spans="1:26" x14ac:dyDescent="0.35">
      <c r="A275"/>
    </row>
    <row r="276" spans="1:26" x14ac:dyDescent="0.35">
      <c r="A276"/>
    </row>
    <row r="277" spans="1:26" x14ac:dyDescent="0.35">
      <c r="A277"/>
    </row>
    <row r="278" spans="1:26" x14ac:dyDescent="0.35">
      <c r="A278"/>
    </row>
    <row r="279" spans="1:26" x14ac:dyDescent="0.35">
      <c r="A279"/>
    </row>
    <row r="280" spans="1:26" x14ac:dyDescent="0.35">
      <c r="A280"/>
    </row>
    <row r="281" spans="1:26" x14ac:dyDescent="0.35">
      <c r="A281"/>
    </row>
    <row r="282" spans="1:26" x14ac:dyDescent="0.35">
      <c r="A282"/>
    </row>
    <row r="283" spans="1:26" x14ac:dyDescent="0.35">
      <c r="A283"/>
    </row>
    <row r="284" spans="1:26" x14ac:dyDescent="0.35">
      <c r="A284"/>
    </row>
    <row r="285" spans="1:26" x14ac:dyDescent="0.35">
      <c r="A285"/>
    </row>
    <row r="286" spans="1:26" ht="21" x14ac:dyDescent="0.5">
      <c r="A286"/>
      <c r="X286" s="1"/>
      <c r="Y286" s="44"/>
      <c r="Z286" s="2"/>
    </row>
    <row r="287" spans="1:26" x14ac:dyDescent="0.35">
      <c r="A287"/>
    </row>
    <row r="288" spans="1:26" x14ac:dyDescent="0.35">
      <c r="A288"/>
    </row>
    <row r="289" spans="1:26" x14ac:dyDescent="0.35">
      <c r="A289"/>
    </row>
    <row r="290" spans="1:26" x14ac:dyDescent="0.35">
      <c r="A290"/>
    </row>
    <row r="291" spans="1:26" x14ac:dyDescent="0.35">
      <c r="A291"/>
    </row>
    <row r="292" spans="1:26" x14ac:dyDescent="0.35">
      <c r="A292"/>
    </row>
    <row r="293" spans="1:26" x14ac:dyDescent="0.35">
      <c r="A293"/>
    </row>
    <row r="294" spans="1:26" x14ac:dyDescent="0.35">
      <c r="A294"/>
    </row>
    <row r="295" spans="1:26" x14ac:dyDescent="0.35">
      <c r="A295"/>
    </row>
    <row r="296" spans="1:26" x14ac:dyDescent="0.35">
      <c r="A296"/>
    </row>
    <row r="297" spans="1:26" x14ac:dyDescent="0.35">
      <c r="A297"/>
    </row>
    <row r="298" spans="1:26" x14ac:dyDescent="0.35">
      <c r="A298"/>
    </row>
    <row r="299" spans="1:26" ht="21" x14ac:dyDescent="0.5">
      <c r="A299"/>
      <c r="X299" s="1"/>
      <c r="Y299" s="44"/>
      <c r="Z299" s="2"/>
    </row>
    <row r="300" spans="1:26" x14ac:dyDescent="0.35">
      <c r="A300"/>
    </row>
    <row r="301" spans="1:26" x14ac:dyDescent="0.35">
      <c r="A301"/>
    </row>
    <row r="302" spans="1:26" x14ac:dyDescent="0.35">
      <c r="A302"/>
    </row>
    <row r="303" spans="1:26" x14ac:dyDescent="0.35">
      <c r="A303"/>
    </row>
    <row r="304" spans="1:26" x14ac:dyDescent="0.35">
      <c r="A304"/>
    </row>
    <row r="305" spans="1:26" x14ac:dyDescent="0.35">
      <c r="A305"/>
    </row>
    <row r="306" spans="1:26" x14ac:dyDescent="0.35">
      <c r="A306"/>
    </row>
    <row r="307" spans="1:26" x14ac:dyDescent="0.35">
      <c r="A307"/>
    </row>
    <row r="308" spans="1:26" x14ac:dyDescent="0.35">
      <c r="A308"/>
    </row>
    <row r="309" spans="1:26" x14ac:dyDescent="0.35">
      <c r="A309"/>
    </row>
    <row r="310" spans="1:26" x14ac:dyDescent="0.35">
      <c r="A310"/>
    </row>
    <row r="311" spans="1:26" x14ac:dyDescent="0.35">
      <c r="A311"/>
    </row>
    <row r="312" spans="1:26" ht="21" x14ac:dyDescent="0.5">
      <c r="A312"/>
      <c r="X312" s="1"/>
      <c r="Y312" s="44"/>
      <c r="Z312" s="2"/>
    </row>
    <row r="313" spans="1:26" x14ac:dyDescent="0.35">
      <c r="A313"/>
    </row>
    <row r="314" spans="1:26" x14ac:dyDescent="0.35">
      <c r="A314"/>
    </row>
    <row r="315" spans="1:26" x14ac:dyDescent="0.35">
      <c r="A315"/>
    </row>
    <row r="316" spans="1:26" x14ac:dyDescent="0.35">
      <c r="A316"/>
    </row>
    <row r="317" spans="1:26" x14ac:dyDescent="0.35">
      <c r="A317"/>
    </row>
    <row r="318" spans="1:26" x14ac:dyDescent="0.35">
      <c r="A318"/>
    </row>
    <row r="319" spans="1:26" x14ac:dyDescent="0.35">
      <c r="A319"/>
    </row>
    <row r="320" spans="1:26" x14ac:dyDescent="0.35">
      <c r="A320"/>
    </row>
    <row r="321" spans="1:26" x14ac:dyDescent="0.35">
      <c r="A321"/>
    </row>
    <row r="322" spans="1:26" x14ac:dyDescent="0.35">
      <c r="A322"/>
    </row>
    <row r="323" spans="1:26" x14ac:dyDescent="0.35">
      <c r="A323"/>
    </row>
    <row r="324" spans="1:26" x14ac:dyDescent="0.35">
      <c r="A324"/>
    </row>
    <row r="325" spans="1:26" ht="21" x14ac:dyDescent="0.5">
      <c r="A325"/>
      <c r="X325" s="1"/>
      <c r="Y325" s="44"/>
      <c r="Z325" s="2"/>
    </row>
    <row r="326" spans="1:26" x14ac:dyDescent="0.35">
      <c r="A326"/>
    </row>
    <row r="327" spans="1:26" x14ac:dyDescent="0.35">
      <c r="A327"/>
    </row>
    <row r="328" spans="1:26" x14ac:dyDescent="0.35">
      <c r="A328"/>
    </row>
    <row r="329" spans="1:26" x14ac:dyDescent="0.35">
      <c r="A329"/>
    </row>
    <row r="330" spans="1:26" x14ac:dyDescent="0.35">
      <c r="A330"/>
    </row>
    <row r="331" spans="1:26" x14ac:dyDescent="0.35">
      <c r="A331"/>
    </row>
    <row r="332" spans="1:26" x14ac:dyDescent="0.35">
      <c r="A332"/>
    </row>
    <row r="333" spans="1:26" x14ac:dyDescent="0.35">
      <c r="A333"/>
    </row>
    <row r="334" spans="1:26" x14ac:dyDescent="0.35">
      <c r="A334"/>
    </row>
    <row r="335" spans="1:26" x14ac:dyDescent="0.35">
      <c r="A335"/>
    </row>
    <row r="336" spans="1:26" x14ac:dyDescent="0.35">
      <c r="A336"/>
    </row>
    <row r="337" spans="1:26" x14ac:dyDescent="0.35">
      <c r="A337"/>
    </row>
    <row r="338" spans="1:26" ht="21" x14ac:dyDescent="0.5">
      <c r="A338"/>
      <c r="X338" s="1"/>
      <c r="Y338" s="44"/>
      <c r="Z338" s="2"/>
    </row>
    <row r="339" spans="1:26" x14ac:dyDescent="0.35">
      <c r="A339"/>
    </row>
    <row r="340" spans="1:26" x14ac:dyDescent="0.35">
      <c r="A340"/>
    </row>
    <row r="341" spans="1:26" x14ac:dyDescent="0.35">
      <c r="A341"/>
    </row>
    <row r="342" spans="1:26" x14ac:dyDescent="0.35">
      <c r="A342"/>
    </row>
    <row r="343" spans="1:26" x14ac:dyDescent="0.35">
      <c r="A343"/>
    </row>
    <row r="344" spans="1:26" x14ac:dyDescent="0.35">
      <c r="A344"/>
    </row>
    <row r="345" spans="1:26" x14ac:dyDescent="0.35">
      <c r="A345"/>
    </row>
    <row r="346" spans="1:26" x14ac:dyDescent="0.35">
      <c r="A346"/>
    </row>
    <row r="347" spans="1:26" x14ac:dyDescent="0.35">
      <c r="A347"/>
    </row>
    <row r="348" spans="1:26" x14ac:dyDescent="0.35">
      <c r="A348"/>
    </row>
    <row r="349" spans="1:26" x14ac:dyDescent="0.35">
      <c r="A349"/>
    </row>
    <row r="350" spans="1:26" x14ac:dyDescent="0.35">
      <c r="A350"/>
    </row>
    <row r="351" spans="1:26" ht="21" x14ac:dyDescent="0.5">
      <c r="A351"/>
      <c r="X351" s="1"/>
      <c r="Y351" s="44"/>
      <c r="Z351" s="2"/>
    </row>
    <row r="352" spans="1:26" x14ac:dyDescent="0.35">
      <c r="A352"/>
    </row>
    <row r="353" spans="1:26" x14ac:dyDescent="0.35">
      <c r="A353"/>
    </row>
    <row r="354" spans="1:26" x14ac:dyDescent="0.35">
      <c r="A354"/>
    </row>
    <row r="355" spans="1:26" x14ac:dyDescent="0.35">
      <c r="A355"/>
    </row>
    <row r="356" spans="1:26" x14ac:dyDescent="0.35">
      <c r="A356"/>
    </row>
    <row r="357" spans="1:26" x14ac:dyDescent="0.35">
      <c r="A357"/>
    </row>
    <row r="358" spans="1:26" x14ac:dyDescent="0.35">
      <c r="A358"/>
    </row>
    <row r="359" spans="1:26" x14ac:dyDescent="0.35">
      <c r="A359"/>
    </row>
    <row r="360" spans="1:26" x14ac:dyDescent="0.35">
      <c r="A360"/>
    </row>
    <row r="361" spans="1:26" x14ac:dyDescent="0.35">
      <c r="A361"/>
    </row>
    <row r="362" spans="1:26" x14ac:dyDescent="0.35">
      <c r="A362"/>
    </row>
    <row r="363" spans="1:26" x14ac:dyDescent="0.35">
      <c r="A363"/>
    </row>
    <row r="364" spans="1:26" ht="21" x14ac:dyDescent="0.5">
      <c r="A364"/>
      <c r="X364" s="1"/>
      <c r="Y364" s="44"/>
      <c r="Z364" s="2"/>
    </row>
    <row r="365" spans="1:26" x14ac:dyDescent="0.35">
      <c r="A365"/>
    </row>
    <row r="366" spans="1:26" x14ac:dyDescent="0.35">
      <c r="A366"/>
    </row>
    <row r="367" spans="1:26" x14ac:dyDescent="0.35">
      <c r="A367"/>
    </row>
    <row r="368" spans="1:26" x14ac:dyDescent="0.35">
      <c r="A368"/>
    </row>
    <row r="369" spans="1:26" x14ac:dyDescent="0.35">
      <c r="A369"/>
    </row>
    <row r="370" spans="1:26" x14ac:dyDescent="0.35">
      <c r="A370"/>
    </row>
    <row r="371" spans="1:26" x14ac:dyDescent="0.35">
      <c r="A371"/>
    </row>
    <row r="372" spans="1:26" x14ac:dyDescent="0.35">
      <c r="A372"/>
    </row>
    <row r="373" spans="1:26" x14ac:dyDescent="0.35">
      <c r="A373"/>
    </row>
    <row r="374" spans="1:26" x14ac:dyDescent="0.35">
      <c r="A374"/>
    </row>
    <row r="375" spans="1:26" x14ac:dyDescent="0.35">
      <c r="A375"/>
    </row>
    <row r="376" spans="1:26" x14ac:dyDescent="0.35">
      <c r="A376"/>
    </row>
    <row r="377" spans="1:26" ht="21" x14ac:dyDescent="0.5">
      <c r="A377"/>
      <c r="X377" s="1"/>
      <c r="Y377" s="44"/>
      <c r="Z377" s="2"/>
    </row>
    <row r="378" spans="1:26" x14ac:dyDescent="0.35">
      <c r="A378"/>
    </row>
    <row r="379" spans="1:26" x14ac:dyDescent="0.35">
      <c r="A379"/>
    </row>
    <row r="380" spans="1:26" x14ac:dyDescent="0.35">
      <c r="A380"/>
    </row>
    <row r="381" spans="1:26" x14ac:dyDescent="0.35">
      <c r="A381"/>
    </row>
    <row r="382" spans="1:26" x14ac:dyDescent="0.35">
      <c r="A382"/>
    </row>
    <row r="383" spans="1:26" x14ac:dyDescent="0.35">
      <c r="A383"/>
    </row>
    <row r="384" spans="1:26" x14ac:dyDescent="0.35">
      <c r="A384"/>
    </row>
    <row r="385" spans="1:1" x14ac:dyDescent="0.35">
      <c r="A385"/>
    </row>
    <row r="386" spans="1:1" x14ac:dyDescent="0.35">
      <c r="A386"/>
    </row>
    <row r="387" spans="1:1" x14ac:dyDescent="0.35">
      <c r="A387"/>
    </row>
    <row r="388" spans="1:1" x14ac:dyDescent="0.35">
      <c r="A388"/>
    </row>
    <row r="389" spans="1:1" x14ac:dyDescent="0.35">
      <c r="A389"/>
    </row>
    <row r="390" spans="1:1" x14ac:dyDescent="0.35">
      <c r="A390"/>
    </row>
    <row r="391" spans="1:1" x14ac:dyDescent="0.35">
      <c r="A391"/>
    </row>
  </sheetData>
  <sortState xmlns:xlrd2="http://schemas.microsoft.com/office/spreadsheetml/2017/richdata2" ref="B148:H163">
    <sortCondition ref="H148:H163"/>
  </sortState>
  <mergeCells count="197">
    <mergeCell ref="B182:D182"/>
    <mergeCell ref="F182:J182"/>
    <mergeCell ref="L182:P182"/>
    <mergeCell ref="R182:V182"/>
    <mergeCell ref="Q183:Q184"/>
    <mergeCell ref="R183:T183"/>
    <mergeCell ref="L183:N183"/>
    <mergeCell ref="C34:D35"/>
    <mergeCell ref="F34:H34"/>
    <mergeCell ref="B174:D174"/>
    <mergeCell ref="F174:J174"/>
    <mergeCell ref="L174:P174"/>
    <mergeCell ref="C167:D167"/>
    <mergeCell ref="R55:S55"/>
    <mergeCell ref="F175:H175"/>
    <mergeCell ref="L175:N175"/>
    <mergeCell ref="R175:T175"/>
    <mergeCell ref="L176:N176"/>
    <mergeCell ref="F178:H178"/>
    <mergeCell ref="F176:H176"/>
    <mergeCell ref="S172:W172"/>
    <mergeCell ref="K167:L167"/>
    <mergeCell ref="T70:W70"/>
    <mergeCell ref="T85:W85"/>
    <mergeCell ref="W1:W5"/>
    <mergeCell ref="N180:W180"/>
    <mergeCell ref="E167:F167"/>
    <mergeCell ref="G167:H167"/>
    <mergeCell ref="D175:E178"/>
    <mergeCell ref="J175:K178"/>
    <mergeCell ref="C1:V5"/>
    <mergeCell ref="U186:V187"/>
    <mergeCell ref="E183:E184"/>
    <mergeCell ref="F183:H183"/>
    <mergeCell ref="U183:V184"/>
    <mergeCell ref="I183:J184"/>
    <mergeCell ref="K183:K184"/>
    <mergeCell ref="O183:P184"/>
    <mergeCell ref="C183:D184"/>
    <mergeCell ref="F185:H185"/>
    <mergeCell ref="L185:N185"/>
    <mergeCell ref="R185:T185"/>
    <mergeCell ref="U34:V35"/>
    <mergeCell ref="R40:S40"/>
    <mergeCell ref="T55:W55"/>
    <mergeCell ref="W34:W35"/>
    <mergeCell ref="T40:W40"/>
    <mergeCell ref="R34:T34"/>
    <mergeCell ref="C186:D187"/>
    <mergeCell ref="E186:E187"/>
    <mergeCell ref="F186:H186"/>
    <mergeCell ref="I186:J187"/>
    <mergeCell ref="K186:K187"/>
    <mergeCell ref="W183:W184"/>
    <mergeCell ref="F184:H184"/>
    <mergeCell ref="L184:N184"/>
    <mergeCell ref="R184:T184"/>
    <mergeCell ref="W186:W187"/>
    <mergeCell ref="F187:H187"/>
    <mergeCell ref="L187:N187"/>
    <mergeCell ref="R187:T187"/>
    <mergeCell ref="L186:N186"/>
    <mergeCell ref="O186:P187"/>
    <mergeCell ref="Q186:Q187"/>
    <mergeCell ref="R186:T186"/>
    <mergeCell ref="F177:H177"/>
    <mergeCell ref="L177:N177"/>
    <mergeCell ref="R177:T177"/>
    <mergeCell ref="I167:J167"/>
    <mergeCell ref="L33:N33"/>
    <mergeCell ref="R70:S70"/>
    <mergeCell ref="R85:S85"/>
    <mergeCell ref="R33:T33"/>
    <mergeCell ref="R35:T35"/>
    <mergeCell ref="L35:N35"/>
    <mergeCell ref="Q34:Q35"/>
    <mergeCell ref="O167:P167"/>
    <mergeCell ref="R174:V174"/>
    <mergeCell ref="T99:W99"/>
    <mergeCell ref="R99:S99"/>
    <mergeCell ref="M167:N167"/>
    <mergeCell ref="Q123:W123"/>
    <mergeCell ref="M101:R101"/>
    <mergeCell ref="T101:U101"/>
    <mergeCell ref="V175:W178"/>
    <mergeCell ref="L178:N178"/>
    <mergeCell ref="R178:T178"/>
    <mergeCell ref="I34:J35"/>
    <mergeCell ref="P175:Q178"/>
    <mergeCell ref="W31:W32"/>
    <mergeCell ref="R30:V30"/>
    <mergeCell ref="Q31:Q32"/>
    <mergeCell ref="L32:N32"/>
    <mergeCell ref="R32:T32"/>
    <mergeCell ref="U31:V32"/>
    <mergeCell ref="L31:N31"/>
    <mergeCell ref="O31:P32"/>
    <mergeCell ref="R31:T31"/>
    <mergeCell ref="M169:N169"/>
    <mergeCell ref="M170:N170"/>
    <mergeCell ref="R176:T176"/>
    <mergeCell ref="E34:E35"/>
    <mergeCell ref="K34:K35"/>
    <mergeCell ref="B7:I7"/>
    <mergeCell ref="C31:D32"/>
    <mergeCell ref="F31:H31"/>
    <mergeCell ref="I31:J32"/>
    <mergeCell ref="B30:D30"/>
    <mergeCell ref="F30:J30"/>
    <mergeCell ref="L30:P30"/>
    <mergeCell ref="K31:K32"/>
    <mergeCell ref="E31:E32"/>
    <mergeCell ref="F32:H32"/>
    <mergeCell ref="F33:H33"/>
    <mergeCell ref="L34:N34"/>
    <mergeCell ref="O34:P35"/>
    <mergeCell ref="F35:H35"/>
    <mergeCell ref="U201:V202"/>
    <mergeCell ref="W201:W202"/>
    <mergeCell ref="F203:H203"/>
    <mergeCell ref="L203:N203"/>
    <mergeCell ref="R203:T203"/>
    <mergeCell ref="U204:V205"/>
    <mergeCell ref="B201:B202"/>
    <mergeCell ref="B197:B198"/>
    <mergeCell ref="B194:B195"/>
    <mergeCell ref="W194:W195"/>
    <mergeCell ref="F196:H196"/>
    <mergeCell ref="L196:N196"/>
    <mergeCell ref="R196:T196"/>
    <mergeCell ref="R201:T202"/>
    <mergeCell ref="Q197:Q198"/>
    <mergeCell ref="R197:T198"/>
    <mergeCell ref="U197:V198"/>
    <mergeCell ref="W197:W198"/>
    <mergeCell ref="R200:V200"/>
    <mergeCell ref="Q201:Q202"/>
    <mergeCell ref="F204:H205"/>
    <mergeCell ref="I204:J205"/>
    <mergeCell ref="K204:K205"/>
    <mergeCell ref="L204:N205"/>
    <mergeCell ref="A197:A198"/>
    <mergeCell ref="C197:D198"/>
    <mergeCell ref="O204:P205"/>
    <mergeCell ref="E197:E198"/>
    <mergeCell ref="F197:H198"/>
    <mergeCell ref="I197:J198"/>
    <mergeCell ref="K197:K198"/>
    <mergeCell ref="L197:N198"/>
    <mergeCell ref="B204:B205"/>
    <mergeCell ref="O197:P198"/>
    <mergeCell ref="B200:D200"/>
    <mergeCell ref="F200:J200"/>
    <mergeCell ref="L200:P200"/>
    <mergeCell ref="A201:A202"/>
    <mergeCell ref="C201:D202"/>
    <mergeCell ref="E201:E202"/>
    <mergeCell ref="F201:H202"/>
    <mergeCell ref="I201:J202"/>
    <mergeCell ref="K201:K202"/>
    <mergeCell ref="L201:N202"/>
    <mergeCell ref="O201:P202"/>
    <mergeCell ref="A204:A205"/>
    <mergeCell ref="C204:D205"/>
    <mergeCell ref="E204:E205"/>
    <mergeCell ref="B193:D193"/>
    <mergeCell ref="F193:J193"/>
    <mergeCell ref="L193:P193"/>
    <mergeCell ref="R193:V193"/>
    <mergeCell ref="A194:A195"/>
    <mergeCell ref="C194:D195"/>
    <mergeCell ref="E194:E195"/>
    <mergeCell ref="F194:H195"/>
    <mergeCell ref="I194:J195"/>
    <mergeCell ref="K194:K195"/>
    <mergeCell ref="L194:N195"/>
    <mergeCell ref="O194:P195"/>
    <mergeCell ref="Q194:Q195"/>
    <mergeCell ref="R194:T195"/>
    <mergeCell ref="U194:V195"/>
    <mergeCell ref="Q204:Q205"/>
    <mergeCell ref="R204:T205"/>
    <mergeCell ref="R259:S259"/>
    <mergeCell ref="T259:W259"/>
    <mergeCell ref="R267:S267"/>
    <mergeCell ref="T267:W267"/>
    <mergeCell ref="W204:W205"/>
    <mergeCell ref="R211:S211"/>
    <mergeCell ref="T211:W211"/>
    <mergeCell ref="R219:S219"/>
    <mergeCell ref="T219:W219"/>
    <mergeCell ref="R227:S227"/>
    <mergeCell ref="T227:W227"/>
    <mergeCell ref="R243:S243"/>
    <mergeCell ref="T243:W243"/>
    <mergeCell ref="R251:S251"/>
    <mergeCell ref="T251:W251"/>
  </mergeCells>
  <phoneticPr fontId="26" type="noConversion"/>
  <conditionalFormatting sqref="C105:C120">
    <cfRule type="cellIs" dxfId="94" priority="18" operator="equal">
      <formula>$C$121</formula>
    </cfRule>
  </conditionalFormatting>
  <conditionalFormatting sqref="D105:D120">
    <cfRule type="cellIs" dxfId="93" priority="16" operator="equal">
      <formula>$D$121</formula>
    </cfRule>
  </conditionalFormatting>
  <conditionalFormatting sqref="E105:E120">
    <cfRule type="cellIs" dxfId="92" priority="15" operator="equal">
      <formula>$E$121</formula>
    </cfRule>
  </conditionalFormatting>
  <conditionalFormatting sqref="F105:F120">
    <cfRule type="cellIs" dxfId="91" priority="14" operator="equal">
      <formula>$F$121</formula>
    </cfRule>
  </conditionalFormatting>
  <conditionalFormatting sqref="G105:G120">
    <cfRule type="cellIs" dxfId="90" priority="13" operator="equal">
      <formula>$G$121</formula>
    </cfRule>
  </conditionalFormatting>
  <conditionalFormatting sqref="H105:H120">
    <cfRule type="cellIs" dxfId="89" priority="12" operator="equal">
      <formula>$H$121</formula>
    </cfRule>
  </conditionalFormatting>
  <conditionalFormatting sqref="I105:I120">
    <cfRule type="cellIs" dxfId="88" priority="11" operator="equal">
      <formula>$I$121</formula>
    </cfRule>
  </conditionalFormatting>
  <conditionalFormatting sqref="J105:J120">
    <cfRule type="cellIs" dxfId="87" priority="19" operator="equal">
      <formula>J$121</formula>
    </cfRule>
  </conditionalFormatting>
  <conditionalFormatting sqref="K105:K120">
    <cfRule type="cellIs" dxfId="86" priority="17" operator="equal">
      <formula>$K$121</formula>
    </cfRule>
  </conditionalFormatting>
  <conditionalFormatting sqref="M105:M120">
    <cfRule type="cellIs" dxfId="85" priority="10" operator="equal">
      <formula>$M$121</formula>
    </cfRule>
  </conditionalFormatting>
  <conditionalFormatting sqref="N105:N120">
    <cfRule type="cellIs" dxfId="84" priority="9" operator="equal">
      <formula>$N$121</formula>
    </cfRule>
  </conditionalFormatting>
  <conditionalFormatting sqref="O105:O120">
    <cfRule type="cellIs" dxfId="83" priority="8" operator="equal">
      <formula>$O$121</formula>
    </cfRule>
  </conditionalFormatting>
  <conditionalFormatting sqref="P105:P120">
    <cfRule type="cellIs" dxfId="82" priority="7" operator="equal">
      <formula>$P$121</formula>
    </cfRule>
  </conditionalFormatting>
  <conditionalFormatting sqref="Q105:Q120">
    <cfRule type="cellIs" dxfId="81" priority="6" operator="equal">
      <formula>$Q$121</formula>
    </cfRule>
  </conditionalFormatting>
  <conditionalFormatting sqref="R105:R120">
    <cfRule type="cellIs" dxfId="80" priority="5" operator="equal">
      <formula>$R$121</formula>
    </cfRule>
  </conditionalFormatting>
  <conditionalFormatting sqref="S105:S120">
    <cfRule type="cellIs" dxfId="79" priority="4" operator="equal">
      <formula>$S$121</formula>
    </cfRule>
  </conditionalFormatting>
  <conditionalFormatting sqref="T105:T120 U117:U120">
    <cfRule type="cellIs" dxfId="78" priority="3" operator="equal">
      <formula>$T$121</formula>
    </cfRule>
  </conditionalFormatting>
  <conditionalFormatting sqref="U105:U120">
    <cfRule type="cellIs" dxfId="77" priority="2" operator="equal">
      <formula>$U$121</formula>
    </cfRule>
  </conditionalFormatting>
  <conditionalFormatting sqref="W127:W142">
    <cfRule type="top10" dxfId="76" priority="1" rank="5"/>
  </conditionalFormatting>
  <dataValidations count="1">
    <dataValidation type="list" allowBlank="1" showInputMessage="1" showErrorMessage="1" sqref="B13:B14 B25:B26 B21:B22 B17:B18 R186:T187 F186:H187 L186:N187 B186:B187" xr:uid="{00000000-0002-0000-0100-000001000000}">
      <formula1>teamGold</formula1>
    </dataValidation>
  </dataValidations>
  <pageMargins left="0.7" right="0.7" top="0.75" bottom="0.75" header="0.3" footer="0.3"/>
  <pageSetup scale="82" orientation="landscape" horizontalDpi="4294967293" r:id="rId1"/>
  <ignoredErrors>
    <ignoredError sqref="L142 L131:L141 L125:L130 L41" 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3087" r:id="rId4" name="Button 15">
              <controlPr defaultSize="0" print="0" autoFill="0" autoPict="0" macro="[0]!CreateStablefordPDF">
                <anchor moveWithCells="1" sizeWithCells="1">
                  <from>
                    <xdr:col>23</xdr:col>
                    <xdr:colOff>76200</xdr:colOff>
                    <xdr:row>122</xdr:row>
                    <xdr:rowOff>50800</xdr:rowOff>
                  </from>
                  <to>
                    <xdr:col>26</xdr:col>
                    <xdr:colOff>285750</xdr:colOff>
                    <xdr:row>123</xdr:row>
                    <xdr:rowOff>50800</xdr:rowOff>
                  </to>
                </anchor>
              </controlPr>
            </control>
          </mc:Choice>
        </mc:AlternateContent>
        <mc:AlternateContent xmlns:mc="http://schemas.openxmlformats.org/markup-compatibility/2006">
          <mc:Choice Requires="x14">
            <control shapeId="3090" r:id="rId5" name="Button 18">
              <controlPr defaultSize="0" print="0" autoFill="0" autoPict="0" macro="[0]!createMondaySkinPDF">
                <anchor moveWithCells="1" sizeWithCells="1">
                  <from>
                    <xdr:col>23</xdr:col>
                    <xdr:colOff>107950</xdr:colOff>
                    <xdr:row>100</xdr:row>
                    <xdr:rowOff>38100</xdr:rowOff>
                  </from>
                  <to>
                    <xdr:col>25</xdr:col>
                    <xdr:colOff>508000</xdr:colOff>
                    <xdr:row>102</xdr:row>
                    <xdr:rowOff>69850</xdr:rowOff>
                  </to>
                </anchor>
              </controlPr>
            </control>
          </mc:Choice>
        </mc:AlternateContent>
      </controls>
    </mc:Choice>
  </mc:AlternateContent>
  <extLst>
    <ext xmlns:x14="http://schemas.microsoft.com/office/spreadsheetml/2009/9/main" uri="{CCE6A557-97BC-4b89-ADB6-D9C93CAAB3DF}">
      <x14:dataValidations xmlns:xm="http://schemas.microsoft.com/office/excel/2006/main" count="2">
        <x14:dataValidation type="list" allowBlank="1" showInputMessage="1" showErrorMessage="1" xr:uid="{D5C2413F-00B9-4B2F-A560-C9DBA8831C95}">
          <x14:formula1>
            <xm:f>'Player Info'!$B$25:$B$32</xm:f>
          </x14:formula1>
          <xm:sqref>B11:B12 B15:B16 B19:B20 B23:B24 F183:H184 L183:N184 R183:T184 B183:B184</xm:sqref>
        </x14:dataValidation>
        <x14:dataValidation type="list" allowBlank="1" showInputMessage="1" showErrorMessage="1" xr:uid="{9C217515-968A-4274-BB69-E75E59D2829D}">
          <x14:formula1>
            <xm:f>'Player Info'!$B$5:$B$20</xm:f>
          </x14:formula1>
          <xm:sqref>B212 B214 B220 B222 B228 B230 B236 B238 B244 B246 B252 B254 B260 B262 B268 B270</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A1:AO274"/>
  <sheetViews>
    <sheetView zoomScale="88" zoomScaleNormal="88" workbookViewId="0">
      <selection activeCell="R264" sqref="R264:T264"/>
    </sheetView>
  </sheetViews>
  <sheetFormatPr defaultRowHeight="14.5" x14ac:dyDescent="0.35"/>
  <cols>
    <col min="1" max="1" width="6.26953125" style="1" customWidth="1"/>
    <col min="2" max="2" width="17.81640625" customWidth="1"/>
    <col min="3" max="22" width="6.1796875" customWidth="1"/>
    <col min="23" max="23" width="7.1796875" customWidth="1"/>
  </cols>
  <sheetData>
    <row r="1" spans="1:27" ht="15" customHeight="1" x14ac:dyDescent="0.35">
      <c r="B1" s="345"/>
      <c r="C1" s="669" t="s">
        <v>41</v>
      </c>
      <c r="D1" s="669"/>
      <c r="E1" s="669"/>
      <c r="F1" s="669"/>
      <c r="G1" s="669"/>
      <c r="H1" s="669"/>
      <c r="I1" s="669"/>
      <c r="J1" s="669"/>
      <c r="K1" s="669"/>
      <c r="L1" s="669"/>
      <c r="M1" s="669"/>
      <c r="N1" s="669"/>
      <c r="O1" s="669"/>
      <c r="P1" s="669"/>
      <c r="Q1" s="669"/>
      <c r="R1" s="669"/>
      <c r="S1" s="669"/>
      <c r="T1" s="669"/>
      <c r="U1" s="669"/>
      <c r="V1" s="669"/>
      <c r="W1" s="665">
        <v>2025</v>
      </c>
    </row>
    <row r="2" spans="1:27" ht="15" customHeight="1" x14ac:dyDescent="0.35">
      <c r="B2" s="345"/>
      <c r="C2" s="669"/>
      <c r="D2" s="669"/>
      <c r="E2" s="669"/>
      <c r="F2" s="669"/>
      <c r="G2" s="669"/>
      <c r="H2" s="669"/>
      <c r="I2" s="669"/>
      <c r="J2" s="669"/>
      <c r="K2" s="669"/>
      <c r="L2" s="669"/>
      <c r="M2" s="669"/>
      <c r="N2" s="669"/>
      <c r="O2" s="669"/>
      <c r="P2" s="669"/>
      <c r="Q2" s="669"/>
      <c r="R2" s="669"/>
      <c r="S2" s="669"/>
      <c r="T2" s="669"/>
      <c r="U2" s="669"/>
      <c r="V2" s="669"/>
      <c r="W2" s="665"/>
    </row>
    <row r="3" spans="1:27" ht="15" customHeight="1" x14ac:dyDescent="0.35">
      <c r="B3" s="345"/>
      <c r="C3" s="669"/>
      <c r="D3" s="669"/>
      <c r="E3" s="669"/>
      <c r="F3" s="669"/>
      <c r="G3" s="669"/>
      <c r="H3" s="669"/>
      <c r="I3" s="669"/>
      <c r="J3" s="669"/>
      <c r="K3" s="669"/>
      <c r="L3" s="669"/>
      <c r="M3" s="669"/>
      <c r="N3" s="669"/>
      <c r="O3" s="669"/>
      <c r="P3" s="669"/>
      <c r="Q3" s="669"/>
      <c r="R3" s="669"/>
      <c r="S3" s="669"/>
      <c r="T3" s="669"/>
      <c r="U3" s="669"/>
      <c r="V3" s="669"/>
      <c r="W3" s="665"/>
    </row>
    <row r="4" spans="1:27" ht="15" customHeight="1" x14ac:dyDescent="0.35">
      <c r="B4" s="345"/>
      <c r="C4" s="669"/>
      <c r="D4" s="669"/>
      <c r="E4" s="669"/>
      <c r="F4" s="669"/>
      <c r="G4" s="669"/>
      <c r="H4" s="669"/>
      <c r="I4" s="669"/>
      <c r="J4" s="669"/>
      <c r="K4" s="669"/>
      <c r="L4" s="669"/>
      <c r="M4" s="669"/>
      <c r="N4" s="669"/>
      <c r="O4" s="669"/>
      <c r="P4" s="669"/>
      <c r="Q4" s="669"/>
      <c r="R4" s="669"/>
      <c r="S4" s="669"/>
      <c r="T4" s="669"/>
      <c r="U4" s="669"/>
      <c r="V4" s="669"/>
      <c r="W4" s="665"/>
    </row>
    <row r="5" spans="1:27" ht="19.5" customHeight="1" x14ac:dyDescent="0.35">
      <c r="B5" s="345"/>
      <c r="C5" s="669"/>
      <c r="D5" s="669"/>
      <c r="E5" s="669"/>
      <c r="F5" s="669"/>
      <c r="G5" s="669"/>
      <c r="H5" s="669"/>
      <c r="I5" s="669"/>
      <c r="J5" s="669"/>
      <c r="K5" s="669"/>
      <c r="L5" s="669"/>
      <c r="M5" s="669"/>
      <c r="N5" s="669"/>
      <c r="O5" s="669"/>
      <c r="P5" s="669"/>
      <c r="Q5" s="669"/>
      <c r="R5" s="669"/>
      <c r="S5" s="669"/>
      <c r="T5" s="669"/>
      <c r="U5" s="669"/>
      <c r="V5" s="669"/>
      <c r="W5" s="665"/>
    </row>
    <row r="6" spans="1:27" ht="16.5" customHeight="1" thickBot="1" x14ac:dyDescent="0.4">
      <c r="B6" s="89"/>
      <c r="C6" s="89"/>
      <c r="D6" s="89"/>
      <c r="E6" s="89"/>
      <c r="F6" s="89"/>
      <c r="G6" s="89"/>
      <c r="H6" s="89"/>
      <c r="I6" s="89"/>
      <c r="J6" s="89"/>
      <c r="K6" s="89"/>
      <c r="L6" s="89"/>
      <c r="M6" s="89"/>
      <c r="N6" s="89"/>
      <c r="O6" s="89"/>
      <c r="P6" s="89"/>
      <c r="Q6" s="89"/>
      <c r="R6" s="89"/>
      <c r="S6" s="89"/>
      <c r="T6" s="89"/>
      <c r="U6" s="89"/>
      <c r="V6" s="89"/>
      <c r="W6" s="89"/>
    </row>
    <row r="7" spans="1:27" ht="15" thickBot="1" x14ac:dyDescent="0.4">
      <c r="B7" s="698" t="str">
        <f>'Mobile Scores'!B23</f>
        <v>Day Two - Tuesday Course - Southern Dunes</v>
      </c>
      <c r="C7" s="671"/>
      <c r="D7" s="671"/>
      <c r="E7" s="671"/>
      <c r="F7" s="671"/>
      <c r="G7" s="671"/>
      <c r="H7" s="671"/>
      <c r="I7" s="671"/>
      <c r="J7" s="18"/>
      <c r="K7" s="18"/>
      <c r="L7" s="18"/>
      <c r="M7" s="18"/>
      <c r="N7" s="18"/>
      <c r="O7" s="18"/>
      <c r="P7" s="18"/>
      <c r="Q7" s="18"/>
      <c r="R7" s="18"/>
      <c r="S7" s="18"/>
      <c r="T7" s="18"/>
      <c r="U7" s="18"/>
      <c r="V7" s="18"/>
      <c r="W7" s="19"/>
    </row>
    <row r="8" spans="1:27" s="1" customFormat="1" x14ac:dyDescent="0.35">
      <c r="B8" s="324" t="s">
        <v>0</v>
      </c>
      <c r="C8" s="325">
        <v>1</v>
      </c>
      <c r="D8" s="325">
        <v>2</v>
      </c>
      <c r="E8" s="325">
        <v>3</v>
      </c>
      <c r="F8" s="325">
        <v>4</v>
      </c>
      <c r="G8" s="325">
        <v>5</v>
      </c>
      <c r="H8" s="325">
        <v>6</v>
      </c>
      <c r="I8" s="325">
        <v>7</v>
      </c>
      <c r="J8" s="325">
        <v>8</v>
      </c>
      <c r="K8" s="325">
        <v>9</v>
      </c>
      <c r="L8" s="325" t="s">
        <v>1</v>
      </c>
      <c r="M8" s="325">
        <v>10</v>
      </c>
      <c r="N8" s="325">
        <v>11</v>
      </c>
      <c r="O8" s="325">
        <v>12</v>
      </c>
      <c r="P8" s="325">
        <v>13</v>
      </c>
      <c r="Q8" s="325">
        <v>14</v>
      </c>
      <c r="R8" s="325">
        <v>15</v>
      </c>
      <c r="S8" s="325">
        <v>16</v>
      </c>
      <c r="T8" s="325">
        <v>17</v>
      </c>
      <c r="U8" s="325">
        <v>18</v>
      </c>
      <c r="V8" s="325" t="s">
        <v>14</v>
      </c>
      <c r="W8" s="326" t="s">
        <v>16</v>
      </c>
    </row>
    <row r="9" spans="1:27" x14ac:dyDescent="0.35">
      <c r="B9" s="320" t="s">
        <v>2</v>
      </c>
      <c r="C9" s="91">
        <v>4</v>
      </c>
      <c r="D9" s="91">
        <v>4</v>
      </c>
      <c r="E9" s="91">
        <v>3</v>
      </c>
      <c r="F9" s="91">
        <v>5</v>
      </c>
      <c r="G9" s="91">
        <v>4</v>
      </c>
      <c r="H9" s="91">
        <v>3</v>
      </c>
      <c r="I9" s="91">
        <v>4</v>
      </c>
      <c r="J9" s="91">
        <v>4</v>
      </c>
      <c r="K9" s="91">
        <v>5</v>
      </c>
      <c r="L9" s="92">
        <f>SUM(C9:K9)</f>
        <v>36</v>
      </c>
      <c r="M9" s="91">
        <v>4</v>
      </c>
      <c r="N9" s="91">
        <v>3</v>
      </c>
      <c r="O9" s="91">
        <v>5</v>
      </c>
      <c r="P9" s="91">
        <v>4</v>
      </c>
      <c r="Q9" s="91">
        <v>3</v>
      </c>
      <c r="R9" s="91">
        <v>4</v>
      </c>
      <c r="S9" s="91">
        <v>5</v>
      </c>
      <c r="T9" s="91">
        <v>4</v>
      </c>
      <c r="U9" s="91">
        <v>4</v>
      </c>
      <c r="V9" s="92">
        <f>SUM(M9:U9)</f>
        <v>36</v>
      </c>
      <c r="W9" s="92">
        <f>SUM(V9+L9)</f>
        <v>72</v>
      </c>
    </row>
    <row r="10" spans="1:27" s="2" customFormat="1" x14ac:dyDescent="0.35">
      <c r="A10" s="1" t="s">
        <v>46</v>
      </c>
      <c r="B10" s="327" t="s">
        <v>3</v>
      </c>
      <c r="C10" s="377">
        <v>9</v>
      </c>
      <c r="D10" s="377">
        <v>15</v>
      </c>
      <c r="E10" s="377">
        <v>11</v>
      </c>
      <c r="F10" s="377">
        <v>5</v>
      </c>
      <c r="G10" s="377">
        <v>7</v>
      </c>
      <c r="H10" s="377">
        <v>17</v>
      </c>
      <c r="I10" s="377">
        <v>1</v>
      </c>
      <c r="J10" s="377">
        <v>13</v>
      </c>
      <c r="K10" s="377">
        <v>3</v>
      </c>
      <c r="L10" s="37"/>
      <c r="M10" s="377">
        <v>2</v>
      </c>
      <c r="N10" s="377">
        <v>16</v>
      </c>
      <c r="O10" s="377">
        <v>6</v>
      </c>
      <c r="P10" s="377">
        <v>8</v>
      </c>
      <c r="Q10" s="377">
        <v>18</v>
      </c>
      <c r="R10" s="377">
        <v>14</v>
      </c>
      <c r="S10" s="377">
        <v>4</v>
      </c>
      <c r="T10" s="377">
        <v>12</v>
      </c>
      <c r="U10" s="377">
        <v>10</v>
      </c>
      <c r="V10" s="37"/>
      <c r="W10" s="37"/>
    </row>
    <row r="11" spans="1:27" x14ac:dyDescent="0.35">
      <c r="A11" s="1">
        <f>VLOOKUP(B11,'Player Info'!B5:C55,2,FALSE)</f>
        <v>8</v>
      </c>
      <c r="B11" s="261" t="s">
        <v>6</v>
      </c>
      <c r="C11" s="365">
        <f>VLOOKUP(B11,'Mobile Scores'!B26:U41,2,FALSE)</f>
        <v>5</v>
      </c>
      <c r="D11" s="148">
        <f>VLOOKUP(B11,'Mobile Scores'!B26:U41,3,FALSE)</f>
        <v>4</v>
      </c>
      <c r="E11" s="148">
        <f>VLOOKUP(B11,'Mobile Scores'!B26:U41,4,FALSE)</f>
        <v>6</v>
      </c>
      <c r="F11" s="148">
        <f>VLOOKUP(B11,'Mobile Scores'!B26:U41,5,FALSE)</f>
        <v>5</v>
      </c>
      <c r="G11" s="148">
        <f>VLOOKUP(B11,'Mobile Scores'!B26:U41,6,FALSE)</f>
        <v>4</v>
      </c>
      <c r="H11" s="148">
        <f>VLOOKUP(B11,'Mobile Scores'!B26:U41,7,FALSE)</f>
        <v>5</v>
      </c>
      <c r="I11" s="148">
        <f>VLOOKUP(B11,'Mobile Scores'!B26:U41,8,FALSE)</f>
        <v>5</v>
      </c>
      <c r="J11" s="148">
        <f>VLOOKUP(B11,'Mobile Scores'!B26:U41,9,FALSE)</f>
        <v>3</v>
      </c>
      <c r="K11" s="148">
        <f>VLOOKUP(B11,'Mobile Scores'!B26:U41,10,FALSE)</f>
        <v>5</v>
      </c>
      <c r="L11" s="366">
        <f>SUM(C11:K11)</f>
        <v>42</v>
      </c>
      <c r="M11" s="148">
        <f>VLOOKUP(B11,'Mobile Scores'!B26:U41,12,FALSE)</f>
        <v>4</v>
      </c>
      <c r="N11" s="148">
        <f>VLOOKUP(B11,'Mobile Scores'!B26:U41,13,FALSE)</f>
        <v>5</v>
      </c>
      <c r="O11" s="148">
        <f>VLOOKUP(B11,'Mobile Scores'!B26:U41,14,FALSE)</f>
        <v>6</v>
      </c>
      <c r="P11" s="148">
        <f>VLOOKUP(B11,'Mobile Scores'!B26:U41,15,FALSE)</f>
        <v>5</v>
      </c>
      <c r="Q11" s="148">
        <f>VLOOKUP(B11,'Mobile Scores'!B26:U41,16,FALSE)</f>
        <v>5</v>
      </c>
      <c r="R11" s="148">
        <f>VLOOKUP(B11,'Mobile Scores'!B26:U41,17,FALSE)</f>
        <v>4</v>
      </c>
      <c r="S11" s="148">
        <f>VLOOKUP(B11,'Mobile Scores'!B26:U41,18,FALSE)</f>
        <v>6</v>
      </c>
      <c r="T11" s="148">
        <f>VLOOKUP(B11,'Mobile Scores'!B26:U41,19,FALSE)</f>
        <v>5</v>
      </c>
      <c r="U11" s="148">
        <f>VLOOKUP(B11,'Mobile Scores'!B26:U41,20,FALSE)</f>
        <v>6</v>
      </c>
      <c r="V11" s="367">
        <f>SUM(M11:U11)</f>
        <v>46</v>
      </c>
      <c r="W11" s="368">
        <f t="shared" ref="W11:W26" si="0">SUM(V11+L11)</f>
        <v>88</v>
      </c>
      <c r="Z11" s="143"/>
      <c r="AA11" s="17"/>
    </row>
    <row r="12" spans="1:27" x14ac:dyDescent="0.35">
      <c r="A12" s="1">
        <f>VLOOKUP(B12,'Player Info'!B5:C55,2,FALSE)</f>
        <v>9</v>
      </c>
      <c r="B12" s="261" t="s">
        <v>94</v>
      </c>
      <c r="C12" s="2">
        <f>VLOOKUP(B12,'Mobile Scores'!B26:U41,2,FALSE)</f>
        <v>6</v>
      </c>
      <c r="D12" s="147">
        <f>VLOOKUP(B12,'Mobile Scores'!B26:U41,3,FALSE)</f>
        <v>3</v>
      </c>
      <c r="E12" s="147">
        <f>VLOOKUP(B12,'Mobile Scores'!B26:U41,4,FALSE)</f>
        <v>4</v>
      </c>
      <c r="F12" s="147">
        <f>VLOOKUP(B12,'Mobile Scores'!B26:U41,5,FALSE)</f>
        <v>5</v>
      </c>
      <c r="G12" s="147">
        <f>VLOOKUP(B12,'Mobile Scores'!B26:U41,6,FALSE)</f>
        <v>5</v>
      </c>
      <c r="H12" s="147">
        <f>VLOOKUP(B12,'Mobile Scores'!B26:U41,7,FALSE)</f>
        <v>3</v>
      </c>
      <c r="I12" s="147">
        <f>VLOOKUP(B12,'Mobile Scores'!B26:U41,8,FALSE)</f>
        <v>6</v>
      </c>
      <c r="J12" s="147">
        <f>VLOOKUP(B12,'Mobile Scores'!B26:U41,9,FALSE)</f>
        <v>4</v>
      </c>
      <c r="K12" s="147">
        <f>VLOOKUP(B12,'Mobile Scores'!B26:U41,10,FALSE)</f>
        <v>4</v>
      </c>
      <c r="L12" s="127">
        <f t="shared" ref="L12:L26" si="1">SUM(C12:K12)</f>
        <v>40</v>
      </c>
      <c r="M12" s="148">
        <f>VLOOKUP(B12,'Mobile Scores'!B26:U41,12,FALSE)</f>
        <v>6</v>
      </c>
      <c r="N12" s="148">
        <f>VLOOKUP(B12,'Mobile Scores'!B26:U41,13,FALSE)</f>
        <v>5</v>
      </c>
      <c r="O12" s="148">
        <f>VLOOKUP(B12,'Mobile Scores'!B26:U41,14,FALSE)</f>
        <v>5</v>
      </c>
      <c r="P12" s="148">
        <f>VLOOKUP(B12,'Mobile Scores'!B26:U41,15,FALSE)</f>
        <v>4</v>
      </c>
      <c r="Q12" s="148">
        <f>VLOOKUP(B12,'Mobile Scores'!B26:U41,16,FALSE)</f>
        <v>6</v>
      </c>
      <c r="R12" s="148">
        <f>VLOOKUP(B12,'Mobile Scores'!B26:U41,17,FALSE)</f>
        <v>5</v>
      </c>
      <c r="S12" s="148">
        <f>VLOOKUP(B12,'Mobile Scores'!B26:U41,18,FALSE)</f>
        <v>5</v>
      </c>
      <c r="T12" s="148">
        <f>VLOOKUP(B12,'Mobile Scores'!B26:U41,19,FALSE)</f>
        <v>5</v>
      </c>
      <c r="U12" s="148">
        <f>VLOOKUP(B12,'Mobile Scores'!B26:U41,20,FALSE)</f>
        <v>6</v>
      </c>
      <c r="V12" s="292">
        <f t="shared" ref="V12:V26" si="2">SUM(M12:U12)</f>
        <v>47</v>
      </c>
      <c r="W12" s="210">
        <f t="shared" si="0"/>
        <v>87</v>
      </c>
      <c r="Z12" s="143"/>
      <c r="AA12" s="17"/>
    </row>
    <row r="13" spans="1:27" x14ac:dyDescent="0.35">
      <c r="A13" s="1">
        <f>VLOOKUP(B13,'Player Info'!B5:C55,2,FALSE)</f>
        <v>12</v>
      </c>
      <c r="B13" s="262" t="s">
        <v>96</v>
      </c>
      <c r="C13" s="280">
        <f>VLOOKUP(B13,'Mobile Scores'!B26:U41,2,FALSE)</f>
        <v>4</v>
      </c>
      <c r="D13" s="147">
        <f>VLOOKUP(B13,'Mobile Scores'!B26:U41,3,FALSE)</f>
        <v>4</v>
      </c>
      <c r="E13" s="147">
        <f>VLOOKUP(B13,'Mobile Scores'!B26:U41,4,FALSE)</f>
        <v>4</v>
      </c>
      <c r="F13" s="147">
        <f>VLOOKUP(B13,'Mobile Scores'!B26:U41,5,FALSE)</f>
        <v>5</v>
      </c>
      <c r="G13" s="147">
        <f>VLOOKUP(B13,'Mobile Scores'!B26:U41,6,FALSE)</f>
        <v>5</v>
      </c>
      <c r="H13" s="147">
        <f>VLOOKUP(B13,'Mobile Scores'!B26:U41,7,FALSE)</f>
        <v>4</v>
      </c>
      <c r="I13" s="147">
        <f>VLOOKUP(B13,'Mobile Scores'!B26:U41,8,FALSE)</f>
        <v>5</v>
      </c>
      <c r="J13" s="147">
        <f>VLOOKUP(B13,'Mobile Scores'!B26:U41,9,FALSE)</f>
        <v>4</v>
      </c>
      <c r="K13" s="147">
        <f>VLOOKUP(B13,'Mobile Scores'!B26:U41,10,FALSE)</f>
        <v>5</v>
      </c>
      <c r="L13" s="127">
        <f t="shared" si="1"/>
        <v>40</v>
      </c>
      <c r="M13" s="148">
        <f>VLOOKUP(B13,'Mobile Scores'!B26:U41,12,FALSE)</f>
        <v>6</v>
      </c>
      <c r="N13" s="148">
        <f>VLOOKUP(B13,'Mobile Scores'!B26:U41,13,FALSE)</f>
        <v>4</v>
      </c>
      <c r="O13" s="148">
        <f>VLOOKUP(B13,'Mobile Scores'!B26:U41,14,FALSE)</f>
        <v>5</v>
      </c>
      <c r="P13" s="148">
        <f>VLOOKUP(B13,'Mobile Scores'!B26:U41,15,FALSE)</f>
        <v>3</v>
      </c>
      <c r="Q13" s="148">
        <f>VLOOKUP(B13,'Mobile Scores'!B26:U41,16,FALSE)</f>
        <v>6</v>
      </c>
      <c r="R13" s="148">
        <f>VLOOKUP(B13,'Mobile Scores'!B26:U41,17,FALSE)</f>
        <v>4</v>
      </c>
      <c r="S13" s="148">
        <f>VLOOKUP(B13,'Mobile Scores'!B26:U41,18,FALSE)</f>
        <v>4</v>
      </c>
      <c r="T13" s="148">
        <f>VLOOKUP(B13,'Mobile Scores'!B26:U41,19,FALSE)</f>
        <v>6</v>
      </c>
      <c r="U13" s="148">
        <f>VLOOKUP(B13,'Mobile Scores'!B26:U41,20,FALSE)</f>
        <v>5</v>
      </c>
      <c r="V13" s="292">
        <f t="shared" si="2"/>
        <v>43</v>
      </c>
      <c r="W13" s="210">
        <f t="shared" si="0"/>
        <v>83</v>
      </c>
      <c r="Z13" s="143"/>
      <c r="AA13" s="17"/>
    </row>
    <row r="14" spans="1:27" x14ac:dyDescent="0.35">
      <c r="A14" s="1">
        <f>VLOOKUP(B14,'Player Info'!B5:C55,2,FALSE)</f>
        <v>9</v>
      </c>
      <c r="B14" s="262" t="s">
        <v>7</v>
      </c>
      <c r="C14" s="147">
        <f>VLOOKUP(B14,'Mobile Scores'!B26:U41,2,FALSE)</f>
        <v>5</v>
      </c>
      <c r="D14" s="147">
        <f>VLOOKUP(B14,'Mobile Scores'!B26:U41,3,FALSE)</f>
        <v>4</v>
      </c>
      <c r="E14" s="147">
        <f>VLOOKUP(B14,'Mobile Scores'!B26:U41,4,FALSE)</f>
        <v>4</v>
      </c>
      <c r="F14" s="147">
        <f>VLOOKUP(B14,'Mobile Scores'!B26:U41,5,FALSE)</f>
        <v>4</v>
      </c>
      <c r="G14" s="147">
        <f>VLOOKUP(B14,'Mobile Scores'!B26:U41,6,FALSE)</f>
        <v>6</v>
      </c>
      <c r="H14" s="147">
        <f>VLOOKUP(B14,'Mobile Scores'!B26:U41,7,FALSE)</f>
        <v>4</v>
      </c>
      <c r="I14" s="147">
        <f>VLOOKUP(B14,'Mobile Scores'!B26:U41,8,FALSE)</f>
        <v>6</v>
      </c>
      <c r="J14" s="147">
        <f>VLOOKUP(B14,'Mobile Scores'!B26:U41,9,FALSE)</f>
        <v>5</v>
      </c>
      <c r="K14" s="147">
        <f>VLOOKUP(B14,'Mobile Scores'!B26:U41,10,FALSE)</f>
        <v>5</v>
      </c>
      <c r="L14" s="127">
        <f t="shared" si="1"/>
        <v>43</v>
      </c>
      <c r="M14" s="148">
        <f>VLOOKUP(B14,'Mobile Scores'!B26:U41,12,FALSE)</f>
        <v>4</v>
      </c>
      <c r="N14" s="148">
        <f>VLOOKUP(B14,'Mobile Scores'!B26:U41,13,FALSE)</f>
        <v>5</v>
      </c>
      <c r="O14" s="148">
        <f>VLOOKUP(B14,'Mobile Scores'!B26:U41,14,FALSE)</f>
        <v>5</v>
      </c>
      <c r="P14" s="148">
        <f>VLOOKUP(B14,'Mobile Scores'!B26:U41,15,FALSE)</f>
        <v>4</v>
      </c>
      <c r="Q14" s="148">
        <f>VLOOKUP(B14,'Mobile Scores'!B26:U41,16,FALSE)</f>
        <v>5</v>
      </c>
      <c r="R14" s="148">
        <f>VLOOKUP(B14,'Mobile Scores'!B26:U41,17,FALSE)</f>
        <v>4</v>
      </c>
      <c r="S14" s="148">
        <f>VLOOKUP(B14,'Mobile Scores'!B26:U41,18,FALSE)</f>
        <v>6</v>
      </c>
      <c r="T14" s="148">
        <f>VLOOKUP(B14,'Mobile Scores'!B26:U41,19,FALSE)</f>
        <v>6</v>
      </c>
      <c r="U14" s="148">
        <f>VLOOKUP(B14,'Mobile Scores'!B26:U41,20,FALSE)</f>
        <v>6</v>
      </c>
      <c r="V14" s="292">
        <f t="shared" si="2"/>
        <v>45</v>
      </c>
      <c r="W14" s="210">
        <f t="shared" si="0"/>
        <v>88</v>
      </c>
      <c r="Z14" s="143"/>
      <c r="AA14" s="17"/>
    </row>
    <row r="15" spans="1:27" x14ac:dyDescent="0.35">
      <c r="A15" s="1">
        <f>VLOOKUP(B15,'Player Info'!B5:C55,2,FALSE)</f>
        <v>14</v>
      </c>
      <c r="B15" s="261" t="s">
        <v>9</v>
      </c>
      <c r="C15" s="147">
        <f>VLOOKUP(B15,'Mobile Scores'!B26:U41,2,FALSE)</f>
        <v>6</v>
      </c>
      <c r="D15" s="147">
        <f>VLOOKUP(B15,'Mobile Scores'!B26:U41,3,FALSE)</f>
        <v>5</v>
      </c>
      <c r="E15" s="147">
        <f>VLOOKUP(B15,'Mobile Scores'!B26:U41,4,FALSE)</f>
        <v>5</v>
      </c>
      <c r="F15" s="147">
        <f>VLOOKUP(B15,'Mobile Scores'!B26:U41,5,FALSE)</f>
        <v>6</v>
      </c>
      <c r="G15" s="147">
        <f>VLOOKUP(B15,'Mobile Scores'!B26:U41,6,FALSE)</f>
        <v>4</v>
      </c>
      <c r="H15" s="147">
        <f>VLOOKUP(B15,'Mobile Scores'!B26:U41,7,FALSE)</f>
        <v>3</v>
      </c>
      <c r="I15" s="147">
        <f>VLOOKUP(B15,'Mobile Scores'!B26:U41,8,FALSE)</f>
        <v>4</v>
      </c>
      <c r="J15" s="147">
        <f>VLOOKUP(B15,'Mobile Scores'!B26:U41,9,FALSE)</f>
        <v>4</v>
      </c>
      <c r="K15" s="147">
        <f>VLOOKUP(B15,'Mobile Scores'!B26:U41,10,FALSE)</f>
        <v>3</v>
      </c>
      <c r="L15" s="127">
        <f t="shared" si="1"/>
        <v>40</v>
      </c>
      <c r="M15" s="148">
        <f>VLOOKUP(B15,'Mobile Scores'!B26:U41,12,FALSE)</f>
        <v>5</v>
      </c>
      <c r="N15" s="148">
        <f>VLOOKUP(B15,'Mobile Scores'!B26:U41,13,FALSE)</f>
        <v>5</v>
      </c>
      <c r="O15" s="148">
        <f>VLOOKUP(B15,'Mobile Scores'!B26:U41,14,FALSE)</f>
        <v>6</v>
      </c>
      <c r="P15" s="148">
        <f>VLOOKUP(B15,'Mobile Scores'!B26:U41,15,FALSE)</f>
        <v>4</v>
      </c>
      <c r="Q15" s="148">
        <f>VLOOKUP(B15,'Mobile Scores'!B26:U41,16,FALSE)</f>
        <v>8</v>
      </c>
      <c r="R15" s="148">
        <f>VLOOKUP(B15,'Mobile Scores'!B26:U41,17,FALSE)</f>
        <v>4</v>
      </c>
      <c r="S15" s="148">
        <f>VLOOKUP(B15,'Mobile Scores'!B26:U41,18,FALSE)</f>
        <v>5</v>
      </c>
      <c r="T15" s="148">
        <f>VLOOKUP(B15,'Mobile Scores'!B26:U41,19,FALSE)</f>
        <v>5</v>
      </c>
      <c r="U15" s="148">
        <f>VLOOKUP(B15,'Mobile Scores'!B26:U41,20,FALSE)</f>
        <v>5</v>
      </c>
      <c r="V15" s="292">
        <f t="shared" si="2"/>
        <v>47</v>
      </c>
      <c r="W15" s="210">
        <f t="shared" si="0"/>
        <v>87</v>
      </c>
      <c r="Z15" s="143"/>
      <c r="AA15" s="17"/>
    </row>
    <row r="16" spans="1:27" x14ac:dyDescent="0.35">
      <c r="A16" s="1">
        <f>VLOOKUP(B16,'Player Info'!B5:C55,2,FALSE)</f>
        <v>16</v>
      </c>
      <c r="B16" s="261" t="s">
        <v>72</v>
      </c>
      <c r="C16" s="147">
        <f>VLOOKUP(B16,'Mobile Scores'!B26:U41,2,FALSE)</f>
        <v>5</v>
      </c>
      <c r="D16" s="147">
        <f>VLOOKUP(B16,'Mobile Scores'!B26:U41,3,FALSE)</f>
        <v>5</v>
      </c>
      <c r="E16" s="147">
        <f>VLOOKUP(B16,'Mobile Scores'!B26:U41,4,FALSE)</f>
        <v>7</v>
      </c>
      <c r="F16" s="147">
        <f>VLOOKUP(B16,'Mobile Scores'!B26:U41,5,FALSE)</f>
        <v>7</v>
      </c>
      <c r="G16" s="147">
        <f>VLOOKUP(B16,'Mobile Scores'!B26:U41,6,FALSE)</f>
        <v>4</v>
      </c>
      <c r="H16" s="147">
        <f>VLOOKUP(B16,'Mobile Scores'!B26:U41,7,FALSE)</f>
        <v>8</v>
      </c>
      <c r="I16" s="147">
        <f>VLOOKUP(B16,'Mobile Scores'!B26:U41,8,FALSE)</f>
        <v>5</v>
      </c>
      <c r="J16" s="147">
        <f>VLOOKUP(B16,'Mobile Scores'!B26:U41,9,FALSE)</f>
        <v>3</v>
      </c>
      <c r="K16" s="147">
        <f>VLOOKUP(B16,'Mobile Scores'!B26:U41,10,FALSE)</f>
        <v>6</v>
      </c>
      <c r="L16" s="127">
        <f t="shared" si="1"/>
        <v>50</v>
      </c>
      <c r="M16" s="148">
        <f>VLOOKUP(B16,'Mobile Scores'!B26:U41,12,FALSE)</f>
        <v>4</v>
      </c>
      <c r="N16" s="148">
        <f>VLOOKUP(B16,'Mobile Scores'!B26:U41,13,FALSE)</f>
        <v>6</v>
      </c>
      <c r="O16" s="148">
        <f>VLOOKUP(B16,'Mobile Scores'!B26:U41,14,FALSE)</f>
        <v>8</v>
      </c>
      <c r="P16" s="148">
        <f>VLOOKUP(B16,'Mobile Scores'!B26:U41,15,FALSE)</f>
        <v>4</v>
      </c>
      <c r="Q16" s="148">
        <f>VLOOKUP(B16,'Mobile Scores'!B26:U41,16,FALSE)</f>
        <v>5</v>
      </c>
      <c r="R16" s="148">
        <f>VLOOKUP(B16,'Mobile Scores'!B26:U41,17,FALSE)</f>
        <v>3</v>
      </c>
      <c r="S16" s="148">
        <f>VLOOKUP(B16,'Mobile Scores'!B26:U41,18,FALSE)</f>
        <v>5</v>
      </c>
      <c r="T16" s="148">
        <f>VLOOKUP(B16,'Mobile Scores'!B26:U41,19,FALSE)</f>
        <v>5</v>
      </c>
      <c r="U16" s="148">
        <f>VLOOKUP(B16,'Mobile Scores'!B26:U41,20,FALSE)</f>
        <v>5</v>
      </c>
      <c r="V16" s="292">
        <f t="shared" si="2"/>
        <v>45</v>
      </c>
      <c r="W16" s="210">
        <f t="shared" si="0"/>
        <v>95</v>
      </c>
      <c r="Z16" s="143"/>
      <c r="AA16" s="17"/>
    </row>
    <row r="17" spans="1:27" x14ac:dyDescent="0.35">
      <c r="A17" s="1">
        <f>VLOOKUP(B17,'Player Info'!B5:C55,2,FALSE)</f>
        <v>12</v>
      </c>
      <c r="B17" s="262" t="s">
        <v>11</v>
      </c>
      <c r="C17" s="147">
        <f>VLOOKUP(B17,'Mobile Scores'!B26:U41,2,FALSE)</f>
        <v>5</v>
      </c>
      <c r="D17" s="147">
        <f>VLOOKUP(B17,'Mobile Scores'!B26:U41,3,FALSE)</f>
        <v>5</v>
      </c>
      <c r="E17" s="147">
        <f>VLOOKUP(B17,'Mobile Scores'!B26:U41,4,FALSE)</f>
        <v>6</v>
      </c>
      <c r="F17" s="147">
        <f>VLOOKUP(B17,'Mobile Scores'!B26:U41,5,FALSE)</f>
        <v>6</v>
      </c>
      <c r="G17" s="147">
        <f>VLOOKUP(B17,'Mobile Scores'!B26:U41,6,FALSE)</f>
        <v>4</v>
      </c>
      <c r="H17" s="147">
        <f>VLOOKUP(B17,'Mobile Scores'!B26:U41,7,FALSE)</f>
        <v>4</v>
      </c>
      <c r="I17" s="147">
        <f>VLOOKUP(B17,'Mobile Scores'!B26:U41,8,FALSE)</f>
        <v>4</v>
      </c>
      <c r="J17" s="147">
        <f>VLOOKUP(B17,'Mobile Scores'!B26:U41,9,FALSE)</f>
        <v>3</v>
      </c>
      <c r="K17" s="147">
        <f>VLOOKUP(B17,'Mobile Scores'!B26:U41,10,FALSE)</f>
        <v>4</v>
      </c>
      <c r="L17" s="127">
        <f t="shared" si="1"/>
        <v>41</v>
      </c>
      <c r="M17" s="148">
        <f>VLOOKUP(B17,'Mobile Scores'!B26:U41,12,FALSE)</f>
        <v>4</v>
      </c>
      <c r="N17" s="148">
        <f>VLOOKUP(B17,'Mobile Scores'!B26:U41,13,FALSE)</f>
        <v>5</v>
      </c>
      <c r="O17" s="148">
        <f>VLOOKUP(B17,'Mobile Scores'!B26:U41,14,FALSE)</f>
        <v>6</v>
      </c>
      <c r="P17" s="148">
        <f>VLOOKUP(B17,'Mobile Scores'!B26:U41,15,FALSE)</f>
        <v>3</v>
      </c>
      <c r="Q17" s="148">
        <f>VLOOKUP(B17,'Mobile Scores'!B26:U41,16,FALSE)</f>
        <v>5</v>
      </c>
      <c r="R17" s="148">
        <f>VLOOKUP(B17,'Mobile Scores'!B26:U41,17,FALSE)</f>
        <v>6</v>
      </c>
      <c r="S17" s="148">
        <f>VLOOKUP(B17,'Mobile Scores'!B26:U41,18,FALSE)</f>
        <v>6</v>
      </c>
      <c r="T17" s="148">
        <f>VLOOKUP(B17,'Mobile Scores'!B26:U41,19,FALSE)</f>
        <v>5</v>
      </c>
      <c r="U17" s="148">
        <f>VLOOKUP(B17,'Mobile Scores'!B26:U41,20,FALSE)</f>
        <v>5</v>
      </c>
      <c r="V17" s="292">
        <f t="shared" si="2"/>
        <v>45</v>
      </c>
      <c r="W17" s="210">
        <f t="shared" si="0"/>
        <v>86</v>
      </c>
      <c r="Z17" s="143"/>
      <c r="AA17" s="17"/>
    </row>
    <row r="18" spans="1:27" x14ac:dyDescent="0.35">
      <c r="A18" s="1">
        <f>VLOOKUP(B18,'Player Info'!B5:C55,2,FALSE)</f>
        <v>15</v>
      </c>
      <c r="B18" s="262" t="s">
        <v>19</v>
      </c>
      <c r="C18" s="147">
        <f>VLOOKUP(B18,'Mobile Scores'!B26:U41,2,FALSE)</f>
        <v>7</v>
      </c>
      <c r="D18" s="147">
        <f>VLOOKUP(B18,'Mobile Scores'!B26:U41,3,FALSE)</f>
        <v>4</v>
      </c>
      <c r="E18" s="147">
        <f>VLOOKUP(B18,'Mobile Scores'!B26:U41,4,FALSE)</f>
        <v>5</v>
      </c>
      <c r="F18" s="147">
        <f>VLOOKUP(B18,'Mobile Scores'!B26:U41,5,FALSE)</f>
        <v>7</v>
      </c>
      <c r="G18" s="147">
        <f>VLOOKUP(B18,'Mobile Scores'!B26:U41,6,FALSE)</f>
        <v>5</v>
      </c>
      <c r="H18" s="147">
        <f>VLOOKUP(B18,'Mobile Scores'!B26:U41,7,FALSE)</f>
        <v>4</v>
      </c>
      <c r="I18" s="147">
        <f>VLOOKUP(B18,'Mobile Scores'!B26:U41,8,FALSE)</f>
        <v>6</v>
      </c>
      <c r="J18" s="147">
        <f>VLOOKUP(B18,'Mobile Scores'!B26:U41,9,FALSE)</f>
        <v>3</v>
      </c>
      <c r="K18" s="147">
        <f>VLOOKUP(B18,'Mobile Scores'!B26:U41,10,FALSE)</f>
        <v>6</v>
      </c>
      <c r="L18" s="127">
        <f t="shared" si="1"/>
        <v>47</v>
      </c>
      <c r="M18" s="148">
        <f>VLOOKUP(B18,'Mobile Scores'!B26:U41,12,FALSE)</f>
        <v>7</v>
      </c>
      <c r="N18" s="148">
        <f>VLOOKUP(B18,'Mobile Scores'!B26:U41,13,FALSE)</f>
        <v>5</v>
      </c>
      <c r="O18" s="148">
        <f>VLOOKUP(B18,'Mobile Scores'!B26:U41,14,FALSE)</f>
        <v>6</v>
      </c>
      <c r="P18" s="148">
        <f>VLOOKUP(B18,'Mobile Scores'!B26:U41,15,FALSE)</f>
        <v>5</v>
      </c>
      <c r="Q18" s="148">
        <f>VLOOKUP(B18,'Mobile Scores'!B26:U41,16,FALSE)</f>
        <v>5</v>
      </c>
      <c r="R18" s="148">
        <f>VLOOKUP(B18,'Mobile Scores'!B26:U41,17,FALSE)</f>
        <v>4</v>
      </c>
      <c r="S18" s="148">
        <f>VLOOKUP(B18,'Mobile Scores'!B26:U41,18,FALSE)</f>
        <v>6</v>
      </c>
      <c r="T18" s="148">
        <f>VLOOKUP(B18,'Mobile Scores'!B26:U41,19,FALSE)</f>
        <v>5</v>
      </c>
      <c r="U18" s="148">
        <f>VLOOKUP(B18,'Mobile Scores'!B26:U41,20,FALSE)</f>
        <v>5</v>
      </c>
      <c r="V18" s="292">
        <f t="shared" si="2"/>
        <v>48</v>
      </c>
      <c r="W18" s="210">
        <f t="shared" si="0"/>
        <v>95</v>
      </c>
      <c r="Z18" s="143"/>
      <c r="AA18" s="17"/>
    </row>
    <row r="19" spans="1:27" x14ac:dyDescent="0.35">
      <c r="A19" s="1">
        <f>VLOOKUP(B19,'Player Info'!B5:C55,2,FALSE)</f>
        <v>16</v>
      </c>
      <c r="B19" s="261" t="s">
        <v>98</v>
      </c>
      <c r="C19" s="147">
        <f>VLOOKUP(B19,'Mobile Scores'!B26:U41,2,FALSE)</f>
        <v>6</v>
      </c>
      <c r="D19" s="147">
        <f>VLOOKUP(B19,'Mobile Scores'!B26:U41,3,FALSE)</f>
        <v>5</v>
      </c>
      <c r="E19" s="147">
        <f>VLOOKUP(B19,'Mobile Scores'!B26:U41,4,FALSE)</f>
        <v>4</v>
      </c>
      <c r="F19" s="147">
        <f>VLOOKUP(B19,'Mobile Scores'!B26:U41,5,FALSE)</f>
        <v>5</v>
      </c>
      <c r="G19" s="147">
        <f>VLOOKUP(B19,'Mobile Scores'!B26:U41,6,FALSE)</f>
        <v>6</v>
      </c>
      <c r="H19" s="147">
        <f>VLOOKUP(B19,'Mobile Scores'!B26:U41,7,FALSE)</f>
        <v>6</v>
      </c>
      <c r="I19" s="147">
        <f>VLOOKUP(B19,'Mobile Scores'!B26:U41,8,FALSE)</f>
        <v>4</v>
      </c>
      <c r="J19" s="147">
        <f>VLOOKUP(B19,'Mobile Scores'!B26:U41,9,FALSE)</f>
        <v>4</v>
      </c>
      <c r="K19" s="147">
        <f>VLOOKUP(B19,'Mobile Scores'!B26:U41,10,FALSE)</f>
        <v>3</v>
      </c>
      <c r="L19" s="127">
        <f t="shared" si="1"/>
        <v>43</v>
      </c>
      <c r="M19" s="148">
        <f>VLOOKUP(B19,'Mobile Scores'!B26:U41,12,FALSE)</f>
        <v>4</v>
      </c>
      <c r="N19" s="148">
        <f>VLOOKUP(B19,'Mobile Scores'!B26:U41,13,FALSE)</f>
        <v>5</v>
      </c>
      <c r="O19" s="148">
        <f>VLOOKUP(B19,'Mobile Scores'!B26:U41,14,FALSE)</f>
        <v>5</v>
      </c>
      <c r="P19" s="148">
        <f>VLOOKUP(B19,'Mobile Scores'!B26:U41,15,FALSE)</f>
        <v>4</v>
      </c>
      <c r="Q19" s="148">
        <f>VLOOKUP(B19,'Mobile Scores'!B26:U41,16,FALSE)</f>
        <v>7</v>
      </c>
      <c r="R19" s="148">
        <f>VLOOKUP(B19,'Mobile Scores'!B26:U41,17,FALSE)</f>
        <v>4</v>
      </c>
      <c r="S19" s="148">
        <f>VLOOKUP(B19,'Mobile Scores'!B26:U41,18,FALSE)</f>
        <v>5</v>
      </c>
      <c r="T19" s="148">
        <f>VLOOKUP(B19,'Mobile Scores'!B26:U41,19,FALSE)</f>
        <v>8</v>
      </c>
      <c r="U19" s="148">
        <f>VLOOKUP(B19,'Mobile Scores'!B26:U41,20,FALSE)</f>
        <v>6</v>
      </c>
      <c r="V19" s="292">
        <f t="shared" si="2"/>
        <v>48</v>
      </c>
      <c r="W19" s="210">
        <f t="shared" si="0"/>
        <v>91</v>
      </c>
      <c r="Z19" s="143"/>
      <c r="AA19" s="17"/>
    </row>
    <row r="20" spans="1:27" x14ac:dyDescent="0.35">
      <c r="A20" s="1">
        <f>VLOOKUP(B20,'Player Info'!B5:C55,2,FALSE)</f>
        <v>17</v>
      </c>
      <c r="B20" s="261" t="s">
        <v>105</v>
      </c>
      <c r="C20" s="147">
        <f>VLOOKUP(B20,'Mobile Scores'!B26:U41,2,FALSE)</f>
        <v>5</v>
      </c>
      <c r="D20" s="147">
        <f>VLOOKUP(B20,'Mobile Scores'!B26:U41,3,FALSE)</f>
        <v>6</v>
      </c>
      <c r="E20" s="147">
        <f>VLOOKUP(B20,'Mobile Scores'!B26:U41,4,FALSE)</f>
        <v>4</v>
      </c>
      <c r="F20" s="147">
        <f>VLOOKUP(B20,'Mobile Scores'!B26:U41,5,FALSE)</f>
        <v>6</v>
      </c>
      <c r="G20" s="147">
        <f>VLOOKUP(B20,'Mobile Scores'!B26:U41,6,FALSE)</f>
        <v>6</v>
      </c>
      <c r="H20" s="147">
        <f>VLOOKUP(B20,'Mobile Scores'!B26:U41,7,FALSE)</f>
        <v>3</v>
      </c>
      <c r="I20" s="147">
        <f>VLOOKUP(B20,'Mobile Scores'!B26:U41,8,FALSE)</f>
        <v>5</v>
      </c>
      <c r="J20" s="147">
        <f>VLOOKUP(B20,'Mobile Scores'!B26:U41,9,FALSE)</f>
        <v>4</v>
      </c>
      <c r="K20" s="147">
        <f>VLOOKUP(B20,'Mobile Scores'!B26:U41,10,FALSE)</f>
        <v>6</v>
      </c>
      <c r="L20" s="127">
        <f t="shared" si="1"/>
        <v>45</v>
      </c>
      <c r="M20" s="148">
        <f>VLOOKUP(B20,'Mobile Scores'!B26:U41,12,FALSE)</f>
        <v>6</v>
      </c>
      <c r="N20" s="148">
        <f>VLOOKUP(B20,'Mobile Scores'!B26:U41,13,FALSE)</f>
        <v>6</v>
      </c>
      <c r="O20" s="148">
        <f>VLOOKUP(B20,'Mobile Scores'!B26:U41,14,FALSE)</f>
        <v>5</v>
      </c>
      <c r="P20" s="148">
        <f>VLOOKUP(B20,'Mobile Scores'!B26:U41,15,FALSE)</f>
        <v>4</v>
      </c>
      <c r="Q20" s="148">
        <f>VLOOKUP(B20,'Mobile Scores'!B26:U41,16,FALSE)</f>
        <v>6</v>
      </c>
      <c r="R20" s="148">
        <f>VLOOKUP(B20,'Mobile Scores'!B26:U41,17,FALSE)</f>
        <v>4</v>
      </c>
      <c r="S20" s="148">
        <f>VLOOKUP(B20,'Mobile Scores'!B26:U41,18,FALSE)</f>
        <v>6</v>
      </c>
      <c r="T20" s="148">
        <f>VLOOKUP(B20,'Mobile Scores'!B26:U41,19,FALSE)</f>
        <v>6</v>
      </c>
      <c r="U20" s="148">
        <f>VLOOKUP(B20,'Mobile Scores'!B26:U41,20,FALSE)</f>
        <v>5</v>
      </c>
      <c r="V20" s="292">
        <f t="shared" si="2"/>
        <v>48</v>
      </c>
      <c r="W20" s="210">
        <f t="shared" si="0"/>
        <v>93</v>
      </c>
      <c r="Z20" s="143"/>
      <c r="AA20" s="17"/>
    </row>
    <row r="21" spans="1:27" x14ac:dyDescent="0.35">
      <c r="A21" s="1">
        <f>VLOOKUP(B21,'Player Info'!B5:C55,2,FALSE)</f>
        <v>18</v>
      </c>
      <c r="B21" s="262" t="s">
        <v>13</v>
      </c>
      <c r="C21" s="147">
        <f>VLOOKUP(B21,'Mobile Scores'!B26:U41,2,FALSE)</f>
        <v>5</v>
      </c>
      <c r="D21" s="147">
        <f>VLOOKUP(B21,'Mobile Scores'!B26:U41,3,FALSE)</f>
        <v>5</v>
      </c>
      <c r="E21" s="147">
        <f>VLOOKUP(B21,'Mobile Scores'!B26:U41,4,FALSE)</f>
        <v>5</v>
      </c>
      <c r="F21" s="147">
        <f>VLOOKUP(B21,'Mobile Scores'!B26:U41,5,FALSE)</f>
        <v>5</v>
      </c>
      <c r="G21" s="147">
        <f>VLOOKUP(B21,'Mobile Scores'!B26:U41,6,FALSE)</f>
        <v>5</v>
      </c>
      <c r="H21" s="147">
        <f>VLOOKUP(B21,'Mobile Scores'!B26:U41,7,FALSE)</f>
        <v>4</v>
      </c>
      <c r="I21" s="147">
        <f>VLOOKUP(B21,'Mobile Scores'!B26:U41,8,FALSE)</f>
        <v>7</v>
      </c>
      <c r="J21" s="147">
        <f>VLOOKUP(B21,'Mobile Scores'!B26:U41,9,FALSE)</f>
        <v>5</v>
      </c>
      <c r="K21" s="147">
        <f>VLOOKUP(B21,'Mobile Scores'!B26:U41,10,FALSE)</f>
        <v>4</v>
      </c>
      <c r="L21" s="127">
        <f t="shared" si="1"/>
        <v>45</v>
      </c>
      <c r="M21" s="148">
        <f>VLOOKUP(B21,'Mobile Scores'!B26:U41,12,FALSE)</f>
        <v>5</v>
      </c>
      <c r="N21" s="148">
        <f>VLOOKUP(B21,'Mobile Scores'!B26:U41,13,FALSE)</f>
        <v>5</v>
      </c>
      <c r="O21" s="148">
        <f>VLOOKUP(B21,'Mobile Scores'!B26:U41,14,FALSE)</f>
        <v>5</v>
      </c>
      <c r="P21" s="148">
        <f>VLOOKUP(B21,'Mobile Scores'!B26:U41,15,FALSE)</f>
        <v>6</v>
      </c>
      <c r="Q21" s="148">
        <f>VLOOKUP(B21,'Mobile Scores'!B26:U41,16,FALSE)</f>
        <v>7</v>
      </c>
      <c r="R21" s="148">
        <f>VLOOKUP(B21,'Mobile Scores'!B26:U41,17,FALSE)</f>
        <v>7</v>
      </c>
      <c r="S21" s="148">
        <f>VLOOKUP(B21,'Mobile Scores'!B26:U41,18,FALSE)</f>
        <v>5</v>
      </c>
      <c r="T21" s="148">
        <f>VLOOKUP(B21,'Mobile Scores'!B26:U41,19,FALSE)</f>
        <v>7</v>
      </c>
      <c r="U21" s="148">
        <f>VLOOKUP(B21,'Mobile Scores'!B26:U41,20,FALSE)</f>
        <v>6</v>
      </c>
      <c r="V21" s="292">
        <f t="shared" si="2"/>
        <v>53</v>
      </c>
      <c r="W21" s="210">
        <f t="shared" si="0"/>
        <v>98</v>
      </c>
      <c r="Z21" s="143"/>
      <c r="AA21" s="17"/>
    </row>
    <row r="22" spans="1:27" x14ac:dyDescent="0.35">
      <c r="A22" s="1">
        <f>VLOOKUP(B22,'Player Info'!B5:C55,2,FALSE)</f>
        <v>20</v>
      </c>
      <c r="B22" s="262" t="s">
        <v>97</v>
      </c>
      <c r="C22" s="147">
        <f>VLOOKUP(B22,'Mobile Scores'!B26:U41,2,FALSE)</f>
        <v>7</v>
      </c>
      <c r="D22" s="147">
        <f>VLOOKUP(B22,'Mobile Scores'!B26:U41,3,FALSE)</f>
        <v>4</v>
      </c>
      <c r="E22" s="147">
        <f>VLOOKUP(B22,'Mobile Scores'!B26:U41,4,FALSE)</f>
        <v>5</v>
      </c>
      <c r="F22" s="147">
        <f>VLOOKUP(B22,'Mobile Scores'!B26:U41,5,FALSE)</f>
        <v>6</v>
      </c>
      <c r="G22" s="147">
        <f>VLOOKUP(B22,'Mobile Scores'!B26:U41,6,FALSE)</f>
        <v>5</v>
      </c>
      <c r="H22" s="147">
        <f>VLOOKUP(B22,'Mobile Scores'!B26:U41,7,FALSE)</f>
        <v>3</v>
      </c>
      <c r="I22" s="147">
        <f>VLOOKUP(B22,'Mobile Scores'!B26:U41,8,FALSE)</f>
        <v>5</v>
      </c>
      <c r="J22" s="147">
        <f>VLOOKUP(B22,'Mobile Scores'!B26:U41,9,FALSE)</f>
        <v>3</v>
      </c>
      <c r="K22" s="147">
        <f>VLOOKUP(B22,'Mobile Scores'!B26:U41,10,FALSE)</f>
        <v>5</v>
      </c>
      <c r="L22" s="127">
        <f t="shared" si="1"/>
        <v>43</v>
      </c>
      <c r="M22" s="148">
        <f>VLOOKUP(B22,'Mobile Scores'!B26:U41,12,FALSE)</f>
        <v>7</v>
      </c>
      <c r="N22" s="148">
        <f>VLOOKUP(B22,'Mobile Scores'!B26:U41,13,FALSE)</f>
        <v>6</v>
      </c>
      <c r="O22" s="148">
        <f>VLOOKUP(B22,'Mobile Scores'!B26:U41,14,FALSE)</f>
        <v>8</v>
      </c>
      <c r="P22" s="148">
        <f>VLOOKUP(B22,'Mobile Scores'!B26:U41,15,FALSE)</f>
        <v>3</v>
      </c>
      <c r="Q22" s="148">
        <f>VLOOKUP(B22,'Mobile Scores'!B26:U41,16,FALSE)</f>
        <v>4</v>
      </c>
      <c r="R22" s="148">
        <f>VLOOKUP(B22,'Mobile Scores'!B26:U41,17,FALSE)</f>
        <v>5</v>
      </c>
      <c r="S22" s="148">
        <f>VLOOKUP(B22,'Mobile Scores'!B26:U41,18,FALSE)</f>
        <v>5</v>
      </c>
      <c r="T22" s="148">
        <f>VLOOKUP(B22,'Mobile Scores'!B26:U41,19,FALSE)</f>
        <v>5</v>
      </c>
      <c r="U22" s="148">
        <f>VLOOKUP(B22,'Mobile Scores'!B26:U41,20,FALSE)</f>
        <v>4</v>
      </c>
      <c r="V22" s="292">
        <f t="shared" si="2"/>
        <v>47</v>
      </c>
      <c r="W22" s="210">
        <f t="shared" si="0"/>
        <v>90</v>
      </c>
      <c r="Z22" s="143"/>
      <c r="AA22" s="17"/>
    </row>
    <row r="23" spans="1:27" x14ac:dyDescent="0.35">
      <c r="A23" s="1">
        <f>VLOOKUP(B23,'Player Info'!B5:C55,2,FALSE)</f>
        <v>26</v>
      </c>
      <c r="B23" s="261" t="s">
        <v>71</v>
      </c>
      <c r="C23" s="147">
        <f>VLOOKUP(B23,'Mobile Scores'!B26:U41,2,FALSE)</f>
        <v>5</v>
      </c>
      <c r="D23" s="147">
        <f>VLOOKUP(B23,'Mobile Scores'!B26:U41,3,FALSE)</f>
        <v>6</v>
      </c>
      <c r="E23" s="147">
        <f>VLOOKUP(B23,'Mobile Scores'!B26:U41,4,FALSE)</f>
        <v>4</v>
      </c>
      <c r="F23" s="147">
        <f>VLOOKUP(B23,'Mobile Scores'!B26:U41,5,FALSE)</f>
        <v>7</v>
      </c>
      <c r="G23" s="147">
        <f>VLOOKUP(B23,'Mobile Scores'!B26:U41,6,FALSE)</f>
        <v>3</v>
      </c>
      <c r="H23" s="147">
        <f>VLOOKUP(B23,'Mobile Scores'!B26:U41,7,FALSE)</f>
        <v>4</v>
      </c>
      <c r="I23" s="147">
        <f>VLOOKUP(B23,'Mobile Scores'!B26:U41,8,FALSE)</f>
        <v>5</v>
      </c>
      <c r="J23" s="147">
        <f>VLOOKUP(B23,'Mobile Scores'!B26:U41,9,FALSE)</f>
        <v>4</v>
      </c>
      <c r="K23" s="147">
        <f>VLOOKUP(B23,'Mobile Scores'!B26:U41,10,FALSE)</f>
        <v>5</v>
      </c>
      <c r="L23" s="127">
        <f t="shared" si="1"/>
        <v>43</v>
      </c>
      <c r="M23" s="148">
        <f>VLOOKUP(B23,'Mobile Scores'!B26:U41,12,FALSE)</f>
        <v>3</v>
      </c>
      <c r="N23" s="148">
        <f>VLOOKUP(B23,'Mobile Scores'!B26:U41,13,FALSE)</f>
        <v>4</v>
      </c>
      <c r="O23" s="148">
        <f>VLOOKUP(B23,'Mobile Scores'!B26:U41,14,FALSE)</f>
        <v>5</v>
      </c>
      <c r="P23" s="148">
        <f>VLOOKUP(B23,'Mobile Scores'!B26:U41,15,FALSE)</f>
        <v>5</v>
      </c>
      <c r="Q23" s="148">
        <f>VLOOKUP(B23,'Mobile Scores'!B26:U41,16,FALSE)</f>
        <v>7</v>
      </c>
      <c r="R23" s="148">
        <f>VLOOKUP(B23,'Mobile Scores'!B26:U41,17,FALSE)</f>
        <v>5</v>
      </c>
      <c r="S23" s="148">
        <f>VLOOKUP(B23,'Mobile Scores'!B26:U41,18,FALSE)</f>
        <v>7</v>
      </c>
      <c r="T23" s="148">
        <f>VLOOKUP(B23,'Mobile Scores'!B26:U41,19,FALSE)</f>
        <v>6</v>
      </c>
      <c r="U23" s="148">
        <f>VLOOKUP(B23,'Mobile Scores'!B26:U41,20,FALSE)</f>
        <v>8</v>
      </c>
      <c r="V23" s="292">
        <f t="shared" si="2"/>
        <v>50</v>
      </c>
      <c r="W23" s="210">
        <f t="shared" si="0"/>
        <v>93</v>
      </c>
      <c r="Z23" s="143"/>
      <c r="AA23" s="17"/>
    </row>
    <row r="24" spans="1:27" x14ac:dyDescent="0.35">
      <c r="A24" s="1">
        <f>VLOOKUP(B24,'Player Info'!B5:C55,2,FALSE)</f>
        <v>26</v>
      </c>
      <c r="B24" s="261" t="s">
        <v>20</v>
      </c>
      <c r="C24" s="147">
        <f>VLOOKUP(B24,'Mobile Scores'!B26:U41,2,FALSE)</f>
        <v>6</v>
      </c>
      <c r="D24" s="147">
        <f>VLOOKUP(B24,'Mobile Scores'!B26:U41,3,FALSE)</f>
        <v>5</v>
      </c>
      <c r="E24" s="147">
        <f>VLOOKUP(B24,'Mobile Scores'!B26:U41,4,FALSE)</f>
        <v>5</v>
      </c>
      <c r="F24" s="147">
        <f>VLOOKUP(B24,'Mobile Scores'!B26:U41,5,FALSE)</f>
        <v>8</v>
      </c>
      <c r="G24" s="147">
        <f>VLOOKUP(B24,'Mobile Scores'!B26:U41,6,FALSE)</f>
        <v>7</v>
      </c>
      <c r="H24" s="147">
        <f>VLOOKUP(B24,'Mobile Scores'!B26:U41,7,FALSE)</f>
        <v>4</v>
      </c>
      <c r="I24" s="147">
        <f>VLOOKUP(B24,'Mobile Scores'!B26:U41,8,FALSE)</f>
        <v>6</v>
      </c>
      <c r="J24" s="147">
        <f>VLOOKUP(B24,'Mobile Scores'!B26:U41,9,FALSE)</f>
        <v>4</v>
      </c>
      <c r="K24" s="147">
        <f>VLOOKUP(B24,'Mobile Scores'!B26:U41,10,FALSE)</f>
        <v>5</v>
      </c>
      <c r="L24" s="127">
        <f t="shared" si="1"/>
        <v>50</v>
      </c>
      <c r="M24" s="148">
        <f>VLOOKUP(B24,'Mobile Scores'!B26:U41,12,FALSE)</f>
        <v>5</v>
      </c>
      <c r="N24" s="148">
        <f>VLOOKUP(B24,'Mobile Scores'!B26:U41,13,FALSE)</f>
        <v>5</v>
      </c>
      <c r="O24" s="148">
        <f>VLOOKUP(B24,'Mobile Scores'!B26:U41,14,FALSE)</f>
        <v>8</v>
      </c>
      <c r="P24" s="148">
        <f>VLOOKUP(B24,'Mobile Scores'!B26:U41,15,FALSE)</f>
        <v>6</v>
      </c>
      <c r="Q24" s="148">
        <f>VLOOKUP(B24,'Mobile Scores'!B26:U41,16,FALSE)</f>
        <v>7</v>
      </c>
      <c r="R24" s="148">
        <f>VLOOKUP(B24,'Mobile Scores'!B26:U41,17,FALSE)</f>
        <v>3</v>
      </c>
      <c r="S24" s="148">
        <f>VLOOKUP(B24,'Mobile Scores'!B26:U41,18,FALSE)</f>
        <v>6</v>
      </c>
      <c r="T24" s="148">
        <f>VLOOKUP(B24,'Mobile Scores'!B26:U41,19,FALSE)</f>
        <v>8</v>
      </c>
      <c r="U24" s="148">
        <f>VLOOKUP(B24,'Mobile Scores'!B26:U41,20,FALSE)</f>
        <v>6</v>
      </c>
      <c r="V24" s="292">
        <f t="shared" si="2"/>
        <v>54</v>
      </c>
      <c r="W24" s="210">
        <f t="shared" si="0"/>
        <v>104</v>
      </c>
      <c r="Z24" s="143"/>
      <c r="AA24" s="17"/>
    </row>
    <row r="25" spans="1:27" x14ac:dyDescent="0.35">
      <c r="A25" s="1">
        <f>VLOOKUP(B25,'Player Info'!B5:C55,2,FALSE)</f>
        <v>21</v>
      </c>
      <c r="B25" s="262" t="s">
        <v>100</v>
      </c>
      <c r="C25" s="147">
        <f>VLOOKUP(B25,'Mobile Scores'!B26:U41,2,FALSE)</f>
        <v>5</v>
      </c>
      <c r="D25" s="147">
        <f>VLOOKUP(B25,'Mobile Scores'!B26:U41,3,FALSE)</f>
        <v>5</v>
      </c>
      <c r="E25" s="147">
        <f>VLOOKUP(B25,'Mobile Scores'!B26:U41,4,FALSE)</f>
        <v>6</v>
      </c>
      <c r="F25" s="147">
        <f>VLOOKUP(B25,'Mobile Scores'!B26:U41,5,FALSE)</f>
        <v>7</v>
      </c>
      <c r="G25" s="147">
        <f>VLOOKUP(B25,'Mobile Scores'!B26:U41,6,FALSE)</f>
        <v>6</v>
      </c>
      <c r="H25" s="147">
        <f>VLOOKUP(B25,'Mobile Scores'!B26:U41,7,FALSE)</f>
        <v>4</v>
      </c>
      <c r="I25" s="147">
        <f>VLOOKUP(B25,'Mobile Scores'!B26:U41,8,FALSE)</f>
        <v>4</v>
      </c>
      <c r="J25" s="147">
        <f>VLOOKUP(B25,'Mobile Scores'!B26:U41,9,FALSE)</f>
        <v>5</v>
      </c>
      <c r="K25" s="147">
        <f>VLOOKUP(B25,'Mobile Scores'!B26:U41,10,FALSE)</f>
        <v>4</v>
      </c>
      <c r="L25" s="127">
        <f t="shared" si="1"/>
        <v>46</v>
      </c>
      <c r="M25" s="148">
        <f>VLOOKUP(B25,'Mobile Scores'!B26:U41,12,FALSE)</f>
        <v>5</v>
      </c>
      <c r="N25" s="148">
        <f>VLOOKUP(B25,'Mobile Scores'!B26:U41,13,FALSE)</f>
        <v>8</v>
      </c>
      <c r="O25" s="148">
        <f>VLOOKUP(B25,'Mobile Scores'!B26:U41,14,FALSE)</f>
        <v>6</v>
      </c>
      <c r="P25" s="148">
        <f>VLOOKUP(B25,'Mobile Scores'!B26:U41,15,FALSE)</f>
        <v>5</v>
      </c>
      <c r="Q25" s="148">
        <f>VLOOKUP(B25,'Mobile Scores'!B26:U41,16,FALSE)</f>
        <v>6</v>
      </c>
      <c r="R25" s="148">
        <f>VLOOKUP(B25,'Mobile Scores'!B26:U41,17,FALSE)</f>
        <v>3</v>
      </c>
      <c r="S25" s="148">
        <f>VLOOKUP(B25,'Mobile Scores'!B26:U41,18,FALSE)</f>
        <v>4</v>
      </c>
      <c r="T25" s="148">
        <f>VLOOKUP(B25,'Mobile Scores'!B26:U41,19,FALSE)</f>
        <v>8</v>
      </c>
      <c r="U25" s="148">
        <f>VLOOKUP(B25,'Mobile Scores'!B26:U41,20,FALSE)</f>
        <v>6</v>
      </c>
      <c r="V25" s="292">
        <f t="shared" si="2"/>
        <v>51</v>
      </c>
      <c r="W25" s="210">
        <f t="shared" si="0"/>
        <v>97</v>
      </c>
      <c r="Z25" s="143"/>
      <c r="AA25" s="17"/>
    </row>
    <row r="26" spans="1:27" ht="15" thickBot="1" x14ac:dyDescent="0.4">
      <c r="A26" s="1">
        <f>VLOOKUP(B26,'Player Info'!B5:C55,2,FALSE)</f>
        <v>16</v>
      </c>
      <c r="B26" s="263" t="s">
        <v>281</v>
      </c>
      <c r="C26" s="278">
        <f>VLOOKUP(B26,'Mobile Scores'!B26:U41,2,FALSE)</f>
        <v>6</v>
      </c>
      <c r="D26" s="278">
        <f>VLOOKUP(B26,'Mobile Scores'!B26:U41,3,FALSE)</f>
        <v>8</v>
      </c>
      <c r="E26" s="278">
        <f>VLOOKUP(B26,'Mobile Scores'!B26:U41,4,FALSE)</f>
        <v>7</v>
      </c>
      <c r="F26" s="278">
        <f>VLOOKUP(B26,'Mobile Scores'!B26:U41,5,FALSE)</f>
        <v>6</v>
      </c>
      <c r="G26" s="278">
        <f>VLOOKUP(B26,'Mobile Scores'!B26:U41,6,FALSE)</f>
        <v>4</v>
      </c>
      <c r="H26" s="278">
        <f>VLOOKUP(B26,'Mobile Scores'!B26:U41,7,FALSE)</f>
        <v>5</v>
      </c>
      <c r="I26" s="278">
        <f>VLOOKUP(B26,'Mobile Scores'!B26:U41,8,FALSE)</f>
        <v>7</v>
      </c>
      <c r="J26" s="278">
        <f>VLOOKUP(B26,'Mobile Scores'!B26:U41,9,FALSE)</f>
        <v>4</v>
      </c>
      <c r="K26" s="278">
        <f>VLOOKUP(B26,'Mobile Scores'!B26:U41,10,FALSE)</f>
        <v>8</v>
      </c>
      <c r="L26" s="211">
        <f t="shared" si="1"/>
        <v>55</v>
      </c>
      <c r="M26" s="279">
        <f>VLOOKUP(B26,'Mobile Scores'!B26:U41,12,FALSE)</f>
        <v>5</v>
      </c>
      <c r="N26" s="279">
        <f>VLOOKUP(B26,'Mobile Scores'!B26:U41,13,FALSE)</f>
        <v>6</v>
      </c>
      <c r="O26" s="279">
        <f>VLOOKUP(B26,'Mobile Scores'!B26:U41,14,FALSE)</f>
        <v>7</v>
      </c>
      <c r="P26" s="279">
        <f>VLOOKUP(B26,'Mobile Scores'!B26:U41,15,FALSE)</f>
        <v>6</v>
      </c>
      <c r="Q26" s="279">
        <f>VLOOKUP(B26,'Mobile Scores'!B26:U41,16,FALSE)</f>
        <v>8</v>
      </c>
      <c r="R26" s="279">
        <f>VLOOKUP(B26,'Mobile Scores'!B26:U41,17,FALSE)</f>
        <v>6</v>
      </c>
      <c r="S26" s="279">
        <f>VLOOKUP(B26,'Mobile Scores'!B26:U41,18,FALSE)</f>
        <v>8</v>
      </c>
      <c r="T26" s="279">
        <f>VLOOKUP(B26,'Mobile Scores'!B26:U41,19,FALSE)</f>
        <v>7</v>
      </c>
      <c r="U26" s="279">
        <f>VLOOKUP(B26,'Mobile Scores'!B26:U41,20,FALSE)</f>
        <v>5</v>
      </c>
      <c r="V26" s="294">
        <f t="shared" si="2"/>
        <v>58</v>
      </c>
      <c r="W26" s="213">
        <f t="shared" si="0"/>
        <v>113</v>
      </c>
      <c r="Z26" s="143"/>
      <c r="AA26" s="17"/>
    </row>
    <row r="27" spans="1:27" ht="15" thickBot="1" x14ac:dyDescent="0.4">
      <c r="B27" s="86"/>
      <c r="C27" s="17"/>
      <c r="D27" s="17"/>
      <c r="E27" s="17"/>
      <c r="F27" s="17"/>
      <c r="G27" s="17"/>
      <c r="H27" s="17"/>
      <c r="I27" s="17"/>
      <c r="J27" s="17"/>
      <c r="K27" s="17"/>
      <c r="L27" s="58"/>
      <c r="M27" s="17"/>
      <c r="N27" s="17"/>
      <c r="O27" s="17"/>
      <c r="P27" s="17"/>
      <c r="Q27" s="17"/>
      <c r="R27" s="17"/>
      <c r="S27" s="17"/>
      <c r="T27" s="17"/>
      <c r="U27" s="17"/>
      <c r="V27" s="58"/>
      <c r="W27" s="87"/>
    </row>
    <row r="28" spans="1:27" ht="21.5" thickBot="1" x14ac:dyDescent="0.55000000000000004">
      <c r="B28" s="29" t="s">
        <v>107</v>
      </c>
      <c r="C28" s="25"/>
      <c r="D28" s="25"/>
      <c r="E28" s="25"/>
      <c r="F28" s="25"/>
      <c r="G28" s="25"/>
      <c r="H28" s="25"/>
      <c r="I28" s="25"/>
      <c r="J28" s="25"/>
      <c r="K28" s="25"/>
      <c r="L28" s="25"/>
      <c r="M28" s="25"/>
      <c r="N28" s="25"/>
      <c r="O28" s="25"/>
      <c r="P28" s="25"/>
      <c r="Q28" s="25"/>
      <c r="R28" s="25"/>
      <c r="S28" s="25"/>
      <c r="T28" s="25"/>
      <c r="U28" s="25"/>
      <c r="V28" s="25"/>
      <c r="W28" s="26"/>
    </row>
    <row r="29" spans="1:27" x14ac:dyDescent="0.35">
      <c r="B29" s="93"/>
      <c r="C29" s="94"/>
      <c r="D29" s="94"/>
      <c r="E29" s="94"/>
      <c r="F29" s="94"/>
      <c r="G29" s="94"/>
      <c r="H29" s="94"/>
      <c r="I29" s="94"/>
      <c r="J29" s="94"/>
      <c r="K29" s="94"/>
      <c r="L29" s="94"/>
      <c r="M29" s="94"/>
      <c r="N29" s="94"/>
      <c r="O29" s="94"/>
      <c r="P29" s="94"/>
      <c r="Q29" s="94"/>
      <c r="R29" s="94"/>
      <c r="S29" s="94"/>
      <c r="T29" s="94"/>
      <c r="U29" s="94"/>
      <c r="V29" s="94"/>
      <c r="W29" s="95"/>
    </row>
    <row r="30" spans="1:27" ht="15" thickBot="1" x14ac:dyDescent="0.4">
      <c r="B30" s="623" t="s">
        <v>23</v>
      </c>
      <c r="C30" s="607"/>
      <c r="D30" s="607"/>
      <c r="E30" s="59" t="s">
        <v>47</v>
      </c>
      <c r="F30" s="607" t="s">
        <v>24</v>
      </c>
      <c r="G30" s="607"/>
      <c r="H30" s="607"/>
      <c r="I30" s="607"/>
      <c r="J30" s="607"/>
      <c r="K30" s="59" t="s">
        <v>47</v>
      </c>
      <c r="L30" s="607" t="s">
        <v>26</v>
      </c>
      <c r="M30" s="607"/>
      <c r="N30" s="607"/>
      <c r="O30" s="607"/>
      <c r="P30" s="607"/>
      <c r="Q30" s="59" t="s">
        <v>47</v>
      </c>
      <c r="R30" s="607" t="s">
        <v>27</v>
      </c>
      <c r="S30" s="607"/>
      <c r="T30" s="607"/>
      <c r="U30" s="607"/>
      <c r="V30" s="607"/>
      <c r="W30" s="59" t="s">
        <v>47</v>
      </c>
    </row>
    <row r="31" spans="1:27" ht="15" customHeight="1" x14ac:dyDescent="0.35">
      <c r="B31" s="151" t="str">
        <f>B41</f>
        <v>Delagardelle</v>
      </c>
      <c r="C31" s="611">
        <f>W46</f>
        <v>8</v>
      </c>
      <c r="D31" s="611"/>
      <c r="E31" s="634" t="str">
        <f>IF(C31=C34,"1",IF(C31&gt;C34,"2","0"))</f>
        <v>0</v>
      </c>
      <c r="F31" s="633" t="str">
        <f>B56</f>
        <v>Bruns</v>
      </c>
      <c r="G31" s="633"/>
      <c r="H31" s="633"/>
      <c r="I31" s="611">
        <f>W61</f>
        <v>11</v>
      </c>
      <c r="J31" s="611"/>
      <c r="K31" s="634" t="str">
        <f>IF(I31=I34,"1",IF(I31&gt;I34,"2","0"))</f>
        <v>2</v>
      </c>
      <c r="L31" s="640" t="str">
        <f>B72</f>
        <v>Havel</v>
      </c>
      <c r="M31" s="640"/>
      <c r="N31" s="640"/>
      <c r="O31" s="611">
        <f>W77</f>
        <v>6.5</v>
      </c>
      <c r="P31" s="611"/>
      <c r="Q31" s="634" t="str">
        <f>IF(O31=O34,"1",IF(O31&gt;O34,"2","0"))</f>
        <v>0</v>
      </c>
      <c r="R31" s="633" t="str">
        <f>B87</f>
        <v>Stever</v>
      </c>
      <c r="S31" s="633"/>
      <c r="T31" s="633"/>
      <c r="U31" s="611">
        <f>W92</f>
        <v>11</v>
      </c>
      <c r="V31" s="611"/>
      <c r="W31" s="634" t="str">
        <f>IF(U31=U34,"1",IF(U31&gt;U34,"2","0"))</f>
        <v>2</v>
      </c>
    </row>
    <row r="32" spans="1:27" ht="15" customHeight="1" x14ac:dyDescent="0.35">
      <c r="B32" s="129" t="str">
        <f>B43</f>
        <v>Henderson II</v>
      </c>
      <c r="C32" s="612"/>
      <c r="D32" s="612"/>
      <c r="E32" s="629"/>
      <c r="F32" s="635" t="str">
        <f>B58</f>
        <v>Salter</v>
      </c>
      <c r="G32" s="635"/>
      <c r="H32" s="635"/>
      <c r="I32" s="612"/>
      <c r="J32" s="612"/>
      <c r="K32" s="629"/>
      <c r="L32" s="639" t="str">
        <f>B74</f>
        <v>Tilley</v>
      </c>
      <c r="M32" s="639"/>
      <c r="N32" s="639"/>
      <c r="O32" s="612"/>
      <c r="P32" s="612"/>
      <c r="Q32" s="629"/>
      <c r="R32" s="635" t="str">
        <f>B89</f>
        <v>Mueller</v>
      </c>
      <c r="S32" s="635"/>
      <c r="T32" s="635"/>
      <c r="U32" s="612"/>
      <c r="V32" s="612"/>
      <c r="W32" s="629"/>
    </row>
    <row r="33" spans="1:23" x14ac:dyDescent="0.35">
      <c r="B33" s="130" t="s">
        <v>39</v>
      </c>
      <c r="C33" s="131"/>
      <c r="D33" s="131"/>
      <c r="E33" s="153"/>
      <c r="F33" s="624" t="s">
        <v>39</v>
      </c>
      <c r="G33" s="624"/>
      <c r="H33" s="624"/>
      <c r="I33" s="131"/>
      <c r="J33" s="131"/>
      <c r="K33" s="154"/>
      <c r="L33" s="624" t="s">
        <v>39</v>
      </c>
      <c r="M33" s="624"/>
      <c r="N33" s="624"/>
      <c r="O33" s="131"/>
      <c r="P33" s="131"/>
      <c r="Q33" s="156"/>
      <c r="R33" s="624" t="s">
        <v>39</v>
      </c>
      <c r="S33" s="624"/>
      <c r="T33" s="624"/>
      <c r="U33" s="131"/>
      <c r="V33" s="155"/>
      <c r="W33" s="152"/>
    </row>
    <row r="34" spans="1:23" ht="15" customHeight="1" x14ac:dyDescent="0.35">
      <c r="B34" s="132" t="str">
        <f>B48</f>
        <v>Whitehill</v>
      </c>
      <c r="C34" s="637">
        <f>W53</f>
        <v>10</v>
      </c>
      <c r="D34" s="637"/>
      <c r="E34" s="699" t="str">
        <f>IF(C31=C34,"1",IF(C34&gt;C31,"2","0"))</f>
        <v>2</v>
      </c>
      <c r="F34" s="664" t="str">
        <f>B63</f>
        <v>Stremlau</v>
      </c>
      <c r="G34" s="664"/>
      <c r="H34" s="664"/>
      <c r="I34" s="637">
        <f>W68</f>
        <v>7</v>
      </c>
      <c r="J34" s="637"/>
      <c r="K34" s="629" t="str">
        <f>IF(I31=I34,"1",IF(I31&lt;I34,"2","0"))</f>
        <v>0</v>
      </c>
      <c r="L34" s="636" t="str">
        <f>B79</f>
        <v>Greiner</v>
      </c>
      <c r="M34" s="636"/>
      <c r="N34" s="636"/>
      <c r="O34" s="637">
        <f>W84</f>
        <v>11.5</v>
      </c>
      <c r="P34" s="637"/>
      <c r="Q34" s="629" t="str">
        <f>IF(O31=O34,"1",IF(O31&lt;O34,"2","0"))</f>
        <v>2</v>
      </c>
      <c r="R34" s="664" t="str">
        <f>B94</f>
        <v>Rogers</v>
      </c>
      <c r="S34" s="664"/>
      <c r="T34" s="664"/>
      <c r="U34" s="637">
        <f>W99</f>
        <v>7</v>
      </c>
      <c r="V34" s="637"/>
      <c r="W34" s="629" t="str">
        <f>IF(U31=U34,"1",IF(U31&lt;U34,"2","0"))</f>
        <v>0</v>
      </c>
    </row>
    <row r="35" spans="1:23" ht="15.75" customHeight="1" thickBot="1" x14ac:dyDescent="0.4">
      <c r="B35" s="133" t="str">
        <f>B50</f>
        <v>Henderson</v>
      </c>
      <c r="C35" s="620"/>
      <c r="D35" s="620"/>
      <c r="E35" s="700"/>
      <c r="F35" s="638" t="str">
        <f>B65</f>
        <v>Reimers</v>
      </c>
      <c r="G35" s="638"/>
      <c r="H35" s="638"/>
      <c r="I35" s="620"/>
      <c r="J35" s="620"/>
      <c r="K35" s="630"/>
      <c r="L35" s="644" t="str">
        <f>B81</f>
        <v>Hart</v>
      </c>
      <c r="M35" s="644"/>
      <c r="N35" s="644"/>
      <c r="O35" s="620"/>
      <c r="P35" s="620"/>
      <c r="Q35" s="630"/>
      <c r="R35" s="638" t="str">
        <f>B96</f>
        <v>Stever II</v>
      </c>
      <c r="S35" s="638"/>
      <c r="T35" s="638"/>
      <c r="U35" s="620"/>
      <c r="V35" s="620"/>
      <c r="W35" s="630"/>
    </row>
    <row r="36" spans="1:23" ht="15" thickBot="1" x14ac:dyDescent="0.4">
      <c r="B36" s="86"/>
      <c r="C36" s="17"/>
      <c r="D36" s="17"/>
      <c r="E36" s="17"/>
      <c r="F36" s="17"/>
      <c r="G36" s="17"/>
      <c r="H36" s="17"/>
      <c r="I36" s="17"/>
      <c r="J36" s="17"/>
      <c r="K36" s="17"/>
      <c r="L36" s="58"/>
      <c r="M36" s="17"/>
      <c r="N36" s="17"/>
      <c r="O36" s="17"/>
      <c r="P36" s="17"/>
      <c r="Q36" s="17"/>
      <c r="R36" s="17"/>
      <c r="S36" s="17"/>
      <c r="T36" s="17"/>
      <c r="U36" s="17"/>
      <c r="V36" s="58"/>
      <c r="W36" s="87"/>
    </row>
    <row r="37" spans="1:23" ht="21" x14ac:dyDescent="0.5">
      <c r="B37" s="29" t="s">
        <v>37</v>
      </c>
      <c r="C37" s="25"/>
      <c r="D37" s="25"/>
      <c r="E37" s="25"/>
      <c r="F37" s="25"/>
      <c r="G37" s="25"/>
      <c r="H37" s="25"/>
      <c r="I37" s="25"/>
      <c r="J37" s="25"/>
      <c r="K37" s="25"/>
      <c r="L37" s="25"/>
      <c r="M37" s="25"/>
      <c r="N37" s="25"/>
      <c r="O37" s="25"/>
      <c r="P37" s="25"/>
      <c r="Q37" s="25"/>
      <c r="R37" s="25"/>
      <c r="S37" s="25"/>
      <c r="T37" s="25"/>
      <c r="U37" s="25"/>
      <c r="V37" s="25"/>
      <c r="W37" s="26"/>
    </row>
    <row r="38" spans="1:23" ht="15" thickBot="1" x14ac:dyDescent="0.4">
      <c r="B38" s="97" t="s">
        <v>0</v>
      </c>
      <c r="C38" s="97">
        <v>1</v>
      </c>
      <c r="D38" s="97">
        <v>2</v>
      </c>
      <c r="E38" s="97">
        <v>3</v>
      </c>
      <c r="F38" s="97">
        <v>4</v>
      </c>
      <c r="G38" s="97">
        <v>5</v>
      </c>
      <c r="H38" s="97">
        <v>6</v>
      </c>
      <c r="I38" s="97">
        <v>7</v>
      </c>
      <c r="J38" s="97">
        <v>8</v>
      </c>
      <c r="K38" s="97">
        <v>9</v>
      </c>
      <c r="L38" s="97" t="s">
        <v>1</v>
      </c>
      <c r="M38" s="97">
        <v>10</v>
      </c>
      <c r="N38" s="97">
        <v>11</v>
      </c>
      <c r="O38" s="97">
        <v>12</v>
      </c>
      <c r="P38" s="97">
        <v>13</v>
      </c>
      <c r="Q38" s="97">
        <v>14</v>
      </c>
      <c r="R38" s="97">
        <v>15</v>
      </c>
      <c r="S38" s="97">
        <v>16</v>
      </c>
      <c r="T38" s="97">
        <v>17</v>
      </c>
      <c r="U38" s="97">
        <v>18</v>
      </c>
      <c r="V38" s="97" t="s">
        <v>14</v>
      </c>
      <c r="W38" s="98" t="s">
        <v>15</v>
      </c>
    </row>
    <row r="39" spans="1:23" x14ac:dyDescent="0.35">
      <c r="B39" s="6"/>
      <c r="C39" s="3"/>
      <c r="D39" s="3"/>
      <c r="E39" s="3"/>
      <c r="F39" s="3"/>
      <c r="G39" s="3"/>
      <c r="H39" s="3"/>
      <c r="I39" s="3"/>
      <c r="J39" s="3"/>
      <c r="K39" s="3"/>
      <c r="L39" s="3"/>
      <c r="M39" s="3"/>
      <c r="N39" s="3"/>
      <c r="O39" s="3"/>
      <c r="P39" s="3"/>
      <c r="Q39" s="3"/>
      <c r="R39" s="3"/>
      <c r="S39" s="3"/>
      <c r="T39" s="3"/>
      <c r="U39" s="3"/>
      <c r="V39" s="3"/>
      <c r="W39" s="4"/>
    </row>
    <row r="40" spans="1:23" ht="15" thickBot="1" x14ac:dyDescent="0.4">
      <c r="B40" s="69" t="s">
        <v>23</v>
      </c>
      <c r="C40" s="70"/>
      <c r="D40" s="70"/>
      <c r="E40" s="70"/>
      <c r="F40" s="70"/>
      <c r="G40" s="70"/>
      <c r="H40" s="70"/>
      <c r="I40" s="70"/>
      <c r="J40" s="70"/>
      <c r="K40" s="70"/>
      <c r="L40" s="70"/>
      <c r="M40" s="70"/>
      <c r="N40" s="70"/>
      <c r="O40" s="70"/>
      <c r="P40" s="70"/>
      <c r="Q40" s="70"/>
      <c r="R40" s="603" t="s">
        <v>25</v>
      </c>
      <c r="S40" s="603"/>
      <c r="T40" s="604"/>
      <c r="U40" s="605"/>
      <c r="V40" s="605"/>
      <c r="W40" s="606"/>
    </row>
    <row r="41" spans="1:23" x14ac:dyDescent="0.35">
      <c r="A41" s="1">
        <f>VLOOKUP(B41,'Player Info'!B5:C55,2,FALSE)</f>
        <v>8</v>
      </c>
      <c r="B41" s="71" t="str">
        <f>B11</f>
        <v>Delagardelle</v>
      </c>
      <c r="C41" s="50">
        <f t="shared" ref="C41:K41" si="3">C11-IF(($B42)&gt;=(C$10),(IF(($B42)-18&gt;=(C$10),2,1)),0)</f>
        <v>5</v>
      </c>
      <c r="D41" s="50">
        <f t="shared" si="3"/>
        <v>4</v>
      </c>
      <c r="E41" s="50">
        <f t="shared" si="3"/>
        <v>6</v>
      </c>
      <c r="F41" s="50">
        <f t="shared" si="3"/>
        <v>5</v>
      </c>
      <c r="G41" s="50">
        <f t="shared" si="3"/>
        <v>4</v>
      </c>
      <c r="H41" s="50">
        <f t="shared" si="3"/>
        <v>5</v>
      </c>
      <c r="I41" s="50">
        <f t="shared" si="3"/>
        <v>5</v>
      </c>
      <c r="J41" s="50">
        <f t="shared" si="3"/>
        <v>3</v>
      </c>
      <c r="K41" s="50">
        <f t="shared" si="3"/>
        <v>5</v>
      </c>
      <c r="L41" s="50">
        <f>SUM(C41:K41)</f>
        <v>42</v>
      </c>
      <c r="M41" s="50">
        <f t="shared" ref="M41:U41" si="4">M11-IF(($B42)&gt;=(M$10),(IF(($B42)-18&gt;=(M$10),2,1)),0)</f>
        <v>4</v>
      </c>
      <c r="N41" s="50">
        <f t="shared" si="4"/>
        <v>5</v>
      </c>
      <c r="O41" s="50">
        <f t="shared" si="4"/>
        <v>6</v>
      </c>
      <c r="P41" s="50">
        <f t="shared" si="4"/>
        <v>5</v>
      </c>
      <c r="Q41" s="50">
        <f t="shared" si="4"/>
        <v>5</v>
      </c>
      <c r="R41" s="50">
        <f t="shared" si="4"/>
        <v>4</v>
      </c>
      <c r="S41" s="50">
        <f t="shared" si="4"/>
        <v>6</v>
      </c>
      <c r="T41" s="50">
        <f t="shared" si="4"/>
        <v>5</v>
      </c>
      <c r="U41" s="50">
        <f t="shared" si="4"/>
        <v>6</v>
      </c>
      <c r="V41" s="50">
        <f>SUM(M41:U41)</f>
        <v>46</v>
      </c>
      <c r="W41" s="79">
        <f>SUM(L41+V41)</f>
        <v>88</v>
      </c>
    </row>
    <row r="42" spans="1:23" x14ac:dyDescent="0.35">
      <c r="A42" s="1" t="s">
        <v>38</v>
      </c>
      <c r="B42" s="72">
        <f>((A41-MIN(A41,A43,A48,A50)))</f>
        <v>0</v>
      </c>
      <c r="C42" s="2"/>
      <c r="D42" s="2"/>
      <c r="E42" s="2"/>
      <c r="F42" s="2"/>
      <c r="G42" s="2"/>
      <c r="H42" s="2"/>
      <c r="I42" s="2"/>
      <c r="J42" s="2"/>
      <c r="K42" s="2"/>
      <c r="L42" s="2"/>
      <c r="M42" s="2"/>
      <c r="N42" s="2"/>
      <c r="O42" s="2"/>
      <c r="P42" s="2"/>
      <c r="Q42" s="2"/>
      <c r="R42" s="2"/>
      <c r="S42" s="2"/>
      <c r="T42" s="2"/>
      <c r="U42" s="2"/>
      <c r="V42" s="2"/>
      <c r="W42" s="80"/>
    </row>
    <row r="43" spans="1:23" x14ac:dyDescent="0.35">
      <c r="A43" s="1">
        <f>VLOOKUP(B43,'Player Info'!B5:C55,2,FALSE)</f>
        <v>9</v>
      </c>
      <c r="B43" s="61" t="str">
        <f>B12</f>
        <v>Henderson II</v>
      </c>
      <c r="C43" s="2">
        <f t="shared" ref="C43:K43" si="5">C12-IF(($B44)&gt;=(C$10),(IF(($B44)-18&gt;=(C$10),2,1)),0)</f>
        <v>6</v>
      </c>
      <c r="D43" s="2">
        <f t="shared" si="5"/>
        <v>3</v>
      </c>
      <c r="E43" s="2">
        <f t="shared" si="5"/>
        <v>4</v>
      </c>
      <c r="F43" s="2">
        <f t="shared" si="5"/>
        <v>5</v>
      </c>
      <c r="G43" s="2">
        <f t="shared" si="5"/>
        <v>5</v>
      </c>
      <c r="H43" s="2">
        <f t="shared" si="5"/>
        <v>3</v>
      </c>
      <c r="I43" s="2">
        <f t="shared" si="5"/>
        <v>5</v>
      </c>
      <c r="J43" s="2">
        <f t="shared" si="5"/>
        <v>4</v>
      </c>
      <c r="K43" s="2">
        <f t="shared" si="5"/>
        <v>4</v>
      </c>
      <c r="L43" s="2">
        <f>SUM(C43:K43)</f>
        <v>39</v>
      </c>
      <c r="M43" s="2">
        <f t="shared" ref="M43:U43" si="6">M12-IF(($B44)&gt;=(M$10),(IF(($B44)-18&gt;=(M$10),2,1)),0)</f>
        <v>6</v>
      </c>
      <c r="N43" s="2">
        <f t="shared" si="6"/>
        <v>5</v>
      </c>
      <c r="O43" s="2">
        <f t="shared" si="6"/>
        <v>5</v>
      </c>
      <c r="P43" s="2">
        <f t="shared" si="6"/>
        <v>4</v>
      </c>
      <c r="Q43" s="2">
        <f t="shared" si="6"/>
        <v>6</v>
      </c>
      <c r="R43" s="2">
        <f t="shared" si="6"/>
        <v>5</v>
      </c>
      <c r="S43" s="2">
        <f t="shared" si="6"/>
        <v>5</v>
      </c>
      <c r="T43" s="2">
        <f t="shared" si="6"/>
        <v>5</v>
      </c>
      <c r="U43" s="2">
        <f t="shared" si="6"/>
        <v>6</v>
      </c>
      <c r="V43" s="2">
        <f>SUM(M43:U43)</f>
        <v>47</v>
      </c>
      <c r="W43" s="80">
        <f>SUM(L43+V43)</f>
        <v>86</v>
      </c>
    </row>
    <row r="44" spans="1:23" x14ac:dyDescent="0.35">
      <c r="A44" s="1" t="s">
        <v>38</v>
      </c>
      <c r="B44" s="61">
        <f>(A43-(MIN(A41,A43,A48,A50)))</f>
        <v>1</v>
      </c>
      <c r="C44" s="2"/>
      <c r="D44" s="2"/>
      <c r="E44" s="2"/>
      <c r="F44" s="2"/>
      <c r="G44" s="2"/>
      <c r="H44" s="2"/>
      <c r="I44" s="2"/>
      <c r="J44" s="2"/>
      <c r="K44" s="2"/>
      <c r="L44" s="2"/>
      <c r="M44" s="2"/>
      <c r="N44" s="2"/>
      <c r="O44" s="2"/>
      <c r="P44" s="2"/>
      <c r="Q44" s="2"/>
      <c r="R44" s="2"/>
      <c r="S44" s="2"/>
      <c r="T44" s="2"/>
      <c r="U44" s="2"/>
      <c r="V44" s="2"/>
      <c r="W44" s="80"/>
    </row>
    <row r="45" spans="1:23" x14ac:dyDescent="0.35">
      <c r="B45" s="73" t="s">
        <v>21</v>
      </c>
      <c r="C45" s="81">
        <f>MIN(C41,C43)</f>
        <v>5</v>
      </c>
      <c r="D45" s="81">
        <f t="shared" ref="D45:U45" si="7">MIN(D41,D43)</f>
        <v>3</v>
      </c>
      <c r="E45" s="81">
        <f t="shared" si="7"/>
        <v>4</v>
      </c>
      <c r="F45" s="81">
        <f t="shared" si="7"/>
        <v>5</v>
      </c>
      <c r="G45" s="81">
        <f t="shared" si="7"/>
        <v>4</v>
      </c>
      <c r="H45" s="81">
        <f t="shared" si="7"/>
        <v>3</v>
      </c>
      <c r="I45" s="81">
        <f t="shared" si="7"/>
        <v>5</v>
      </c>
      <c r="J45" s="81">
        <f t="shared" si="7"/>
        <v>3</v>
      </c>
      <c r="K45" s="81">
        <f t="shared" si="7"/>
        <v>4</v>
      </c>
      <c r="L45" s="82">
        <f>SUM(C45:K45)</f>
        <v>36</v>
      </c>
      <c r="M45" s="81">
        <f t="shared" si="7"/>
        <v>4</v>
      </c>
      <c r="N45" s="81">
        <f t="shared" si="7"/>
        <v>5</v>
      </c>
      <c r="O45" s="81">
        <f t="shared" si="7"/>
        <v>5</v>
      </c>
      <c r="P45" s="81">
        <f t="shared" si="7"/>
        <v>4</v>
      </c>
      <c r="Q45" s="81">
        <f t="shared" si="7"/>
        <v>5</v>
      </c>
      <c r="R45" s="81">
        <f t="shared" si="7"/>
        <v>4</v>
      </c>
      <c r="S45" s="81">
        <f t="shared" si="7"/>
        <v>5</v>
      </c>
      <c r="T45" s="81">
        <f t="shared" si="7"/>
        <v>5</v>
      </c>
      <c r="U45" s="81">
        <f t="shared" si="7"/>
        <v>6</v>
      </c>
      <c r="V45" s="81">
        <f>SUM(M45:U45)</f>
        <v>43</v>
      </c>
      <c r="W45" s="83">
        <f>SUM(V45+L45)</f>
        <v>79</v>
      </c>
    </row>
    <row r="46" spans="1:23" x14ac:dyDescent="0.35">
      <c r="B46" s="99" t="s">
        <v>22</v>
      </c>
      <c r="C46" s="100">
        <f>IF((C45)&lt;&gt;(C52),(IF((C52)&gt;(C45),(1),(0))),(0.5))</f>
        <v>0</v>
      </c>
      <c r="D46" s="100">
        <f t="shared" ref="D46:K46" si="8">IF((D45)&lt;&gt;(D52),(IF((D52)&gt;(D45),(1),(0))),(0.5))</f>
        <v>1</v>
      </c>
      <c r="E46" s="100">
        <f t="shared" si="8"/>
        <v>0.5</v>
      </c>
      <c r="F46" s="100">
        <f t="shared" si="8"/>
        <v>0</v>
      </c>
      <c r="G46" s="100">
        <f t="shared" si="8"/>
        <v>1</v>
      </c>
      <c r="H46" s="100">
        <f t="shared" si="8"/>
        <v>1</v>
      </c>
      <c r="I46" s="100">
        <f t="shared" si="8"/>
        <v>0</v>
      </c>
      <c r="J46" s="100">
        <f t="shared" si="8"/>
        <v>1</v>
      </c>
      <c r="K46" s="100">
        <f t="shared" si="8"/>
        <v>0.5</v>
      </c>
      <c r="L46" s="101">
        <f>SUM(C46:K46)</f>
        <v>5</v>
      </c>
      <c r="M46" s="100">
        <f t="shared" ref="M46:U46" si="9">IF((M45)&lt;&gt;(M52),(IF((M52)&gt;(M45),(1),(0))),(0.5))</f>
        <v>0.5</v>
      </c>
      <c r="N46" s="100">
        <f t="shared" si="9"/>
        <v>0</v>
      </c>
      <c r="O46" s="100">
        <f t="shared" si="9"/>
        <v>0.5</v>
      </c>
      <c r="P46" s="100">
        <f t="shared" si="9"/>
        <v>0</v>
      </c>
      <c r="Q46" s="100">
        <f t="shared" si="9"/>
        <v>0.5</v>
      </c>
      <c r="R46" s="100">
        <f t="shared" si="9"/>
        <v>0.5</v>
      </c>
      <c r="S46" s="100">
        <f t="shared" si="9"/>
        <v>0</v>
      </c>
      <c r="T46" s="100">
        <f t="shared" si="9"/>
        <v>1</v>
      </c>
      <c r="U46" s="100">
        <f t="shared" si="9"/>
        <v>0</v>
      </c>
      <c r="V46" s="100">
        <f>SUM(M46:U46)</f>
        <v>3</v>
      </c>
      <c r="W46" s="126">
        <f>SUM(L46+V46)</f>
        <v>8</v>
      </c>
    </row>
    <row r="47" spans="1:23" x14ac:dyDescent="0.35">
      <c r="B47" s="75"/>
      <c r="C47" s="2"/>
      <c r="D47" s="2"/>
      <c r="E47" s="2"/>
      <c r="F47" s="2"/>
      <c r="G47" s="2"/>
      <c r="H47" s="2"/>
      <c r="I47" s="2"/>
      <c r="J47" s="2"/>
      <c r="K47" s="2"/>
      <c r="L47" s="2"/>
      <c r="M47" s="2"/>
      <c r="N47" s="2"/>
      <c r="O47" s="2"/>
      <c r="P47" s="2"/>
      <c r="Q47" s="2"/>
      <c r="R47" s="2"/>
      <c r="S47" s="2"/>
      <c r="T47" s="2"/>
      <c r="U47" s="2"/>
      <c r="V47" s="2"/>
      <c r="W47" s="80"/>
    </row>
    <row r="48" spans="1:23" x14ac:dyDescent="0.35">
      <c r="A48" s="1">
        <f>VLOOKUP(B48,'Player Info'!B5:C55,2,FALSE)</f>
        <v>12</v>
      </c>
      <c r="B48" s="61" t="str">
        <f>B13</f>
        <v>Whitehill</v>
      </c>
      <c r="C48" s="2">
        <f t="shared" ref="C48:K48" si="10">C13-IF(($B49)&gt;=(C$10),(IF(($B49)-18&gt;=(C$10),2,1)),0)</f>
        <v>4</v>
      </c>
      <c r="D48" s="2">
        <f t="shared" si="10"/>
        <v>4</v>
      </c>
      <c r="E48" s="2">
        <f t="shared" si="10"/>
        <v>4</v>
      </c>
      <c r="F48" s="2">
        <f t="shared" si="10"/>
        <v>5</v>
      </c>
      <c r="G48" s="2">
        <f t="shared" si="10"/>
        <v>5</v>
      </c>
      <c r="H48" s="2">
        <f t="shared" si="10"/>
        <v>4</v>
      </c>
      <c r="I48" s="2">
        <f t="shared" si="10"/>
        <v>4</v>
      </c>
      <c r="J48" s="2">
        <f t="shared" si="10"/>
        <v>4</v>
      </c>
      <c r="K48" s="2">
        <f t="shared" si="10"/>
        <v>4</v>
      </c>
      <c r="L48" s="2">
        <f>SUM(C48:K48)</f>
        <v>38</v>
      </c>
      <c r="M48" s="2">
        <f>M13-IF(($B49)&gt;=(M$10),(IF(($B49)-18&gt;=(M$10),2,1)),0)</f>
        <v>5</v>
      </c>
      <c r="N48" s="2">
        <f t="shared" ref="N48:U48" si="11">N13-IF(($B49)&gt;=(N$10),(IF(($B49)-18&gt;=(N$10),2,1)),0)</f>
        <v>4</v>
      </c>
      <c r="O48" s="2">
        <f t="shared" si="11"/>
        <v>5</v>
      </c>
      <c r="P48" s="2">
        <f t="shared" si="11"/>
        <v>3</v>
      </c>
      <c r="Q48" s="2">
        <f t="shared" si="11"/>
        <v>6</v>
      </c>
      <c r="R48" s="2">
        <f t="shared" si="11"/>
        <v>4</v>
      </c>
      <c r="S48" s="2">
        <f t="shared" si="11"/>
        <v>3</v>
      </c>
      <c r="T48" s="2">
        <f t="shared" si="11"/>
        <v>6</v>
      </c>
      <c r="U48" s="2">
        <f t="shared" si="11"/>
        <v>5</v>
      </c>
      <c r="V48" s="2">
        <f>SUM(M48:U48)</f>
        <v>41</v>
      </c>
      <c r="W48" s="80">
        <f>SUM(V48+L48)</f>
        <v>79</v>
      </c>
    </row>
    <row r="49" spans="1:23" x14ac:dyDescent="0.35">
      <c r="A49" s="1" t="s">
        <v>38</v>
      </c>
      <c r="B49" s="76">
        <f>(A48-(MIN(A41,A43,A48,A50)))</f>
        <v>4</v>
      </c>
      <c r="C49" s="2"/>
      <c r="D49" s="2"/>
      <c r="E49" s="2"/>
      <c r="F49" s="2"/>
      <c r="G49" s="2"/>
      <c r="H49" s="2"/>
      <c r="I49" s="2"/>
      <c r="J49" s="2"/>
      <c r="K49" s="2"/>
      <c r="L49" s="2"/>
      <c r="M49" s="2"/>
      <c r="N49" s="2"/>
      <c r="O49" s="2"/>
      <c r="P49" s="2"/>
      <c r="Q49" s="2"/>
      <c r="R49" s="2"/>
      <c r="S49" s="2"/>
      <c r="T49" s="2"/>
      <c r="U49" s="2"/>
      <c r="V49" s="2"/>
      <c r="W49" s="80"/>
    </row>
    <row r="50" spans="1:23" x14ac:dyDescent="0.35">
      <c r="A50" s="1">
        <f>VLOOKUP(B50,'Player Info'!B5:C55,2,FALSE)</f>
        <v>9</v>
      </c>
      <c r="B50" s="61" t="str">
        <f>B14</f>
        <v>Henderson</v>
      </c>
      <c r="C50" s="2">
        <f t="shared" ref="C50:K50" si="12">C14-IF(($B51)&gt;=(C$10),(IF(($B51)-18&gt;=(C$10),2,1)),0)</f>
        <v>5</v>
      </c>
      <c r="D50" s="2">
        <f t="shared" si="12"/>
        <v>4</v>
      </c>
      <c r="E50" s="2">
        <f t="shared" si="12"/>
        <v>4</v>
      </c>
      <c r="F50" s="2">
        <f t="shared" si="12"/>
        <v>4</v>
      </c>
      <c r="G50" s="2">
        <f t="shared" si="12"/>
        <v>6</v>
      </c>
      <c r="H50" s="2">
        <f t="shared" si="12"/>
        <v>4</v>
      </c>
      <c r="I50" s="2">
        <f t="shared" si="12"/>
        <v>5</v>
      </c>
      <c r="J50" s="2">
        <f t="shared" si="12"/>
        <v>5</v>
      </c>
      <c r="K50" s="2">
        <f t="shared" si="12"/>
        <v>5</v>
      </c>
      <c r="L50" s="2">
        <f>SUM(C50:K50)</f>
        <v>42</v>
      </c>
      <c r="M50" s="2">
        <f t="shared" ref="M50:U50" si="13">M14-IF(($B51)&gt;=(M$10),(IF(($B51)-18&gt;=(M$10),2,1)),0)</f>
        <v>4</v>
      </c>
      <c r="N50" s="2">
        <f t="shared" si="13"/>
        <v>5</v>
      </c>
      <c r="O50" s="2">
        <f t="shared" si="13"/>
        <v>5</v>
      </c>
      <c r="P50" s="2">
        <f t="shared" si="13"/>
        <v>4</v>
      </c>
      <c r="Q50" s="2">
        <f t="shared" si="13"/>
        <v>5</v>
      </c>
      <c r="R50" s="2">
        <f t="shared" si="13"/>
        <v>4</v>
      </c>
      <c r="S50" s="2">
        <f t="shared" si="13"/>
        <v>6</v>
      </c>
      <c r="T50" s="2">
        <f t="shared" si="13"/>
        <v>6</v>
      </c>
      <c r="U50" s="2">
        <f t="shared" si="13"/>
        <v>6</v>
      </c>
      <c r="V50" s="2">
        <f>SUM(M50:U50)</f>
        <v>45</v>
      </c>
      <c r="W50" s="80">
        <f>SUM(L50+V50)</f>
        <v>87</v>
      </c>
    </row>
    <row r="51" spans="1:23" x14ac:dyDescent="0.35">
      <c r="A51" s="1" t="s">
        <v>38</v>
      </c>
      <c r="B51" s="61">
        <f>(A50-(MIN(A41,A43,A48,A50)))</f>
        <v>1</v>
      </c>
      <c r="C51" s="2"/>
      <c r="D51" s="2"/>
      <c r="E51" s="2"/>
      <c r="F51" s="2"/>
      <c r="G51" s="2"/>
      <c r="H51" s="2"/>
      <c r="I51" s="2"/>
      <c r="J51" s="2"/>
      <c r="K51" s="2"/>
      <c r="L51" s="2"/>
      <c r="M51" s="2"/>
      <c r="N51" s="2"/>
      <c r="O51" s="2"/>
      <c r="P51" s="2"/>
      <c r="Q51" s="2"/>
      <c r="R51" s="2"/>
      <c r="S51" s="2"/>
      <c r="T51" s="2"/>
      <c r="U51" s="2"/>
      <c r="V51" s="2"/>
      <c r="W51" s="80"/>
    </row>
    <row r="52" spans="1:23" x14ac:dyDescent="0.35">
      <c r="B52" s="73" t="s">
        <v>21</v>
      </c>
      <c r="C52" s="81">
        <f>MIN(C50,C48)</f>
        <v>4</v>
      </c>
      <c r="D52" s="81">
        <f t="shared" ref="D52:U52" si="14">MIN(D50,D48)</f>
        <v>4</v>
      </c>
      <c r="E52" s="81">
        <f t="shared" si="14"/>
        <v>4</v>
      </c>
      <c r="F52" s="81">
        <f t="shared" si="14"/>
        <v>4</v>
      </c>
      <c r="G52" s="81">
        <f t="shared" si="14"/>
        <v>5</v>
      </c>
      <c r="H52" s="81">
        <f t="shared" si="14"/>
        <v>4</v>
      </c>
      <c r="I52" s="81">
        <f t="shared" si="14"/>
        <v>4</v>
      </c>
      <c r="J52" s="81">
        <f t="shared" si="14"/>
        <v>4</v>
      </c>
      <c r="K52" s="81">
        <f t="shared" si="14"/>
        <v>4</v>
      </c>
      <c r="L52" s="82">
        <f>SUM(C52:K52)</f>
        <v>37</v>
      </c>
      <c r="M52" s="81">
        <f t="shared" si="14"/>
        <v>4</v>
      </c>
      <c r="N52" s="81">
        <f t="shared" si="14"/>
        <v>4</v>
      </c>
      <c r="O52" s="81">
        <f t="shared" si="14"/>
        <v>5</v>
      </c>
      <c r="P52" s="81">
        <f t="shared" si="14"/>
        <v>3</v>
      </c>
      <c r="Q52" s="81">
        <f t="shared" si="14"/>
        <v>5</v>
      </c>
      <c r="R52" s="81">
        <f t="shared" si="14"/>
        <v>4</v>
      </c>
      <c r="S52" s="81">
        <f t="shared" si="14"/>
        <v>3</v>
      </c>
      <c r="T52" s="81">
        <f t="shared" si="14"/>
        <v>6</v>
      </c>
      <c r="U52" s="81">
        <f t="shared" si="14"/>
        <v>5</v>
      </c>
      <c r="V52" s="81">
        <f>SUM(M52:U52)</f>
        <v>39</v>
      </c>
      <c r="W52" s="83">
        <f>SUM(L52+V52)</f>
        <v>76</v>
      </c>
    </row>
    <row r="53" spans="1:23" x14ac:dyDescent="0.35">
      <c r="B53" s="102" t="s">
        <v>22</v>
      </c>
      <c r="C53" s="103">
        <f>IF((C52)&lt;&gt;(C45),(IF((C45)&gt;(C52),(1),(0))),(0.5))</f>
        <v>1</v>
      </c>
      <c r="D53" s="103">
        <f t="shared" ref="D53:K53" si="15">IF((D52)&lt;&gt;(D45),(IF((D45)&gt;(D52),(1),(0))),(0.5))</f>
        <v>0</v>
      </c>
      <c r="E53" s="103">
        <f t="shared" si="15"/>
        <v>0.5</v>
      </c>
      <c r="F53" s="103">
        <f t="shared" si="15"/>
        <v>1</v>
      </c>
      <c r="G53" s="103">
        <f t="shared" si="15"/>
        <v>0</v>
      </c>
      <c r="H53" s="103">
        <f t="shared" si="15"/>
        <v>0</v>
      </c>
      <c r="I53" s="103">
        <f t="shared" si="15"/>
        <v>1</v>
      </c>
      <c r="J53" s="103">
        <f t="shared" si="15"/>
        <v>0</v>
      </c>
      <c r="K53" s="103">
        <f t="shared" si="15"/>
        <v>0.5</v>
      </c>
      <c r="L53" s="104">
        <f>SUM(C53:K53)</f>
        <v>4</v>
      </c>
      <c r="M53" s="103">
        <f t="shared" ref="M53:U53" si="16">IF((M52)&lt;&gt;(M45),(IF((M45)&gt;(M52),(1),(0))),(0.5))</f>
        <v>0.5</v>
      </c>
      <c r="N53" s="103">
        <f t="shared" si="16"/>
        <v>1</v>
      </c>
      <c r="O53" s="103">
        <f t="shared" si="16"/>
        <v>0.5</v>
      </c>
      <c r="P53" s="103">
        <f t="shared" si="16"/>
        <v>1</v>
      </c>
      <c r="Q53" s="103">
        <f t="shared" si="16"/>
        <v>0.5</v>
      </c>
      <c r="R53" s="103">
        <f t="shared" si="16"/>
        <v>0.5</v>
      </c>
      <c r="S53" s="103">
        <f t="shared" si="16"/>
        <v>1</v>
      </c>
      <c r="T53" s="103">
        <f t="shared" si="16"/>
        <v>0</v>
      </c>
      <c r="U53" s="103">
        <f t="shared" si="16"/>
        <v>1</v>
      </c>
      <c r="V53" s="103">
        <f>SUM(M53:U53)</f>
        <v>6</v>
      </c>
      <c r="W53" s="105">
        <f>SUM(L53+V53)</f>
        <v>10</v>
      </c>
    </row>
    <row r="54" spans="1:23" x14ac:dyDescent="0.35">
      <c r="B54" s="77"/>
      <c r="C54" s="67"/>
      <c r="D54" s="67"/>
      <c r="E54" s="67"/>
      <c r="F54" s="67"/>
      <c r="G54" s="67"/>
      <c r="H54" s="67"/>
      <c r="I54" s="67"/>
      <c r="J54" s="67"/>
      <c r="K54" s="67"/>
      <c r="L54" s="78"/>
      <c r="M54" s="67"/>
      <c r="N54" s="67"/>
      <c r="O54" s="67"/>
      <c r="P54" s="67"/>
      <c r="Q54" s="67"/>
      <c r="R54" s="67"/>
      <c r="S54" s="67"/>
      <c r="T54" s="67"/>
      <c r="U54" s="67"/>
      <c r="V54" s="67"/>
      <c r="W54" s="78"/>
    </row>
    <row r="55" spans="1:23" x14ac:dyDescent="0.35">
      <c r="B55" s="69" t="s">
        <v>24</v>
      </c>
      <c r="C55" s="70"/>
      <c r="D55" s="70"/>
      <c r="E55" s="70"/>
      <c r="F55" s="70"/>
      <c r="G55" s="70"/>
      <c r="H55" s="70"/>
      <c r="I55" s="70"/>
      <c r="J55" s="70"/>
      <c r="K55" s="70"/>
      <c r="L55" s="70"/>
      <c r="M55" s="70"/>
      <c r="N55" s="70"/>
      <c r="O55" s="70"/>
      <c r="P55" s="70"/>
      <c r="Q55" s="70"/>
      <c r="R55" s="603" t="s">
        <v>25</v>
      </c>
      <c r="S55" s="603"/>
      <c r="T55" s="685"/>
      <c r="U55" s="686"/>
      <c r="V55" s="686"/>
      <c r="W55" s="687"/>
    </row>
    <row r="56" spans="1:23" x14ac:dyDescent="0.35">
      <c r="A56" s="1">
        <f>VLOOKUP(B56,'Player Info'!B5:C55,2,FALSE)</f>
        <v>14</v>
      </c>
      <c r="B56" s="61" t="str">
        <f>B15</f>
        <v>Bruns</v>
      </c>
      <c r="C56">
        <f t="shared" ref="C56:K56" si="17">C15-IF(($B57)&gt;=(C$10),(IF(($B57)-18&gt;=(C$10),2,1)),0)</f>
        <v>6</v>
      </c>
      <c r="D56">
        <f t="shared" si="17"/>
        <v>5</v>
      </c>
      <c r="E56">
        <f t="shared" si="17"/>
        <v>5</v>
      </c>
      <c r="F56">
        <f t="shared" si="17"/>
        <v>6</v>
      </c>
      <c r="G56">
        <f t="shared" si="17"/>
        <v>4</v>
      </c>
      <c r="H56">
        <f t="shared" si="17"/>
        <v>3</v>
      </c>
      <c r="I56">
        <f t="shared" si="17"/>
        <v>3</v>
      </c>
      <c r="J56">
        <f t="shared" si="17"/>
        <v>4</v>
      </c>
      <c r="K56">
        <f t="shared" si="17"/>
        <v>3</v>
      </c>
      <c r="L56">
        <f>SUM(C56:K56)</f>
        <v>39</v>
      </c>
      <c r="M56">
        <f t="shared" ref="M56:U56" si="18">M15-IF(($B57)&gt;=(M$10),(IF(($B57)-18&gt;=(M$10),2,1)),0)</f>
        <v>4</v>
      </c>
      <c r="N56">
        <f t="shared" si="18"/>
        <v>5</v>
      </c>
      <c r="O56">
        <f t="shared" si="18"/>
        <v>6</v>
      </c>
      <c r="P56">
        <f t="shared" si="18"/>
        <v>4</v>
      </c>
      <c r="Q56">
        <f t="shared" si="18"/>
        <v>8</v>
      </c>
      <c r="R56">
        <f t="shared" si="18"/>
        <v>4</v>
      </c>
      <c r="S56">
        <f t="shared" si="18"/>
        <v>5</v>
      </c>
      <c r="T56">
        <f t="shared" si="18"/>
        <v>5</v>
      </c>
      <c r="U56">
        <f t="shared" si="18"/>
        <v>5</v>
      </c>
      <c r="V56">
        <f>SUM(M56:U56)</f>
        <v>46</v>
      </c>
      <c r="W56" s="80">
        <f>SUM(V56+L56)</f>
        <v>85</v>
      </c>
    </row>
    <row r="57" spans="1:23" x14ac:dyDescent="0.35">
      <c r="A57" s="1" t="s">
        <v>38</v>
      </c>
      <c r="B57" s="76">
        <f>((A56-MIN(A56,A58,A63,A65)))</f>
        <v>2</v>
      </c>
      <c r="W57" s="80"/>
    </row>
    <row r="58" spans="1:23" x14ac:dyDescent="0.35">
      <c r="A58" s="1">
        <f>VLOOKUP(B58,'Player Info'!B5:C55,2,FALSE)</f>
        <v>16</v>
      </c>
      <c r="B58" s="61" t="str">
        <f>B16</f>
        <v>Salter</v>
      </c>
      <c r="C58">
        <f t="shared" ref="C58:K58" si="19">C16-IF(($B59)&gt;=(C$10),(IF(($B59)-18&gt;=(C$10),2,1)),0)</f>
        <v>5</v>
      </c>
      <c r="D58">
        <f t="shared" si="19"/>
        <v>5</v>
      </c>
      <c r="E58">
        <f t="shared" si="19"/>
        <v>7</v>
      </c>
      <c r="F58">
        <f t="shared" si="19"/>
        <v>7</v>
      </c>
      <c r="G58">
        <f t="shared" si="19"/>
        <v>4</v>
      </c>
      <c r="H58">
        <f t="shared" si="19"/>
        <v>8</v>
      </c>
      <c r="I58">
        <f t="shared" si="19"/>
        <v>4</v>
      </c>
      <c r="J58">
        <f t="shared" si="19"/>
        <v>3</v>
      </c>
      <c r="K58">
        <f t="shared" si="19"/>
        <v>5</v>
      </c>
      <c r="L58">
        <f>SUM(C58:K58)</f>
        <v>48</v>
      </c>
      <c r="M58">
        <f t="shared" ref="M58:U58" si="20">M16-IF(($B59)&gt;=(M$10),(IF(($B59)-18&gt;=(M$10),2,1)),0)</f>
        <v>3</v>
      </c>
      <c r="N58">
        <f t="shared" si="20"/>
        <v>6</v>
      </c>
      <c r="O58">
        <f t="shared" si="20"/>
        <v>8</v>
      </c>
      <c r="P58">
        <f t="shared" si="20"/>
        <v>4</v>
      </c>
      <c r="Q58">
        <f t="shared" si="20"/>
        <v>5</v>
      </c>
      <c r="R58">
        <f t="shared" si="20"/>
        <v>3</v>
      </c>
      <c r="S58">
        <f t="shared" si="20"/>
        <v>4</v>
      </c>
      <c r="T58">
        <f t="shared" si="20"/>
        <v>5</v>
      </c>
      <c r="U58">
        <f t="shared" si="20"/>
        <v>5</v>
      </c>
      <c r="V58">
        <f>SUM(M58:U58)</f>
        <v>43</v>
      </c>
      <c r="W58" s="80">
        <f>SUM(V58+L58)</f>
        <v>91</v>
      </c>
    </row>
    <row r="59" spans="1:23" x14ac:dyDescent="0.35">
      <c r="A59" s="1" t="s">
        <v>38</v>
      </c>
      <c r="B59" s="61">
        <f>((A58-MIN(A56,A58,A63,A65)))</f>
        <v>4</v>
      </c>
      <c r="W59" s="60"/>
    </row>
    <row r="60" spans="1:23" x14ac:dyDescent="0.35">
      <c r="B60" s="84" t="s">
        <v>21</v>
      </c>
      <c r="C60" s="68">
        <f>MIN(C58,C56)</f>
        <v>5</v>
      </c>
      <c r="D60" s="68">
        <f t="shared" ref="D60:U60" si="21">MIN(D58,D56)</f>
        <v>5</v>
      </c>
      <c r="E60" s="68">
        <f t="shared" si="21"/>
        <v>5</v>
      </c>
      <c r="F60" s="68">
        <f t="shared" si="21"/>
        <v>6</v>
      </c>
      <c r="G60" s="68">
        <f t="shared" si="21"/>
        <v>4</v>
      </c>
      <c r="H60" s="68">
        <f t="shared" si="21"/>
        <v>3</v>
      </c>
      <c r="I60" s="68">
        <f t="shared" si="21"/>
        <v>3</v>
      </c>
      <c r="J60" s="68">
        <f t="shared" si="21"/>
        <v>3</v>
      </c>
      <c r="K60" s="68">
        <f t="shared" si="21"/>
        <v>3</v>
      </c>
      <c r="L60" s="68">
        <f>SUM(C60:K60)</f>
        <v>37</v>
      </c>
      <c r="M60" s="68">
        <f t="shared" si="21"/>
        <v>3</v>
      </c>
      <c r="N60" s="68">
        <f t="shared" si="21"/>
        <v>5</v>
      </c>
      <c r="O60" s="68">
        <f t="shared" si="21"/>
        <v>6</v>
      </c>
      <c r="P60" s="68">
        <f t="shared" si="21"/>
        <v>4</v>
      </c>
      <c r="Q60" s="68">
        <f t="shared" si="21"/>
        <v>5</v>
      </c>
      <c r="R60" s="68">
        <f t="shared" si="21"/>
        <v>3</v>
      </c>
      <c r="S60" s="68">
        <f t="shared" si="21"/>
        <v>4</v>
      </c>
      <c r="T60" s="68">
        <f t="shared" si="21"/>
        <v>5</v>
      </c>
      <c r="U60" s="68">
        <f t="shared" si="21"/>
        <v>5</v>
      </c>
      <c r="V60" s="68">
        <f>SUM(M60:U60)</f>
        <v>40</v>
      </c>
      <c r="W60" s="74">
        <f>SUM(V60+L60)</f>
        <v>77</v>
      </c>
    </row>
    <row r="61" spans="1:23" x14ac:dyDescent="0.35">
      <c r="B61" s="106" t="s">
        <v>22</v>
      </c>
      <c r="C61" s="89">
        <f>IF((C60)&lt;&gt;(C67),(IF((C67)&gt;(C60),(1),(0))),(0.5))</f>
        <v>0.5</v>
      </c>
      <c r="D61" s="89">
        <f t="shared" ref="D61:U61" si="22">IF((D60)&lt;&gt;(D67),(IF((D67)&gt;(D60),(1),(0))),(0.5))</f>
        <v>0</v>
      </c>
      <c r="E61" s="89">
        <f t="shared" si="22"/>
        <v>0.5</v>
      </c>
      <c r="F61" s="89">
        <f t="shared" si="22"/>
        <v>0.5</v>
      </c>
      <c r="G61" s="89">
        <f t="shared" si="22"/>
        <v>0.5</v>
      </c>
      <c r="H61" s="89">
        <f t="shared" si="22"/>
        <v>1</v>
      </c>
      <c r="I61" s="89">
        <f t="shared" si="22"/>
        <v>1</v>
      </c>
      <c r="J61" s="89">
        <f t="shared" si="22"/>
        <v>0.5</v>
      </c>
      <c r="K61" s="89">
        <f t="shared" si="22"/>
        <v>1</v>
      </c>
      <c r="L61" s="89">
        <f>SUM(C61:K61)</f>
        <v>5.5</v>
      </c>
      <c r="M61" s="89">
        <f t="shared" si="22"/>
        <v>1</v>
      </c>
      <c r="N61" s="89">
        <f t="shared" si="22"/>
        <v>0.5</v>
      </c>
      <c r="O61" s="89">
        <f t="shared" si="22"/>
        <v>0.5</v>
      </c>
      <c r="P61" s="89">
        <f t="shared" si="22"/>
        <v>0</v>
      </c>
      <c r="Q61" s="89">
        <f t="shared" si="22"/>
        <v>0.5</v>
      </c>
      <c r="R61" s="89">
        <f t="shared" si="22"/>
        <v>1</v>
      </c>
      <c r="S61" s="89">
        <f t="shared" si="22"/>
        <v>1</v>
      </c>
      <c r="T61" s="89">
        <f t="shared" si="22"/>
        <v>0.5</v>
      </c>
      <c r="U61" s="89">
        <f t="shared" si="22"/>
        <v>0.5</v>
      </c>
      <c r="V61" s="89">
        <f>SUM(M61:U61)</f>
        <v>5.5</v>
      </c>
      <c r="W61" s="107">
        <f>SUM(L61,V61)</f>
        <v>11</v>
      </c>
    </row>
    <row r="62" spans="1:23" x14ac:dyDescent="0.35">
      <c r="B62" s="75"/>
      <c r="W62" s="60"/>
    </row>
    <row r="63" spans="1:23" x14ac:dyDescent="0.35">
      <c r="A63" s="1">
        <f>VLOOKUP(B63,'Player Info'!B5:C55,2,FALSE)</f>
        <v>12</v>
      </c>
      <c r="B63" s="61" t="str">
        <f>B17</f>
        <v>Stremlau</v>
      </c>
      <c r="C63">
        <f t="shared" ref="C63:K63" si="23">C17-IF(($B64)&gt;=(C$10),(IF(($B64)-18&gt;=(C$10),2,1)),0)</f>
        <v>5</v>
      </c>
      <c r="D63">
        <f t="shared" si="23"/>
        <v>5</v>
      </c>
      <c r="E63">
        <f t="shared" si="23"/>
        <v>6</v>
      </c>
      <c r="F63">
        <f t="shared" si="23"/>
        <v>6</v>
      </c>
      <c r="G63">
        <f t="shared" si="23"/>
        <v>4</v>
      </c>
      <c r="H63">
        <f t="shared" si="23"/>
        <v>4</v>
      </c>
      <c r="I63">
        <f t="shared" si="23"/>
        <v>4</v>
      </c>
      <c r="J63">
        <f t="shared" si="23"/>
        <v>3</v>
      </c>
      <c r="K63">
        <f t="shared" si="23"/>
        <v>4</v>
      </c>
      <c r="L63">
        <f>SUM(C63:K63)</f>
        <v>41</v>
      </c>
      <c r="M63">
        <f t="shared" ref="M63:U63" si="24">M17-IF(($B64)&gt;=(M$10),(IF(($B64)-18&gt;=(M$10),2,1)),0)</f>
        <v>4</v>
      </c>
      <c r="N63">
        <f t="shared" si="24"/>
        <v>5</v>
      </c>
      <c r="O63">
        <f t="shared" si="24"/>
        <v>6</v>
      </c>
      <c r="P63">
        <f t="shared" si="24"/>
        <v>3</v>
      </c>
      <c r="Q63">
        <f t="shared" si="24"/>
        <v>5</v>
      </c>
      <c r="R63">
        <f t="shared" si="24"/>
        <v>6</v>
      </c>
      <c r="S63">
        <f t="shared" si="24"/>
        <v>6</v>
      </c>
      <c r="T63">
        <f t="shared" si="24"/>
        <v>5</v>
      </c>
      <c r="U63">
        <f t="shared" si="24"/>
        <v>5</v>
      </c>
      <c r="V63">
        <f>SUM(M63:U63)</f>
        <v>45</v>
      </c>
      <c r="W63" s="60">
        <f>SUM(L63+V63)</f>
        <v>86</v>
      </c>
    </row>
    <row r="64" spans="1:23" x14ac:dyDescent="0.35">
      <c r="A64" s="1" t="s">
        <v>38</v>
      </c>
      <c r="B64" s="76">
        <f>((A63-MIN(A56,A58,A63,A65)))</f>
        <v>0</v>
      </c>
      <c r="W64" s="60"/>
    </row>
    <row r="65" spans="1:23" x14ac:dyDescent="0.35">
      <c r="A65" s="1">
        <f>VLOOKUP(B65,'Player Info'!B5:C55,2,FALSE)</f>
        <v>15</v>
      </c>
      <c r="B65" s="61" t="str">
        <f>B18</f>
        <v>Reimers</v>
      </c>
      <c r="C65">
        <f t="shared" ref="C65:K65" si="25">C18-IF(($B66)&gt;=(C$10),(IF(($B66)-18&gt;=(C$10),2,1)),0)</f>
        <v>7</v>
      </c>
      <c r="D65">
        <f t="shared" si="25"/>
        <v>4</v>
      </c>
      <c r="E65">
        <f t="shared" si="25"/>
        <v>5</v>
      </c>
      <c r="F65">
        <f t="shared" si="25"/>
        <v>7</v>
      </c>
      <c r="G65">
        <f t="shared" si="25"/>
        <v>5</v>
      </c>
      <c r="H65">
        <f t="shared" si="25"/>
        <v>4</v>
      </c>
      <c r="I65">
        <f t="shared" si="25"/>
        <v>5</v>
      </c>
      <c r="J65">
        <f t="shared" si="25"/>
        <v>3</v>
      </c>
      <c r="K65">
        <f t="shared" si="25"/>
        <v>5</v>
      </c>
      <c r="L65">
        <f>SUM(C65:K65)</f>
        <v>45</v>
      </c>
      <c r="M65">
        <f t="shared" ref="M65:U65" si="26">M18-IF(($B66)&gt;=(M$10),(IF(($B66)-18&gt;=(M$10),2,1)),0)</f>
        <v>6</v>
      </c>
      <c r="N65">
        <f t="shared" si="26"/>
        <v>5</v>
      </c>
      <c r="O65">
        <f t="shared" si="26"/>
        <v>6</v>
      </c>
      <c r="P65">
        <f t="shared" si="26"/>
        <v>5</v>
      </c>
      <c r="Q65">
        <f t="shared" si="26"/>
        <v>5</v>
      </c>
      <c r="R65">
        <f t="shared" si="26"/>
        <v>4</v>
      </c>
      <c r="S65">
        <f t="shared" si="26"/>
        <v>6</v>
      </c>
      <c r="T65">
        <f t="shared" si="26"/>
        <v>5</v>
      </c>
      <c r="U65">
        <f t="shared" si="26"/>
        <v>5</v>
      </c>
      <c r="V65">
        <f>SUM(M65:U65)</f>
        <v>47</v>
      </c>
      <c r="W65" s="60">
        <f>SUM(V65+L65)</f>
        <v>92</v>
      </c>
    </row>
    <row r="66" spans="1:23" x14ac:dyDescent="0.35">
      <c r="A66" s="1" t="s">
        <v>38</v>
      </c>
      <c r="B66" s="61">
        <f>((A65-MIN(A56,A58,A63,A65)))</f>
        <v>3</v>
      </c>
      <c r="W66" s="60"/>
    </row>
    <row r="67" spans="1:23" x14ac:dyDescent="0.35">
      <c r="B67" s="84" t="s">
        <v>21</v>
      </c>
      <c r="C67" s="68">
        <f>MIN(C65,C63)</f>
        <v>5</v>
      </c>
      <c r="D67" s="68">
        <f t="shared" ref="D67:U67" si="27">MIN(D65,D63)</f>
        <v>4</v>
      </c>
      <c r="E67" s="68">
        <f t="shared" si="27"/>
        <v>5</v>
      </c>
      <c r="F67" s="68">
        <f t="shared" si="27"/>
        <v>6</v>
      </c>
      <c r="G67" s="68">
        <f t="shared" si="27"/>
        <v>4</v>
      </c>
      <c r="H67" s="68">
        <f t="shared" si="27"/>
        <v>4</v>
      </c>
      <c r="I67" s="68">
        <f t="shared" si="27"/>
        <v>4</v>
      </c>
      <c r="J67" s="68">
        <f t="shared" si="27"/>
        <v>3</v>
      </c>
      <c r="K67" s="68">
        <f t="shared" si="27"/>
        <v>4</v>
      </c>
      <c r="L67" s="68">
        <f>SUM(C67:K67)</f>
        <v>39</v>
      </c>
      <c r="M67" s="68">
        <f t="shared" si="27"/>
        <v>4</v>
      </c>
      <c r="N67" s="68">
        <f t="shared" si="27"/>
        <v>5</v>
      </c>
      <c r="O67" s="68">
        <f t="shared" si="27"/>
        <v>6</v>
      </c>
      <c r="P67" s="68">
        <f t="shared" si="27"/>
        <v>3</v>
      </c>
      <c r="Q67" s="68">
        <f t="shared" si="27"/>
        <v>5</v>
      </c>
      <c r="R67" s="68">
        <f t="shared" si="27"/>
        <v>4</v>
      </c>
      <c r="S67" s="68">
        <f t="shared" si="27"/>
        <v>6</v>
      </c>
      <c r="T67" s="68">
        <f t="shared" si="27"/>
        <v>5</v>
      </c>
      <c r="U67" s="68">
        <f t="shared" si="27"/>
        <v>5</v>
      </c>
      <c r="V67" s="68">
        <f>SUM(M67:U67)</f>
        <v>43</v>
      </c>
      <c r="W67" s="74">
        <f>SUM(L67+V67)</f>
        <v>82</v>
      </c>
    </row>
    <row r="68" spans="1:23" x14ac:dyDescent="0.35">
      <c r="B68" s="108" t="s">
        <v>22</v>
      </c>
      <c r="C68" s="109">
        <f>IF((C67)&lt;&gt;(C60),(IF((C60)&gt;(C67),(1),(0))),(0.5))</f>
        <v>0.5</v>
      </c>
      <c r="D68" s="109">
        <f t="shared" ref="D68:U68" si="28">IF((D67)&lt;&gt;(D60),(IF((D60)&gt;(D67),(1),(0))),(0.5))</f>
        <v>1</v>
      </c>
      <c r="E68" s="109">
        <f t="shared" si="28"/>
        <v>0.5</v>
      </c>
      <c r="F68" s="109">
        <f t="shared" si="28"/>
        <v>0.5</v>
      </c>
      <c r="G68" s="109">
        <f t="shared" si="28"/>
        <v>0.5</v>
      </c>
      <c r="H68" s="109">
        <f t="shared" si="28"/>
        <v>0</v>
      </c>
      <c r="I68" s="109">
        <f t="shared" si="28"/>
        <v>0</v>
      </c>
      <c r="J68" s="109">
        <f t="shared" si="28"/>
        <v>0.5</v>
      </c>
      <c r="K68" s="109">
        <f t="shared" si="28"/>
        <v>0</v>
      </c>
      <c r="L68" s="109">
        <f>SUM(C68:K68)</f>
        <v>3.5</v>
      </c>
      <c r="M68" s="109">
        <f t="shared" si="28"/>
        <v>0</v>
      </c>
      <c r="N68" s="109">
        <f t="shared" si="28"/>
        <v>0.5</v>
      </c>
      <c r="O68" s="109">
        <f t="shared" si="28"/>
        <v>0.5</v>
      </c>
      <c r="P68" s="109">
        <f t="shared" si="28"/>
        <v>1</v>
      </c>
      <c r="Q68" s="109">
        <f t="shared" si="28"/>
        <v>0.5</v>
      </c>
      <c r="R68" s="109">
        <f t="shared" si="28"/>
        <v>0</v>
      </c>
      <c r="S68" s="109">
        <f t="shared" si="28"/>
        <v>0</v>
      </c>
      <c r="T68" s="109">
        <f t="shared" si="28"/>
        <v>0.5</v>
      </c>
      <c r="U68" s="109">
        <f t="shared" si="28"/>
        <v>0.5</v>
      </c>
      <c r="V68" s="109">
        <f>SUM(M68:U68)</f>
        <v>3.5</v>
      </c>
      <c r="W68" s="110">
        <f>SUM(L68+V68)</f>
        <v>7</v>
      </c>
    </row>
    <row r="69" spans="1:23" x14ac:dyDescent="0.35">
      <c r="B69" s="22"/>
      <c r="W69" s="5"/>
    </row>
    <row r="70" spans="1:23" ht="15" thickBot="1" x14ac:dyDescent="0.4">
      <c r="B70" s="22"/>
      <c r="W70" s="5"/>
    </row>
    <row r="71" spans="1:23" x14ac:dyDescent="0.35">
      <c r="B71" s="20" t="s">
        <v>26</v>
      </c>
      <c r="C71" s="21"/>
      <c r="D71" s="21"/>
      <c r="E71" s="21"/>
      <c r="F71" s="21"/>
      <c r="G71" s="21"/>
      <c r="H71" s="21"/>
      <c r="I71" s="21"/>
      <c r="J71" s="21"/>
      <c r="K71" s="21"/>
      <c r="L71" s="21"/>
      <c r="M71" s="21"/>
      <c r="N71" s="21"/>
      <c r="O71" s="21"/>
      <c r="P71" s="21"/>
      <c r="Q71" s="21"/>
      <c r="R71" s="643" t="s">
        <v>25</v>
      </c>
      <c r="S71" s="643"/>
      <c r="T71" s="670"/>
      <c r="U71" s="671"/>
      <c r="V71" s="671"/>
      <c r="W71" s="672"/>
    </row>
    <row r="72" spans="1:23" x14ac:dyDescent="0.35">
      <c r="A72" s="1">
        <f>VLOOKUP(B72,'Player Info'!B5:C55,2,FALSE)</f>
        <v>16</v>
      </c>
      <c r="B72" s="63" t="str">
        <f>B19</f>
        <v>Havel</v>
      </c>
      <c r="C72">
        <f t="shared" ref="C72:K72" si="29">C19-IF(($B73)&gt;=(C$10),(IF(($B73)-18&gt;=(C$10),2,1)),0)</f>
        <v>6</v>
      </c>
      <c r="D72">
        <f t="shared" si="29"/>
        <v>5</v>
      </c>
      <c r="E72">
        <f t="shared" si="29"/>
        <v>4</v>
      </c>
      <c r="F72">
        <f t="shared" si="29"/>
        <v>5</v>
      </c>
      <c r="G72">
        <f t="shared" si="29"/>
        <v>6</v>
      </c>
      <c r="H72">
        <f t="shared" si="29"/>
        <v>6</v>
      </c>
      <c r="I72">
        <f t="shared" si="29"/>
        <v>4</v>
      </c>
      <c r="J72">
        <f t="shared" si="29"/>
        <v>4</v>
      </c>
      <c r="K72">
        <f t="shared" si="29"/>
        <v>3</v>
      </c>
      <c r="L72">
        <f>SUM(C72:K72)</f>
        <v>43</v>
      </c>
      <c r="M72">
        <f t="shared" ref="M72:U72" si="30">M19-IF(($B73)&gt;=(M$10),(IF(($B73)-18&gt;=(M$10),2,1)),0)</f>
        <v>4</v>
      </c>
      <c r="N72">
        <f t="shared" si="30"/>
        <v>5</v>
      </c>
      <c r="O72">
        <f t="shared" si="30"/>
        <v>5</v>
      </c>
      <c r="P72">
        <f t="shared" si="30"/>
        <v>4</v>
      </c>
      <c r="Q72">
        <f t="shared" si="30"/>
        <v>7</v>
      </c>
      <c r="R72">
        <f t="shared" si="30"/>
        <v>4</v>
      </c>
      <c r="S72">
        <f t="shared" si="30"/>
        <v>5</v>
      </c>
      <c r="T72">
        <f t="shared" si="30"/>
        <v>8</v>
      </c>
      <c r="U72">
        <f t="shared" si="30"/>
        <v>6</v>
      </c>
      <c r="V72">
        <f>SUM(M72:U72)</f>
        <v>48</v>
      </c>
      <c r="W72" s="5">
        <f>SUM(L72+V72)</f>
        <v>91</v>
      </c>
    </row>
    <row r="73" spans="1:23" x14ac:dyDescent="0.35">
      <c r="A73" s="1" t="s">
        <v>38</v>
      </c>
      <c r="B73" s="65">
        <f>((A72-MIN(A72,A74,A79,A81)))</f>
        <v>0</v>
      </c>
      <c r="W73" s="5"/>
    </row>
    <row r="74" spans="1:23" x14ac:dyDescent="0.35">
      <c r="A74" s="1">
        <f>VLOOKUP(B74,'Player Info'!B5:C55,2,FALSE)</f>
        <v>17</v>
      </c>
      <c r="B74" s="63" t="str">
        <f>B20</f>
        <v>Tilley</v>
      </c>
      <c r="C74">
        <f t="shared" ref="C74:K74" si="31">C20-IF(($B75)&gt;=(C$10),(IF(($B75)-18&gt;=(C$10),2,1)),0)</f>
        <v>5</v>
      </c>
      <c r="D74">
        <f t="shared" si="31"/>
        <v>6</v>
      </c>
      <c r="E74">
        <f t="shared" si="31"/>
        <v>4</v>
      </c>
      <c r="F74">
        <f t="shared" si="31"/>
        <v>6</v>
      </c>
      <c r="G74">
        <f t="shared" si="31"/>
        <v>6</v>
      </c>
      <c r="H74">
        <f t="shared" si="31"/>
        <v>3</v>
      </c>
      <c r="I74">
        <f t="shared" si="31"/>
        <v>4</v>
      </c>
      <c r="J74">
        <f t="shared" si="31"/>
        <v>4</v>
      </c>
      <c r="K74">
        <f t="shared" si="31"/>
        <v>6</v>
      </c>
      <c r="L74">
        <f>SUM(C74:K74)</f>
        <v>44</v>
      </c>
      <c r="M74">
        <f t="shared" ref="M74:U74" si="32">M20-IF(($B75)&gt;=(M$10),(IF(($B75)-18&gt;=(M$10),2,1)),0)</f>
        <v>6</v>
      </c>
      <c r="N74">
        <f t="shared" si="32"/>
        <v>6</v>
      </c>
      <c r="O74">
        <f t="shared" si="32"/>
        <v>5</v>
      </c>
      <c r="P74">
        <f t="shared" si="32"/>
        <v>4</v>
      </c>
      <c r="Q74">
        <f t="shared" si="32"/>
        <v>6</v>
      </c>
      <c r="R74">
        <f t="shared" si="32"/>
        <v>4</v>
      </c>
      <c r="S74">
        <f t="shared" si="32"/>
        <v>6</v>
      </c>
      <c r="T74">
        <f t="shared" si="32"/>
        <v>6</v>
      </c>
      <c r="U74">
        <f t="shared" si="32"/>
        <v>5</v>
      </c>
      <c r="V74">
        <f>SUM(M74:U74)</f>
        <v>48</v>
      </c>
      <c r="W74" s="5">
        <f>SUM(L74+V74)</f>
        <v>92</v>
      </c>
    </row>
    <row r="75" spans="1:23" x14ac:dyDescent="0.35">
      <c r="A75" s="1" t="s">
        <v>38</v>
      </c>
      <c r="B75" s="63">
        <f>((A74-MIN(A72,A74,A79,A81)))</f>
        <v>1</v>
      </c>
      <c r="W75" s="5"/>
    </row>
    <row r="76" spans="1:23" x14ac:dyDescent="0.35">
      <c r="B76" s="85" t="s">
        <v>21</v>
      </c>
      <c r="C76" s="68">
        <f>MIN(C72,C74)</f>
        <v>5</v>
      </c>
      <c r="D76" s="68">
        <f t="shared" ref="D76:U76" si="33">MIN(D72,D74)</f>
        <v>5</v>
      </c>
      <c r="E76" s="68">
        <f t="shared" si="33"/>
        <v>4</v>
      </c>
      <c r="F76" s="68">
        <f t="shared" si="33"/>
        <v>5</v>
      </c>
      <c r="G76" s="68">
        <f t="shared" si="33"/>
        <v>6</v>
      </c>
      <c r="H76" s="68">
        <f t="shared" si="33"/>
        <v>3</v>
      </c>
      <c r="I76" s="68">
        <f t="shared" si="33"/>
        <v>4</v>
      </c>
      <c r="J76" s="68">
        <f t="shared" si="33"/>
        <v>4</v>
      </c>
      <c r="K76" s="68">
        <f t="shared" si="33"/>
        <v>3</v>
      </c>
      <c r="L76" s="68">
        <f>SUM(C76:K76)</f>
        <v>39</v>
      </c>
      <c r="M76" s="68">
        <f t="shared" si="33"/>
        <v>4</v>
      </c>
      <c r="N76" s="68">
        <f t="shared" si="33"/>
        <v>5</v>
      </c>
      <c r="O76" s="68">
        <f t="shared" si="33"/>
        <v>5</v>
      </c>
      <c r="P76" s="68">
        <f t="shared" si="33"/>
        <v>4</v>
      </c>
      <c r="Q76" s="68">
        <f t="shared" si="33"/>
        <v>6</v>
      </c>
      <c r="R76" s="68">
        <f t="shared" si="33"/>
        <v>4</v>
      </c>
      <c r="S76" s="68">
        <f t="shared" si="33"/>
        <v>5</v>
      </c>
      <c r="T76" s="68">
        <f t="shared" si="33"/>
        <v>6</v>
      </c>
      <c r="U76" s="68">
        <f t="shared" si="33"/>
        <v>5</v>
      </c>
      <c r="V76" s="68">
        <f>SUM(M76:U76)</f>
        <v>44</v>
      </c>
      <c r="W76" s="66">
        <f>SUM(L76+V76)</f>
        <v>83</v>
      </c>
    </row>
    <row r="77" spans="1:23" x14ac:dyDescent="0.35">
      <c r="B77" s="111" t="s">
        <v>22</v>
      </c>
      <c r="C77" s="89">
        <f>IF((C76)&lt;&gt;(C83),(IF((C83)&gt;(C76),(1),(0))),(0.5))</f>
        <v>0.5</v>
      </c>
      <c r="D77" s="89">
        <f t="shared" ref="D77:U77" si="34">IF((D76)&lt;&gt;(D83),(IF((D83)&gt;(D76),(1),(0))),(0.5))</f>
        <v>0</v>
      </c>
      <c r="E77" s="89">
        <f t="shared" si="34"/>
        <v>1</v>
      </c>
      <c r="F77" s="89">
        <f t="shared" si="34"/>
        <v>0.5</v>
      </c>
      <c r="G77" s="89">
        <f t="shared" si="34"/>
        <v>0</v>
      </c>
      <c r="H77" s="89">
        <f t="shared" si="34"/>
        <v>0.5</v>
      </c>
      <c r="I77" s="89">
        <f t="shared" si="34"/>
        <v>0.5</v>
      </c>
      <c r="J77" s="89">
        <f t="shared" si="34"/>
        <v>0</v>
      </c>
      <c r="K77" s="89">
        <f t="shared" si="34"/>
        <v>1</v>
      </c>
      <c r="L77" s="89">
        <f>SUM(C77:K77)</f>
        <v>4</v>
      </c>
      <c r="M77" s="89">
        <f t="shared" si="34"/>
        <v>0.5</v>
      </c>
      <c r="N77" s="89">
        <f t="shared" si="34"/>
        <v>0.5</v>
      </c>
      <c r="O77" s="89">
        <f t="shared" si="34"/>
        <v>0.5</v>
      </c>
      <c r="P77" s="89">
        <f t="shared" si="34"/>
        <v>0</v>
      </c>
      <c r="Q77" s="89">
        <f t="shared" si="34"/>
        <v>0</v>
      </c>
      <c r="R77" s="89">
        <f t="shared" si="34"/>
        <v>1</v>
      </c>
      <c r="S77" s="89">
        <f t="shared" si="34"/>
        <v>0</v>
      </c>
      <c r="T77" s="89">
        <f t="shared" si="34"/>
        <v>0</v>
      </c>
      <c r="U77" s="89">
        <f t="shared" si="34"/>
        <v>0</v>
      </c>
      <c r="V77" s="89">
        <f>SUM(M77:U77)</f>
        <v>2.5</v>
      </c>
      <c r="W77" s="112">
        <f>SUM(L77+V77)</f>
        <v>6.5</v>
      </c>
    </row>
    <row r="78" spans="1:23" x14ac:dyDescent="0.35">
      <c r="B78" s="23"/>
      <c r="W78" s="5"/>
    </row>
    <row r="79" spans="1:23" x14ac:dyDescent="0.35">
      <c r="A79" s="1">
        <f>VLOOKUP(B79,'Player Info'!B5:C55,2,FALSE)</f>
        <v>18</v>
      </c>
      <c r="B79" s="63" t="str">
        <f>B21</f>
        <v>Greiner</v>
      </c>
      <c r="C79">
        <f t="shared" ref="C79:K79" si="35">C21-IF(($B80)&gt;=(C$10),(IF(($B80)-18&gt;=(C$10),2,1)),0)</f>
        <v>5</v>
      </c>
      <c r="D79">
        <f t="shared" si="35"/>
        <v>5</v>
      </c>
      <c r="E79">
        <f t="shared" si="35"/>
        <v>5</v>
      </c>
      <c r="F79">
        <f t="shared" si="35"/>
        <v>5</v>
      </c>
      <c r="G79">
        <f t="shared" si="35"/>
        <v>5</v>
      </c>
      <c r="H79">
        <f t="shared" si="35"/>
        <v>4</v>
      </c>
      <c r="I79">
        <f t="shared" si="35"/>
        <v>6</v>
      </c>
      <c r="J79">
        <f t="shared" si="35"/>
        <v>5</v>
      </c>
      <c r="K79">
        <f t="shared" si="35"/>
        <v>4</v>
      </c>
      <c r="L79">
        <f>SUM(C79:K79)</f>
        <v>44</v>
      </c>
      <c r="M79">
        <f t="shared" ref="M79:U79" si="36">M21-IF(($B80)&gt;=(M$10),(IF(($B80)-18&gt;=(M$10),2,1)),0)</f>
        <v>4</v>
      </c>
      <c r="N79">
        <f t="shared" si="36"/>
        <v>5</v>
      </c>
      <c r="O79">
        <f t="shared" si="36"/>
        <v>5</v>
      </c>
      <c r="P79">
        <f t="shared" si="36"/>
        <v>6</v>
      </c>
      <c r="Q79">
        <f t="shared" si="36"/>
        <v>7</v>
      </c>
      <c r="R79">
        <f t="shared" si="36"/>
        <v>7</v>
      </c>
      <c r="S79">
        <f t="shared" si="36"/>
        <v>5</v>
      </c>
      <c r="T79">
        <f t="shared" si="36"/>
        <v>7</v>
      </c>
      <c r="U79">
        <f t="shared" si="36"/>
        <v>6</v>
      </c>
      <c r="V79">
        <f>SUM(M79:U79)</f>
        <v>52</v>
      </c>
      <c r="W79" s="5">
        <f>SUM(L79+V79)</f>
        <v>96</v>
      </c>
    </row>
    <row r="80" spans="1:23" x14ac:dyDescent="0.35">
      <c r="A80" s="1" t="s">
        <v>38</v>
      </c>
      <c r="B80" s="65">
        <f>((A79-MIN(A72,A74,A79,A81)))</f>
        <v>2</v>
      </c>
      <c r="W80" s="5"/>
    </row>
    <row r="81" spans="1:23" x14ac:dyDescent="0.35">
      <c r="A81" s="1">
        <f>VLOOKUP(B81,'Player Info'!B5:C55,2,FALSE)</f>
        <v>20</v>
      </c>
      <c r="B81" s="63" t="str">
        <f>B22</f>
        <v>Hart</v>
      </c>
      <c r="C81">
        <f t="shared" ref="C81:K81" si="37">C22-IF(($B82)&gt;=(C$10),(IF(($B82)-18&gt;=(C$10),2,1)),0)</f>
        <v>7</v>
      </c>
      <c r="D81">
        <f t="shared" si="37"/>
        <v>4</v>
      </c>
      <c r="E81">
        <f t="shared" si="37"/>
        <v>5</v>
      </c>
      <c r="F81">
        <f t="shared" si="37"/>
        <v>6</v>
      </c>
      <c r="G81">
        <f t="shared" si="37"/>
        <v>5</v>
      </c>
      <c r="H81">
        <f t="shared" si="37"/>
        <v>3</v>
      </c>
      <c r="I81">
        <f t="shared" si="37"/>
        <v>4</v>
      </c>
      <c r="J81">
        <f t="shared" si="37"/>
        <v>3</v>
      </c>
      <c r="K81">
        <f t="shared" si="37"/>
        <v>4</v>
      </c>
      <c r="L81">
        <f>SUM(C81:K81)</f>
        <v>41</v>
      </c>
      <c r="M81">
        <f t="shared" ref="M81:U81" si="38">M22-IF(($B82)&gt;=(M$10),(IF(($B82)-18&gt;=(M$10),2,1)),0)</f>
        <v>6</v>
      </c>
      <c r="N81">
        <f t="shared" si="38"/>
        <v>6</v>
      </c>
      <c r="O81">
        <f t="shared" si="38"/>
        <v>8</v>
      </c>
      <c r="P81">
        <f t="shared" si="38"/>
        <v>3</v>
      </c>
      <c r="Q81">
        <f t="shared" si="38"/>
        <v>4</v>
      </c>
      <c r="R81">
        <f t="shared" si="38"/>
        <v>5</v>
      </c>
      <c r="S81">
        <f t="shared" si="38"/>
        <v>4</v>
      </c>
      <c r="T81">
        <f t="shared" si="38"/>
        <v>5</v>
      </c>
      <c r="U81">
        <f t="shared" si="38"/>
        <v>4</v>
      </c>
      <c r="V81">
        <f>SUM(M81:U81)</f>
        <v>45</v>
      </c>
      <c r="W81" s="5">
        <f>SUM(L81+V81)</f>
        <v>86</v>
      </c>
    </row>
    <row r="82" spans="1:23" x14ac:dyDescent="0.35">
      <c r="A82" s="1" t="s">
        <v>38</v>
      </c>
      <c r="B82" s="63">
        <f>((A81-MIN(A72,A74,A79,A81)))</f>
        <v>4</v>
      </c>
      <c r="W82" s="5"/>
    </row>
    <row r="83" spans="1:23" x14ac:dyDescent="0.35">
      <c r="B83" s="85" t="s">
        <v>21</v>
      </c>
      <c r="C83" s="68">
        <f>MIN(C81,C79)</f>
        <v>5</v>
      </c>
      <c r="D83" s="68">
        <f t="shared" ref="D83:U83" si="39">MIN(D81,D79)</f>
        <v>4</v>
      </c>
      <c r="E83" s="68">
        <f t="shared" si="39"/>
        <v>5</v>
      </c>
      <c r="F83" s="68">
        <f t="shared" si="39"/>
        <v>5</v>
      </c>
      <c r="G83" s="68">
        <f t="shared" si="39"/>
        <v>5</v>
      </c>
      <c r="H83" s="68">
        <f t="shared" si="39"/>
        <v>3</v>
      </c>
      <c r="I83" s="68">
        <f t="shared" si="39"/>
        <v>4</v>
      </c>
      <c r="J83" s="68">
        <f t="shared" si="39"/>
        <v>3</v>
      </c>
      <c r="K83" s="68">
        <f t="shared" si="39"/>
        <v>4</v>
      </c>
      <c r="L83" s="68">
        <f>SUM(C83:K83)</f>
        <v>38</v>
      </c>
      <c r="M83" s="68">
        <f t="shared" si="39"/>
        <v>4</v>
      </c>
      <c r="N83" s="68">
        <f t="shared" si="39"/>
        <v>5</v>
      </c>
      <c r="O83" s="68">
        <f t="shared" si="39"/>
        <v>5</v>
      </c>
      <c r="P83" s="68">
        <f t="shared" si="39"/>
        <v>3</v>
      </c>
      <c r="Q83" s="68">
        <f t="shared" si="39"/>
        <v>4</v>
      </c>
      <c r="R83" s="68">
        <f t="shared" si="39"/>
        <v>5</v>
      </c>
      <c r="S83" s="68">
        <f t="shared" si="39"/>
        <v>4</v>
      </c>
      <c r="T83" s="68">
        <f t="shared" si="39"/>
        <v>5</v>
      </c>
      <c r="U83" s="68">
        <f t="shared" si="39"/>
        <v>4</v>
      </c>
      <c r="V83" s="68">
        <f>SUM(M83:U83)</f>
        <v>39</v>
      </c>
      <c r="W83" s="66">
        <f>SUM(L83+V83)</f>
        <v>77</v>
      </c>
    </row>
    <row r="84" spans="1:23" x14ac:dyDescent="0.35">
      <c r="B84" s="111" t="s">
        <v>22</v>
      </c>
      <c r="C84" s="89">
        <f>IF((C83)&lt;&gt;(C76),(IF((C76)&gt;(C83),(1),(0))),(0.5))</f>
        <v>0.5</v>
      </c>
      <c r="D84" s="89">
        <f t="shared" ref="D84:U84" si="40">IF((D83)&lt;&gt;(D76),(IF((D76)&gt;(D83),(1),(0))),(0.5))</f>
        <v>1</v>
      </c>
      <c r="E84" s="89">
        <f t="shared" si="40"/>
        <v>0</v>
      </c>
      <c r="F84" s="89">
        <f t="shared" si="40"/>
        <v>0.5</v>
      </c>
      <c r="G84" s="89">
        <f t="shared" si="40"/>
        <v>1</v>
      </c>
      <c r="H84" s="89">
        <f t="shared" si="40"/>
        <v>0.5</v>
      </c>
      <c r="I84" s="89">
        <f t="shared" si="40"/>
        <v>0.5</v>
      </c>
      <c r="J84" s="89">
        <f t="shared" si="40"/>
        <v>1</v>
      </c>
      <c r="K84" s="89">
        <f t="shared" si="40"/>
        <v>0</v>
      </c>
      <c r="L84" s="89">
        <f>SUM(C84:K84)</f>
        <v>5</v>
      </c>
      <c r="M84" s="89">
        <f t="shared" si="40"/>
        <v>0.5</v>
      </c>
      <c r="N84" s="89">
        <f t="shared" si="40"/>
        <v>0.5</v>
      </c>
      <c r="O84" s="89">
        <f t="shared" si="40"/>
        <v>0.5</v>
      </c>
      <c r="P84" s="89">
        <f t="shared" si="40"/>
        <v>1</v>
      </c>
      <c r="Q84" s="89">
        <f t="shared" si="40"/>
        <v>1</v>
      </c>
      <c r="R84" s="89">
        <f t="shared" si="40"/>
        <v>0</v>
      </c>
      <c r="S84" s="89">
        <f t="shared" si="40"/>
        <v>1</v>
      </c>
      <c r="T84" s="89">
        <f t="shared" si="40"/>
        <v>1</v>
      </c>
      <c r="U84" s="89">
        <f t="shared" si="40"/>
        <v>1</v>
      </c>
      <c r="V84" s="89">
        <f>SUM(M84:U84)</f>
        <v>6.5</v>
      </c>
      <c r="W84" s="112">
        <f>SUM(L84+V84)</f>
        <v>11.5</v>
      </c>
    </row>
    <row r="85" spans="1:23" ht="15" thickBot="1" x14ac:dyDescent="0.4">
      <c r="B85" s="22"/>
      <c r="W85" s="5"/>
    </row>
    <row r="86" spans="1:23" x14ac:dyDescent="0.35">
      <c r="B86" s="20" t="s">
        <v>27</v>
      </c>
      <c r="C86" s="21"/>
      <c r="D86" s="21"/>
      <c r="E86" s="21"/>
      <c r="F86" s="21"/>
      <c r="G86" s="21"/>
      <c r="H86" s="21"/>
      <c r="I86" s="21"/>
      <c r="J86" s="21"/>
      <c r="K86" s="21"/>
      <c r="L86" s="21"/>
      <c r="M86" s="21"/>
      <c r="N86" s="21"/>
      <c r="O86" s="21"/>
      <c r="P86" s="21"/>
      <c r="Q86" s="21"/>
      <c r="R86" s="643" t="s">
        <v>25</v>
      </c>
      <c r="S86" s="643"/>
      <c r="T86" s="670"/>
      <c r="U86" s="671"/>
      <c r="V86" s="671"/>
      <c r="W86" s="672"/>
    </row>
    <row r="87" spans="1:23" x14ac:dyDescent="0.35">
      <c r="A87" s="1">
        <f>VLOOKUP(B87,'Player Info'!B5:C55,2,FALSE)</f>
        <v>26</v>
      </c>
      <c r="B87" s="63" t="str">
        <f>B23</f>
        <v>Stever</v>
      </c>
      <c r="C87">
        <f t="shared" ref="C87:K87" si="41">C23-IF(($B88)&gt;=(C$10),(IF(($B88)-18&gt;=(C$10),2,1)),0)</f>
        <v>4</v>
      </c>
      <c r="D87">
        <f t="shared" si="41"/>
        <v>6</v>
      </c>
      <c r="E87">
        <f t="shared" si="41"/>
        <v>4</v>
      </c>
      <c r="F87">
        <f t="shared" si="41"/>
        <v>6</v>
      </c>
      <c r="G87">
        <f t="shared" si="41"/>
        <v>2</v>
      </c>
      <c r="H87">
        <f t="shared" si="41"/>
        <v>4</v>
      </c>
      <c r="I87">
        <f t="shared" si="41"/>
        <v>4</v>
      </c>
      <c r="J87">
        <f t="shared" si="41"/>
        <v>4</v>
      </c>
      <c r="K87">
        <f t="shared" si="41"/>
        <v>4</v>
      </c>
      <c r="L87">
        <f>SUM(C87:K87)</f>
        <v>38</v>
      </c>
      <c r="M87">
        <f t="shared" ref="M87:U87" si="42">M23-IF(($B88)&gt;=(M$10),(IF(($B88)-18&gt;=(M$10),2,1)),0)</f>
        <v>2</v>
      </c>
      <c r="N87">
        <f t="shared" si="42"/>
        <v>4</v>
      </c>
      <c r="O87">
        <f t="shared" si="42"/>
        <v>4</v>
      </c>
      <c r="P87">
        <f t="shared" si="42"/>
        <v>4</v>
      </c>
      <c r="Q87">
        <f t="shared" si="42"/>
        <v>7</v>
      </c>
      <c r="R87">
        <f t="shared" si="42"/>
        <v>5</v>
      </c>
      <c r="S87">
        <f t="shared" si="42"/>
        <v>6</v>
      </c>
      <c r="T87">
        <f t="shared" si="42"/>
        <v>6</v>
      </c>
      <c r="U87">
        <f t="shared" si="42"/>
        <v>7</v>
      </c>
      <c r="V87">
        <f>SUM(M87:U87)</f>
        <v>45</v>
      </c>
      <c r="W87" s="5">
        <f>SUM(L87+V87)</f>
        <v>83</v>
      </c>
    </row>
    <row r="88" spans="1:23" x14ac:dyDescent="0.35">
      <c r="A88" s="1" t="s">
        <v>38</v>
      </c>
      <c r="B88" s="65">
        <f>((A87-MIN(A87,A89,A94,A96)))</f>
        <v>10</v>
      </c>
      <c r="W88" s="5"/>
    </row>
    <row r="89" spans="1:23" x14ac:dyDescent="0.35">
      <c r="A89" s="1">
        <f>VLOOKUP(B89,'Player Info'!B5:C55,2,FALSE)</f>
        <v>26</v>
      </c>
      <c r="B89" s="63" t="str">
        <f>B24</f>
        <v>Mueller</v>
      </c>
      <c r="C89">
        <f t="shared" ref="C89:K89" si="43">C24-IF(($B90)&gt;=(C$10),(IF(($B90)-18&gt;=(C$10),2,1)),0)</f>
        <v>5</v>
      </c>
      <c r="D89">
        <f t="shared" si="43"/>
        <v>5</v>
      </c>
      <c r="E89">
        <f t="shared" si="43"/>
        <v>5</v>
      </c>
      <c r="F89">
        <f t="shared" si="43"/>
        <v>7</v>
      </c>
      <c r="G89">
        <f t="shared" si="43"/>
        <v>6</v>
      </c>
      <c r="H89">
        <f t="shared" si="43"/>
        <v>4</v>
      </c>
      <c r="I89">
        <f t="shared" si="43"/>
        <v>5</v>
      </c>
      <c r="J89">
        <f t="shared" si="43"/>
        <v>4</v>
      </c>
      <c r="K89">
        <f t="shared" si="43"/>
        <v>4</v>
      </c>
      <c r="L89">
        <f>SUM(C89:K89)</f>
        <v>45</v>
      </c>
      <c r="M89">
        <f t="shared" ref="M89:U89" si="44">M24-IF(($B90)&gt;=(M$10),(IF(($B90)-18&gt;=(M$10),2,1)),0)</f>
        <v>4</v>
      </c>
      <c r="N89">
        <f t="shared" si="44"/>
        <v>5</v>
      </c>
      <c r="O89">
        <f t="shared" si="44"/>
        <v>7</v>
      </c>
      <c r="P89">
        <f t="shared" si="44"/>
        <v>5</v>
      </c>
      <c r="Q89">
        <f t="shared" si="44"/>
        <v>7</v>
      </c>
      <c r="R89">
        <f t="shared" si="44"/>
        <v>3</v>
      </c>
      <c r="S89">
        <f t="shared" si="44"/>
        <v>5</v>
      </c>
      <c r="T89">
        <f t="shared" si="44"/>
        <v>8</v>
      </c>
      <c r="U89">
        <f t="shared" si="44"/>
        <v>5</v>
      </c>
      <c r="V89">
        <f>SUM(M89:U89)</f>
        <v>49</v>
      </c>
      <c r="W89" s="5">
        <f>SUM(L89+V89)</f>
        <v>94</v>
      </c>
    </row>
    <row r="90" spans="1:23" x14ac:dyDescent="0.35">
      <c r="A90" s="1" t="s">
        <v>38</v>
      </c>
      <c r="B90" s="63">
        <f>((A89-MIN(A87,A89,A94,A96)))</f>
        <v>10</v>
      </c>
      <c r="W90" s="5"/>
    </row>
    <row r="91" spans="1:23" x14ac:dyDescent="0.35">
      <c r="B91" s="85" t="s">
        <v>21</v>
      </c>
      <c r="C91" s="68">
        <f>MIN(C89,C87)</f>
        <v>4</v>
      </c>
      <c r="D91" s="68">
        <f t="shared" ref="D91:U91" si="45">MIN(D89,D87)</f>
        <v>5</v>
      </c>
      <c r="E91" s="68">
        <f t="shared" si="45"/>
        <v>4</v>
      </c>
      <c r="F91" s="68">
        <f t="shared" si="45"/>
        <v>6</v>
      </c>
      <c r="G91" s="68">
        <f t="shared" si="45"/>
        <v>2</v>
      </c>
      <c r="H91" s="68">
        <f t="shared" si="45"/>
        <v>4</v>
      </c>
      <c r="I91" s="68">
        <f t="shared" si="45"/>
        <v>4</v>
      </c>
      <c r="J91" s="68">
        <f t="shared" si="45"/>
        <v>4</v>
      </c>
      <c r="K91" s="68">
        <f t="shared" si="45"/>
        <v>4</v>
      </c>
      <c r="L91" s="68">
        <f>SUM(C91:K91)</f>
        <v>37</v>
      </c>
      <c r="M91" s="68">
        <f t="shared" si="45"/>
        <v>2</v>
      </c>
      <c r="N91" s="68">
        <f t="shared" si="45"/>
        <v>4</v>
      </c>
      <c r="O91" s="68">
        <f t="shared" si="45"/>
        <v>4</v>
      </c>
      <c r="P91" s="68">
        <f t="shared" si="45"/>
        <v>4</v>
      </c>
      <c r="Q91" s="68">
        <f t="shared" si="45"/>
        <v>7</v>
      </c>
      <c r="R91" s="68">
        <f t="shared" si="45"/>
        <v>3</v>
      </c>
      <c r="S91" s="68">
        <f t="shared" si="45"/>
        <v>5</v>
      </c>
      <c r="T91" s="68">
        <f t="shared" si="45"/>
        <v>6</v>
      </c>
      <c r="U91" s="68">
        <f t="shared" si="45"/>
        <v>5</v>
      </c>
      <c r="V91" s="68">
        <f>SUM(M91:U91)</f>
        <v>40</v>
      </c>
      <c r="W91" s="66">
        <f>SUM(L91,V91)</f>
        <v>77</v>
      </c>
    </row>
    <row r="92" spans="1:23" x14ac:dyDescent="0.35">
      <c r="B92" s="111" t="s">
        <v>22</v>
      </c>
      <c r="C92" s="89">
        <f>IF((C91)&lt;&gt;(C98),(IF((C98)&gt;(C91),(1),(0))),(0.5))</f>
        <v>1</v>
      </c>
      <c r="D92" s="89">
        <f t="shared" ref="D92:U92" si="46">IF((D91)&lt;&gt;(D98),(IF((D98)&gt;(D91),(1),(0))),(0.5))</f>
        <v>0.5</v>
      </c>
      <c r="E92" s="89">
        <f t="shared" si="46"/>
        <v>1</v>
      </c>
      <c r="F92" s="89">
        <f t="shared" si="46"/>
        <v>0.5</v>
      </c>
      <c r="G92" s="89">
        <f t="shared" si="46"/>
        <v>1</v>
      </c>
      <c r="H92" s="89">
        <f t="shared" si="46"/>
        <v>0.5</v>
      </c>
      <c r="I92" s="89">
        <f t="shared" si="46"/>
        <v>0</v>
      </c>
      <c r="J92" s="89">
        <f t="shared" si="46"/>
        <v>0.5</v>
      </c>
      <c r="K92" s="89">
        <f t="shared" si="46"/>
        <v>0</v>
      </c>
      <c r="L92" s="89">
        <f>SUM(C92:K92)</f>
        <v>5</v>
      </c>
      <c r="M92" s="89">
        <f t="shared" si="46"/>
        <v>1</v>
      </c>
      <c r="N92" s="89">
        <f t="shared" si="46"/>
        <v>1</v>
      </c>
      <c r="O92" s="89">
        <f t="shared" si="46"/>
        <v>1</v>
      </c>
      <c r="P92" s="89">
        <f t="shared" si="46"/>
        <v>1</v>
      </c>
      <c r="Q92" s="89">
        <f t="shared" si="46"/>
        <v>0</v>
      </c>
      <c r="R92" s="89">
        <f t="shared" si="46"/>
        <v>0.5</v>
      </c>
      <c r="S92" s="89">
        <f t="shared" si="46"/>
        <v>0</v>
      </c>
      <c r="T92" s="89">
        <f t="shared" si="46"/>
        <v>1</v>
      </c>
      <c r="U92" s="89">
        <f t="shared" si="46"/>
        <v>0.5</v>
      </c>
      <c r="V92" s="89">
        <f>SUM(M92:U92)</f>
        <v>6</v>
      </c>
      <c r="W92" s="112">
        <f>SUM(L92+V92)</f>
        <v>11</v>
      </c>
    </row>
    <row r="93" spans="1:23" x14ac:dyDescent="0.35">
      <c r="B93" s="23"/>
      <c r="W93" s="5"/>
    </row>
    <row r="94" spans="1:23" x14ac:dyDescent="0.35">
      <c r="A94" s="1">
        <f>VLOOKUP(B94,'Player Info'!B5:C55,2,FALSE)</f>
        <v>21</v>
      </c>
      <c r="B94" s="63" t="str">
        <f>B25</f>
        <v>Rogers</v>
      </c>
      <c r="C94">
        <f t="shared" ref="C94:K94" si="47">C25-IF(($B95)&gt;=(C$10),(IF(($B95)-18&gt;=(C$10),2,1)),0)</f>
        <v>5</v>
      </c>
      <c r="D94">
        <f t="shared" si="47"/>
        <v>5</v>
      </c>
      <c r="E94">
        <f t="shared" si="47"/>
        <v>6</v>
      </c>
      <c r="F94">
        <f t="shared" si="47"/>
        <v>6</v>
      </c>
      <c r="G94">
        <f t="shared" si="47"/>
        <v>6</v>
      </c>
      <c r="H94">
        <f t="shared" si="47"/>
        <v>4</v>
      </c>
      <c r="I94">
        <f t="shared" si="47"/>
        <v>3</v>
      </c>
      <c r="J94">
        <f t="shared" si="47"/>
        <v>5</v>
      </c>
      <c r="K94">
        <f t="shared" si="47"/>
        <v>3</v>
      </c>
      <c r="L94">
        <f>SUM(C94:K94)</f>
        <v>43</v>
      </c>
      <c r="M94">
        <f t="shared" ref="M94:U94" si="48">M25-IF(($B95)&gt;=(M$10),(IF(($B95)-18&gt;=(M$10),2,1)),0)</f>
        <v>4</v>
      </c>
      <c r="N94">
        <f t="shared" si="48"/>
        <v>8</v>
      </c>
      <c r="O94">
        <f t="shared" si="48"/>
        <v>6</v>
      </c>
      <c r="P94">
        <f t="shared" si="48"/>
        <v>5</v>
      </c>
      <c r="Q94">
        <f t="shared" si="48"/>
        <v>6</v>
      </c>
      <c r="R94">
        <f t="shared" si="48"/>
        <v>3</v>
      </c>
      <c r="S94">
        <f t="shared" si="48"/>
        <v>3</v>
      </c>
      <c r="T94">
        <f t="shared" si="48"/>
        <v>8</v>
      </c>
      <c r="U94">
        <f t="shared" si="48"/>
        <v>6</v>
      </c>
      <c r="V94">
        <f>SUM(M94:U94)</f>
        <v>49</v>
      </c>
      <c r="W94" s="5">
        <f>SUM(L94+V94)</f>
        <v>92</v>
      </c>
    </row>
    <row r="95" spans="1:23" x14ac:dyDescent="0.35">
      <c r="A95" s="1" t="s">
        <v>38</v>
      </c>
      <c r="B95" s="65">
        <f>((A94-MIN(A87,A89,A94,A96)))</f>
        <v>5</v>
      </c>
      <c r="W95" s="5"/>
    </row>
    <row r="96" spans="1:23" x14ac:dyDescent="0.35">
      <c r="A96" s="1">
        <f>VLOOKUP(B96,'Player Info'!B5:C55,2,FALSE)</f>
        <v>16</v>
      </c>
      <c r="B96" s="63" t="str">
        <f>B26</f>
        <v>Stever II</v>
      </c>
      <c r="C96">
        <f t="shared" ref="C96:K96" si="49">C26-IF(($B97)&gt;=(C$10),(IF(($B97)-18&gt;=(C$10),2,1)),0)</f>
        <v>6</v>
      </c>
      <c r="D96">
        <f t="shared" si="49"/>
        <v>8</v>
      </c>
      <c r="E96">
        <f t="shared" si="49"/>
        <v>7</v>
      </c>
      <c r="F96">
        <f t="shared" si="49"/>
        <v>6</v>
      </c>
      <c r="G96">
        <f t="shared" si="49"/>
        <v>4</v>
      </c>
      <c r="H96">
        <f t="shared" si="49"/>
        <v>5</v>
      </c>
      <c r="I96">
        <f t="shared" si="49"/>
        <v>7</v>
      </c>
      <c r="J96">
        <f t="shared" si="49"/>
        <v>4</v>
      </c>
      <c r="K96">
        <f t="shared" si="49"/>
        <v>8</v>
      </c>
      <c r="L96">
        <f>SUM(C96:K96)</f>
        <v>55</v>
      </c>
      <c r="M96">
        <f t="shared" ref="M96:U96" si="50">M26-IF(($B97)&gt;=(M$10),(IF(($B97)-18&gt;=(M$10),2,1)),0)</f>
        <v>5</v>
      </c>
      <c r="N96">
        <f t="shared" si="50"/>
        <v>6</v>
      </c>
      <c r="O96">
        <f t="shared" si="50"/>
        <v>7</v>
      </c>
      <c r="P96">
        <f t="shared" si="50"/>
        <v>6</v>
      </c>
      <c r="Q96">
        <f t="shared" si="50"/>
        <v>8</v>
      </c>
      <c r="R96">
        <f t="shared" si="50"/>
        <v>6</v>
      </c>
      <c r="S96">
        <f t="shared" si="50"/>
        <v>8</v>
      </c>
      <c r="T96">
        <f t="shared" si="50"/>
        <v>7</v>
      </c>
      <c r="U96">
        <f t="shared" si="50"/>
        <v>5</v>
      </c>
      <c r="V96">
        <f>SUM(M96:U96)</f>
        <v>58</v>
      </c>
      <c r="W96" s="5">
        <f>SUM(L96+V96)</f>
        <v>113</v>
      </c>
    </row>
    <row r="97" spans="1:23" x14ac:dyDescent="0.35">
      <c r="A97" s="1" t="s">
        <v>38</v>
      </c>
      <c r="B97" s="63">
        <f>((A96-MIN(A87,A89,A94,A96)))</f>
        <v>0</v>
      </c>
      <c r="W97" s="5"/>
    </row>
    <row r="98" spans="1:23" x14ac:dyDescent="0.35">
      <c r="B98" s="85" t="s">
        <v>21</v>
      </c>
      <c r="C98" s="68">
        <f>MIN(C96,C94)</f>
        <v>5</v>
      </c>
      <c r="D98" s="68">
        <f t="shared" ref="D98:U98" si="51">MIN(D96,D94)</f>
        <v>5</v>
      </c>
      <c r="E98" s="68">
        <f t="shared" si="51"/>
        <v>6</v>
      </c>
      <c r="F98" s="68">
        <f t="shared" si="51"/>
        <v>6</v>
      </c>
      <c r="G98" s="68">
        <f t="shared" si="51"/>
        <v>4</v>
      </c>
      <c r="H98" s="68">
        <f t="shared" si="51"/>
        <v>4</v>
      </c>
      <c r="I98" s="68">
        <f t="shared" si="51"/>
        <v>3</v>
      </c>
      <c r="J98" s="68">
        <f t="shared" si="51"/>
        <v>4</v>
      </c>
      <c r="K98" s="68">
        <f t="shared" si="51"/>
        <v>3</v>
      </c>
      <c r="L98" s="68">
        <f>SUM(C98:K98)</f>
        <v>40</v>
      </c>
      <c r="M98" s="68">
        <f t="shared" si="51"/>
        <v>4</v>
      </c>
      <c r="N98" s="68">
        <f t="shared" si="51"/>
        <v>6</v>
      </c>
      <c r="O98" s="68">
        <f t="shared" si="51"/>
        <v>6</v>
      </c>
      <c r="P98" s="68">
        <f t="shared" si="51"/>
        <v>5</v>
      </c>
      <c r="Q98" s="68">
        <f t="shared" si="51"/>
        <v>6</v>
      </c>
      <c r="R98" s="68">
        <f t="shared" si="51"/>
        <v>3</v>
      </c>
      <c r="S98" s="68">
        <f t="shared" si="51"/>
        <v>3</v>
      </c>
      <c r="T98" s="68">
        <f t="shared" si="51"/>
        <v>7</v>
      </c>
      <c r="U98" s="68">
        <f t="shared" si="51"/>
        <v>5</v>
      </c>
      <c r="V98" s="68">
        <f>SUM(M98:U98)</f>
        <v>45</v>
      </c>
      <c r="W98" s="66">
        <f>SUM(L98,V98)</f>
        <v>85</v>
      </c>
    </row>
    <row r="99" spans="1:23" ht="15" thickBot="1" x14ac:dyDescent="0.4">
      <c r="B99" s="113" t="s">
        <v>22</v>
      </c>
      <c r="C99" s="114">
        <f>IF((C98)&lt;&gt;(C91),(IF((C91)&gt;(C98),(1),(0))),(0.5))</f>
        <v>0</v>
      </c>
      <c r="D99" s="114">
        <f t="shared" ref="D99:U99" si="52">IF((D98)&lt;&gt;(D91),(IF((D91)&gt;(D98),(1),(0))),(0.5))</f>
        <v>0.5</v>
      </c>
      <c r="E99" s="114">
        <f t="shared" si="52"/>
        <v>0</v>
      </c>
      <c r="F99" s="114">
        <f t="shared" si="52"/>
        <v>0.5</v>
      </c>
      <c r="G99" s="114">
        <f t="shared" si="52"/>
        <v>0</v>
      </c>
      <c r="H99" s="114">
        <f t="shared" si="52"/>
        <v>0.5</v>
      </c>
      <c r="I99" s="114">
        <f t="shared" si="52"/>
        <v>1</v>
      </c>
      <c r="J99" s="114">
        <f t="shared" si="52"/>
        <v>0.5</v>
      </c>
      <c r="K99" s="114">
        <f t="shared" si="52"/>
        <v>1</v>
      </c>
      <c r="L99" s="114">
        <f>SUM(C99:K99)</f>
        <v>4</v>
      </c>
      <c r="M99" s="114">
        <f t="shared" si="52"/>
        <v>0</v>
      </c>
      <c r="N99" s="114">
        <f t="shared" si="52"/>
        <v>0</v>
      </c>
      <c r="O99" s="114">
        <f t="shared" si="52"/>
        <v>0</v>
      </c>
      <c r="P99" s="114">
        <f t="shared" si="52"/>
        <v>0</v>
      </c>
      <c r="Q99" s="114">
        <f t="shared" si="52"/>
        <v>1</v>
      </c>
      <c r="R99" s="114">
        <f t="shared" si="52"/>
        <v>0.5</v>
      </c>
      <c r="S99" s="114">
        <f t="shared" si="52"/>
        <v>1</v>
      </c>
      <c r="T99" s="114">
        <f t="shared" si="52"/>
        <v>0</v>
      </c>
      <c r="U99" s="114">
        <f t="shared" si="52"/>
        <v>0.5</v>
      </c>
      <c r="V99" s="114">
        <f>SUM(M99:U99)</f>
        <v>3</v>
      </c>
      <c r="W99" s="115">
        <f>SUM(L99+V99)</f>
        <v>7</v>
      </c>
    </row>
    <row r="100" spans="1:23" ht="15" thickBot="1" x14ac:dyDescent="0.4">
      <c r="B100" s="27"/>
      <c r="C100" s="28"/>
      <c r="D100" s="28"/>
      <c r="E100" s="28"/>
      <c r="F100" s="28"/>
      <c r="G100" s="28"/>
      <c r="H100" s="28"/>
      <c r="I100" s="28"/>
      <c r="J100" s="28"/>
      <c r="K100" s="28"/>
      <c r="L100" s="28"/>
      <c r="M100" s="28"/>
      <c r="N100" s="28"/>
      <c r="O100" s="28"/>
      <c r="P100" s="28"/>
      <c r="Q100" s="28"/>
      <c r="R100" s="651"/>
      <c r="S100" s="651"/>
      <c r="T100" s="648"/>
      <c r="U100" s="649"/>
      <c r="V100" s="649"/>
      <c r="W100" s="650"/>
    </row>
    <row r="102" spans="1:23" ht="21" x14ac:dyDescent="0.5">
      <c r="B102" s="33" t="s">
        <v>28</v>
      </c>
      <c r="C102" s="34"/>
      <c r="D102" s="34"/>
      <c r="E102" s="34"/>
      <c r="F102" s="34"/>
      <c r="G102" s="34"/>
      <c r="H102" s="34"/>
      <c r="I102" s="34"/>
      <c r="J102" s="34"/>
      <c r="K102" s="34"/>
      <c r="L102" s="34"/>
      <c r="M102" s="654" t="s">
        <v>84</v>
      </c>
      <c r="N102" s="654"/>
      <c r="O102" s="654"/>
      <c r="P102" s="654"/>
      <c r="Q102" s="654"/>
      <c r="R102" s="654"/>
      <c r="S102" s="337">
        <f>COUNTIF(C122:U122, "&gt;0")</f>
        <v>9</v>
      </c>
      <c r="T102" s="655" t="s">
        <v>83</v>
      </c>
      <c r="U102" s="655"/>
      <c r="V102" s="339">
        <f>80/S102</f>
        <v>8.8888888888888893</v>
      </c>
      <c r="W102" s="338" t="s">
        <v>90</v>
      </c>
    </row>
    <row r="103" spans="1:23" x14ac:dyDescent="0.35">
      <c r="B103" s="30" t="s">
        <v>0</v>
      </c>
      <c r="C103" s="31">
        <v>1</v>
      </c>
      <c r="D103" s="31">
        <v>2</v>
      </c>
      <c r="E103" s="31">
        <v>3</v>
      </c>
      <c r="F103" s="31">
        <v>4</v>
      </c>
      <c r="G103" s="31">
        <v>5</v>
      </c>
      <c r="H103" s="31">
        <v>6</v>
      </c>
      <c r="I103" s="31">
        <v>7</v>
      </c>
      <c r="J103" s="31">
        <v>8</v>
      </c>
      <c r="K103" s="31">
        <v>9</v>
      </c>
      <c r="L103" s="31" t="s">
        <v>1</v>
      </c>
      <c r="M103" s="31">
        <v>10</v>
      </c>
      <c r="N103" s="31">
        <v>11</v>
      </c>
      <c r="O103" s="31">
        <v>12</v>
      </c>
      <c r="P103" s="31">
        <v>13</v>
      </c>
      <c r="Q103" s="31">
        <v>14</v>
      </c>
      <c r="R103" s="31">
        <v>15</v>
      </c>
      <c r="S103" s="31">
        <v>16</v>
      </c>
      <c r="T103" s="31">
        <v>17</v>
      </c>
      <c r="U103" s="31">
        <v>18</v>
      </c>
      <c r="V103" s="31" t="s">
        <v>14</v>
      </c>
      <c r="W103" s="32" t="s">
        <v>16</v>
      </c>
    </row>
    <row r="104" spans="1:23" x14ac:dyDescent="0.35">
      <c r="B104" s="90" t="s">
        <v>2</v>
      </c>
      <c r="C104" s="92">
        <f>C9</f>
        <v>4</v>
      </c>
      <c r="D104" s="92">
        <f t="shared" ref="D104:K104" si="53">D9</f>
        <v>4</v>
      </c>
      <c r="E104" s="92">
        <f t="shared" si="53"/>
        <v>3</v>
      </c>
      <c r="F104" s="92">
        <f t="shared" si="53"/>
        <v>5</v>
      </c>
      <c r="G104" s="92">
        <f t="shared" si="53"/>
        <v>4</v>
      </c>
      <c r="H104" s="92">
        <f t="shared" si="53"/>
        <v>3</v>
      </c>
      <c r="I104" s="92">
        <f t="shared" si="53"/>
        <v>4</v>
      </c>
      <c r="J104" s="92">
        <f t="shared" si="53"/>
        <v>4</v>
      </c>
      <c r="K104" s="92">
        <f t="shared" si="53"/>
        <v>5</v>
      </c>
      <c r="L104" s="92">
        <f>SUM(C104:K104)</f>
        <v>36</v>
      </c>
      <c r="M104" s="92">
        <f>M9</f>
        <v>4</v>
      </c>
      <c r="N104" s="92">
        <f t="shared" ref="N104:U104" si="54">N9</f>
        <v>3</v>
      </c>
      <c r="O104" s="92">
        <f t="shared" si="54"/>
        <v>5</v>
      </c>
      <c r="P104" s="92">
        <f t="shared" si="54"/>
        <v>4</v>
      </c>
      <c r="Q104" s="92">
        <f t="shared" si="54"/>
        <v>3</v>
      </c>
      <c r="R104" s="92">
        <f t="shared" si="54"/>
        <v>4</v>
      </c>
      <c r="S104" s="92">
        <f t="shared" si="54"/>
        <v>5</v>
      </c>
      <c r="T104" s="92">
        <f t="shared" si="54"/>
        <v>4</v>
      </c>
      <c r="U104" s="92">
        <f t="shared" si="54"/>
        <v>4</v>
      </c>
      <c r="V104" s="92">
        <f>SUM(M104:U104)</f>
        <v>36</v>
      </c>
      <c r="W104" s="116">
        <f>SUM(V104+L104)</f>
        <v>72</v>
      </c>
    </row>
    <row r="105" spans="1:23" x14ac:dyDescent="0.35">
      <c r="B105" s="10" t="s">
        <v>3</v>
      </c>
      <c r="C105" s="9">
        <f>C10</f>
        <v>9</v>
      </c>
      <c r="D105" s="9">
        <f t="shared" ref="D105:K105" si="55">D10</f>
        <v>15</v>
      </c>
      <c r="E105" s="9">
        <f t="shared" si="55"/>
        <v>11</v>
      </c>
      <c r="F105" s="9">
        <f t="shared" si="55"/>
        <v>5</v>
      </c>
      <c r="G105" s="9">
        <f t="shared" si="55"/>
        <v>7</v>
      </c>
      <c r="H105" s="9">
        <f t="shared" si="55"/>
        <v>17</v>
      </c>
      <c r="I105" s="9">
        <f t="shared" si="55"/>
        <v>1</v>
      </c>
      <c r="J105" s="9">
        <f t="shared" si="55"/>
        <v>13</v>
      </c>
      <c r="K105" s="9">
        <f t="shared" si="55"/>
        <v>3</v>
      </c>
      <c r="L105" s="9"/>
      <c r="M105" s="9">
        <f>M10</f>
        <v>2</v>
      </c>
      <c r="N105" s="9">
        <f t="shared" ref="N105:U105" si="56">N10</f>
        <v>16</v>
      </c>
      <c r="O105" s="9">
        <f t="shared" si="56"/>
        <v>6</v>
      </c>
      <c r="P105" s="9">
        <f t="shared" si="56"/>
        <v>8</v>
      </c>
      <c r="Q105" s="9">
        <f t="shared" si="56"/>
        <v>18</v>
      </c>
      <c r="R105" s="9">
        <f t="shared" si="56"/>
        <v>14</v>
      </c>
      <c r="S105" s="9">
        <f t="shared" si="56"/>
        <v>4</v>
      </c>
      <c r="T105" s="9">
        <f t="shared" si="56"/>
        <v>12</v>
      </c>
      <c r="U105" s="9">
        <f t="shared" si="56"/>
        <v>10</v>
      </c>
      <c r="V105" s="9"/>
      <c r="W105" s="11"/>
    </row>
    <row r="106" spans="1:23" x14ac:dyDescent="0.35">
      <c r="B106" s="125" t="str">
        <f>B11</f>
        <v>Delagardelle</v>
      </c>
      <c r="C106" s="123">
        <f>C11-IF(($A41)&gt;=(C$10),(IF(($A41)-18&gt;=(C$10),2,1)),0)</f>
        <v>5</v>
      </c>
      <c r="D106" s="123">
        <f t="shared" ref="D106:U106" si="57">D11-IF(($A41)&gt;=(D$10),(IF(($A41)-18&gt;=(D$10),2,1)),0)</f>
        <v>4</v>
      </c>
      <c r="E106" s="123">
        <f t="shared" si="57"/>
        <v>6</v>
      </c>
      <c r="F106" s="123">
        <f t="shared" si="57"/>
        <v>4</v>
      </c>
      <c r="G106" s="123">
        <f t="shared" si="57"/>
        <v>3</v>
      </c>
      <c r="H106" s="123">
        <f t="shared" si="57"/>
        <v>5</v>
      </c>
      <c r="I106" s="123">
        <f t="shared" si="57"/>
        <v>4</v>
      </c>
      <c r="J106" s="123">
        <f t="shared" si="57"/>
        <v>3</v>
      </c>
      <c r="K106" s="123">
        <f t="shared" si="57"/>
        <v>4</v>
      </c>
      <c r="L106" s="123">
        <f t="shared" ref="L106:L113" si="58">SUM(C106:K106)</f>
        <v>38</v>
      </c>
      <c r="M106" s="123">
        <f t="shared" si="57"/>
        <v>3</v>
      </c>
      <c r="N106" s="123">
        <f t="shared" si="57"/>
        <v>5</v>
      </c>
      <c r="O106" s="123">
        <f t="shared" si="57"/>
        <v>5</v>
      </c>
      <c r="P106" s="123">
        <f t="shared" si="57"/>
        <v>4</v>
      </c>
      <c r="Q106" s="123">
        <f t="shared" si="57"/>
        <v>5</v>
      </c>
      <c r="R106" s="123">
        <f t="shared" si="57"/>
        <v>4</v>
      </c>
      <c r="S106" s="123">
        <f t="shared" si="57"/>
        <v>5</v>
      </c>
      <c r="T106" s="123">
        <f t="shared" si="57"/>
        <v>5</v>
      </c>
      <c r="U106" s="123">
        <f t="shared" si="57"/>
        <v>6</v>
      </c>
      <c r="V106" s="123">
        <f t="shared" ref="V106:V113" si="59">SUM(M106:U106)</f>
        <v>42</v>
      </c>
      <c r="W106" s="91">
        <f t="shared" ref="W106:W113" si="60">SUM(V106+L106)</f>
        <v>80</v>
      </c>
    </row>
    <row r="107" spans="1:23" x14ac:dyDescent="0.35">
      <c r="B107" s="125" t="str">
        <f t="shared" ref="B107:B121" si="61">B12</f>
        <v>Henderson II</v>
      </c>
      <c r="C107" s="123">
        <f>C12-IF(($A43)&gt;=(C$10),(IF(($A43)-18&gt;=(C$10),2,1)),0)</f>
        <v>5</v>
      </c>
      <c r="D107" s="123">
        <f t="shared" ref="D107:U107" si="62">D12-IF(($A43)&gt;=(D$10),(IF(($A43)-18&gt;=(D$10),2,1)),0)</f>
        <v>3</v>
      </c>
      <c r="E107" s="123">
        <f t="shared" si="62"/>
        <v>4</v>
      </c>
      <c r="F107" s="123">
        <f t="shared" si="62"/>
        <v>4</v>
      </c>
      <c r="G107" s="123">
        <f t="shared" si="62"/>
        <v>4</v>
      </c>
      <c r="H107" s="123">
        <f t="shared" si="62"/>
        <v>3</v>
      </c>
      <c r="I107" s="123">
        <f t="shared" si="62"/>
        <v>5</v>
      </c>
      <c r="J107" s="123">
        <f t="shared" si="62"/>
        <v>4</v>
      </c>
      <c r="K107" s="123">
        <f t="shared" si="62"/>
        <v>3</v>
      </c>
      <c r="L107" s="123">
        <f t="shared" si="58"/>
        <v>35</v>
      </c>
      <c r="M107" s="123">
        <f t="shared" si="62"/>
        <v>5</v>
      </c>
      <c r="N107" s="123">
        <f t="shared" si="62"/>
        <v>5</v>
      </c>
      <c r="O107" s="123">
        <f t="shared" si="62"/>
        <v>4</v>
      </c>
      <c r="P107" s="123">
        <f t="shared" si="62"/>
        <v>3</v>
      </c>
      <c r="Q107" s="123">
        <f t="shared" si="62"/>
        <v>6</v>
      </c>
      <c r="R107" s="123">
        <f t="shared" si="62"/>
        <v>5</v>
      </c>
      <c r="S107" s="123">
        <f t="shared" si="62"/>
        <v>4</v>
      </c>
      <c r="T107" s="123">
        <f t="shared" si="62"/>
        <v>5</v>
      </c>
      <c r="U107" s="123">
        <f t="shared" si="62"/>
        <v>6</v>
      </c>
      <c r="V107" s="123">
        <f t="shared" si="59"/>
        <v>43</v>
      </c>
      <c r="W107" s="91">
        <f t="shared" si="60"/>
        <v>78</v>
      </c>
    </row>
    <row r="108" spans="1:23" x14ac:dyDescent="0.35">
      <c r="B108" s="125" t="str">
        <f t="shared" si="61"/>
        <v>Whitehill</v>
      </c>
      <c r="C108" s="123">
        <f>C13-IF(($A48)&gt;=(C$10),(IF(($A48)-18&gt;=(C$10),2,1)),0)</f>
        <v>3</v>
      </c>
      <c r="D108" s="123">
        <f t="shared" ref="D108:U108" si="63">D13-IF(($A48)&gt;=(D$10),(IF(($A48)-18&gt;=(D$10),2,1)),0)</f>
        <v>4</v>
      </c>
      <c r="E108" s="123">
        <f t="shared" si="63"/>
        <v>3</v>
      </c>
      <c r="F108" s="123">
        <f t="shared" si="63"/>
        <v>4</v>
      </c>
      <c r="G108" s="123">
        <f t="shared" si="63"/>
        <v>4</v>
      </c>
      <c r="H108" s="123">
        <f t="shared" si="63"/>
        <v>4</v>
      </c>
      <c r="I108" s="123">
        <f t="shared" si="63"/>
        <v>4</v>
      </c>
      <c r="J108" s="123">
        <f t="shared" si="63"/>
        <v>4</v>
      </c>
      <c r="K108" s="123">
        <f t="shared" si="63"/>
        <v>4</v>
      </c>
      <c r="L108" s="123">
        <f t="shared" si="58"/>
        <v>34</v>
      </c>
      <c r="M108" s="123">
        <f t="shared" si="63"/>
        <v>5</v>
      </c>
      <c r="N108" s="123">
        <f t="shared" si="63"/>
        <v>4</v>
      </c>
      <c r="O108" s="123">
        <f t="shared" si="63"/>
        <v>4</v>
      </c>
      <c r="P108" s="123">
        <f t="shared" si="63"/>
        <v>2</v>
      </c>
      <c r="Q108" s="123">
        <f t="shared" si="63"/>
        <v>6</v>
      </c>
      <c r="R108" s="123">
        <f t="shared" si="63"/>
        <v>4</v>
      </c>
      <c r="S108" s="123">
        <f t="shared" si="63"/>
        <v>3</v>
      </c>
      <c r="T108" s="123">
        <f t="shared" si="63"/>
        <v>5</v>
      </c>
      <c r="U108" s="123">
        <f t="shared" si="63"/>
        <v>4</v>
      </c>
      <c r="V108" s="123">
        <f t="shared" si="59"/>
        <v>37</v>
      </c>
      <c r="W108" s="91">
        <f t="shared" si="60"/>
        <v>71</v>
      </c>
    </row>
    <row r="109" spans="1:23" x14ac:dyDescent="0.35">
      <c r="B109" s="125" t="str">
        <f t="shared" si="61"/>
        <v>Henderson</v>
      </c>
      <c r="C109" s="123">
        <f>C14-IF(($A50)&gt;=(C$10),(IF(($A50)-18&gt;=(C$10),2,1)),0)</f>
        <v>4</v>
      </c>
      <c r="D109" s="123">
        <f t="shared" ref="D109:U109" si="64">D14-IF(($A50)&gt;=(D$10),(IF(($A50)-18&gt;=(D$10),2,1)),0)</f>
        <v>4</v>
      </c>
      <c r="E109" s="123">
        <f t="shared" si="64"/>
        <v>4</v>
      </c>
      <c r="F109" s="123">
        <f t="shared" si="64"/>
        <v>3</v>
      </c>
      <c r="G109" s="123">
        <f t="shared" si="64"/>
        <v>5</v>
      </c>
      <c r="H109" s="123">
        <f t="shared" si="64"/>
        <v>4</v>
      </c>
      <c r="I109" s="123">
        <f t="shared" si="64"/>
        <v>5</v>
      </c>
      <c r="J109" s="123">
        <f t="shared" si="64"/>
        <v>5</v>
      </c>
      <c r="K109" s="123">
        <f t="shared" si="64"/>
        <v>4</v>
      </c>
      <c r="L109" s="123">
        <f t="shared" si="58"/>
        <v>38</v>
      </c>
      <c r="M109" s="123">
        <f t="shared" si="64"/>
        <v>3</v>
      </c>
      <c r="N109" s="123">
        <f t="shared" si="64"/>
        <v>5</v>
      </c>
      <c r="O109" s="123">
        <f t="shared" si="64"/>
        <v>4</v>
      </c>
      <c r="P109" s="123">
        <f t="shared" si="64"/>
        <v>3</v>
      </c>
      <c r="Q109" s="123">
        <f t="shared" si="64"/>
        <v>5</v>
      </c>
      <c r="R109" s="123">
        <f t="shared" si="64"/>
        <v>4</v>
      </c>
      <c r="S109" s="123">
        <f t="shared" si="64"/>
        <v>5</v>
      </c>
      <c r="T109" s="123">
        <f t="shared" si="64"/>
        <v>6</v>
      </c>
      <c r="U109" s="123">
        <f t="shared" si="64"/>
        <v>6</v>
      </c>
      <c r="V109" s="123">
        <f t="shared" si="59"/>
        <v>41</v>
      </c>
      <c r="W109" s="91">
        <f t="shared" si="60"/>
        <v>79</v>
      </c>
    </row>
    <row r="110" spans="1:23" x14ac:dyDescent="0.35">
      <c r="B110" s="125" t="str">
        <f t="shared" si="61"/>
        <v>Bruns</v>
      </c>
      <c r="C110" s="123">
        <f>C15-IF(($A56)&gt;=(C$10),(IF(($A56)-18&gt;=(C$10),2,1)),0)</f>
        <v>5</v>
      </c>
      <c r="D110" s="123">
        <f t="shared" ref="D110:U110" si="65">D15-IF(($A56)&gt;=(D$10),(IF(($A56)-18&gt;=(D$10),2,1)),0)</f>
        <v>5</v>
      </c>
      <c r="E110" s="123">
        <f t="shared" si="65"/>
        <v>4</v>
      </c>
      <c r="F110" s="123">
        <f t="shared" si="65"/>
        <v>5</v>
      </c>
      <c r="G110" s="123">
        <f t="shared" si="65"/>
        <v>3</v>
      </c>
      <c r="H110" s="123">
        <f t="shared" si="65"/>
        <v>3</v>
      </c>
      <c r="I110" s="123">
        <f t="shared" si="65"/>
        <v>3</v>
      </c>
      <c r="J110" s="123">
        <f t="shared" si="65"/>
        <v>3</v>
      </c>
      <c r="K110" s="123">
        <f t="shared" si="65"/>
        <v>2</v>
      </c>
      <c r="L110" s="123">
        <f t="shared" si="58"/>
        <v>33</v>
      </c>
      <c r="M110" s="123">
        <f t="shared" si="65"/>
        <v>4</v>
      </c>
      <c r="N110" s="123">
        <f t="shared" si="65"/>
        <v>5</v>
      </c>
      <c r="O110" s="123">
        <f t="shared" si="65"/>
        <v>5</v>
      </c>
      <c r="P110" s="123">
        <f t="shared" si="65"/>
        <v>3</v>
      </c>
      <c r="Q110" s="123">
        <f t="shared" si="65"/>
        <v>8</v>
      </c>
      <c r="R110" s="123">
        <f t="shared" si="65"/>
        <v>3</v>
      </c>
      <c r="S110" s="123">
        <f t="shared" si="65"/>
        <v>4</v>
      </c>
      <c r="T110" s="123">
        <f t="shared" si="65"/>
        <v>4</v>
      </c>
      <c r="U110" s="123">
        <f t="shared" si="65"/>
        <v>4</v>
      </c>
      <c r="V110" s="123">
        <f t="shared" si="59"/>
        <v>40</v>
      </c>
      <c r="W110" s="91">
        <f t="shared" si="60"/>
        <v>73</v>
      </c>
    </row>
    <row r="111" spans="1:23" x14ac:dyDescent="0.35">
      <c r="B111" s="125" t="str">
        <f t="shared" si="61"/>
        <v>Salter</v>
      </c>
      <c r="C111" s="123">
        <f>C16-IF(($A58)&gt;=(C$10),(IF(($A58)-18&gt;=(C$10),2,1)),0)</f>
        <v>4</v>
      </c>
      <c r="D111" s="123">
        <f t="shared" ref="D111:U111" si="66">D16-IF(($A58)&gt;=(D$10),(IF(($A58)-18&gt;=(D$10),2,1)),0)</f>
        <v>4</v>
      </c>
      <c r="E111" s="123">
        <f t="shared" si="66"/>
        <v>6</v>
      </c>
      <c r="F111" s="123">
        <f t="shared" si="66"/>
        <v>6</v>
      </c>
      <c r="G111" s="123">
        <f t="shared" si="66"/>
        <v>3</v>
      </c>
      <c r="H111" s="123">
        <f t="shared" si="66"/>
        <v>8</v>
      </c>
      <c r="I111" s="123">
        <f t="shared" si="66"/>
        <v>4</v>
      </c>
      <c r="J111" s="123">
        <f t="shared" si="66"/>
        <v>2</v>
      </c>
      <c r="K111" s="123">
        <f t="shared" si="66"/>
        <v>5</v>
      </c>
      <c r="L111" s="123">
        <f t="shared" si="58"/>
        <v>42</v>
      </c>
      <c r="M111" s="123">
        <f t="shared" si="66"/>
        <v>3</v>
      </c>
      <c r="N111" s="123">
        <f t="shared" si="66"/>
        <v>5</v>
      </c>
      <c r="O111" s="123">
        <f t="shared" si="66"/>
        <v>7</v>
      </c>
      <c r="P111" s="123">
        <f t="shared" si="66"/>
        <v>3</v>
      </c>
      <c r="Q111" s="123">
        <f t="shared" si="66"/>
        <v>5</v>
      </c>
      <c r="R111" s="123">
        <f t="shared" si="66"/>
        <v>2</v>
      </c>
      <c r="S111" s="123">
        <f t="shared" si="66"/>
        <v>4</v>
      </c>
      <c r="T111" s="123">
        <f t="shared" si="66"/>
        <v>4</v>
      </c>
      <c r="U111" s="123">
        <f t="shared" si="66"/>
        <v>4</v>
      </c>
      <c r="V111" s="123">
        <f t="shared" si="59"/>
        <v>37</v>
      </c>
      <c r="W111" s="91">
        <f t="shared" si="60"/>
        <v>79</v>
      </c>
    </row>
    <row r="112" spans="1:23" x14ac:dyDescent="0.35">
      <c r="B112" s="125" t="str">
        <f t="shared" si="61"/>
        <v>Stremlau</v>
      </c>
      <c r="C112" s="123">
        <f>C17-IF(($A63)&gt;=(C$10),(IF(($A63)-18&gt;=(C$10),2,1)),0)</f>
        <v>4</v>
      </c>
      <c r="D112" s="123">
        <f t="shared" ref="D112:U112" si="67">D17-IF(($A63)&gt;=(D$10),(IF(($A63)-18&gt;=(D$10),2,1)),0)</f>
        <v>5</v>
      </c>
      <c r="E112" s="123">
        <f t="shared" si="67"/>
        <v>5</v>
      </c>
      <c r="F112" s="123">
        <f t="shared" si="67"/>
        <v>5</v>
      </c>
      <c r="G112" s="123">
        <f t="shared" si="67"/>
        <v>3</v>
      </c>
      <c r="H112" s="123">
        <f t="shared" si="67"/>
        <v>4</v>
      </c>
      <c r="I112" s="123">
        <f t="shared" si="67"/>
        <v>3</v>
      </c>
      <c r="J112" s="123">
        <f t="shared" si="67"/>
        <v>3</v>
      </c>
      <c r="K112" s="123">
        <f t="shared" si="67"/>
        <v>3</v>
      </c>
      <c r="L112" s="123">
        <f t="shared" si="58"/>
        <v>35</v>
      </c>
      <c r="M112" s="123">
        <f t="shared" si="67"/>
        <v>3</v>
      </c>
      <c r="N112" s="123">
        <f t="shared" si="67"/>
        <v>5</v>
      </c>
      <c r="O112" s="123">
        <f t="shared" si="67"/>
        <v>5</v>
      </c>
      <c r="P112" s="123">
        <f t="shared" si="67"/>
        <v>2</v>
      </c>
      <c r="Q112" s="123">
        <f t="shared" si="67"/>
        <v>5</v>
      </c>
      <c r="R112" s="123">
        <f t="shared" si="67"/>
        <v>6</v>
      </c>
      <c r="S112" s="123">
        <f t="shared" si="67"/>
        <v>5</v>
      </c>
      <c r="T112" s="123">
        <f t="shared" si="67"/>
        <v>4</v>
      </c>
      <c r="U112" s="123">
        <f t="shared" si="67"/>
        <v>4</v>
      </c>
      <c r="V112" s="123">
        <f t="shared" si="59"/>
        <v>39</v>
      </c>
      <c r="W112" s="91">
        <f t="shared" si="60"/>
        <v>74</v>
      </c>
    </row>
    <row r="113" spans="2:23" x14ac:dyDescent="0.35">
      <c r="B113" s="125" t="str">
        <f t="shared" si="61"/>
        <v>Reimers</v>
      </c>
      <c r="C113" s="123">
        <f>C18-IF(($A65)&gt;=(C$10),(IF(($A65)-18&gt;=(C$10),2,1)),0)</f>
        <v>6</v>
      </c>
      <c r="D113" s="123">
        <f t="shared" ref="D113:U113" si="68">D18-IF(($A65)&gt;=(D$10),(IF(($A65)-18&gt;=(D$10),2,1)),0)</f>
        <v>3</v>
      </c>
      <c r="E113" s="123">
        <f t="shared" si="68"/>
        <v>4</v>
      </c>
      <c r="F113" s="123">
        <f t="shared" si="68"/>
        <v>6</v>
      </c>
      <c r="G113" s="123">
        <f t="shared" si="68"/>
        <v>4</v>
      </c>
      <c r="H113" s="123">
        <f t="shared" si="68"/>
        <v>4</v>
      </c>
      <c r="I113" s="123">
        <f t="shared" si="68"/>
        <v>5</v>
      </c>
      <c r="J113" s="123">
        <f t="shared" si="68"/>
        <v>2</v>
      </c>
      <c r="K113" s="123">
        <f t="shared" si="68"/>
        <v>5</v>
      </c>
      <c r="L113" s="123">
        <f t="shared" si="58"/>
        <v>39</v>
      </c>
      <c r="M113" s="123">
        <f t="shared" si="68"/>
        <v>6</v>
      </c>
      <c r="N113" s="123">
        <f t="shared" si="68"/>
        <v>5</v>
      </c>
      <c r="O113" s="123">
        <f t="shared" si="68"/>
        <v>5</v>
      </c>
      <c r="P113" s="123">
        <f t="shared" si="68"/>
        <v>4</v>
      </c>
      <c r="Q113" s="123">
        <f t="shared" si="68"/>
        <v>5</v>
      </c>
      <c r="R113" s="123">
        <f t="shared" si="68"/>
        <v>3</v>
      </c>
      <c r="S113" s="123">
        <f t="shared" si="68"/>
        <v>5</v>
      </c>
      <c r="T113" s="123">
        <f t="shared" si="68"/>
        <v>4</v>
      </c>
      <c r="U113" s="123">
        <f t="shared" si="68"/>
        <v>4</v>
      </c>
      <c r="V113" s="123">
        <f t="shared" si="59"/>
        <v>41</v>
      </c>
      <c r="W113" s="91">
        <f t="shared" si="60"/>
        <v>80</v>
      </c>
    </row>
    <row r="114" spans="2:23" x14ac:dyDescent="0.35">
      <c r="B114" s="125" t="str">
        <f t="shared" si="61"/>
        <v>Havel</v>
      </c>
      <c r="C114" s="123">
        <f>C19-IF(($A72)&gt;=(C$10),(IF(($A72)-18&gt;=(C$10),2,1)),0)</f>
        <v>5</v>
      </c>
      <c r="D114" s="123">
        <f t="shared" ref="D114:U114" si="69">D19-IF(($A72)&gt;=(D$10),(IF(($A72)-18&gt;=(D$10),2,1)),0)</f>
        <v>4</v>
      </c>
      <c r="E114" s="123">
        <f t="shared" si="69"/>
        <v>3</v>
      </c>
      <c r="F114" s="123">
        <f t="shared" si="69"/>
        <v>4</v>
      </c>
      <c r="G114" s="123">
        <f t="shared" si="69"/>
        <v>5</v>
      </c>
      <c r="H114" s="123">
        <f t="shared" si="69"/>
        <v>6</v>
      </c>
      <c r="I114" s="123">
        <f t="shared" si="69"/>
        <v>3</v>
      </c>
      <c r="J114" s="123">
        <f t="shared" si="69"/>
        <v>3</v>
      </c>
      <c r="K114" s="123">
        <f t="shared" si="69"/>
        <v>2</v>
      </c>
      <c r="L114" s="123">
        <f t="shared" ref="L114:L121" si="70">SUM(C114:K114)</f>
        <v>35</v>
      </c>
      <c r="M114" s="123">
        <f t="shared" si="69"/>
        <v>3</v>
      </c>
      <c r="N114" s="123">
        <f t="shared" si="69"/>
        <v>4</v>
      </c>
      <c r="O114" s="123">
        <f t="shared" si="69"/>
        <v>4</v>
      </c>
      <c r="P114" s="123">
        <f t="shared" si="69"/>
        <v>3</v>
      </c>
      <c r="Q114" s="123">
        <f t="shared" si="69"/>
        <v>7</v>
      </c>
      <c r="R114" s="123">
        <f t="shared" si="69"/>
        <v>3</v>
      </c>
      <c r="S114" s="123">
        <f t="shared" si="69"/>
        <v>4</v>
      </c>
      <c r="T114" s="123">
        <f t="shared" si="69"/>
        <v>7</v>
      </c>
      <c r="U114" s="123">
        <f t="shared" si="69"/>
        <v>5</v>
      </c>
      <c r="V114" s="123">
        <f t="shared" ref="V114:V121" si="71">SUM(M114:U114)</f>
        <v>40</v>
      </c>
      <c r="W114" s="91">
        <f t="shared" ref="W114:W121" si="72">SUM(V114+L114)</f>
        <v>75</v>
      </c>
    </row>
    <row r="115" spans="2:23" x14ac:dyDescent="0.35">
      <c r="B115" s="125" t="str">
        <f t="shared" si="61"/>
        <v>Tilley</v>
      </c>
      <c r="C115" s="123">
        <f>C20-IF(($A74)&gt;=(C$10),(IF(($A74)-18&gt;=(C$10),2,1)),0)</f>
        <v>4</v>
      </c>
      <c r="D115" s="123">
        <f t="shared" ref="D115:U115" si="73">D20-IF(($A74)&gt;=(D$10),(IF(($A74)-18&gt;=(D$10),2,1)),0)</f>
        <v>5</v>
      </c>
      <c r="E115" s="123">
        <f t="shared" si="73"/>
        <v>3</v>
      </c>
      <c r="F115" s="123">
        <f t="shared" si="73"/>
        <v>5</v>
      </c>
      <c r="G115" s="123">
        <f t="shared" si="73"/>
        <v>5</v>
      </c>
      <c r="H115" s="123">
        <f t="shared" si="73"/>
        <v>2</v>
      </c>
      <c r="I115" s="123">
        <f t="shared" si="73"/>
        <v>4</v>
      </c>
      <c r="J115" s="123">
        <f t="shared" si="73"/>
        <v>3</v>
      </c>
      <c r="K115" s="123">
        <f t="shared" si="73"/>
        <v>5</v>
      </c>
      <c r="L115" s="123">
        <f t="shared" si="70"/>
        <v>36</v>
      </c>
      <c r="M115" s="123">
        <f t="shared" si="73"/>
        <v>5</v>
      </c>
      <c r="N115" s="123">
        <f t="shared" si="73"/>
        <v>5</v>
      </c>
      <c r="O115" s="123">
        <f t="shared" si="73"/>
        <v>4</v>
      </c>
      <c r="P115" s="123">
        <f t="shared" si="73"/>
        <v>3</v>
      </c>
      <c r="Q115" s="123">
        <f t="shared" si="73"/>
        <v>6</v>
      </c>
      <c r="R115" s="123">
        <f t="shared" si="73"/>
        <v>3</v>
      </c>
      <c r="S115" s="123">
        <f t="shared" si="73"/>
        <v>5</v>
      </c>
      <c r="T115" s="123">
        <f t="shared" si="73"/>
        <v>5</v>
      </c>
      <c r="U115" s="123">
        <f t="shared" si="73"/>
        <v>4</v>
      </c>
      <c r="V115" s="123">
        <f t="shared" si="71"/>
        <v>40</v>
      </c>
      <c r="W115" s="91">
        <f t="shared" si="72"/>
        <v>76</v>
      </c>
    </row>
    <row r="116" spans="2:23" x14ac:dyDescent="0.35">
      <c r="B116" s="125" t="str">
        <f t="shared" si="61"/>
        <v>Greiner</v>
      </c>
      <c r="C116" s="123">
        <f>C21-IF(($A79)&gt;=(C$10),(IF(($A79)-18&gt;=(C$10),2,1)),0)</f>
        <v>4</v>
      </c>
      <c r="D116" s="123">
        <f t="shared" ref="D116:U116" si="74">D21-IF(($A79)&gt;=(D$10),(IF(($A79)-18&gt;=(D$10),2,1)),0)</f>
        <v>4</v>
      </c>
      <c r="E116" s="123">
        <f t="shared" si="74"/>
        <v>4</v>
      </c>
      <c r="F116" s="123">
        <f t="shared" si="74"/>
        <v>4</v>
      </c>
      <c r="G116" s="123">
        <f t="shared" si="74"/>
        <v>4</v>
      </c>
      <c r="H116" s="123">
        <f t="shared" si="74"/>
        <v>3</v>
      </c>
      <c r="I116" s="123">
        <f t="shared" si="74"/>
        <v>6</v>
      </c>
      <c r="J116" s="123">
        <f t="shared" si="74"/>
        <v>4</v>
      </c>
      <c r="K116" s="123">
        <f t="shared" si="74"/>
        <v>3</v>
      </c>
      <c r="L116" s="123">
        <f t="shared" si="70"/>
        <v>36</v>
      </c>
      <c r="M116" s="123">
        <f t="shared" si="74"/>
        <v>4</v>
      </c>
      <c r="N116" s="123">
        <f t="shared" si="74"/>
        <v>4</v>
      </c>
      <c r="O116" s="123">
        <f t="shared" si="74"/>
        <v>4</v>
      </c>
      <c r="P116" s="123">
        <f t="shared" si="74"/>
        <v>5</v>
      </c>
      <c r="Q116" s="123">
        <f t="shared" si="74"/>
        <v>6</v>
      </c>
      <c r="R116" s="123">
        <f t="shared" si="74"/>
        <v>6</v>
      </c>
      <c r="S116" s="123">
        <f t="shared" si="74"/>
        <v>4</v>
      </c>
      <c r="T116" s="123">
        <f t="shared" si="74"/>
        <v>6</v>
      </c>
      <c r="U116" s="123">
        <f t="shared" si="74"/>
        <v>5</v>
      </c>
      <c r="V116" s="123">
        <f t="shared" si="71"/>
        <v>44</v>
      </c>
      <c r="W116" s="91">
        <f t="shared" si="72"/>
        <v>80</v>
      </c>
    </row>
    <row r="117" spans="2:23" x14ac:dyDescent="0.35">
      <c r="B117" s="125" t="str">
        <f t="shared" si="61"/>
        <v>Hart</v>
      </c>
      <c r="C117" s="123">
        <f>C22-IF(($A81)&gt;=(C$10),(IF(($A81)-18&gt;=(C$10),2,1)),0)</f>
        <v>6</v>
      </c>
      <c r="D117" s="123">
        <f t="shared" ref="D117:U117" si="75">D22-IF(($A81)&gt;=(D$10),(IF(($A81)-18&gt;=(D$10),2,1)),0)</f>
        <v>3</v>
      </c>
      <c r="E117" s="123">
        <f t="shared" si="75"/>
        <v>4</v>
      </c>
      <c r="F117" s="123">
        <f t="shared" si="75"/>
        <v>5</v>
      </c>
      <c r="G117" s="123">
        <f t="shared" si="75"/>
        <v>4</v>
      </c>
      <c r="H117" s="123">
        <f t="shared" si="75"/>
        <v>2</v>
      </c>
      <c r="I117" s="123">
        <f t="shared" si="75"/>
        <v>3</v>
      </c>
      <c r="J117" s="123">
        <f t="shared" si="75"/>
        <v>2</v>
      </c>
      <c r="K117" s="123">
        <f t="shared" si="75"/>
        <v>4</v>
      </c>
      <c r="L117" s="123">
        <f t="shared" si="70"/>
        <v>33</v>
      </c>
      <c r="M117" s="123">
        <f t="shared" si="75"/>
        <v>5</v>
      </c>
      <c r="N117" s="123">
        <f t="shared" si="75"/>
        <v>5</v>
      </c>
      <c r="O117" s="123">
        <f t="shared" si="75"/>
        <v>7</v>
      </c>
      <c r="P117" s="123">
        <f t="shared" si="75"/>
        <v>2</v>
      </c>
      <c r="Q117" s="123">
        <f t="shared" si="75"/>
        <v>3</v>
      </c>
      <c r="R117" s="123">
        <f t="shared" si="75"/>
        <v>4</v>
      </c>
      <c r="S117" s="123">
        <f t="shared" si="75"/>
        <v>4</v>
      </c>
      <c r="T117" s="123">
        <f t="shared" si="75"/>
        <v>4</v>
      </c>
      <c r="U117" s="123">
        <f t="shared" si="75"/>
        <v>3</v>
      </c>
      <c r="V117" s="123">
        <f t="shared" si="71"/>
        <v>37</v>
      </c>
      <c r="W117" s="91">
        <f t="shared" si="72"/>
        <v>70</v>
      </c>
    </row>
    <row r="118" spans="2:23" x14ac:dyDescent="0.35">
      <c r="B118" s="125" t="str">
        <f t="shared" si="61"/>
        <v>Stever</v>
      </c>
      <c r="C118" s="123">
        <f>C23-IF(($A87)&gt;=(C$10),(IF(($A87)-18&gt;=(C$10),2,1)),0)</f>
        <v>4</v>
      </c>
      <c r="D118" s="123">
        <f t="shared" ref="D118:U118" si="76">D23-IF(($A87)&gt;=(D$10),(IF(($A87)-18&gt;=(D$10),2,1)),0)</f>
        <v>5</v>
      </c>
      <c r="E118" s="123">
        <f t="shared" si="76"/>
        <v>3</v>
      </c>
      <c r="F118" s="123">
        <f t="shared" si="76"/>
        <v>5</v>
      </c>
      <c r="G118" s="123">
        <f t="shared" si="76"/>
        <v>1</v>
      </c>
      <c r="H118" s="123">
        <f t="shared" si="76"/>
        <v>3</v>
      </c>
      <c r="I118" s="123">
        <f t="shared" si="76"/>
        <v>3</v>
      </c>
      <c r="J118" s="123">
        <f t="shared" si="76"/>
        <v>3</v>
      </c>
      <c r="K118" s="123">
        <f t="shared" si="76"/>
        <v>3</v>
      </c>
      <c r="L118" s="123">
        <f t="shared" si="70"/>
        <v>30</v>
      </c>
      <c r="M118" s="123">
        <f t="shared" si="76"/>
        <v>1</v>
      </c>
      <c r="N118" s="123">
        <f t="shared" si="76"/>
        <v>3</v>
      </c>
      <c r="O118" s="123">
        <f t="shared" si="76"/>
        <v>3</v>
      </c>
      <c r="P118" s="123">
        <f t="shared" si="76"/>
        <v>3</v>
      </c>
      <c r="Q118" s="123">
        <f t="shared" si="76"/>
        <v>6</v>
      </c>
      <c r="R118" s="123">
        <f t="shared" si="76"/>
        <v>4</v>
      </c>
      <c r="S118" s="123">
        <f t="shared" si="76"/>
        <v>5</v>
      </c>
      <c r="T118" s="123">
        <f t="shared" si="76"/>
        <v>5</v>
      </c>
      <c r="U118" s="123">
        <f t="shared" si="76"/>
        <v>7</v>
      </c>
      <c r="V118" s="123">
        <f t="shared" si="71"/>
        <v>37</v>
      </c>
      <c r="W118" s="91">
        <f t="shared" si="72"/>
        <v>67</v>
      </c>
    </row>
    <row r="119" spans="2:23" x14ac:dyDescent="0.35">
      <c r="B119" s="125" t="str">
        <f t="shared" si="61"/>
        <v>Mueller</v>
      </c>
      <c r="C119" s="123">
        <f>C24-IF(($A89)&gt;=(C$10),(IF(($A89)-18&gt;=(C$10),2,1)),0)</f>
        <v>5</v>
      </c>
      <c r="D119" s="123">
        <f t="shared" ref="D119:U119" si="77">D24-IF(($A89)&gt;=(D$10),(IF(($A89)-18&gt;=(D$10),2,1)),0)</f>
        <v>4</v>
      </c>
      <c r="E119" s="123">
        <f t="shared" si="77"/>
        <v>4</v>
      </c>
      <c r="F119" s="123">
        <f t="shared" si="77"/>
        <v>6</v>
      </c>
      <c r="G119" s="123">
        <f t="shared" si="77"/>
        <v>5</v>
      </c>
      <c r="H119" s="123">
        <f t="shared" si="77"/>
        <v>3</v>
      </c>
      <c r="I119" s="123">
        <f t="shared" si="77"/>
        <v>4</v>
      </c>
      <c r="J119" s="123">
        <f t="shared" si="77"/>
        <v>3</v>
      </c>
      <c r="K119" s="123">
        <f t="shared" si="77"/>
        <v>3</v>
      </c>
      <c r="L119" s="123">
        <f t="shared" si="70"/>
        <v>37</v>
      </c>
      <c r="M119" s="123">
        <f t="shared" si="77"/>
        <v>3</v>
      </c>
      <c r="N119" s="123">
        <f t="shared" si="77"/>
        <v>4</v>
      </c>
      <c r="O119" s="123">
        <f t="shared" si="77"/>
        <v>6</v>
      </c>
      <c r="P119" s="123">
        <f t="shared" si="77"/>
        <v>4</v>
      </c>
      <c r="Q119" s="123">
        <f t="shared" si="77"/>
        <v>6</v>
      </c>
      <c r="R119" s="123">
        <f t="shared" si="77"/>
        <v>2</v>
      </c>
      <c r="S119" s="123">
        <f t="shared" si="77"/>
        <v>4</v>
      </c>
      <c r="T119" s="123">
        <f t="shared" si="77"/>
        <v>7</v>
      </c>
      <c r="U119" s="123">
        <f t="shared" si="77"/>
        <v>5</v>
      </c>
      <c r="V119" s="123">
        <f t="shared" si="71"/>
        <v>41</v>
      </c>
      <c r="W119" s="91">
        <f t="shared" si="72"/>
        <v>78</v>
      </c>
    </row>
    <row r="120" spans="2:23" x14ac:dyDescent="0.35">
      <c r="B120" s="125" t="str">
        <f t="shared" si="61"/>
        <v>Rogers</v>
      </c>
      <c r="C120" s="123">
        <f>C25-IF(($A94)&gt;=(C$10),(IF(($A94)-18&gt;=(C$10),2,1)),0)</f>
        <v>4</v>
      </c>
      <c r="D120" s="123">
        <f t="shared" ref="D120:U120" si="78">D25-IF(($A94)&gt;=(D$10),(IF(($A94)-18&gt;=(D$10),2,1)),0)</f>
        <v>4</v>
      </c>
      <c r="E120" s="123">
        <f t="shared" si="78"/>
        <v>5</v>
      </c>
      <c r="F120" s="123">
        <f t="shared" si="78"/>
        <v>6</v>
      </c>
      <c r="G120" s="123">
        <f t="shared" si="78"/>
        <v>5</v>
      </c>
      <c r="H120" s="123">
        <f t="shared" si="78"/>
        <v>3</v>
      </c>
      <c r="I120" s="123">
        <f t="shared" si="78"/>
        <v>2</v>
      </c>
      <c r="J120" s="123">
        <f t="shared" si="78"/>
        <v>4</v>
      </c>
      <c r="K120" s="123">
        <f t="shared" si="78"/>
        <v>2</v>
      </c>
      <c r="L120" s="123">
        <f t="shared" si="70"/>
        <v>35</v>
      </c>
      <c r="M120" s="123">
        <f t="shared" si="78"/>
        <v>3</v>
      </c>
      <c r="N120" s="123">
        <f t="shared" si="78"/>
        <v>7</v>
      </c>
      <c r="O120" s="123">
        <f t="shared" si="78"/>
        <v>5</v>
      </c>
      <c r="P120" s="123">
        <f t="shared" si="78"/>
        <v>4</v>
      </c>
      <c r="Q120" s="123">
        <f t="shared" si="78"/>
        <v>5</v>
      </c>
      <c r="R120" s="123">
        <f t="shared" si="78"/>
        <v>2</v>
      </c>
      <c r="S120" s="123">
        <f t="shared" si="78"/>
        <v>3</v>
      </c>
      <c r="T120" s="123">
        <f t="shared" si="78"/>
        <v>7</v>
      </c>
      <c r="U120" s="123">
        <f t="shared" si="78"/>
        <v>5</v>
      </c>
      <c r="V120" s="123">
        <f t="shared" si="71"/>
        <v>41</v>
      </c>
      <c r="W120" s="91">
        <f t="shared" si="72"/>
        <v>76</v>
      </c>
    </row>
    <row r="121" spans="2:23" x14ac:dyDescent="0.35">
      <c r="B121" s="125" t="str">
        <f t="shared" si="61"/>
        <v>Stever II</v>
      </c>
      <c r="C121" s="123">
        <f>C26-IF(($A96)&gt;=(C$10),(IF(($A96)-18&gt;=(C$10),2,1)),0)</f>
        <v>5</v>
      </c>
      <c r="D121" s="123">
        <f t="shared" ref="D121:U121" si="79">D26-IF(($A96)&gt;=(D$10),(IF(($A96)-18&gt;=(D$10),2,1)),0)</f>
        <v>7</v>
      </c>
      <c r="E121" s="123">
        <f t="shared" si="79"/>
        <v>6</v>
      </c>
      <c r="F121" s="123">
        <f t="shared" si="79"/>
        <v>5</v>
      </c>
      <c r="G121" s="123">
        <f t="shared" si="79"/>
        <v>3</v>
      </c>
      <c r="H121" s="123">
        <f t="shared" si="79"/>
        <v>5</v>
      </c>
      <c r="I121" s="123">
        <f t="shared" si="79"/>
        <v>6</v>
      </c>
      <c r="J121" s="123">
        <f t="shared" si="79"/>
        <v>3</v>
      </c>
      <c r="K121" s="123">
        <f t="shared" si="79"/>
        <v>7</v>
      </c>
      <c r="L121" s="123">
        <f t="shared" si="70"/>
        <v>47</v>
      </c>
      <c r="M121" s="123">
        <f t="shared" si="79"/>
        <v>4</v>
      </c>
      <c r="N121" s="123">
        <f t="shared" si="79"/>
        <v>5</v>
      </c>
      <c r="O121" s="123">
        <f t="shared" si="79"/>
        <v>6</v>
      </c>
      <c r="P121" s="123">
        <f t="shared" si="79"/>
        <v>5</v>
      </c>
      <c r="Q121" s="123">
        <f t="shared" si="79"/>
        <v>8</v>
      </c>
      <c r="R121" s="123">
        <f t="shared" si="79"/>
        <v>5</v>
      </c>
      <c r="S121" s="123">
        <f t="shared" si="79"/>
        <v>7</v>
      </c>
      <c r="T121" s="123">
        <f t="shared" si="79"/>
        <v>6</v>
      </c>
      <c r="U121" s="123">
        <f t="shared" si="79"/>
        <v>4</v>
      </c>
      <c r="V121" s="123">
        <f t="shared" si="71"/>
        <v>50</v>
      </c>
      <c r="W121" s="91">
        <f t="shared" si="72"/>
        <v>97</v>
      </c>
    </row>
    <row r="122" spans="2:23" x14ac:dyDescent="0.35">
      <c r="B122" s="64" t="s">
        <v>40</v>
      </c>
      <c r="C122" s="121">
        <f>IF(COUNTIF(C106:C121,MIN(C106:C121))=1,MIN(C106:C121)," ")</f>
        <v>3</v>
      </c>
      <c r="D122" s="121" t="str">
        <f t="shared" ref="D122:K122" si="80">IF(COUNTIF(D106:D121,MIN(D106:D121))=1,MIN(D106:D121)," ")</f>
        <v xml:space="preserve"> </v>
      </c>
      <c r="E122" s="121" t="str">
        <f t="shared" si="80"/>
        <v xml:space="preserve"> </v>
      </c>
      <c r="F122" s="121">
        <f t="shared" si="80"/>
        <v>3</v>
      </c>
      <c r="G122" s="121">
        <f t="shared" si="80"/>
        <v>1</v>
      </c>
      <c r="H122" s="121" t="str">
        <f t="shared" si="80"/>
        <v xml:space="preserve"> </v>
      </c>
      <c r="I122" s="121">
        <f t="shared" si="80"/>
        <v>2</v>
      </c>
      <c r="J122" s="121" t="str">
        <f t="shared" si="80"/>
        <v xml:space="preserve"> </v>
      </c>
      <c r="K122" s="121" t="str">
        <f t="shared" si="80"/>
        <v xml:space="preserve"> </v>
      </c>
      <c r="L122" s="121"/>
      <c r="M122" s="121">
        <f t="shared" ref="M122:U122" si="81">IF(COUNTIF(M106:M121,MIN(M106:M121))=1,MIN(M106:M121)," ")</f>
        <v>1</v>
      </c>
      <c r="N122" s="121">
        <f t="shared" si="81"/>
        <v>3</v>
      </c>
      <c r="O122" s="121">
        <f t="shared" si="81"/>
        <v>3</v>
      </c>
      <c r="P122" s="121" t="str">
        <f t="shared" si="81"/>
        <v xml:space="preserve"> </v>
      </c>
      <c r="Q122" s="121">
        <f t="shared" si="81"/>
        <v>3</v>
      </c>
      <c r="R122" s="121" t="str">
        <f t="shared" si="81"/>
        <v xml:space="preserve"> </v>
      </c>
      <c r="S122" s="121" t="str">
        <f t="shared" si="81"/>
        <v xml:space="preserve"> </v>
      </c>
      <c r="T122" s="121" t="str">
        <f t="shared" si="81"/>
        <v xml:space="preserve"> </v>
      </c>
      <c r="U122" s="121">
        <f t="shared" si="81"/>
        <v>3</v>
      </c>
      <c r="V122" s="121"/>
      <c r="W122" s="122"/>
    </row>
    <row r="124" spans="2:23" ht="21" x14ac:dyDescent="0.5">
      <c r="B124" s="33" t="s">
        <v>29</v>
      </c>
      <c r="C124" s="34"/>
      <c r="D124" s="34"/>
      <c r="E124" s="34"/>
      <c r="F124" s="34"/>
      <c r="G124" s="34"/>
      <c r="H124" s="34"/>
      <c r="I124" s="34"/>
      <c r="J124" s="34"/>
      <c r="K124" s="34"/>
      <c r="L124" s="34"/>
      <c r="M124" s="34"/>
      <c r="N124" s="34"/>
      <c r="O124" s="34"/>
      <c r="P124" s="34"/>
      <c r="Q124" s="652" t="s">
        <v>85</v>
      </c>
      <c r="R124" s="652"/>
      <c r="S124" s="652"/>
      <c r="T124" s="652"/>
      <c r="U124" s="652"/>
      <c r="V124" s="652"/>
      <c r="W124" s="653"/>
    </row>
    <row r="125" spans="2:23" x14ac:dyDescent="0.35">
      <c r="B125" s="30" t="s">
        <v>0</v>
      </c>
      <c r="C125" s="31">
        <v>1</v>
      </c>
      <c r="D125" s="31">
        <v>2</v>
      </c>
      <c r="E125" s="31">
        <v>3</v>
      </c>
      <c r="F125" s="31">
        <v>4</v>
      </c>
      <c r="G125" s="31">
        <v>5</v>
      </c>
      <c r="H125" s="31">
        <v>6</v>
      </c>
      <c r="I125" s="31">
        <v>7</v>
      </c>
      <c r="J125" s="31">
        <v>8</v>
      </c>
      <c r="K125" s="31">
        <v>9</v>
      </c>
      <c r="L125" s="31" t="s">
        <v>1</v>
      </c>
      <c r="M125" s="31">
        <v>10</v>
      </c>
      <c r="N125" s="31">
        <v>11</v>
      </c>
      <c r="O125" s="31">
        <v>12</v>
      </c>
      <c r="P125" s="31">
        <v>13</v>
      </c>
      <c r="Q125" s="31">
        <v>14</v>
      </c>
      <c r="R125" s="31">
        <v>15</v>
      </c>
      <c r="S125" s="31">
        <v>16</v>
      </c>
      <c r="T125" s="31">
        <v>17</v>
      </c>
      <c r="U125" s="31">
        <v>18</v>
      </c>
      <c r="V125" s="31" t="s">
        <v>14</v>
      </c>
      <c r="W125" s="32" t="s">
        <v>16</v>
      </c>
    </row>
    <row r="126" spans="2:23" x14ac:dyDescent="0.35">
      <c r="B126" s="90" t="s">
        <v>2</v>
      </c>
      <c r="C126" s="92">
        <f>C9</f>
        <v>4</v>
      </c>
      <c r="D126" s="92">
        <f t="shared" ref="D126:K126" si="82">D9</f>
        <v>4</v>
      </c>
      <c r="E126" s="92">
        <f t="shared" si="82"/>
        <v>3</v>
      </c>
      <c r="F126" s="92">
        <f t="shared" si="82"/>
        <v>5</v>
      </c>
      <c r="G126" s="92">
        <f t="shared" si="82"/>
        <v>4</v>
      </c>
      <c r="H126" s="92">
        <f t="shared" si="82"/>
        <v>3</v>
      </c>
      <c r="I126" s="92">
        <f t="shared" si="82"/>
        <v>4</v>
      </c>
      <c r="J126" s="92">
        <f t="shared" si="82"/>
        <v>4</v>
      </c>
      <c r="K126" s="92">
        <f t="shared" si="82"/>
        <v>5</v>
      </c>
      <c r="L126" s="92">
        <f>SUM(C126:K126)</f>
        <v>36</v>
      </c>
      <c r="M126" s="92">
        <f>M9</f>
        <v>4</v>
      </c>
      <c r="N126" s="92">
        <f t="shared" ref="N126:U126" si="83">N9</f>
        <v>3</v>
      </c>
      <c r="O126" s="92">
        <f t="shared" si="83"/>
        <v>5</v>
      </c>
      <c r="P126" s="92">
        <f t="shared" si="83"/>
        <v>4</v>
      </c>
      <c r="Q126" s="92">
        <f t="shared" si="83"/>
        <v>3</v>
      </c>
      <c r="R126" s="92">
        <f t="shared" si="83"/>
        <v>4</v>
      </c>
      <c r="S126" s="92">
        <f t="shared" si="83"/>
        <v>5</v>
      </c>
      <c r="T126" s="92">
        <f t="shared" si="83"/>
        <v>4</v>
      </c>
      <c r="U126" s="92">
        <f t="shared" si="83"/>
        <v>4</v>
      </c>
      <c r="V126" s="92">
        <f>SUM(M126:U126)</f>
        <v>36</v>
      </c>
      <c r="W126" s="116">
        <f>SUM(V126+L126)</f>
        <v>72</v>
      </c>
    </row>
    <row r="127" spans="2:23" x14ac:dyDescent="0.35">
      <c r="B127" s="10" t="s">
        <v>3</v>
      </c>
      <c r="C127" s="9">
        <f>C10</f>
        <v>9</v>
      </c>
      <c r="D127" s="9">
        <f t="shared" ref="D127:K127" si="84">D10</f>
        <v>15</v>
      </c>
      <c r="E127" s="9">
        <f t="shared" si="84"/>
        <v>11</v>
      </c>
      <c r="F127" s="9">
        <f t="shared" si="84"/>
        <v>5</v>
      </c>
      <c r="G127" s="9">
        <f t="shared" si="84"/>
        <v>7</v>
      </c>
      <c r="H127" s="9">
        <f t="shared" si="84"/>
        <v>17</v>
      </c>
      <c r="I127" s="9">
        <f t="shared" si="84"/>
        <v>1</v>
      </c>
      <c r="J127" s="9">
        <f t="shared" si="84"/>
        <v>13</v>
      </c>
      <c r="K127" s="9">
        <f t="shared" si="84"/>
        <v>3</v>
      </c>
      <c r="L127" s="9"/>
      <c r="M127" s="9">
        <f>M10</f>
        <v>2</v>
      </c>
      <c r="N127" s="9">
        <f t="shared" ref="N127:U127" si="85">N10</f>
        <v>16</v>
      </c>
      <c r="O127" s="9">
        <f t="shared" si="85"/>
        <v>6</v>
      </c>
      <c r="P127" s="9">
        <f t="shared" si="85"/>
        <v>8</v>
      </c>
      <c r="Q127" s="9">
        <f t="shared" si="85"/>
        <v>18</v>
      </c>
      <c r="R127" s="9">
        <f t="shared" si="85"/>
        <v>14</v>
      </c>
      <c r="S127" s="9">
        <f t="shared" si="85"/>
        <v>4</v>
      </c>
      <c r="T127" s="9">
        <f t="shared" si="85"/>
        <v>12</v>
      </c>
      <c r="U127" s="9">
        <f t="shared" si="85"/>
        <v>10</v>
      </c>
      <c r="V127" s="9"/>
      <c r="W127" s="11"/>
    </row>
    <row r="128" spans="2:23" x14ac:dyDescent="0.35">
      <c r="B128" s="64" t="str">
        <f>B11</f>
        <v>Delagardelle</v>
      </c>
      <c r="C128" s="128">
        <f>IF((C106)&lt;=(C$9),1+((C$9)-(C106)),(0))</f>
        <v>0</v>
      </c>
      <c r="D128" s="128">
        <f t="shared" ref="D128:M128" si="86">IF((D106)&lt;=(D$9),1+((D$9)-(D106)),(0))</f>
        <v>1</v>
      </c>
      <c r="E128" s="128">
        <f t="shared" si="86"/>
        <v>0</v>
      </c>
      <c r="F128" s="128">
        <f t="shared" si="86"/>
        <v>2</v>
      </c>
      <c r="G128" s="128">
        <f t="shared" si="86"/>
        <v>2</v>
      </c>
      <c r="H128" s="128">
        <f t="shared" si="86"/>
        <v>0</v>
      </c>
      <c r="I128" s="128">
        <f t="shared" si="86"/>
        <v>1</v>
      </c>
      <c r="J128" s="128">
        <f t="shared" si="86"/>
        <v>2</v>
      </c>
      <c r="K128" s="128">
        <f t="shared" si="86"/>
        <v>2</v>
      </c>
      <c r="L128" s="128">
        <f>SUM(C128:K128)</f>
        <v>10</v>
      </c>
      <c r="M128" s="128">
        <f t="shared" si="86"/>
        <v>2</v>
      </c>
      <c r="N128" s="128">
        <f t="shared" ref="N128:U128" si="87">IF((N106)&lt;=(N$9),1+((N$9)-(N106)),(0))</f>
        <v>0</v>
      </c>
      <c r="O128" s="128">
        <f t="shared" si="87"/>
        <v>1</v>
      </c>
      <c r="P128" s="128">
        <f t="shared" si="87"/>
        <v>1</v>
      </c>
      <c r="Q128" s="128">
        <f t="shared" si="87"/>
        <v>0</v>
      </c>
      <c r="R128" s="128">
        <f t="shared" si="87"/>
        <v>1</v>
      </c>
      <c r="S128" s="128">
        <f t="shared" si="87"/>
        <v>1</v>
      </c>
      <c r="T128" s="128">
        <f t="shared" si="87"/>
        <v>0</v>
      </c>
      <c r="U128" s="128">
        <f t="shared" si="87"/>
        <v>0</v>
      </c>
      <c r="V128" s="128">
        <f>SUM(M128:U128)</f>
        <v>6</v>
      </c>
      <c r="W128" s="92">
        <f>SUM(V128+L128)</f>
        <v>16</v>
      </c>
    </row>
    <row r="129" spans="2:23" x14ac:dyDescent="0.35">
      <c r="B129" s="64" t="str">
        <f t="shared" ref="B129:B143" si="88">B12</f>
        <v>Henderson II</v>
      </c>
      <c r="C129" s="128">
        <f>IF((C107)&lt;=(C$9),1+((C$9)-(C107)),(0))</f>
        <v>0</v>
      </c>
      <c r="D129" s="128">
        <f t="shared" ref="D129:K129" si="89">IF((D107)&lt;=(D$9),1+((D$9)-(D107)),(0))</f>
        <v>2</v>
      </c>
      <c r="E129" s="128">
        <f t="shared" si="89"/>
        <v>0</v>
      </c>
      <c r="F129" s="128">
        <f t="shared" si="89"/>
        <v>2</v>
      </c>
      <c r="G129" s="128">
        <f t="shared" si="89"/>
        <v>1</v>
      </c>
      <c r="H129" s="128">
        <f t="shared" si="89"/>
        <v>1</v>
      </c>
      <c r="I129" s="128">
        <f t="shared" si="89"/>
        <v>0</v>
      </c>
      <c r="J129" s="128">
        <f t="shared" si="89"/>
        <v>1</v>
      </c>
      <c r="K129" s="128">
        <f t="shared" si="89"/>
        <v>3</v>
      </c>
      <c r="L129" s="128">
        <f>SUM(C129:K129)</f>
        <v>10</v>
      </c>
      <c r="M129" s="128">
        <f>IF((M107)&lt;=(M$9),1+((M$9)-(M107)),(0))</f>
        <v>0</v>
      </c>
      <c r="N129" s="128">
        <f t="shared" ref="N129:U129" si="90">IF((N107)&lt;=(N$9),1+((N$9)-(N107)),(0))</f>
        <v>0</v>
      </c>
      <c r="O129" s="128">
        <f t="shared" si="90"/>
        <v>2</v>
      </c>
      <c r="P129" s="128">
        <f t="shared" si="90"/>
        <v>2</v>
      </c>
      <c r="Q129" s="128">
        <f t="shared" si="90"/>
        <v>0</v>
      </c>
      <c r="R129" s="128">
        <f t="shared" si="90"/>
        <v>0</v>
      </c>
      <c r="S129" s="128">
        <f t="shared" si="90"/>
        <v>2</v>
      </c>
      <c r="T129" s="128">
        <f t="shared" si="90"/>
        <v>0</v>
      </c>
      <c r="U129" s="128">
        <f t="shared" si="90"/>
        <v>0</v>
      </c>
      <c r="V129" s="128">
        <f t="shared" ref="V129:V143" si="91">SUM(M129:U129)</f>
        <v>6</v>
      </c>
      <c r="W129" s="92">
        <f>SUM(V129+L129)</f>
        <v>16</v>
      </c>
    </row>
    <row r="130" spans="2:23" x14ac:dyDescent="0.35">
      <c r="B130" s="64" t="str">
        <f t="shared" si="88"/>
        <v>Whitehill</v>
      </c>
      <c r="C130" s="128">
        <f t="shared" ref="C130:K143" si="92">IF((C108)&lt;=(C$9),1+((C$9)-(C108)),(0))</f>
        <v>2</v>
      </c>
      <c r="D130" s="128">
        <f t="shared" si="92"/>
        <v>1</v>
      </c>
      <c r="E130" s="128">
        <f t="shared" si="92"/>
        <v>1</v>
      </c>
      <c r="F130" s="128">
        <f t="shared" si="92"/>
        <v>2</v>
      </c>
      <c r="G130" s="128">
        <f t="shared" si="92"/>
        <v>1</v>
      </c>
      <c r="H130" s="128">
        <f t="shared" si="92"/>
        <v>0</v>
      </c>
      <c r="I130" s="128">
        <f t="shared" si="92"/>
        <v>1</v>
      </c>
      <c r="J130" s="128">
        <f t="shared" si="92"/>
        <v>1</v>
      </c>
      <c r="K130" s="128">
        <f t="shared" si="92"/>
        <v>2</v>
      </c>
      <c r="L130" s="128">
        <f t="shared" ref="L130:L143" si="93">SUM(C130:K130)</f>
        <v>11</v>
      </c>
      <c r="M130" s="128">
        <f t="shared" ref="M130:U130" si="94">IF((M108)&lt;=(M$9),1+((M$9)-(M108)),(0))</f>
        <v>0</v>
      </c>
      <c r="N130" s="128">
        <f t="shared" si="94"/>
        <v>0</v>
      </c>
      <c r="O130" s="128">
        <f t="shared" si="94"/>
        <v>2</v>
      </c>
      <c r="P130" s="128">
        <f t="shared" si="94"/>
        <v>3</v>
      </c>
      <c r="Q130" s="128">
        <f t="shared" si="94"/>
        <v>0</v>
      </c>
      <c r="R130" s="128">
        <f t="shared" si="94"/>
        <v>1</v>
      </c>
      <c r="S130" s="128">
        <f t="shared" si="94"/>
        <v>3</v>
      </c>
      <c r="T130" s="128">
        <f t="shared" si="94"/>
        <v>0</v>
      </c>
      <c r="U130" s="128">
        <f t="shared" si="94"/>
        <v>1</v>
      </c>
      <c r="V130" s="128">
        <f t="shared" si="91"/>
        <v>10</v>
      </c>
      <c r="W130" s="92">
        <f t="shared" ref="W130:W143" si="95">SUM(V130+L130)</f>
        <v>21</v>
      </c>
    </row>
    <row r="131" spans="2:23" x14ac:dyDescent="0.35">
      <c r="B131" s="64" t="str">
        <f t="shared" si="88"/>
        <v>Henderson</v>
      </c>
      <c r="C131" s="128">
        <f t="shared" si="92"/>
        <v>1</v>
      </c>
      <c r="D131" s="128">
        <f t="shared" si="92"/>
        <v>1</v>
      </c>
      <c r="E131" s="128">
        <f t="shared" si="92"/>
        <v>0</v>
      </c>
      <c r="F131" s="128">
        <f t="shared" si="92"/>
        <v>3</v>
      </c>
      <c r="G131" s="128">
        <f t="shared" si="92"/>
        <v>0</v>
      </c>
      <c r="H131" s="128">
        <f t="shared" si="92"/>
        <v>0</v>
      </c>
      <c r="I131" s="128">
        <f t="shared" si="92"/>
        <v>0</v>
      </c>
      <c r="J131" s="128">
        <f t="shared" si="92"/>
        <v>0</v>
      </c>
      <c r="K131" s="128">
        <f t="shared" si="92"/>
        <v>2</v>
      </c>
      <c r="L131" s="128">
        <f t="shared" si="93"/>
        <v>7</v>
      </c>
      <c r="M131" s="128">
        <f t="shared" ref="M131:U131" si="96">IF((M109)&lt;=(M$9),1+((M$9)-(M109)),(0))</f>
        <v>2</v>
      </c>
      <c r="N131" s="128">
        <f t="shared" si="96"/>
        <v>0</v>
      </c>
      <c r="O131" s="128">
        <f t="shared" si="96"/>
        <v>2</v>
      </c>
      <c r="P131" s="128">
        <f t="shared" si="96"/>
        <v>2</v>
      </c>
      <c r="Q131" s="128">
        <f t="shared" si="96"/>
        <v>0</v>
      </c>
      <c r="R131" s="128">
        <f t="shared" si="96"/>
        <v>1</v>
      </c>
      <c r="S131" s="128">
        <f t="shared" si="96"/>
        <v>1</v>
      </c>
      <c r="T131" s="128">
        <f t="shared" si="96"/>
        <v>0</v>
      </c>
      <c r="U131" s="128">
        <f t="shared" si="96"/>
        <v>0</v>
      </c>
      <c r="V131" s="128">
        <f t="shared" si="91"/>
        <v>8</v>
      </c>
      <c r="W131" s="92">
        <f t="shared" si="95"/>
        <v>15</v>
      </c>
    </row>
    <row r="132" spans="2:23" x14ac:dyDescent="0.35">
      <c r="B132" s="64" t="str">
        <f t="shared" si="88"/>
        <v>Bruns</v>
      </c>
      <c r="C132" s="128">
        <f t="shared" si="92"/>
        <v>0</v>
      </c>
      <c r="D132" s="128">
        <f t="shared" si="92"/>
        <v>0</v>
      </c>
      <c r="E132" s="128">
        <f t="shared" si="92"/>
        <v>0</v>
      </c>
      <c r="F132" s="128">
        <f t="shared" si="92"/>
        <v>1</v>
      </c>
      <c r="G132" s="128">
        <f t="shared" si="92"/>
        <v>2</v>
      </c>
      <c r="H132" s="128">
        <f t="shared" si="92"/>
        <v>1</v>
      </c>
      <c r="I132" s="128">
        <f t="shared" si="92"/>
        <v>2</v>
      </c>
      <c r="J132" s="128">
        <f t="shared" si="92"/>
        <v>2</v>
      </c>
      <c r="K132" s="128">
        <f t="shared" si="92"/>
        <v>4</v>
      </c>
      <c r="L132" s="128">
        <f t="shared" si="93"/>
        <v>12</v>
      </c>
      <c r="M132" s="128">
        <f t="shared" ref="M132:U132" si="97">IF((M110)&lt;=(M$9),1+((M$9)-(M110)),(0))</f>
        <v>1</v>
      </c>
      <c r="N132" s="128">
        <f t="shared" si="97"/>
        <v>0</v>
      </c>
      <c r="O132" s="128">
        <f t="shared" si="97"/>
        <v>1</v>
      </c>
      <c r="P132" s="128">
        <f t="shared" si="97"/>
        <v>2</v>
      </c>
      <c r="Q132" s="128">
        <f t="shared" si="97"/>
        <v>0</v>
      </c>
      <c r="R132" s="128">
        <f t="shared" si="97"/>
        <v>2</v>
      </c>
      <c r="S132" s="128">
        <f t="shared" si="97"/>
        <v>2</v>
      </c>
      <c r="T132" s="128">
        <f t="shared" si="97"/>
        <v>1</v>
      </c>
      <c r="U132" s="128">
        <f t="shared" si="97"/>
        <v>1</v>
      </c>
      <c r="V132" s="128">
        <f t="shared" si="91"/>
        <v>10</v>
      </c>
      <c r="W132" s="92">
        <f t="shared" si="95"/>
        <v>22</v>
      </c>
    </row>
    <row r="133" spans="2:23" x14ac:dyDescent="0.35">
      <c r="B133" s="64" t="str">
        <f t="shared" si="88"/>
        <v>Salter</v>
      </c>
      <c r="C133" s="128">
        <f t="shared" si="92"/>
        <v>1</v>
      </c>
      <c r="D133" s="128">
        <f t="shared" si="92"/>
        <v>1</v>
      </c>
      <c r="E133" s="128">
        <f t="shared" si="92"/>
        <v>0</v>
      </c>
      <c r="F133" s="128">
        <f t="shared" si="92"/>
        <v>0</v>
      </c>
      <c r="G133" s="128">
        <f t="shared" si="92"/>
        <v>2</v>
      </c>
      <c r="H133" s="128">
        <f t="shared" si="92"/>
        <v>0</v>
      </c>
      <c r="I133" s="128">
        <f t="shared" si="92"/>
        <v>1</v>
      </c>
      <c r="J133" s="128">
        <f t="shared" si="92"/>
        <v>3</v>
      </c>
      <c r="K133" s="128">
        <f t="shared" si="92"/>
        <v>1</v>
      </c>
      <c r="L133" s="128">
        <f t="shared" si="93"/>
        <v>9</v>
      </c>
      <c r="M133" s="128">
        <f t="shared" ref="M133:U133" si="98">IF((M111)&lt;=(M$9),1+((M$9)-(M111)),(0))</f>
        <v>2</v>
      </c>
      <c r="N133" s="128">
        <f t="shared" si="98"/>
        <v>0</v>
      </c>
      <c r="O133" s="128">
        <f t="shared" si="98"/>
        <v>0</v>
      </c>
      <c r="P133" s="128">
        <f t="shared" si="98"/>
        <v>2</v>
      </c>
      <c r="Q133" s="128">
        <f t="shared" si="98"/>
        <v>0</v>
      </c>
      <c r="R133" s="128">
        <f t="shared" si="98"/>
        <v>3</v>
      </c>
      <c r="S133" s="128">
        <f t="shared" si="98"/>
        <v>2</v>
      </c>
      <c r="T133" s="128">
        <f t="shared" si="98"/>
        <v>1</v>
      </c>
      <c r="U133" s="128">
        <f t="shared" si="98"/>
        <v>1</v>
      </c>
      <c r="V133" s="128">
        <f t="shared" si="91"/>
        <v>11</v>
      </c>
      <c r="W133" s="92">
        <f t="shared" si="95"/>
        <v>20</v>
      </c>
    </row>
    <row r="134" spans="2:23" x14ac:dyDescent="0.35">
      <c r="B134" s="64" t="str">
        <f t="shared" si="88"/>
        <v>Stremlau</v>
      </c>
      <c r="C134" s="128">
        <f t="shared" si="92"/>
        <v>1</v>
      </c>
      <c r="D134" s="128">
        <f t="shared" si="92"/>
        <v>0</v>
      </c>
      <c r="E134" s="128">
        <f t="shared" si="92"/>
        <v>0</v>
      </c>
      <c r="F134" s="128">
        <f t="shared" si="92"/>
        <v>1</v>
      </c>
      <c r="G134" s="128">
        <f t="shared" si="92"/>
        <v>2</v>
      </c>
      <c r="H134" s="128">
        <f t="shared" si="92"/>
        <v>0</v>
      </c>
      <c r="I134" s="128">
        <f t="shared" si="92"/>
        <v>2</v>
      </c>
      <c r="J134" s="128">
        <f t="shared" si="92"/>
        <v>2</v>
      </c>
      <c r="K134" s="128">
        <f t="shared" si="92"/>
        <v>3</v>
      </c>
      <c r="L134" s="128">
        <f t="shared" si="93"/>
        <v>11</v>
      </c>
      <c r="M134" s="128">
        <f t="shared" ref="M134:U134" si="99">IF((M112)&lt;=(M$9),1+((M$9)-(M112)),(0))</f>
        <v>2</v>
      </c>
      <c r="N134" s="128">
        <f t="shared" si="99"/>
        <v>0</v>
      </c>
      <c r="O134" s="128">
        <f t="shared" si="99"/>
        <v>1</v>
      </c>
      <c r="P134" s="128">
        <f t="shared" si="99"/>
        <v>3</v>
      </c>
      <c r="Q134" s="128">
        <f t="shared" si="99"/>
        <v>0</v>
      </c>
      <c r="R134" s="128">
        <f t="shared" si="99"/>
        <v>0</v>
      </c>
      <c r="S134" s="128">
        <f t="shared" si="99"/>
        <v>1</v>
      </c>
      <c r="T134" s="128">
        <f t="shared" si="99"/>
        <v>1</v>
      </c>
      <c r="U134" s="128">
        <f t="shared" si="99"/>
        <v>1</v>
      </c>
      <c r="V134" s="128">
        <f t="shared" si="91"/>
        <v>9</v>
      </c>
      <c r="W134" s="92">
        <f t="shared" si="95"/>
        <v>20</v>
      </c>
    </row>
    <row r="135" spans="2:23" x14ac:dyDescent="0.35">
      <c r="B135" s="64" t="str">
        <f t="shared" si="88"/>
        <v>Reimers</v>
      </c>
      <c r="C135" s="128">
        <f t="shared" si="92"/>
        <v>0</v>
      </c>
      <c r="D135" s="128">
        <f t="shared" si="92"/>
        <v>2</v>
      </c>
      <c r="E135" s="128">
        <f t="shared" si="92"/>
        <v>0</v>
      </c>
      <c r="F135" s="128">
        <f t="shared" si="92"/>
        <v>0</v>
      </c>
      <c r="G135" s="128">
        <f t="shared" si="92"/>
        <v>1</v>
      </c>
      <c r="H135" s="128">
        <f t="shared" si="92"/>
        <v>0</v>
      </c>
      <c r="I135" s="128">
        <f t="shared" si="92"/>
        <v>0</v>
      </c>
      <c r="J135" s="128">
        <f t="shared" si="92"/>
        <v>3</v>
      </c>
      <c r="K135" s="128">
        <f t="shared" si="92"/>
        <v>1</v>
      </c>
      <c r="L135" s="128">
        <f t="shared" si="93"/>
        <v>7</v>
      </c>
      <c r="M135" s="128">
        <f t="shared" ref="M135:U135" si="100">IF((M113)&lt;=(M$9),1+((M$9)-(M113)),(0))</f>
        <v>0</v>
      </c>
      <c r="N135" s="128">
        <f t="shared" si="100"/>
        <v>0</v>
      </c>
      <c r="O135" s="128">
        <f t="shared" si="100"/>
        <v>1</v>
      </c>
      <c r="P135" s="128">
        <f t="shared" si="100"/>
        <v>1</v>
      </c>
      <c r="Q135" s="128">
        <f t="shared" si="100"/>
        <v>0</v>
      </c>
      <c r="R135" s="128">
        <f t="shared" si="100"/>
        <v>2</v>
      </c>
      <c r="S135" s="128">
        <f t="shared" si="100"/>
        <v>1</v>
      </c>
      <c r="T135" s="128">
        <f t="shared" si="100"/>
        <v>1</v>
      </c>
      <c r="U135" s="128">
        <f t="shared" si="100"/>
        <v>1</v>
      </c>
      <c r="V135" s="128">
        <f t="shared" si="91"/>
        <v>7</v>
      </c>
      <c r="W135" s="92">
        <f t="shared" si="95"/>
        <v>14</v>
      </c>
    </row>
    <row r="136" spans="2:23" x14ac:dyDescent="0.35">
      <c r="B136" s="64" t="str">
        <f t="shared" si="88"/>
        <v>Havel</v>
      </c>
      <c r="C136" s="128">
        <f t="shared" si="92"/>
        <v>0</v>
      </c>
      <c r="D136" s="128">
        <f t="shared" si="92"/>
        <v>1</v>
      </c>
      <c r="E136" s="128">
        <f t="shared" si="92"/>
        <v>1</v>
      </c>
      <c r="F136" s="128">
        <f t="shared" si="92"/>
        <v>2</v>
      </c>
      <c r="G136" s="128">
        <f t="shared" si="92"/>
        <v>0</v>
      </c>
      <c r="H136" s="128">
        <f t="shared" si="92"/>
        <v>0</v>
      </c>
      <c r="I136" s="128">
        <f t="shared" si="92"/>
        <v>2</v>
      </c>
      <c r="J136" s="128">
        <f t="shared" si="92"/>
        <v>2</v>
      </c>
      <c r="K136" s="128">
        <f t="shared" si="92"/>
        <v>4</v>
      </c>
      <c r="L136" s="128">
        <f t="shared" si="93"/>
        <v>12</v>
      </c>
      <c r="M136" s="128">
        <f t="shared" ref="M136:U136" si="101">IF((M114)&lt;=(M$9),1+((M$9)-(M114)),(0))</f>
        <v>2</v>
      </c>
      <c r="N136" s="128">
        <f t="shared" si="101"/>
        <v>0</v>
      </c>
      <c r="O136" s="128">
        <f t="shared" si="101"/>
        <v>2</v>
      </c>
      <c r="P136" s="128">
        <f t="shared" si="101"/>
        <v>2</v>
      </c>
      <c r="Q136" s="128">
        <f t="shared" si="101"/>
        <v>0</v>
      </c>
      <c r="R136" s="128">
        <f t="shared" si="101"/>
        <v>2</v>
      </c>
      <c r="S136" s="128">
        <f t="shared" si="101"/>
        <v>2</v>
      </c>
      <c r="T136" s="128">
        <f t="shared" si="101"/>
        <v>0</v>
      </c>
      <c r="U136" s="128">
        <f t="shared" si="101"/>
        <v>0</v>
      </c>
      <c r="V136" s="128">
        <f t="shared" si="91"/>
        <v>10</v>
      </c>
      <c r="W136" s="92">
        <f t="shared" si="95"/>
        <v>22</v>
      </c>
    </row>
    <row r="137" spans="2:23" x14ac:dyDescent="0.35">
      <c r="B137" s="64" t="str">
        <f t="shared" si="88"/>
        <v>Tilley</v>
      </c>
      <c r="C137" s="128">
        <f t="shared" si="92"/>
        <v>1</v>
      </c>
      <c r="D137" s="128">
        <f t="shared" si="92"/>
        <v>0</v>
      </c>
      <c r="E137" s="128">
        <f t="shared" si="92"/>
        <v>1</v>
      </c>
      <c r="F137" s="128">
        <f t="shared" si="92"/>
        <v>1</v>
      </c>
      <c r="G137" s="128">
        <f t="shared" si="92"/>
        <v>0</v>
      </c>
      <c r="H137" s="128">
        <f t="shared" si="92"/>
        <v>2</v>
      </c>
      <c r="I137" s="128">
        <f t="shared" si="92"/>
        <v>1</v>
      </c>
      <c r="J137" s="128">
        <f t="shared" si="92"/>
        <v>2</v>
      </c>
      <c r="K137" s="128">
        <f t="shared" si="92"/>
        <v>1</v>
      </c>
      <c r="L137" s="128">
        <f t="shared" si="93"/>
        <v>9</v>
      </c>
      <c r="M137" s="128">
        <f t="shared" ref="M137:U137" si="102">IF((M115)&lt;=(M$9),1+((M$9)-(M115)),(0))</f>
        <v>0</v>
      </c>
      <c r="N137" s="128">
        <f t="shared" si="102"/>
        <v>0</v>
      </c>
      <c r="O137" s="128">
        <f t="shared" si="102"/>
        <v>2</v>
      </c>
      <c r="P137" s="128">
        <f t="shared" si="102"/>
        <v>2</v>
      </c>
      <c r="Q137" s="128">
        <f t="shared" si="102"/>
        <v>0</v>
      </c>
      <c r="R137" s="128">
        <f t="shared" si="102"/>
        <v>2</v>
      </c>
      <c r="S137" s="128">
        <f t="shared" si="102"/>
        <v>1</v>
      </c>
      <c r="T137" s="128">
        <f t="shared" si="102"/>
        <v>0</v>
      </c>
      <c r="U137" s="128">
        <f t="shared" si="102"/>
        <v>1</v>
      </c>
      <c r="V137" s="128">
        <f t="shared" si="91"/>
        <v>8</v>
      </c>
      <c r="W137" s="92">
        <f t="shared" si="95"/>
        <v>17</v>
      </c>
    </row>
    <row r="138" spans="2:23" x14ac:dyDescent="0.35">
      <c r="B138" s="64" t="str">
        <f t="shared" si="88"/>
        <v>Greiner</v>
      </c>
      <c r="C138" s="128">
        <f t="shared" si="92"/>
        <v>1</v>
      </c>
      <c r="D138" s="128">
        <f t="shared" si="92"/>
        <v>1</v>
      </c>
      <c r="E138" s="128">
        <f t="shared" si="92"/>
        <v>0</v>
      </c>
      <c r="F138" s="128">
        <f t="shared" si="92"/>
        <v>2</v>
      </c>
      <c r="G138" s="128">
        <f t="shared" si="92"/>
        <v>1</v>
      </c>
      <c r="H138" s="128">
        <f t="shared" si="92"/>
        <v>1</v>
      </c>
      <c r="I138" s="128">
        <f t="shared" si="92"/>
        <v>0</v>
      </c>
      <c r="J138" s="128">
        <f t="shared" si="92"/>
        <v>1</v>
      </c>
      <c r="K138" s="128">
        <f t="shared" si="92"/>
        <v>3</v>
      </c>
      <c r="L138" s="128">
        <f t="shared" si="93"/>
        <v>10</v>
      </c>
      <c r="M138" s="128">
        <f t="shared" ref="M138:U138" si="103">IF((M116)&lt;=(M$9),1+((M$9)-(M116)),(0))</f>
        <v>1</v>
      </c>
      <c r="N138" s="128">
        <f t="shared" si="103"/>
        <v>0</v>
      </c>
      <c r="O138" s="128">
        <f t="shared" si="103"/>
        <v>2</v>
      </c>
      <c r="P138" s="128">
        <f t="shared" si="103"/>
        <v>0</v>
      </c>
      <c r="Q138" s="128">
        <f t="shared" si="103"/>
        <v>0</v>
      </c>
      <c r="R138" s="128">
        <f t="shared" si="103"/>
        <v>0</v>
      </c>
      <c r="S138" s="128">
        <f t="shared" si="103"/>
        <v>2</v>
      </c>
      <c r="T138" s="128">
        <f t="shared" si="103"/>
        <v>0</v>
      </c>
      <c r="U138" s="128">
        <f t="shared" si="103"/>
        <v>0</v>
      </c>
      <c r="V138" s="128">
        <f t="shared" si="91"/>
        <v>5</v>
      </c>
      <c r="W138" s="92">
        <f t="shared" si="95"/>
        <v>15</v>
      </c>
    </row>
    <row r="139" spans="2:23" x14ac:dyDescent="0.35">
      <c r="B139" s="64" t="str">
        <f t="shared" si="88"/>
        <v>Hart</v>
      </c>
      <c r="C139" s="128">
        <f t="shared" si="92"/>
        <v>0</v>
      </c>
      <c r="D139" s="128">
        <f t="shared" si="92"/>
        <v>2</v>
      </c>
      <c r="E139" s="128">
        <f t="shared" si="92"/>
        <v>0</v>
      </c>
      <c r="F139" s="128">
        <f t="shared" si="92"/>
        <v>1</v>
      </c>
      <c r="G139" s="128">
        <f t="shared" si="92"/>
        <v>1</v>
      </c>
      <c r="H139" s="128">
        <f t="shared" si="92"/>
        <v>2</v>
      </c>
      <c r="I139" s="128">
        <f t="shared" si="92"/>
        <v>2</v>
      </c>
      <c r="J139" s="128">
        <f t="shared" si="92"/>
        <v>3</v>
      </c>
      <c r="K139" s="128">
        <f t="shared" si="92"/>
        <v>2</v>
      </c>
      <c r="L139" s="128">
        <f t="shared" si="93"/>
        <v>13</v>
      </c>
      <c r="M139" s="128">
        <f t="shared" ref="M139:U139" si="104">IF((M117)&lt;=(M$9),1+((M$9)-(M117)),(0))</f>
        <v>0</v>
      </c>
      <c r="N139" s="128">
        <f t="shared" si="104"/>
        <v>0</v>
      </c>
      <c r="O139" s="128">
        <f t="shared" si="104"/>
        <v>0</v>
      </c>
      <c r="P139" s="128">
        <f t="shared" si="104"/>
        <v>3</v>
      </c>
      <c r="Q139" s="128">
        <f t="shared" si="104"/>
        <v>1</v>
      </c>
      <c r="R139" s="128">
        <f t="shared" si="104"/>
        <v>1</v>
      </c>
      <c r="S139" s="128">
        <f t="shared" si="104"/>
        <v>2</v>
      </c>
      <c r="T139" s="128">
        <f t="shared" si="104"/>
        <v>1</v>
      </c>
      <c r="U139" s="128">
        <f t="shared" si="104"/>
        <v>2</v>
      </c>
      <c r="V139" s="128">
        <f t="shared" si="91"/>
        <v>10</v>
      </c>
      <c r="W139" s="92">
        <f t="shared" si="95"/>
        <v>23</v>
      </c>
    </row>
    <row r="140" spans="2:23" x14ac:dyDescent="0.35">
      <c r="B140" s="64" t="str">
        <f t="shared" si="88"/>
        <v>Stever</v>
      </c>
      <c r="C140" s="128">
        <f t="shared" si="92"/>
        <v>1</v>
      </c>
      <c r="D140" s="128">
        <f t="shared" si="92"/>
        <v>0</v>
      </c>
      <c r="E140" s="128">
        <f t="shared" si="92"/>
        <v>1</v>
      </c>
      <c r="F140" s="128">
        <f t="shared" si="92"/>
        <v>1</v>
      </c>
      <c r="G140" s="128">
        <f t="shared" si="92"/>
        <v>4</v>
      </c>
      <c r="H140" s="128">
        <f t="shared" si="92"/>
        <v>1</v>
      </c>
      <c r="I140" s="128">
        <f t="shared" si="92"/>
        <v>2</v>
      </c>
      <c r="J140" s="128">
        <f t="shared" si="92"/>
        <v>2</v>
      </c>
      <c r="K140" s="128">
        <f t="shared" si="92"/>
        <v>3</v>
      </c>
      <c r="L140" s="128">
        <f t="shared" si="93"/>
        <v>15</v>
      </c>
      <c r="M140" s="128">
        <f t="shared" ref="M140:U140" si="105">IF((M118)&lt;=(M$9),1+((M$9)-(M118)),(0))</f>
        <v>4</v>
      </c>
      <c r="N140" s="128">
        <f t="shared" si="105"/>
        <v>1</v>
      </c>
      <c r="O140" s="128">
        <f t="shared" si="105"/>
        <v>3</v>
      </c>
      <c r="P140" s="128">
        <f t="shared" si="105"/>
        <v>2</v>
      </c>
      <c r="Q140" s="128">
        <f t="shared" si="105"/>
        <v>0</v>
      </c>
      <c r="R140" s="128">
        <f t="shared" si="105"/>
        <v>1</v>
      </c>
      <c r="S140" s="128">
        <f t="shared" si="105"/>
        <v>1</v>
      </c>
      <c r="T140" s="128">
        <f t="shared" si="105"/>
        <v>0</v>
      </c>
      <c r="U140" s="128">
        <f t="shared" si="105"/>
        <v>0</v>
      </c>
      <c r="V140" s="128">
        <f t="shared" si="91"/>
        <v>12</v>
      </c>
      <c r="W140" s="92">
        <f t="shared" si="95"/>
        <v>27</v>
      </c>
    </row>
    <row r="141" spans="2:23" x14ac:dyDescent="0.35">
      <c r="B141" s="64" t="str">
        <f t="shared" si="88"/>
        <v>Mueller</v>
      </c>
      <c r="C141" s="128">
        <f t="shared" si="92"/>
        <v>0</v>
      </c>
      <c r="D141" s="128">
        <f t="shared" si="92"/>
        <v>1</v>
      </c>
      <c r="E141" s="128">
        <f t="shared" si="92"/>
        <v>0</v>
      </c>
      <c r="F141" s="128">
        <f t="shared" si="92"/>
        <v>0</v>
      </c>
      <c r="G141" s="128">
        <f t="shared" si="92"/>
        <v>0</v>
      </c>
      <c r="H141" s="128">
        <f t="shared" si="92"/>
        <v>1</v>
      </c>
      <c r="I141" s="128">
        <f t="shared" si="92"/>
        <v>1</v>
      </c>
      <c r="J141" s="128">
        <f t="shared" si="92"/>
        <v>2</v>
      </c>
      <c r="K141" s="128">
        <f t="shared" si="92"/>
        <v>3</v>
      </c>
      <c r="L141" s="128">
        <f t="shared" si="93"/>
        <v>8</v>
      </c>
      <c r="M141" s="128">
        <f t="shared" ref="M141:U141" si="106">IF((M119)&lt;=(M$9),1+((M$9)-(M119)),(0))</f>
        <v>2</v>
      </c>
      <c r="N141" s="128">
        <f t="shared" si="106"/>
        <v>0</v>
      </c>
      <c r="O141" s="128">
        <f t="shared" si="106"/>
        <v>0</v>
      </c>
      <c r="P141" s="128">
        <f t="shared" si="106"/>
        <v>1</v>
      </c>
      <c r="Q141" s="128">
        <f t="shared" si="106"/>
        <v>0</v>
      </c>
      <c r="R141" s="128">
        <f t="shared" si="106"/>
        <v>3</v>
      </c>
      <c r="S141" s="128">
        <f t="shared" si="106"/>
        <v>2</v>
      </c>
      <c r="T141" s="128">
        <f t="shared" si="106"/>
        <v>0</v>
      </c>
      <c r="U141" s="128">
        <f t="shared" si="106"/>
        <v>0</v>
      </c>
      <c r="V141" s="128">
        <f t="shared" si="91"/>
        <v>8</v>
      </c>
      <c r="W141" s="92">
        <f t="shared" si="95"/>
        <v>16</v>
      </c>
    </row>
    <row r="142" spans="2:23" x14ac:dyDescent="0.35">
      <c r="B142" s="64" t="str">
        <f t="shared" si="88"/>
        <v>Rogers</v>
      </c>
      <c r="C142" s="128">
        <f t="shared" si="92"/>
        <v>1</v>
      </c>
      <c r="D142" s="128">
        <f t="shared" si="92"/>
        <v>1</v>
      </c>
      <c r="E142" s="128">
        <f t="shared" si="92"/>
        <v>0</v>
      </c>
      <c r="F142" s="128">
        <f t="shared" si="92"/>
        <v>0</v>
      </c>
      <c r="G142" s="128">
        <f t="shared" si="92"/>
        <v>0</v>
      </c>
      <c r="H142" s="128">
        <f t="shared" si="92"/>
        <v>1</v>
      </c>
      <c r="I142" s="128">
        <f t="shared" si="92"/>
        <v>3</v>
      </c>
      <c r="J142" s="128">
        <f t="shared" si="92"/>
        <v>1</v>
      </c>
      <c r="K142" s="128">
        <f t="shared" si="92"/>
        <v>4</v>
      </c>
      <c r="L142" s="128">
        <f t="shared" si="93"/>
        <v>11</v>
      </c>
      <c r="M142" s="128">
        <f t="shared" ref="M142:U142" si="107">IF((M120)&lt;=(M$9),1+((M$9)-(M120)),(0))</f>
        <v>2</v>
      </c>
      <c r="N142" s="128">
        <f t="shared" si="107"/>
        <v>0</v>
      </c>
      <c r="O142" s="128">
        <f t="shared" si="107"/>
        <v>1</v>
      </c>
      <c r="P142" s="128">
        <f t="shared" si="107"/>
        <v>1</v>
      </c>
      <c r="Q142" s="128">
        <f t="shared" si="107"/>
        <v>0</v>
      </c>
      <c r="R142" s="128">
        <f t="shared" si="107"/>
        <v>3</v>
      </c>
      <c r="S142" s="128">
        <f t="shared" si="107"/>
        <v>3</v>
      </c>
      <c r="T142" s="128">
        <f t="shared" si="107"/>
        <v>0</v>
      </c>
      <c r="U142" s="128">
        <f t="shared" si="107"/>
        <v>0</v>
      </c>
      <c r="V142" s="128">
        <f t="shared" si="91"/>
        <v>10</v>
      </c>
      <c r="W142" s="92">
        <f t="shared" si="95"/>
        <v>21</v>
      </c>
    </row>
    <row r="143" spans="2:23" x14ac:dyDescent="0.35">
      <c r="B143" s="64" t="str">
        <f t="shared" si="88"/>
        <v>Stever II</v>
      </c>
      <c r="C143" s="128">
        <f t="shared" si="92"/>
        <v>0</v>
      </c>
      <c r="D143" s="128">
        <f t="shared" si="92"/>
        <v>0</v>
      </c>
      <c r="E143" s="128">
        <f t="shared" si="92"/>
        <v>0</v>
      </c>
      <c r="F143" s="128">
        <f t="shared" si="92"/>
        <v>1</v>
      </c>
      <c r="G143" s="128">
        <f t="shared" si="92"/>
        <v>2</v>
      </c>
      <c r="H143" s="128">
        <f t="shared" si="92"/>
        <v>0</v>
      </c>
      <c r="I143" s="128">
        <f t="shared" si="92"/>
        <v>0</v>
      </c>
      <c r="J143" s="128">
        <f t="shared" si="92"/>
        <v>2</v>
      </c>
      <c r="K143" s="128">
        <f t="shared" si="92"/>
        <v>0</v>
      </c>
      <c r="L143" s="128">
        <f t="shared" si="93"/>
        <v>5</v>
      </c>
      <c r="M143" s="128">
        <f t="shared" ref="M143:U143" si="108">IF((M121)&lt;=(M$9),1+((M$9)-(M121)),(0))</f>
        <v>1</v>
      </c>
      <c r="N143" s="128">
        <f t="shared" si="108"/>
        <v>0</v>
      </c>
      <c r="O143" s="128">
        <f t="shared" si="108"/>
        <v>0</v>
      </c>
      <c r="P143" s="128">
        <f t="shared" si="108"/>
        <v>0</v>
      </c>
      <c r="Q143" s="128">
        <f t="shared" si="108"/>
        <v>0</v>
      </c>
      <c r="R143" s="128">
        <f t="shared" si="108"/>
        <v>0</v>
      </c>
      <c r="S143" s="128">
        <f t="shared" si="108"/>
        <v>0</v>
      </c>
      <c r="T143" s="128">
        <f t="shared" si="108"/>
        <v>0</v>
      </c>
      <c r="U143" s="128">
        <f t="shared" si="108"/>
        <v>1</v>
      </c>
      <c r="V143" s="128">
        <f t="shared" si="91"/>
        <v>2</v>
      </c>
      <c r="W143" s="92">
        <f t="shared" si="95"/>
        <v>7</v>
      </c>
    </row>
    <row r="145" spans="1:23" ht="15" thickBot="1" x14ac:dyDescent="0.4"/>
    <row r="146" spans="1:23" ht="21" x14ac:dyDescent="0.5">
      <c r="B146" s="45" t="s">
        <v>30</v>
      </c>
      <c r="C146" s="46"/>
      <c r="D146" s="46"/>
      <c r="E146" s="46"/>
      <c r="F146" s="46"/>
      <c r="G146" s="46"/>
      <c r="H146" s="46"/>
      <c r="I146" s="46"/>
      <c r="J146" s="46"/>
      <c r="K146" s="46"/>
      <c r="L146" s="46"/>
      <c r="M146" s="46"/>
      <c r="N146" s="46"/>
      <c r="O146" s="46"/>
      <c r="P146" s="46"/>
      <c r="Q146" s="46"/>
      <c r="R146" s="46"/>
      <c r="S146" s="46"/>
      <c r="T146" s="46"/>
      <c r="U146" s="46"/>
      <c r="V146" s="46"/>
      <c r="W146" s="47"/>
    </row>
    <row r="147" spans="1:23" x14ac:dyDescent="0.35">
      <c r="B147" s="48" t="s">
        <v>31</v>
      </c>
      <c r="C147" s="43">
        <v>1</v>
      </c>
      <c r="D147" s="43">
        <v>2</v>
      </c>
      <c r="E147" s="43">
        <v>3</v>
      </c>
      <c r="F147" s="43">
        <v>4</v>
      </c>
      <c r="G147" s="43">
        <v>5</v>
      </c>
      <c r="H147" s="37" t="s">
        <v>15</v>
      </c>
      <c r="I147" s="37"/>
      <c r="J147" s="37"/>
      <c r="K147" s="37"/>
      <c r="L147" s="37"/>
      <c r="M147" s="37"/>
      <c r="N147" s="37"/>
      <c r="O147" s="37"/>
      <c r="P147" s="37"/>
      <c r="Q147" s="37"/>
      <c r="R147" s="37"/>
      <c r="S147" s="37"/>
      <c r="T147" s="37"/>
      <c r="U147" s="37"/>
      <c r="V147" s="37"/>
      <c r="W147" s="268"/>
    </row>
    <row r="148" spans="1:23" ht="10.5" customHeight="1" x14ac:dyDescent="0.35">
      <c r="A148" s="141" t="s">
        <v>45</v>
      </c>
      <c r="B148" s="270"/>
      <c r="C148" s="117"/>
      <c r="D148" s="117"/>
      <c r="E148" s="117"/>
      <c r="F148" s="117"/>
      <c r="G148" s="117"/>
      <c r="H148" s="394"/>
      <c r="I148" s="117"/>
      <c r="J148" s="117"/>
      <c r="K148" s="117"/>
      <c r="L148" s="117"/>
      <c r="M148" s="117"/>
      <c r="N148" s="117"/>
      <c r="O148" s="117"/>
      <c r="P148" s="117"/>
      <c r="Q148" s="117"/>
      <c r="R148" s="117"/>
      <c r="S148" s="117"/>
      <c r="T148" s="117"/>
      <c r="U148" s="117"/>
      <c r="V148" s="117"/>
      <c r="W148" s="269"/>
    </row>
    <row r="149" spans="1:23" x14ac:dyDescent="0.35">
      <c r="A149" s="2">
        <f>VLOOKUP(B149,'Player Info'!B5:D20,3,FALSE)</f>
        <v>4</v>
      </c>
      <c r="B149" s="391" t="s">
        <v>71</v>
      </c>
      <c r="C149" s="92">
        <f>VLOOKUP(B149,'Day One'!B105:W121,22,FALSE)</f>
        <v>46</v>
      </c>
      <c r="D149" s="92">
        <f>VLOOKUP(B149,'Day Two'!B106:W121,22,FALSE)</f>
        <v>67</v>
      </c>
      <c r="E149" s="391"/>
      <c r="F149" s="92"/>
      <c r="G149" s="92"/>
      <c r="H149" s="145">
        <f t="shared" ref="H149:H164" si="109">SUM(C149:G149)</f>
        <v>113</v>
      </c>
      <c r="I149" s="2"/>
      <c r="J149" s="2"/>
      <c r="K149" s="2"/>
      <c r="L149" s="2"/>
      <c r="M149" s="2"/>
      <c r="N149" s="2"/>
      <c r="O149" s="2"/>
      <c r="P149" s="2"/>
      <c r="Q149" s="2"/>
      <c r="R149" s="2"/>
      <c r="S149" s="2"/>
      <c r="T149" s="2"/>
      <c r="U149" s="2"/>
      <c r="V149" s="2"/>
      <c r="W149" s="12"/>
    </row>
    <row r="150" spans="1:23" x14ac:dyDescent="0.35">
      <c r="A150" s="2">
        <f>VLOOKUP(B150,'Player Info'!B5:D20,3,FALSE)</f>
        <v>3</v>
      </c>
      <c r="B150" s="391" t="s">
        <v>97</v>
      </c>
      <c r="C150" s="92">
        <f>VLOOKUP(B150,'Day One'!B105:W121,22,FALSE)</f>
        <v>52</v>
      </c>
      <c r="D150" s="92">
        <f>VLOOKUP(B150,'Day Two'!B106:W121,22,FALSE)</f>
        <v>70</v>
      </c>
      <c r="E150" s="391"/>
      <c r="F150" s="92"/>
      <c r="G150" s="92"/>
      <c r="H150" s="145">
        <f t="shared" si="109"/>
        <v>122</v>
      </c>
      <c r="I150" s="2"/>
      <c r="J150" s="2"/>
      <c r="K150" s="2"/>
      <c r="L150" s="2"/>
      <c r="M150" s="2"/>
      <c r="N150" s="2"/>
      <c r="O150" s="2"/>
      <c r="P150" s="2"/>
      <c r="Q150" s="2"/>
      <c r="R150" s="2"/>
      <c r="S150" s="2"/>
      <c r="T150" s="2"/>
      <c r="U150" s="2"/>
      <c r="V150" s="2"/>
      <c r="W150" s="12"/>
    </row>
    <row r="151" spans="1:23" x14ac:dyDescent="0.35">
      <c r="A151" s="2">
        <f>VLOOKUP(B151,'Player Info'!B5:D20,3,FALSE)</f>
        <v>2</v>
      </c>
      <c r="B151" s="391" t="s">
        <v>98</v>
      </c>
      <c r="C151" s="92">
        <f>VLOOKUP(B151,'Day One'!B105:W121,22,FALSE)</f>
        <v>56</v>
      </c>
      <c r="D151" s="92">
        <f>VLOOKUP(B151,'Day Two'!B106:W121,22,FALSE)</f>
        <v>75</v>
      </c>
      <c r="E151" s="391"/>
      <c r="F151" s="92"/>
      <c r="G151" s="92"/>
      <c r="H151" s="145">
        <f t="shared" si="109"/>
        <v>131</v>
      </c>
      <c r="I151" s="2"/>
      <c r="J151" s="2"/>
      <c r="K151" s="2"/>
      <c r="L151" s="2"/>
      <c r="M151" s="2"/>
      <c r="N151" s="2"/>
      <c r="O151" s="2"/>
      <c r="P151" s="2"/>
      <c r="Q151" s="2"/>
      <c r="R151" s="2"/>
      <c r="S151" s="2"/>
      <c r="T151" s="2"/>
      <c r="U151" s="2"/>
      <c r="V151" s="2"/>
      <c r="W151" s="12"/>
    </row>
    <row r="152" spans="1:23" x14ac:dyDescent="0.35">
      <c r="A152" s="2">
        <f>VLOOKUP(B152,'Player Info'!B5:D20,3,FALSE)</f>
        <v>5</v>
      </c>
      <c r="B152" s="391" t="s">
        <v>94</v>
      </c>
      <c r="C152" s="92">
        <f>VLOOKUP(B152,'Day One'!B105:W121,22,FALSE)</f>
        <v>63</v>
      </c>
      <c r="D152" s="92">
        <f>VLOOKUP(B152,'Day Two'!B106:W121,22,FALSE)</f>
        <v>78</v>
      </c>
      <c r="E152" s="391"/>
      <c r="F152" s="92"/>
      <c r="G152" s="92"/>
      <c r="H152" s="145">
        <f t="shared" si="109"/>
        <v>141</v>
      </c>
      <c r="I152" s="2"/>
      <c r="J152" s="2"/>
      <c r="K152" s="2"/>
      <c r="L152" s="2"/>
      <c r="M152" s="2"/>
      <c r="N152" s="2"/>
      <c r="O152" s="2"/>
      <c r="P152" s="2"/>
      <c r="Q152" s="2"/>
      <c r="R152" s="2"/>
      <c r="S152" s="2"/>
      <c r="T152" s="2"/>
      <c r="U152" s="2"/>
      <c r="V152" s="2"/>
      <c r="W152" s="12"/>
    </row>
    <row r="153" spans="1:23" x14ac:dyDescent="0.35">
      <c r="A153" s="2">
        <f>VLOOKUP(B153,'Player Info'!B5:D20,3,FALSE)</f>
        <v>11</v>
      </c>
      <c r="B153" s="391" t="s">
        <v>96</v>
      </c>
      <c r="C153" s="92">
        <f>VLOOKUP(B153,'Day One'!B105:W121,22,FALSE)</f>
        <v>60</v>
      </c>
      <c r="D153" s="92">
        <f>VLOOKUP(B153,'Day Two'!B106:W121,22,FALSE)</f>
        <v>71</v>
      </c>
      <c r="E153" s="391"/>
      <c r="F153" s="92"/>
      <c r="G153" s="92"/>
      <c r="H153" s="145">
        <f t="shared" si="109"/>
        <v>131</v>
      </c>
      <c r="I153" s="2"/>
      <c r="J153" s="2"/>
      <c r="K153" s="2"/>
      <c r="L153" s="2"/>
      <c r="M153" s="2"/>
      <c r="N153" s="2"/>
      <c r="O153" s="2"/>
      <c r="P153" s="2"/>
      <c r="Q153" s="2"/>
      <c r="R153" s="2"/>
      <c r="S153" s="2"/>
      <c r="T153" s="2"/>
      <c r="U153" s="2"/>
      <c r="V153" s="2"/>
      <c r="W153" s="12"/>
    </row>
    <row r="154" spans="1:23" x14ac:dyDescent="0.35">
      <c r="A154" s="2">
        <f>VLOOKUP(B154,'Player Info'!B5:D20,3,FALSE)</f>
        <v>1</v>
      </c>
      <c r="B154" s="391" t="s">
        <v>7</v>
      </c>
      <c r="C154" s="92">
        <f>VLOOKUP(B154,'Day One'!B105:W121,22,FALSE)</f>
        <v>63</v>
      </c>
      <c r="D154" s="92">
        <f>VLOOKUP(B154,'Day Two'!B106:W121,22,FALSE)</f>
        <v>79</v>
      </c>
      <c r="E154" s="391"/>
      <c r="F154" s="92"/>
      <c r="G154" s="92"/>
      <c r="H154" s="145">
        <f t="shared" si="109"/>
        <v>142</v>
      </c>
      <c r="I154" s="2"/>
      <c r="J154" s="2"/>
      <c r="K154" s="2"/>
      <c r="L154" s="2"/>
      <c r="M154" s="2"/>
      <c r="N154" s="2"/>
      <c r="O154" s="2"/>
      <c r="P154" s="2"/>
      <c r="Q154" s="2"/>
      <c r="R154" s="2"/>
      <c r="S154" s="2"/>
      <c r="T154" s="2"/>
      <c r="U154" s="2"/>
      <c r="V154" s="2"/>
      <c r="W154" s="12"/>
    </row>
    <row r="155" spans="1:23" x14ac:dyDescent="0.35">
      <c r="A155" s="2">
        <f>VLOOKUP(B155,'Player Info'!B5:D20,3,FALSE)</f>
        <v>7</v>
      </c>
      <c r="B155" s="391" t="s">
        <v>6</v>
      </c>
      <c r="C155" s="92">
        <f>VLOOKUP(B155,'Day One'!B105:W121,22,FALSE)</f>
        <v>64</v>
      </c>
      <c r="D155" s="92">
        <f>VLOOKUP(B155,'Day Two'!B106:W121,22,FALSE)</f>
        <v>80</v>
      </c>
      <c r="E155" s="391"/>
      <c r="F155" s="92"/>
      <c r="G155" s="92"/>
      <c r="H155" s="145">
        <f t="shared" si="109"/>
        <v>144</v>
      </c>
      <c r="I155" s="2"/>
      <c r="J155" s="2"/>
      <c r="K155" s="2"/>
      <c r="L155" s="2"/>
      <c r="M155" s="2"/>
      <c r="N155" s="2"/>
      <c r="O155" s="2"/>
      <c r="P155" s="2"/>
      <c r="Q155" s="2"/>
      <c r="R155" s="2"/>
      <c r="S155" s="2"/>
      <c r="T155" s="2"/>
      <c r="U155" s="2"/>
      <c r="V155" s="2"/>
      <c r="W155" s="12"/>
    </row>
    <row r="156" spans="1:23" x14ac:dyDescent="0.35">
      <c r="A156" s="2">
        <f>VLOOKUP(B156,'Player Info'!B5:D20,3,FALSE)</f>
        <v>8</v>
      </c>
      <c r="B156" s="391" t="s">
        <v>19</v>
      </c>
      <c r="C156" s="92">
        <f>VLOOKUP(B156,'Day One'!B105:W121,22,FALSE)</f>
        <v>57</v>
      </c>
      <c r="D156" s="92">
        <f>VLOOKUP(B156,'Day Two'!B106:W121,22,FALSE)</f>
        <v>80</v>
      </c>
      <c r="E156" s="391"/>
      <c r="F156" s="92"/>
      <c r="G156" s="92"/>
      <c r="H156" s="145">
        <f t="shared" si="109"/>
        <v>137</v>
      </c>
      <c r="I156" s="2"/>
      <c r="J156" s="2"/>
      <c r="K156" s="2"/>
      <c r="L156" s="2"/>
      <c r="M156" s="2"/>
      <c r="N156" s="2"/>
      <c r="O156" s="2"/>
      <c r="P156" s="2"/>
      <c r="Q156" s="2"/>
      <c r="R156" s="2"/>
      <c r="S156" s="2"/>
      <c r="T156" s="2"/>
      <c r="U156" s="2"/>
      <c r="V156" s="2"/>
      <c r="W156" s="12"/>
    </row>
    <row r="157" spans="1:23" x14ac:dyDescent="0.35">
      <c r="A157" s="2">
        <f>VLOOKUP(B157,'Player Info'!B5:D20,3,FALSE)</f>
        <v>9</v>
      </c>
      <c r="B157" s="391" t="s">
        <v>11</v>
      </c>
      <c r="C157" s="92">
        <f>VLOOKUP(B157,'Day One'!B105:W121,22,FALSE)</f>
        <v>60</v>
      </c>
      <c r="D157" s="92">
        <f>VLOOKUP(B157,'Day Two'!B106:W121,22,FALSE)</f>
        <v>74</v>
      </c>
      <c r="E157" s="391"/>
      <c r="F157" s="92"/>
      <c r="G157" s="92"/>
      <c r="H157" s="145">
        <f t="shared" si="109"/>
        <v>134</v>
      </c>
      <c r="I157" s="2"/>
      <c r="J157" s="2"/>
      <c r="K157" s="2"/>
      <c r="L157" s="2"/>
      <c r="M157" s="2"/>
      <c r="N157" s="2"/>
      <c r="O157" s="2"/>
      <c r="P157" s="2"/>
      <c r="Q157" s="2"/>
      <c r="R157" s="2"/>
      <c r="S157" s="2"/>
      <c r="T157" s="2"/>
      <c r="U157" s="2"/>
      <c r="V157" s="2"/>
      <c r="W157" s="12"/>
    </row>
    <row r="158" spans="1:23" x14ac:dyDescent="0.35">
      <c r="A158" s="2">
        <f>VLOOKUP(B158,'Player Info'!B5:D20,3,FALSE)</f>
        <v>13</v>
      </c>
      <c r="B158" s="391" t="s">
        <v>20</v>
      </c>
      <c r="C158" s="92">
        <f>VLOOKUP(B158,'Day One'!B105:W121,22,FALSE)</f>
        <v>46</v>
      </c>
      <c r="D158" s="92">
        <f>VLOOKUP(B158,'Day Two'!B106:W121,22,FALSE)</f>
        <v>78</v>
      </c>
      <c r="E158" s="391"/>
      <c r="F158" s="92"/>
      <c r="G158" s="92"/>
      <c r="H158" s="145">
        <f t="shared" si="109"/>
        <v>124</v>
      </c>
      <c r="I158" s="2"/>
      <c r="J158" s="2"/>
      <c r="K158" s="2"/>
      <c r="L158" s="2"/>
      <c r="M158" s="2"/>
      <c r="N158" s="2"/>
      <c r="O158" s="2"/>
      <c r="P158" s="2"/>
      <c r="Q158" s="2"/>
      <c r="R158" s="2"/>
      <c r="S158" s="2"/>
      <c r="T158" s="2"/>
      <c r="U158" s="2"/>
      <c r="V158" s="2"/>
      <c r="W158" s="12"/>
    </row>
    <row r="159" spans="1:23" x14ac:dyDescent="0.35">
      <c r="A159" s="2">
        <f>VLOOKUP(B159,'Player Info'!B5:D20,3,FALSE)</f>
        <v>12</v>
      </c>
      <c r="B159" s="391" t="s">
        <v>9</v>
      </c>
      <c r="C159" s="92">
        <f>VLOOKUP(B159,'Day One'!B105:W121,22,FALSE)</f>
        <v>58</v>
      </c>
      <c r="D159" s="92">
        <f>VLOOKUP(B159,'Day Two'!B106:W121,22,FALSE)</f>
        <v>73</v>
      </c>
      <c r="E159" s="391"/>
      <c r="F159" s="92"/>
      <c r="G159" s="92"/>
      <c r="H159" s="145">
        <f t="shared" si="109"/>
        <v>131</v>
      </c>
      <c r="I159" s="2"/>
      <c r="J159" s="2"/>
      <c r="K159" s="2"/>
      <c r="L159" s="2"/>
      <c r="M159" s="2"/>
      <c r="N159" s="2"/>
      <c r="O159" s="2"/>
      <c r="P159" s="2"/>
      <c r="Q159" s="2"/>
      <c r="R159" s="2"/>
      <c r="S159" s="2"/>
      <c r="T159" s="2"/>
      <c r="U159" s="2"/>
      <c r="V159" s="2"/>
      <c r="W159" s="12"/>
    </row>
    <row r="160" spans="1:23" x14ac:dyDescent="0.35">
      <c r="A160" s="2">
        <f>VLOOKUP(B160,'Player Info'!B5:D20,3,FALSE)</f>
        <v>10</v>
      </c>
      <c r="B160" s="391" t="s">
        <v>105</v>
      </c>
      <c r="C160" s="92">
        <f>VLOOKUP(B160,'Day One'!B105:W121,22,FALSE)</f>
        <v>55</v>
      </c>
      <c r="D160" s="92">
        <f>VLOOKUP(B160,'Day Two'!B106:W121,22,FALSE)</f>
        <v>76</v>
      </c>
      <c r="E160" s="391"/>
      <c r="F160" s="92"/>
      <c r="G160" s="92"/>
      <c r="H160" s="145">
        <f t="shared" si="109"/>
        <v>131</v>
      </c>
      <c r="I160" s="2"/>
      <c r="J160" s="2"/>
      <c r="K160" s="2"/>
      <c r="L160" s="2"/>
      <c r="M160" s="2"/>
      <c r="N160" s="2"/>
      <c r="O160" s="2"/>
      <c r="P160" s="2"/>
      <c r="Q160" s="2"/>
      <c r="R160" s="2"/>
      <c r="S160" s="2"/>
      <c r="T160" s="2"/>
      <c r="U160" s="2"/>
      <c r="V160" s="2"/>
      <c r="W160" s="12"/>
    </row>
    <row r="161" spans="1:23" x14ac:dyDescent="0.35">
      <c r="A161" s="2">
        <f>VLOOKUP(B161,'Player Info'!B5:D20,3,FALSE)</f>
        <v>6</v>
      </c>
      <c r="B161" s="391" t="s">
        <v>72</v>
      </c>
      <c r="C161" s="92">
        <f>VLOOKUP(B161,'Day One'!B105:W121,22,FALSE)</f>
        <v>56</v>
      </c>
      <c r="D161" s="92">
        <f>VLOOKUP(B161,'Day Two'!B106:W121,22,FALSE)</f>
        <v>79</v>
      </c>
      <c r="E161" s="391"/>
      <c r="F161" s="92"/>
      <c r="G161" s="92"/>
      <c r="H161" s="145">
        <f t="shared" si="109"/>
        <v>135</v>
      </c>
      <c r="I161" s="2"/>
      <c r="J161" s="2"/>
      <c r="K161" s="2"/>
      <c r="L161" s="2"/>
      <c r="M161" s="2"/>
      <c r="N161" s="2"/>
      <c r="O161" s="2"/>
      <c r="P161" s="2"/>
      <c r="Q161" s="2"/>
      <c r="R161" s="2"/>
      <c r="S161" s="2"/>
      <c r="T161" s="2"/>
      <c r="U161" s="2"/>
      <c r="V161" s="2"/>
      <c r="W161" s="12"/>
    </row>
    <row r="162" spans="1:23" x14ac:dyDescent="0.35">
      <c r="A162" s="2">
        <f>VLOOKUP(B162,'Player Info'!B5:D20,3,FALSE)</f>
        <v>14</v>
      </c>
      <c r="B162" s="391" t="s">
        <v>100</v>
      </c>
      <c r="C162" s="92">
        <f>VLOOKUP(B162,'Day One'!B105:W121,22,FALSE)</f>
        <v>51</v>
      </c>
      <c r="D162" s="92">
        <f>VLOOKUP(B162,'Day Two'!B106:W121,22,FALSE)</f>
        <v>76</v>
      </c>
      <c r="E162" s="391"/>
      <c r="F162" s="92"/>
      <c r="G162" s="92"/>
      <c r="H162" s="145">
        <f t="shared" si="109"/>
        <v>127</v>
      </c>
      <c r="I162" s="2"/>
      <c r="J162" s="2"/>
      <c r="K162" s="2"/>
      <c r="L162" s="2"/>
      <c r="M162" s="2"/>
      <c r="N162" s="2"/>
      <c r="O162" s="2"/>
      <c r="P162" s="2"/>
      <c r="Q162" s="2"/>
      <c r="R162" s="2"/>
      <c r="S162" s="2"/>
      <c r="T162" s="2"/>
      <c r="U162" s="2"/>
      <c r="V162" s="2"/>
      <c r="W162" s="12"/>
    </row>
    <row r="163" spans="1:23" x14ac:dyDescent="0.35">
      <c r="A163" s="2">
        <f>VLOOKUP(B163,'Player Info'!B5:D20,3,FALSE)</f>
        <v>15</v>
      </c>
      <c r="B163" s="391" t="s">
        <v>13</v>
      </c>
      <c r="C163" s="92">
        <f>VLOOKUP(B163,'Day One'!B105:W121,22,FALSE)</f>
        <v>54</v>
      </c>
      <c r="D163" s="92">
        <f>VLOOKUP(B163,'Day Two'!B106:W121,22,FALSE)</f>
        <v>80</v>
      </c>
      <c r="E163" s="391"/>
      <c r="F163" s="92"/>
      <c r="G163" s="92"/>
      <c r="H163" s="145">
        <f t="shared" si="109"/>
        <v>134</v>
      </c>
      <c r="I163" s="2"/>
      <c r="J163" s="2"/>
      <c r="K163" s="2"/>
      <c r="L163" s="2"/>
      <c r="M163" s="2"/>
      <c r="N163" s="2"/>
      <c r="O163" s="2"/>
      <c r="P163" s="2"/>
      <c r="Q163" s="2"/>
      <c r="R163" s="2"/>
      <c r="S163" s="2"/>
      <c r="T163" s="2"/>
      <c r="U163" s="2"/>
      <c r="V163" s="2"/>
      <c r="W163" s="12"/>
    </row>
    <row r="164" spans="1:23" ht="15" thickBot="1" x14ac:dyDescent="0.4">
      <c r="A164" s="2">
        <f>VLOOKUP(B164,'Player Info'!B5:D20,3,FALSE)</f>
        <v>16</v>
      </c>
      <c r="B164" s="392" t="s">
        <v>281</v>
      </c>
      <c r="C164" s="393">
        <f>VLOOKUP(B164,'Day One'!B105:W121,22,FALSE)</f>
        <v>56</v>
      </c>
      <c r="D164" s="393">
        <f>VLOOKUP(B164,'Day Two'!B106:W121,22,FALSE)</f>
        <v>97</v>
      </c>
      <c r="E164" s="392"/>
      <c r="F164" s="393"/>
      <c r="G164" s="393"/>
      <c r="H164" s="271">
        <f t="shared" si="109"/>
        <v>153</v>
      </c>
      <c r="I164" s="264"/>
      <c r="J164" s="264"/>
      <c r="K164" s="264"/>
      <c r="L164" s="264"/>
      <c r="M164" s="264"/>
      <c r="N164" s="264"/>
      <c r="O164" s="264"/>
      <c r="P164" s="264"/>
      <c r="Q164" s="264"/>
      <c r="R164" s="264"/>
      <c r="S164" s="264"/>
      <c r="T164" s="264"/>
      <c r="U164" s="264"/>
      <c r="V164" s="264"/>
      <c r="W164" s="13"/>
    </row>
    <row r="166" spans="1:23" ht="15" thickBot="1" x14ac:dyDescent="0.4"/>
    <row r="167" spans="1:23" ht="21" x14ac:dyDescent="0.5">
      <c r="B167" s="45" t="s">
        <v>36</v>
      </c>
      <c r="C167" s="46"/>
      <c r="D167" s="46"/>
      <c r="E167" s="46"/>
      <c r="F167" s="46"/>
      <c r="G167" s="46"/>
      <c r="H167" s="46"/>
      <c r="I167" s="46"/>
      <c r="J167" s="46"/>
      <c r="K167" s="46"/>
      <c r="L167" s="46"/>
      <c r="M167" s="46"/>
      <c r="N167" s="46"/>
      <c r="O167" s="46"/>
      <c r="P167" s="46"/>
      <c r="Q167" s="46"/>
      <c r="R167" s="46"/>
      <c r="S167" s="46"/>
      <c r="T167" s="46"/>
      <c r="U167" s="46"/>
      <c r="V167" s="46"/>
      <c r="W167" s="47"/>
    </row>
    <row r="168" spans="1:23" x14ac:dyDescent="0.35">
      <c r="B168" s="48" t="s">
        <v>31</v>
      </c>
      <c r="C168" s="642">
        <v>1</v>
      </c>
      <c r="D168" s="677"/>
      <c r="E168" s="642">
        <v>2</v>
      </c>
      <c r="F168" s="642"/>
      <c r="G168" s="642">
        <v>3</v>
      </c>
      <c r="H168" s="642"/>
      <c r="I168" s="642">
        <v>4</v>
      </c>
      <c r="J168" s="642"/>
      <c r="K168" s="642">
        <v>5</v>
      </c>
      <c r="L168" s="642"/>
      <c r="M168" s="645" t="s">
        <v>16</v>
      </c>
      <c r="N168" s="646"/>
      <c r="O168" s="645"/>
      <c r="P168" s="646"/>
      <c r="Q168" s="43"/>
      <c r="R168" s="43"/>
      <c r="S168" s="43"/>
      <c r="T168" s="43"/>
      <c r="U168" s="43"/>
      <c r="V168" s="43"/>
      <c r="W168" s="49"/>
    </row>
    <row r="169" spans="1:23" x14ac:dyDescent="0.35">
      <c r="B169" s="134" t="s">
        <v>42</v>
      </c>
      <c r="C169" s="161" t="s">
        <v>43</v>
      </c>
      <c r="D169" s="161" t="s">
        <v>44</v>
      </c>
      <c r="E169" s="161" t="s">
        <v>43</v>
      </c>
      <c r="F169" s="135" t="s">
        <v>109</v>
      </c>
      <c r="G169" s="161" t="s">
        <v>43</v>
      </c>
      <c r="H169" s="161" t="s">
        <v>44</v>
      </c>
      <c r="I169" s="161" t="s">
        <v>43</v>
      </c>
      <c r="J169" s="135" t="s">
        <v>109</v>
      </c>
      <c r="K169" s="161" t="s">
        <v>43</v>
      </c>
      <c r="L169" s="161" t="s">
        <v>44</v>
      </c>
      <c r="M169" s="118"/>
      <c r="N169" s="118"/>
      <c r="O169" s="118"/>
      <c r="P169" s="118"/>
      <c r="Q169" s="118"/>
      <c r="R169" s="118"/>
      <c r="S169" s="118"/>
      <c r="T169" s="118"/>
      <c r="U169" s="118"/>
      <c r="V169" s="118"/>
      <c r="W169" s="119"/>
    </row>
    <row r="170" spans="1:23" ht="15.5" x14ac:dyDescent="0.35">
      <c r="B170" s="575" t="s">
        <v>33</v>
      </c>
      <c r="C170" s="576">
        <f>'Day One'!C169</f>
        <v>4</v>
      </c>
      <c r="D170" s="576">
        <f>'Day One'!D169</f>
        <v>3</v>
      </c>
      <c r="E170" s="576">
        <f>SUM(E31+K31+Q31+W31)</f>
        <v>4</v>
      </c>
      <c r="F170" s="576" t="s">
        <v>104</v>
      </c>
      <c r="G170" s="576"/>
      <c r="H170" s="576"/>
      <c r="I170" s="576"/>
      <c r="J170" s="576" t="s">
        <v>104</v>
      </c>
      <c r="K170" s="576"/>
      <c r="L170" s="576"/>
      <c r="M170" s="697">
        <f>SUM(C170:L170)</f>
        <v>11</v>
      </c>
      <c r="N170" s="697"/>
      <c r="O170" s="128"/>
      <c r="P170" s="684"/>
      <c r="Q170" s="684"/>
      <c r="R170" s="684"/>
      <c r="S170" s="684"/>
      <c r="T170" s="684"/>
      <c r="U170" s="684"/>
      <c r="V170" s="684"/>
      <c r="W170" s="684"/>
    </row>
    <row r="171" spans="1:23" ht="15.5" x14ac:dyDescent="0.35">
      <c r="B171" s="577" t="s">
        <v>34</v>
      </c>
      <c r="C171" s="576">
        <f>'Day One'!C170</f>
        <v>4</v>
      </c>
      <c r="D171" s="576">
        <f>'Day One'!D170</f>
        <v>5</v>
      </c>
      <c r="E171" s="576">
        <f>SUM(E34+K34+Q34+W34)</f>
        <v>4</v>
      </c>
      <c r="F171" s="576" t="s">
        <v>104</v>
      </c>
      <c r="G171" s="576"/>
      <c r="H171" s="576"/>
      <c r="I171" s="576"/>
      <c r="J171" s="576" t="s">
        <v>104</v>
      </c>
      <c r="K171" s="576"/>
      <c r="L171" s="576"/>
      <c r="M171" s="701">
        <f>SUM(C171:L171)</f>
        <v>13</v>
      </c>
      <c r="N171" s="701"/>
      <c r="O171" s="128"/>
      <c r="P171" s="684"/>
      <c r="Q171" s="684"/>
      <c r="R171" s="684"/>
      <c r="S171" s="684"/>
      <c r="T171" s="684"/>
      <c r="U171" s="684"/>
      <c r="V171" s="684"/>
      <c r="W171" s="684"/>
    </row>
    <row r="172" spans="1:23" ht="21" x14ac:dyDescent="0.5">
      <c r="B172" s="44"/>
      <c r="C172" s="2"/>
      <c r="D172" s="2"/>
      <c r="E172" s="2"/>
      <c r="F172" s="2"/>
      <c r="G172" s="2"/>
      <c r="H172" s="2"/>
      <c r="I172" s="2"/>
      <c r="J172" s="2"/>
      <c r="K172" s="2"/>
      <c r="L172" s="2"/>
      <c r="M172" s="2"/>
      <c r="N172" s="2"/>
      <c r="O172" s="2"/>
      <c r="P172" s="2"/>
      <c r="Q172" s="2"/>
      <c r="R172" s="2"/>
      <c r="S172" s="2"/>
      <c r="T172" s="2"/>
      <c r="U172" s="2"/>
      <c r="V172" s="2"/>
      <c r="W172" s="2"/>
    </row>
    <row r="173" spans="1:23" ht="12.75" customHeight="1" thickBot="1" x14ac:dyDescent="0.55000000000000004">
      <c r="A173" s="140"/>
      <c r="B173" s="214"/>
      <c r="C173" s="215"/>
      <c r="D173" s="215"/>
      <c r="E173" s="215"/>
      <c r="F173" s="215"/>
      <c r="G173" s="215"/>
      <c r="H173" s="215"/>
      <c r="I173" s="215"/>
      <c r="J173" s="215"/>
      <c r="K173" s="215"/>
      <c r="L173" s="215"/>
      <c r="M173" s="215"/>
      <c r="N173" s="215"/>
      <c r="O173" s="215"/>
      <c r="P173" s="215"/>
      <c r="Q173" s="215"/>
      <c r="R173" s="215"/>
      <c r="S173" s="215"/>
      <c r="T173" s="215"/>
      <c r="U173" s="215"/>
      <c r="V173" s="215"/>
      <c r="W173" s="215"/>
    </row>
    <row r="174" spans="1:23" ht="21.5" thickBot="1" x14ac:dyDescent="0.55000000000000004">
      <c r="B174" s="29" t="s">
        <v>247</v>
      </c>
      <c r="C174" s="25"/>
      <c r="D174" s="25"/>
      <c r="E174" s="25"/>
      <c r="F174" s="25"/>
      <c r="G174" s="25"/>
      <c r="H174" s="25"/>
      <c r="I174" s="25"/>
      <c r="J174" s="25"/>
      <c r="K174" s="25"/>
      <c r="L174" s="25"/>
      <c r="M174" s="25"/>
      <c r="N174" s="25"/>
      <c r="O174" s="25"/>
      <c r="P174" s="25"/>
      <c r="Q174" s="25"/>
      <c r="R174" s="25"/>
      <c r="S174" s="25"/>
      <c r="T174" s="25"/>
      <c r="U174" s="25"/>
      <c r="V174" s="25"/>
      <c r="W174" s="26"/>
    </row>
    <row r="175" spans="1:23" x14ac:dyDescent="0.35">
      <c r="B175" s="93"/>
      <c r="C175" s="94"/>
      <c r="D175" s="94"/>
      <c r="E175" s="94"/>
      <c r="F175" s="94"/>
      <c r="G175" s="94"/>
      <c r="H175" s="94"/>
      <c r="I175" s="94"/>
      <c r="J175" s="94"/>
      <c r="K175" s="94"/>
      <c r="L175" s="94"/>
      <c r="M175" s="94"/>
      <c r="N175" s="94"/>
      <c r="O175" s="94"/>
      <c r="P175" s="94"/>
      <c r="Q175" s="94"/>
      <c r="R175" s="94"/>
      <c r="S175" s="94"/>
      <c r="T175" s="94"/>
      <c r="U175" s="94"/>
      <c r="V175" s="94"/>
      <c r="W175" s="95"/>
    </row>
    <row r="176" spans="1:23" ht="15" thickBot="1" x14ac:dyDescent="0.4">
      <c r="A176" s="236" t="s">
        <v>45</v>
      </c>
      <c r="B176" s="607" t="s">
        <v>23</v>
      </c>
      <c r="C176" s="607"/>
      <c r="D176" s="607"/>
      <c r="E176" s="59" t="s">
        <v>45</v>
      </c>
      <c r="F176" s="607" t="s">
        <v>24</v>
      </c>
      <c r="G176" s="607"/>
      <c r="H176" s="607"/>
      <c r="I176" s="607"/>
      <c r="J176" s="607"/>
      <c r="K176" s="59" t="s">
        <v>45</v>
      </c>
      <c r="L176" s="607" t="s">
        <v>26</v>
      </c>
      <c r="M176" s="607"/>
      <c r="N176" s="607"/>
      <c r="O176" s="607"/>
      <c r="P176" s="607"/>
      <c r="Q176" s="59" t="s">
        <v>45</v>
      </c>
      <c r="R176" s="608" t="s">
        <v>27</v>
      </c>
      <c r="S176" s="608"/>
      <c r="T176" s="608"/>
      <c r="U176" s="608"/>
      <c r="V176" s="608"/>
      <c r="W176" s="236"/>
    </row>
    <row r="177" spans="1:23" ht="15" customHeight="1" x14ac:dyDescent="0.35">
      <c r="A177" s="609">
        <f>VLOOKUP(B177,'Player Info'!B5:D20,3,FALSE)</f>
        <v>1</v>
      </c>
      <c r="B177" s="614" t="str">
        <f>B195</f>
        <v>Henderson</v>
      </c>
      <c r="C177" s="611">
        <f>W199</f>
        <v>14</v>
      </c>
      <c r="D177" s="611"/>
      <c r="E177" s="613">
        <f>VLOOKUP(F177,'Player Info'!B5:D20,3,FALSE)</f>
        <v>9</v>
      </c>
      <c r="F177" s="614" t="str">
        <f>B203</f>
        <v>Stremlau</v>
      </c>
      <c r="G177" s="614"/>
      <c r="H177" s="614"/>
      <c r="I177" s="611">
        <f>W207</f>
        <v>11</v>
      </c>
      <c r="J177" s="611"/>
      <c r="K177" s="613">
        <f>VLOOKUP(L177,'Player Info'!B5:D20,3,FALSE)</f>
        <v>4</v>
      </c>
      <c r="L177" s="616" t="str">
        <f>B211</f>
        <v>Stever</v>
      </c>
      <c r="M177" s="616"/>
      <c r="N177" s="616"/>
      <c r="O177" s="611">
        <f>W215</f>
        <v>12</v>
      </c>
      <c r="P177" s="611"/>
      <c r="Q177" s="613">
        <f>VLOOKUP(R177,'Player Info'!B5:D20,3,FALSE)</f>
        <v>12</v>
      </c>
      <c r="R177" s="615" t="str">
        <f>B219</f>
        <v>Bruns</v>
      </c>
      <c r="S177" s="615"/>
      <c r="T177" s="615"/>
      <c r="U177" s="612">
        <f>W223</f>
        <v>10.5</v>
      </c>
      <c r="V177" s="612"/>
      <c r="W177" s="602"/>
    </row>
    <row r="178" spans="1:23" ht="15" customHeight="1" x14ac:dyDescent="0.35">
      <c r="A178" s="610"/>
      <c r="B178" s="615"/>
      <c r="C178" s="612"/>
      <c r="D178" s="612"/>
      <c r="E178" s="610"/>
      <c r="F178" s="615"/>
      <c r="G178" s="615"/>
      <c r="H178" s="615"/>
      <c r="I178" s="612"/>
      <c r="J178" s="612"/>
      <c r="K178" s="610"/>
      <c r="L178" s="617"/>
      <c r="M178" s="617"/>
      <c r="N178" s="617"/>
      <c r="O178" s="612"/>
      <c r="P178" s="612"/>
      <c r="Q178" s="610"/>
      <c r="R178" s="615"/>
      <c r="S178" s="615"/>
      <c r="T178" s="615"/>
      <c r="U178" s="612"/>
      <c r="V178" s="612"/>
      <c r="W178" s="602"/>
    </row>
    <row r="179" spans="1:23" ht="15" thickBot="1" x14ac:dyDescent="0.4">
      <c r="B179" s="130" t="s">
        <v>39</v>
      </c>
      <c r="C179" s="131"/>
      <c r="D179" s="131"/>
      <c r="E179" s="17"/>
      <c r="F179" s="624" t="s">
        <v>39</v>
      </c>
      <c r="G179" s="624"/>
      <c r="H179" s="624"/>
      <c r="I179" s="131"/>
      <c r="J179" s="131"/>
      <c r="K179" s="131"/>
      <c r="L179" s="624" t="s">
        <v>39</v>
      </c>
      <c r="M179" s="624"/>
      <c r="N179" s="624"/>
      <c r="O179" s="131"/>
      <c r="P179" s="131"/>
      <c r="Q179" s="238"/>
      <c r="R179" s="624" t="s">
        <v>39</v>
      </c>
      <c r="S179" s="624"/>
      <c r="T179" s="624"/>
      <c r="U179" s="131"/>
      <c r="V179" s="155"/>
      <c r="W179" s="234"/>
    </row>
    <row r="180" spans="1:23" ht="15" customHeight="1" x14ac:dyDescent="0.35">
      <c r="A180" s="613">
        <f>VLOOKUP(B180,'Player Info'!B5:D20,3,FALSE)</f>
        <v>16</v>
      </c>
      <c r="B180" s="596" t="str">
        <f>B197</f>
        <v>Stever II</v>
      </c>
      <c r="C180" s="618">
        <f>W200</f>
        <v>4</v>
      </c>
      <c r="D180" s="619"/>
      <c r="E180" s="613">
        <f>VLOOKUP(F180,'Player Info'!B5:D20,3,FALSE)</f>
        <v>8</v>
      </c>
      <c r="F180" s="596" t="str">
        <f>B208</f>
        <v>Reimers</v>
      </c>
      <c r="G180" s="596"/>
      <c r="H180" s="596"/>
      <c r="I180" s="619">
        <f>W208</f>
        <v>7</v>
      </c>
      <c r="J180" s="619"/>
      <c r="K180" s="613">
        <f>VLOOKUP(L180,'Player Info'!B5:D20,3,FALSE)</f>
        <v>13</v>
      </c>
      <c r="L180" s="621" t="str">
        <f>B213</f>
        <v>Mueller</v>
      </c>
      <c r="M180" s="621"/>
      <c r="N180" s="621"/>
      <c r="O180" s="619">
        <f>W216</f>
        <v>6</v>
      </c>
      <c r="P180" s="619"/>
      <c r="Q180" s="613">
        <f>VLOOKUP(R180,'Player Info'!B5:D20,3,FALSE)</f>
        <v>5</v>
      </c>
      <c r="R180" s="596" t="str">
        <f>B221</f>
        <v>Henderson II</v>
      </c>
      <c r="S180" s="596"/>
      <c r="T180" s="596"/>
      <c r="U180" s="619">
        <f>W224</f>
        <v>7.5</v>
      </c>
      <c r="V180" s="619"/>
      <c r="W180" s="602"/>
    </row>
    <row r="181" spans="1:23" ht="15.75" customHeight="1" thickBot="1" x14ac:dyDescent="0.4">
      <c r="A181" s="610"/>
      <c r="B181" s="597"/>
      <c r="C181" s="620"/>
      <c r="D181" s="620"/>
      <c r="E181" s="610"/>
      <c r="F181" s="597"/>
      <c r="G181" s="597"/>
      <c r="H181" s="597"/>
      <c r="I181" s="620"/>
      <c r="J181" s="620"/>
      <c r="K181" s="610"/>
      <c r="L181" s="622"/>
      <c r="M181" s="622"/>
      <c r="N181" s="622"/>
      <c r="O181" s="620"/>
      <c r="P181" s="620"/>
      <c r="Q181" s="610"/>
      <c r="R181" s="597"/>
      <c r="S181" s="597"/>
      <c r="T181" s="597"/>
      <c r="U181" s="620"/>
      <c r="V181" s="620"/>
      <c r="W181" s="602"/>
    </row>
    <row r="182" spans="1:23" x14ac:dyDescent="0.35">
      <c r="B182" s="86"/>
      <c r="C182" s="17"/>
      <c r="D182" s="17"/>
      <c r="E182" s="17"/>
      <c r="F182" s="17"/>
      <c r="G182" s="17"/>
      <c r="H182" s="17"/>
      <c r="I182" s="17"/>
      <c r="J182" s="17"/>
      <c r="K182" s="17"/>
      <c r="L182" s="58"/>
      <c r="M182" s="17"/>
      <c r="N182" s="17"/>
      <c r="O182" s="17"/>
      <c r="P182" s="17"/>
      <c r="Q182" s="17"/>
      <c r="R182" s="17"/>
      <c r="S182" s="17"/>
      <c r="T182" s="17"/>
      <c r="U182" s="17"/>
      <c r="V182" s="58"/>
      <c r="W182" s="87"/>
    </row>
    <row r="183" spans="1:23" ht="15" thickBot="1" x14ac:dyDescent="0.4">
      <c r="B183" s="623" t="s">
        <v>51</v>
      </c>
      <c r="C183" s="607"/>
      <c r="D183" s="607"/>
      <c r="E183" s="59"/>
      <c r="F183" s="607" t="s">
        <v>52</v>
      </c>
      <c r="G183" s="607"/>
      <c r="H183" s="607"/>
      <c r="I183" s="607"/>
      <c r="J183" s="607"/>
      <c r="K183" s="59"/>
      <c r="L183" s="607" t="s">
        <v>53</v>
      </c>
      <c r="M183" s="607"/>
      <c r="N183" s="607"/>
      <c r="O183" s="607"/>
      <c r="P183" s="607"/>
      <c r="Q183" s="59"/>
      <c r="R183" s="607" t="s">
        <v>54</v>
      </c>
      <c r="S183" s="607"/>
      <c r="T183" s="607"/>
      <c r="U183" s="607"/>
      <c r="V183" s="607"/>
      <c r="W183" s="236"/>
    </row>
    <row r="184" spans="1:23" ht="15" customHeight="1" x14ac:dyDescent="0.35">
      <c r="A184" s="613">
        <f>VLOOKUP(B184,'Player Info'!B5:D20,3,FALSE)</f>
        <v>2</v>
      </c>
      <c r="B184" s="614" t="str">
        <f>B227</f>
        <v>Havel</v>
      </c>
      <c r="C184" s="611">
        <f>W231</f>
        <v>10</v>
      </c>
      <c r="D184" s="611"/>
      <c r="E184" s="594">
        <f>VLOOKUP(F184,'Player Info'!B5:D20,3,FALSE)</f>
        <v>10</v>
      </c>
      <c r="F184" s="614" t="str">
        <f>B235</f>
        <v>Tilley</v>
      </c>
      <c r="G184" s="614"/>
      <c r="H184" s="614"/>
      <c r="I184" s="611">
        <f>W239</f>
        <v>9.5</v>
      </c>
      <c r="J184" s="611"/>
      <c r="K184" s="594">
        <f>VLOOKUP(L184,'Player Info'!B5:D20,3,FALSE)</f>
        <v>3</v>
      </c>
      <c r="L184" s="616" t="str">
        <f>B243</f>
        <v>Hart</v>
      </c>
      <c r="M184" s="616"/>
      <c r="N184" s="616"/>
      <c r="O184" s="611">
        <f>W247</f>
        <v>11</v>
      </c>
      <c r="P184" s="611"/>
      <c r="Q184" s="594">
        <f>VLOOKUP(R184,'Player Info'!B5:D20,3,FALSE)</f>
        <v>11</v>
      </c>
      <c r="R184" s="614" t="str">
        <f>B251</f>
        <v>Whitehill</v>
      </c>
      <c r="S184" s="614"/>
      <c r="T184" s="614"/>
      <c r="U184" s="611">
        <f>W255</f>
        <v>9.5</v>
      </c>
      <c r="V184" s="611"/>
      <c r="W184" s="602"/>
    </row>
    <row r="185" spans="1:23" ht="15" customHeight="1" x14ac:dyDescent="0.35">
      <c r="A185" s="610"/>
      <c r="B185" s="615"/>
      <c r="C185" s="612"/>
      <c r="D185" s="612"/>
      <c r="E185" s="595"/>
      <c r="F185" s="615"/>
      <c r="G185" s="615"/>
      <c r="H185" s="615"/>
      <c r="I185" s="612"/>
      <c r="J185" s="612"/>
      <c r="K185" s="595"/>
      <c r="L185" s="617"/>
      <c r="M185" s="617"/>
      <c r="N185" s="617"/>
      <c r="O185" s="612"/>
      <c r="P185" s="612"/>
      <c r="Q185" s="595"/>
      <c r="R185" s="615"/>
      <c r="S185" s="615"/>
      <c r="T185" s="615"/>
      <c r="U185" s="612"/>
      <c r="V185" s="612"/>
      <c r="W185" s="602"/>
    </row>
    <row r="186" spans="1:23" ht="15" thickBot="1" x14ac:dyDescent="0.4">
      <c r="B186" s="130" t="s">
        <v>39</v>
      </c>
      <c r="C186" s="131"/>
      <c r="D186" s="131"/>
      <c r="E186" s="17"/>
      <c r="F186" s="624" t="s">
        <v>39</v>
      </c>
      <c r="G186" s="624"/>
      <c r="H186" s="624"/>
      <c r="I186" s="131"/>
      <c r="J186" s="131"/>
      <c r="K186" s="131"/>
      <c r="L186" s="624" t="s">
        <v>39</v>
      </c>
      <c r="M186" s="624"/>
      <c r="N186" s="624"/>
      <c r="O186" s="131"/>
      <c r="P186" s="131"/>
      <c r="Q186" s="238"/>
      <c r="R186" s="624" t="s">
        <v>39</v>
      </c>
      <c r="S186" s="624"/>
      <c r="T186" s="624"/>
      <c r="U186" s="131"/>
      <c r="V186" s="155"/>
      <c r="W186" s="234"/>
    </row>
    <row r="187" spans="1:23" ht="15" customHeight="1" x14ac:dyDescent="0.35">
      <c r="A187" s="613">
        <f>VLOOKUP(B187,'Player Info'!B5:D20,3,FALSE)</f>
        <v>15</v>
      </c>
      <c r="B187" s="596" t="str">
        <f>B229</f>
        <v>Greiner</v>
      </c>
      <c r="C187" s="619">
        <f>W232</f>
        <v>8</v>
      </c>
      <c r="D187" s="619"/>
      <c r="E187" s="594">
        <f>VLOOKUP(F187,'Player Info'!B5:D20,3,FALSE)</f>
        <v>7</v>
      </c>
      <c r="F187" s="596" t="str">
        <f>B237</f>
        <v>Delagardelle</v>
      </c>
      <c r="G187" s="596"/>
      <c r="H187" s="596"/>
      <c r="I187" s="619">
        <f>W240</f>
        <v>8.5</v>
      </c>
      <c r="J187" s="619"/>
      <c r="K187" s="594">
        <f>VLOOKUP(L187,'Player Info'!B5:D20,3,FALSE)</f>
        <v>14</v>
      </c>
      <c r="L187" s="621" t="str">
        <f>B245</f>
        <v>Rogers</v>
      </c>
      <c r="M187" s="621"/>
      <c r="N187" s="621"/>
      <c r="O187" s="619">
        <f>W248</f>
        <v>7</v>
      </c>
      <c r="P187" s="619"/>
      <c r="Q187" s="594">
        <f>VLOOKUP(R187,'Player Info'!B5:D20,3,FALSE)</f>
        <v>6</v>
      </c>
      <c r="R187" s="596" t="str">
        <f>B253</f>
        <v>Salter</v>
      </c>
      <c r="S187" s="596"/>
      <c r="T187" s="596"/>
      <c r="U187" s="619">
        <f>W256</f>
        <v>8.5</v>
      </c>
      <c r="V187" s="619"/>
      <c r="W187" s="602"/>
    </row>
    <row r="188" spans="1:23" ht="15.75" customHeight="1" thickBot="1" x14ac:dyDescent="0.4">
      <c r="A188" s="610"/>
      <c r="B188" s="597"/>
      <c r="C188" s="620"/>
      <c r="D188" s="620"/>
      <c r="E188" s="595"/>
      <c r="F188" s="597"/>
      <c r="G188" s="597"/>
      <c r="H188" s="597"/>
      <c r="I188" s="620"/>
      <c r="J188" s="620"/>
      <c r="K188" s="595"/>
      <c r="L188" s="622"/>
      <c r="M188" s="622"/>
      <c r="N188" s="622"/>
      <c r="O188" s="620"/>
      <c r="P188" s="620"/>
      <c r="Q188" s="595"/>
      <c r="R188" s="597"/>
      <c r="S188" s="597"/>
      <c r="T188" s="597"/>
      <c r="U188" s="620"/>
      <c r="V188" s="620"/>
      <c r="W188" s="602"/>
    </row>
    <row r="189" spans="1:23" ht="15" thickBot="1" x14ac:dyDescent="0.4">
      <c r="B189" s="184"/>
      <c r="C189" s="185"/>
      <c r="D189" s="185"/>
      <c r="E189" s="237"/>
      <c r="F189" s="185"/>
      <c r="G189" s="185"/>
      <c r="H189" s="185"/>
      <c r="I189" s="185"/>
      <c r="J189" s="185"/>
      <c r="K189" s="237"/>
      <c r="L189" s="186"/>
      <c r="M189" s="185"/>
      <c r="N189" s="185"/>
      <c r="O189" s="185"/>
      <c r="P189" s="185"/>
      <c r="Q189" s="237"/>
      <c r="R189" s="185"/>
      <c r="S189" s="185"/>
      <c r="T189" s="185"/>
      <c r="U189" s="185"/>
      <c r="V189" s="186"/>
      <c r="W189" s="235"/>
    </row>
    <row r="190" spans="1:23" ht="21.5" thickBot="1" x14ac:dyDescent="0.55000000000000004">
      <c r="B190" s="44"/>
      <c r="C190" s="2"/>
      <c r="D190" s="2"/>
      <c r="E190" s="2"/>
      <c r="F190" s="2"/>
      <c r="G190" s="2"/>
      <c r="H190" s="2"/>
      <c r="I190" s="2"/>
      <c r="J190" s="2"/>
      <c r="K190" s="2"/>
      <c r="L190" s="2"/>
      <c r="M190" s="2"/>
      <c r="N190" s="2"/>
      <c r="O190" s="2"/>
      <c r="P190" s="2"/>
      <c r="Q190" s="2"/>
      <c r="R190" s="2"/>
      <c r="S190" s="2"/>
      <c r="T190" s="2"/>
      <c r="U190" s="2"/>
      <c r="V190" s="2"/>
      <c r="W190" s="2"/>
    </row>
    <row r="191" spans="1:23" ht="21" x14ac:dyDescent="0.5">
      <c r="A191" s="1">
        <v>1</v>
      </c>
      <c r="B191" s="29" t="s">
        <v>247</v>
      </c>
      <c r="C191" s="25"/>
      <c r="D191" s="25"/>
      <c r="E191" s="25"/>
      <c r="F191" s="25"/>
      <c r="G191" s="25"/>
      <c r="H191" s="25"/>
      <c r="I191" s="25"/>
      <c r="J191" s="25"/>
      <c r="K191" s="25"/>
      <c r="L191" s="25"/>
      <c r="M191" s="25"/>
      <c r="N191" s="25"/>
      <c r="O191" s="25"/>
      <c r="P191" s="25"/>
      <c r="Q191" s="25"/>
      <c r="R191" s="25"/>
      <c r="S191" s="25"/>
      <c r="T191" s="25"/>
      <c r="U191" s="25"/>
      <c r="V191" s="25"/>
      <c r="W191" s="26"/>
    </row>
    <row r="192" spans="1:23" ht="15" thickBot="1" x14ac:dyDescent="0.4">
      <c r="B192" s="97" t="s">
        <v>0</v>
      </c>
      <c r="C192" s="97">
        <v>1</v>
      </c>
      <c r="D192" s="97">
        <v>2</v>
      </c>
      <c r="E192" s="97">
        <v>3</v>
      </c>
      <c r="F192" s="97">
        <v>4</v>
      </c>
      <c r="G192" s="97">
        <v>5</v>
      </c>
      <c r="H192" s="97">
        <v>6</v>
      </c>
      <c r="I192" s="97">
        <v>7</v>
      </c>
      <c r="J192" s="97">
        <v>8</v>
      </c>
      <c r="K192" s="97">
        <v>9</v>
      </c>
      <c r="L192" s="97" t="s">
        <v>1</v>
      </c>
      <c r="M192" s="97">
        <v>10</v>
      </c>
      <c r="N192" s="97">
        <v>11</v>
      </c>
      <c r="O192" s="97">
        <v>12</v>
      </c>
      <c r="P192" s="97">
        <v>13</v>
      </c>
      <c r="Q192" s="97">
        <v>14</v>
      </c>
      <c r="R192" s="97">
        <v>15</v>
      </c>
      <c r="S192" s="97">
        <v>16</v>
      </c>
      <c r="T192" s="97">
        <v>17</v>
      </c>
      <c r="U192" s="97">
        <v>18</v>
      </c>
      <c r="V192" s="97" t="s">
        <v>14</v>
      </c>
      <c r="W192" s="98" t="s">
        <v>15</v>
      </c>
    </row>
    <row r="193" spans="1:23" x14ac:dyDescent="0.35">
      <c r="B193" s="6"/>
      <c r="C193" s="3"/>
      <c r="D193" s="3"/>
      <c r="E193" s="3"/>
      <c r="F193" s="3"/>
      <c r="G193" s="3"/>
      <c r="H193" s="3"/>
      <c r="I193" s="3"/>
      <c r="J193" s="3"/>
      <c r="K193" s="3"/>
      <c r="L193" s="3"/>
      <c r="M193" s="3"/>
      <c r="N193" s="3"/>
      <c r="O193" s="3"/>
      <c r="P193" s="3"/>
      <c r="Q193" s="3"/>
      <c r="R193" s="3"/>
      <c r="S193" s="3"/>
      <c r="T193" s="3"/>
      <c r="U193" s="3"/>
      <c r="V193" s="3"/>
      <c r="W193" s="4"/>
    </row>
    <row r="194" spans="1:23" ht="15" thickBot="1" x14ac:dyDescent="0.4">
      <c r="B194" s="69" t="s">
        <v>248</v>
      </c>
      <c r="C194" s="70"/>
      <c r="D194" s="70"/>
      <c r="E194" s="70"/>
      <c r="F194" s="70"/>
      <c r="G194" s="70"/>
      <c r="H194" s="70"/>
      <c r="I194" s="70"/>
      <c r="J194" s="70"/>
      <c r="K194" s="70"/>
      <c r="L194" s="70"/>
      <c r="M194" s="70"/>
      <c r="N194" s="70"/>
      <c r="O194" s="70"/>
      <c r="P194" s="70"/>
      <c r="Q194" s="70"/>
      <c r="R194" s="603" t="s">
        <v>25</v>
      </c>
      <c r="S194" s="603"/>
      <c r="T194" s="604"/>
      <c r="U194" s="605"/>
      <c r="V194" s="605"/>
      <c r="W194" s="606"/>
    </row>
    <row r="195" spans="1:23" x14ac:dyDescent="0.35">
      <c r="A195" s="1">
        <f>VLOOKUP(B195,'Player Info'!B5:C55,2,FALSE)</f>
        <v>9</v>
      </c>
      <c r="B195" s="275" t="str">
        <f>VLOOKUP(1,'Day One'!A148:B163,2,FALSE)</f>
        <v>Henderson</v>
      </c>
      <c r="C195" s="50">
        <f>VLOOKUP(B195,B11:U26,2,FALSE)-IF((B$196)&gt;=($C10),(IF((B$196)-18&gt;=($C10),2,1)),0)</f>
        <v>5</v>
      </c>
      <c r="D195" s="50">
        <f>VLOOKUP(B195,B11:U26,3,FALSE)-IF((B$196)&gt;=($D10),(IF((B$196)-18&gt;=($D10),2,1)),0)</f>
        <v>4</v>
      </c>
      <c r="E195" s="50">
        <f>VLOOKUP(B195,B11:U26,4,FALSE)-IF((B$196)&gt;=($E10),(IF((B$196)-18&gt;=($E10),2,1)),0)</f>
        <v>4</v>
      </c>
      <c r="F195" s="50">
        <f>VLOOKUP(B195,B11:U26,5,FALSE)-IF((B$196)&gt;=($F10),(IF((B$196)-18&gt;=($F10),2,1)),0)</f>
        <v>4</v>
      </c>
      <c r="G195" s="50">
        <f>VLOOKUP(B195,B11:U26,6,FALSE)-IF((B$196)&gt;=($G10),(IF((B$196)-18&gt;=($G10),2,1)),0)</f>
        <v>6</v>
      </c>
      <c r="H195" s="50">
        <f>VLOOKUP(B195,B11:U26,7,FALSE)-IF((B$196)&gt;=($H10),(IF((B$196)-18&gt;=($H10),2,1)),0)</f>
        <v>4</v>
      </c>
      <c r="I195" s="50">
        <f>VLOOKUP(B195,B11:U26,8,FALSE)-IF((B$196)&gt;=($I10),(IF((B$196)-18&gt;=($I10),2,1)),0)</f>
        <v>6</v>
      </c>
      <c r="J195" s="50">
        <f>VLOOKUP(B195,B11:U26,9,FALSE)-IF((B$196)&gt;=($J10),(IF((B$196)-18&gt;=($J10),2,1)),0)</f>
        <v>5</v>
      </c>
      <c r="K195" s="50">
        <f>VLOOKUP(B195,B11:U26,10,FALSE)-IF((B$196)&gt;=($K10),(IF((B$196)-18&gt;=($K10),2,1)),0)</f>
        <v>5</v>
      </c>
      <c r="L195" s="50">
        <f>SUM(C195:K195)</f>
        <v>43</v>
      </c>
      <c r="M195" s="50">
        <f>VLOOKUP(B195,B11:U26,12,FALSE)-IF((B$196)&gt;=($M10),(IF((B$196)-18&gt;=($M10),2,1)),0)</f>
        <v>4</v>
      </c>
      <c r="N195" s="50">
        <f>VLOOKUP(B195,B11:U26,13,FALSE)-IF((B$196)&gt;=($N10),(IF((B$196)-18&gt;=($N10),2,1)),0)</f>
        <v>5</v>
      </c>
      <c r="O195" s="50">
        <f>VLOOKUP(B195,B11:U26,14,FALSE)-IF((B$196)&gt;=($O10),(IF((B$196)-18&gt;=($O10),2,1)),0)</f>
        <v>5</v>
      </c>
      <c r="P195" s="50">
        <f>VLOOKUP(B195,B11:U26,15,FALSE)-IF((B$196)&gt;=($P10),(IF((B$196)-18&gt;=($P10),2,1)),0)</f>
        <v>4</v>
      </c>
      <c r="Q195" s="50">
        <f>VLOOKUP(B195,B11:U26,16,FALSE)-IF((B$196)&gt;=($Q10),(IF((B$196)-18&gt;=($Q10),2,1)),0)</f>
        <v>5</v>
      </c>
      <c r="R195" s="50">
        <f>VLOOKUP(B195,B11:U26,17,FALSE)-IF((B$196)&gt;=($R10),(IF((B$196)-18&gt;=($R10),2,1)),0)</f>
        <v>4</v>
      </c>
      <c r="S195" s="50">
        <f>VLOOKUP(B195,B11:U26,18,FALSE)-IF((B$196)&gt;=($S10),(IF((B$196)-18&gt;=($S10),2,1)),0)</f>
        <v>6</v>
      </c>
      <c r="T195" s="50">
        <f>VLOOKUP(B195,B11:U26,19,FALSE)-IF((B$196)&gt;=($T10),(IF((B$196)-18&gt;=($T10),2,1)),0)</f>
        <v>6</v>
      </c>
      <c r="U195" s="50">
        <f>VLOOKUP(B195,B11:U26,20,FALSE)-IF((B$196)&gt;=($U10),(IF((B$196)-18&gt;=($U10),2,1)),0)</f>
        <v>6</v>
      </c>
      <c r="V195" s="50">
        <f>SUM(M195:U195)</f>
        <v>45</v>
      </c>
      <c r="W195" s="79">
        <f>SUM(L195+V195)</f>
        <v>88</v>
      </c>
    </row>
    <row r="196" spans="1:23" x14ac:dyDescent="0.35">
      <c r="A196" s="1" t="s">
        <v>38</v>
      </c>
      <c r="B196" s="72">
        <f>(A195-(MIN(A195,A197)))</f>
        <v>0</v>
      </c>
      <c r="C196" s="2"/>
      <c r="D196" s="2"/>
      <c r="E196" s="2"/>
      <c r="F196" s="2"/>
      <c r="G196" s="2"/>
      <c r="H196" s="2"/>
      <c r="I196" s="2"/>
      <c r="J196" s="2"/>
      <c r="K196" s="2"/>
      <c r="L196" s="2"/>
      <c r="M196" s="2"/>
      <c r="N196" s="2"/>
      <c r="O196" s="2"/>
      <c r="P196" s="2"/>
      <c r="Q196" s="2"/>
      <c r="R196" s="2"/>
      <c r="S196" s="2"/>
      <c r="T196" s="2"/>
      <c r="U196" s="2"/>
      <c r="V196" s="2"/>
      <c r="W196" s="80"/>
    </row>
    <row r="197" spans="1:23" x14ac:dyDescent="0.35">
      <c r="A197" s="1">
        <f>VLOOKUP(B197,'Player Info'!B5:C55,2,FALSE)</f>
        <v>16</v>
      </c>
      <c r="B197" s="61" t="str">
        <f>VLOOKUP(16,'Day One'!A148:B163,2,FALSE)</f>
        <v>Stever II</v>
      </c>
      <c r="C197" s="2">
        <f>VLOOKUP(B197,B11:U26,2,FALSE)-IF((B$198)&gt;=($C10),(IF((B$198)-18&gt;=($C10),2,1)),0)</f>
        <v>6</v>
      </c>
      <c r="D197" s="2">
        <f>VLOOKUP(B197,B11:U26,3,FALSE)-IF((B$198)&gt;=($D10),(IF((B$198)-18&gt;=($D10),2,1)),0)</f>
        <v>8</v>
      </c>
      <c r="E197" s="2">
        <f>VLOOKUP(B197,B11:U26,4,FALSE)-IF((B$198)&gt;=($E10),(IF((B$198)-18&gt;=($E10),2,1)),0)</f>
        <v>7</v>
      </c>
      <c r="F197" s="2">
        <f>VLOOKUP(B197,B11:U26,5,FALSE)-IF((B$198)&gt;=($F10),(IF((B$198)-18&gt;=($F10),2,1)),0)</f>
        <v>5</v>
      </c>
      <c r="G197" s="2">
        <f>VLOOKUP(B197,B11:U26,6,FALSE)-IF((B$198)&gt;=($G10),(IF((B$198)-18&gt;=($G10),2,1)),0)</f>
        <v>3</v>
      </c>
      <c r="H197" s="2">
        <f>VLOOKUP(B197,B11:U26,7,FALSE)-IF((B$198)&gt;=($H10),(IF((B$198)-18&gt;=($H10),2,1)),0)</f>
        <v>5</v>
      </c>
      <c r="I197" s="2">
        <f>VLOOKUP(B197,B11:U26,8,FALSE)-IF((B$198)&gt;=($I10),(IF((B$198)-18&gt;=($I10),2,1)),0)</f>
        <v>6</v>
      </c>
      <c r="J197" s="2">
        <f>VLOOKUP(B197,B11:U26,9,FALSE)-IF((B$198)&gt;=($J10),(IF((B$198)-18&gt;=($J10),2,1)),0)</f>
        <v>4</v>
      </c>
      <c r="K197" s="2">
        <f>VLOOKUP(B197,B11:U26,10,FALSE)-IF((B$198)&gt;=($K10),(IF((B$198)-18&gt;=($K10),2,1)),0)</f>
        <v>7</v>
      </c>
      <c r="L197" s="2">
        <f>SUM(C197:K197)</f>
        <v>51</v>
      </c>
      <c r="M197" s="2">
        <f>VLOOKUP(B197,B11:U26,12,FALSE)-IF((B$198)&gt;=($M10),(IF((B$198)-18&gt;=($M10),2,1)),0)</f>
        <v>4</v>
      </c>
      <c r="N197" s="2">
        <f>VLOOKUP(B197,B11:U26,13,FALSE)-IF((B$198)&gt;=($N10),(IF((B$198)-18&gt;=($N10),2,1)),0)</f>
        <v>6</v>
      </c>
      <c r="O197" s="2">
        <f>VLOOKUP(B197,B11:U26,14,FALSE)-IF((B$198)&gt;=($O10),(IF((B$198)-18&gt;=($O10),2,1)),0)</f>
        <v>6</v>
      </c>
      <c r="P197" s="2">
        <f>VLOOKUP(B197,B11:U26,15,FALSE)-IF((B$198)&gt;=($P10),(IF((B$198)-18&gt;=($P10),2,1)),0)</f>
        <v>6</v>
      </c>
      <c r="Q197" s="2">
        <f>VLOOKUP(B197,B11:U26,16,FALSE)-IF((B$198)&gt;=($Q10),(IF((B$198)-18&gt;=($Q10),2,1)),0)</f>
        <v>8</v>
      </c>
      <c r="R197" s="2">
        <f>VLOOKUP(B197,B11:U26,17,FALSE)-IF((B$198)&gt;=($R10),(IF((B$198)-18&gt;=($R10),2,1)),0)</f>
        <v>6</v>
      </c>
      <c r="S197" s="2">
        <f>VLOOKUP(B197,B11:U26,18,FALSE)-IF((B$198)&gt;=($S10),(IF((B$198)-18&gt;=($S10),2,1)),0)</f>
        <v>7</v>
      </c>
      <c r="T197" s="2">
        <f>VLOOKUP(B197,B11:U26,19,FALSE)-IF((B$198)&gt;=($T10),(IF((B$198)-18&gt;=($T10),2,1)),0)</f>
        <v>7</v>
      </c>
      <c r="U197" s="2">
        <f>VLOOKUP(B197,B11:U26,20,FALSE)-IF((B$198)&gt;=($U10),(IF((B$198)-18&gt;=($U10),2,1)),0)</f>
        <v>5</v>
      </c>
      <c r="V197" s="2">
        <f>SUM(M197:U197)</f>
        <v>55</v>
      </c>
      <c r="W197" s="80">
        <f>SUM(L197+V197)</f>
        <v>106</v>
      </c>
    </row>
    <row r="198" spans="1:23" x14ac:dyDescent="0.35">
      <c r="A198" s="1" t="s">
        <v>38</v>
      </c>
      <c r="B198" s="61">
        <f>(A197-(MIN(A195,A197)))</f>
        <v>7</v>
      </c>
      <c r="C198" s="2"/>
      <c r="D198" s="2"/>
      <c r="E198" s="2"/>
      <c r="F198" s="2"/>
      <c r="G198" s="2"/>
      <c r="H198" s="2"/>
      <c r="I198" s="2"/>
      <c r="J198" s="2"/>
      <c r="K198" s="2"/>
      <c r="L198" s="2"/>
      <c r="M198" s="2"/>
      <c r="N198" s="2"/>
      <c r="O198" s="2"/>
      <c r="P198" s="2"/>
      <c r="Q198" s="2"/>
      <c r="R198" s="2"/>
      <c r="S198" s="2"/>
      <c r="T198" s="2"/>
      <c r="U198" s="2"/>
      <c r="V198" s="2"/>
      <c r="W198" s="80"/>
    </row>
    <row r="199" spans="1:23" ht="15.5" x14ac:dyDescent="0.35">
      <c r="B199" s="578" t="str">
        <f>B195</f>
        <v>Henderson</v>
      </c>
      <c r="C199" s="180">
        <f t="shared" ref="C199:J199" si="110">IF((C195)&lt;&gt;(C197),(IF((C197)&gt;(C195),(1),(0))),(0.5))</f>
        <v>1</v>
      </c>
      <c r="D199" s="180">
        <f t="shared" si="110"/>
        <v>1</v>
      </c>
      <c r="E199" s="180">
        <f t="shared" si="110"/>
        <v>1</v>
      </c>
      <c r="F199" s="180">
        <f t="shared" si="110"/>
        <v>1</v>
      </c>
      <c r="G199" s="180">
        <f t="shared" si="110"/>
        <v>0</v>
      </c>
      <c r="H199" s="180">
        <f t="shared" si="110"/>
        <v>1</v>
      </c>
      <c r="I199" s="180">
        <f t="shared" si="110"/>
        <v>0.5</v>
      </c>
      <c r="J199" s="180">
        <f t="shared" si="110"/>
        <v>0</v>
      </c>
      <c r="K199" s="180">
        <f>IF((K195)&lt;&gt;(K197),(IF((K197)&gt;(K195),(1),(0))),(0.5))</f>
        <v>1</v>
      </c>
      <c r="L199" s="180">
        <f>SUM(C199:K199)</f>
        <v>6.5</v>
      </c>
      <c r="M199" s="180">
        <f t="shared" ref="M199:U199" si="111">IF((M195)&lt;&gt;(M197),(IF((M197)&gt;(M195),(1),(0))),(0.5))</f>
        <v>0.5</v>
      </c>
      <c r="N199" s="180">
        <f t="shared" si="111"/>
        <v>1</v>
      </c>
      <c r="O199" s="180">
        <f t="shared" si="111"/>
        <v>1</v>
      </c>
      <c r="P199" s="180">
        <f t="shared" si="111"/>
        <v>1</v>
      </c>
      <c r="Q199" s="180">
        <f t="shared" si="111"/>
        <v>1</v>
      </c>
      <c r="R199" s="180">
        <f t="shared" si="111"/>
        <v>1</v>
      </c>
      <c r="S199" s="180">
        <f t="shared" si="111"/>
        <v>1</v>
      </c>
      <c r="T199" s="180">
        <f t="shared" si="111"/>
        <v>1</v>
      </c>
      <c r="U199" s="180">
        <f t="shared" si="111"/>
        <v>0</v>
      </c>
      <c r="V199" s="180">
        <f>SUM(M199:U199)</f>
        <v>7.5</v>
      </c>
      <c r="W199" s="218">
        <f>SUM(V199+L199)</f>
        <v>14</v>
      </c>
    </row>
    <row r="200" spans="1:23" ht="15.5" x14ac:dyDescent="0.35">
      <c r="B200" s="579" t="str">
        <f>B197</f>
        <v>Stever II</v>
      </c>
      <c r="C200" s="220">
        <f t="shared" ref="C200:J200" si="112">IF((C197)&lt;&gt;(C195),(IF((C195)&gt;(C197),(1),(0))),(0.5))</f>
        <v>0</v>
      </c>
      <c r="D200" s="220">
        <f t="shared" si="112"/>
        <v>0</v>
      </c>
      <c r="E200" s="220">
        <f t="shared" si="112"/>
        <v>0</v>
      </c>
      <c r="F200" s="220">
        <f t="shared" si="112"/>
        <v>0</v>
      </c>
      <c r="G200" s="220">
        <f t="shared" si="112"/>
        <v>1</v>
      </c>
      <c r="H200" s="220">
        <f t="shared" si="112"/>
        <v>0</v>
      </c>
      <c r="I200" s="220">
        <f t="shared" si="112"/>
        <v>0.5</v>
      </c>
      <c r="J200" s="220">
        <f t="shared" si="112"/>
        <v>1</v>
      </c>
      <c r="K200" s="220">
        <f>IF((K197)&lt;&gt;(K195),(IF((K195)&gt;(K197),(1),(0))),(0.5))</f>
        <v>0</v>
      </c>
      <c r="L200" s="220">
        <f>SUM(C200:K200)</f>
        <v>2.5</v>
      </c>
      <c r="M200" s="220">
        <f t="shared" ref="M200:U200" si="113">IF((M197)&lt;&gt;(M195),(IF((M195)&gt;(M197),(1),(0))),(0.5))</f>
        <v>0.5</v>
      </c>
      <c r="N200" s="220">
        <f t="shared" si="113"/>
        <v>0</v>
      </c>
      <c r="O200" s="220">
        <f t="shared" si="113"/>
        <v>0</v>
      </c>
      <c r="P200" s="220">
        <f t="shared" si="113"/>
        <v>0</v>
      </c>
      <c r="Q200" s="220">
        <f t="shared" si="113"/>
        <v>0</v>
      </c>
      <c r="R200" s="220">
        <f t="shared" si="113"/>
        <v>0</v>
      </c>
      <c r="S200" s="220">
        <f t="shared" si="113"/>
        <v>0</v>
      </c>
      <c r="T200" s="220">
        <f t="shared" si="113"/>
        <v>0</v>
      </c>
      <c r="U200" s="220">
        <f t="shared" si="113"/>
        <v>1</v>
      </c>
      <c r="V200" s="220">
        <f>SUM(M200:U200)</f>
        <v>1.5</v>
      </c>
      <c r="W200" s="221">
        <f>SUM(L200+V200)</f>
        <v>4</v>
      </c>
    </row>
    <row r="201" spans="1:23" x14ac:dyDescent="0.35">
      <c r="C201" s="2"/>
      <c r="D201" s="2"/>
      <c r="E201" s="2"/>
      <c r="F201" s="2"/>
      <c r="G201" s="2"/>
      <c r="H201" s="2"/>
      <c r="I201" s="2"/>
      <c r="J201" s="2"/>
      <c r="K201" s="2"/>
      <c r="L201" s="2"/>
      <c r="M201" s="2"/>
      <c r="N201" s="2"/>
      <c r="O201" s="2"/>
      <c r="P201" s="2"/>
      <c r="Q201" s="2"/>
      <c r="R201" s="2"/>
      <c r="S201" s="2"/>
      <c r="T201" s="2"/>
      <c r="U201" s="2"/>
      <c r="V201" s="2"/>
      <c r="W201" s="2"/>
    </row>
    <row r="202" spans="1:23" x14ac:dyDescent="0.35">
      <c r="B202" s="189" t="s">
        <v>249</v>
      </c>
      <c r="C202" s="188"/>
      <c r="D202" s="188"/>
      <c r="E202" s="188"/>
      <c r="F202" s="188"/>
      <c r="G202" s="188"/>
      <c r="H202" s="188"/>
      <c r="I202" s="188"/>
      <c r="J202" s="188"/>
      <c r="K202" s="188"/>
      <c r="L202" s="188"/>
      <c r="M202" s="188"/>
      <c r="N202" s="188"/>
      <c r="O202" s="188"/>
      <c r="P202" s="188"/>
      <c r="Q202" s="188"/>
      <c r="R202" s="680" t="s">
        <v>25</v>
      </c>
      <c r="S202" s="680"/>
      <c r="T202" s="681"/>
      <c r="U202" s="682"/>
      <c r="V202" s="682"/>
      <c r="W202" s="683"/>
    </row>
    <row r="203" spans="1:23" x14ac:dyDescent="0.35">
      <c r="A203" s="1">
        <f>VLOOKUP(B203,'Player Info'!B5:C55,2,FALSE)</f>
        <v>12</v>
      </c>
      <c r="B203" s="63" t="str">
        <f>VLOOKUP(9,'Day One'!A148:B163,2,FALSE)</f>
        <v>Stremlau</v>
      </c>
      <c r="C203" s="2">
        <f>VLOOKUP(B203,B11:U26,2,FALSE)-IF((B$204)&gt;=($C10),(IF((B$204)-18&gt;=($C10),2,1)),0)</f>
        <v>5</v>
      </c>
      <c r="D203" s="2">
        <f>VLOOKUP(B203,B11:U26,3,FALSE)-IF((B$204)&gt;=($D10),(IF((B$204)-18&gt;=($D10),2,1)),0)</f>
        <v>5</v>
      </c>
      <c r="E203" s="2">
        <f>VLOOKUP(B203,B11:U26,4,FALSE)-IF((B$204)&gt;=($E10),(IF((B$204)-18&gt;=($E10),2,1)),0)</f>
        <v>6</v>
      </c>
      <c r="F203" s="2">
        <f>VLOOKUP(B203,B11:U26,5,FALSE)-IF((B$204)&gt;=($F10),(IF((B$204)-18&gt;=($F10),2,1)),0)</f>
        <v>6</v>
      </c>
      <c r="G203" s="2">
        <f>VLOOKUP(B203,B11:U26,6,FALSE)-IF((B$204)&gt;=($G10),(IF((B$204)-18&gt;=($G10),2,1)),0)</f>
        <v>4</v>
      </c>
      <c r="H203" s="2">
        <f>VLOOKUP(B203,B11:U26,7,FALSE)-IF((B$204)&gt;=($H10),(IF((B$204)-18&gt;=($H10),2,1)),0)</f>
        <v>4</v>
      </c>
      <c r="I203" s="2">
        <f>VLOOKUP(B203,B11:U26,8,FALSE)-IF((B$204)&gt;=($I10),(IF((B$204)-18&gt;=($I10),2,1)),0)</f>
        <v>4</v>
      </c>
      <c r="J203" s="2">
        <f>VLOOKUP(B203,B11:U26,9,FALSE)-IF((B$204)&gt;=($J10),(IF((B$204)-18&gt;=($J10),2,1)),0)</f>
        <v>3</v>
      </c>
      <c r="K203" s="2">
        <f>VLOOKUP(B203,B11:U26,10,FALSE)-IF((B$204)&gt;=($K10),(IF((B$204)-18&gt;=($K10),2,1)),0)</f>
        <v>4</v>
      </c>
      <c r="L203" s="2">
        <f>SUM(C203:K203)</f>
        <v>41</v>
      </c>
      <c r="M203" s="2">
        <f>VLOOKUP(B203,B11:U26,12,FALSE)-IF((B$204)&gt;=($M10),(IF((B$204)-18&gt;=($M10),2,1)),0)</f>
        <v>4</v>
      </c>
      <c r="N203" s="2">
        <f>VLOOKUP(B203,B11:U26,13,FALSE)-IF((B$204)&gt;=($N10),(IF((B$204)-18&gt;=($N10),2,1)),0)</f>
        <v>5</v>
      </c>
      <c r="O203" s="2">
        <f>VLOOKUP(B203,B11:U26,14,FALSE)-IF((B$204)&gt;=($O10),(IF((B$204)-18&gt;=($O10),2,1)),0)</f>
        <v>6</v>
      </c>
      <c r="P203" s="2">
        <f>VLOOKUP(B203,B11:U26,15,FALSE)-IF((B$204)&gt;=($P10),(IF((B$204)-18&gt;=($P10),2,1)),0)</f>
        <v>3</v>
      </c>
      <c r="Q203" s="2">
        <f>VLOOKUP(B203,B11:U26,16,FALSE)-IF((B$204)&gt;=($Q10),(IF((B$204)-18&gt;=($Q10),2,1)),0)</f>
        <v>5</v>
      </c>
      <c r="R203" s="2">
        <f>VLOOKUP(B203,B11:U26,17,FALSE)-IF((B$204)&gt;=($R10),(IF((B$204)-18&gt;=($R10),2,1)),0)</f>
        <v>6</v>
      </c>
      <c r="S203" s="2">
        <f>VLOOKUP(B203,B11:U26,18,FALSE)-IF((B$204)&gt;=($S10),(IF((B$204)-18&gt;=($S10),2,1)),0)</f>
        <v>6</v>
      </c>
      <c r="T203" s="2">
        <f>VLOOKUP(B203,B11:U26,19,FALSE)-IF((B$204)&gt;=($T10),(IF((B$204)-18&gt;=($T10),2,1)),0)</f>
        <v>5</v>
      </c>
      <c r="U203" s="2">
        <f>VLOOKUP(B203,B11:U26,20,FALSE)-IF((B$204)&gt;=($U10),(IF((B$204)-18&gt;=($U10),2,1)),0)</f>
        <v>5</v>
      </c>
      <c r="V203" s="2">
        <f>SUM(M203:U203)</f>
        <v>45</v>
      </c>
      <c r="W203" s="12">
        <f>SUM(V203+L203)</f>
        <v>86</v>
      </c>
    </row>
    <row r="204" spans="1:23" x14ac:dyDescent="0.35">
      <c r="A204" s="1" t="s">
        <v>38</v>
      </c>
      <c r="B204" s="65">
        <f>(A203-(MIN(A203,A205)))</f>
        <v>0</v>
      </c>
      <c r="C204" s="2"/>
      <c r="D204" s="2"/>
      <c r="E204" s="2"/>
      <c r="F204" s="2"/>
      <c r="G204" s="2"/>
      <c r="H204" s="2"/>
      <c r="I204" s="2"/>
      <c r="J204" s="2"/>
      <c r="K204" s="2"/>
      <c r="L204" s="2"/>
      <c r="M204" s="2"/>
      <c r="N204" s="2"/>
      <c r="O204" s="2"/>
      <c r="P204" s="2"/>
      <c r="Q204" s="2"/>
      <c r="R204" s="2"/>
      <c r="S204" s="2"/>
      <c r="T204" s="2"/>
      <c r="U204" s="2"/>
      <c r="V204" s="2"/>
      <c r="W204" s="12"/>
    </row>
    <row r="205" spans="1:23" x14ac:dyDescent="0.35">
      <c r="A205" s="1">
        <f>VLOOKUP(B205,'Player Info'!B5:C55,2,FALSE)</f>
        <v>15</v>
      </c>
      <c r="B205" s="63" t="str">
        <f>VLOOKUP(8,'Day One'!A148:B163,2,FALSE)</f>
        <v>Reimers</v>
      </c>
      <c r="C205" s="2">
        <f>VLOOKUP(B205,B11:U26,2,FALSE)-IF((B$206)&gt;=($C10),(IF((B$206)-18&gt;=($C10),2,1)),0)</f>
        <v>7</v>
      </c>
      <c r="D205" s="2">
        <f>VLOOKUP(B205,B11:U26,3,FALSE)-IF((B$206)&gt;=($D10),(IF((B$206)-18&gt;=($D10),2,1)),0)</f>
        <v>4</v>
      </c>
      <c r="E205" s="2">
        <f>VLOOKUP(B205,B11:U26,4,FALSE)-IF((B$206)&gt;=($E10),(IF((B$206)-18&gt;=($E10),2,1)),0)</f>
        <v>5</v>
      </c>
      <c r="F205" s="2">
        <f>VLOOKUP(B205,B11:U26,5,FALSE)-IF((B$206)&gt;=($F10),(IF((B$206)-18&gt;=($F10),2,1)),0)</f>
        <v>7</v>
      </c>
      <c r="G205" s="2">
        <f>VLOOKUP(B205,B11:U26,6,FALSE)-IF((B$206)&gt;=($G10),(IF((B$206)-18&gt;=($G10),2,1)),0)</f>
        <v>5</v>
      </c>
      <c r="H205" s="2">
        <f>VLOOKUP(B205,B11:U26,7,FALSE)-IF((B$206)&gt;=($H10),(IF((B$206)-18&gt;=($H10),2,1)),0)</f>
        <v>4</v>
      </c>
      <c r="I205" s="2">
        <f>VLOOKUP(B205,B11:U26,8,FALSE)-IF((B$206)&gt;=($I10),(IF((B$206)-18&gt;=($I10),2,1)),0)</f>
        <v>5</v>
      </c>
      <c r="J205" s="2">
        <f>VLOOKUP(B205,B11:U26,9,FALSE)-IF((B$206)&gt;=($J10),(IF((B$206)-18&gt;=($J10),2,1)),0)</f>
        <v>3</v>
      </c>
      <c r="K205" s="2">
        <f>VLOOKUP(B205,B11:U26,10,FALSE)-IF((B$206)&gt;=($K10),(IF((B$206)-18&gt;=($K10),2,1)),0)</f>
        <v>5</v>
      </c>
      <c r="L205" s="2">
        <f>SUM(C205:K205)</f>
        <v>45</v>
      </c>
      <c r="M205" s="2">
        <f>VLOOKUP(B205,B11:U26,12,FALSE)-IF((B$206)&gt;=($M10),(IF((B$206)-18&gt;=($M10),2,1)),0)</f>
        <v>6</v>
      </c>
      <c r="N205" s="2">
        <f>VLOOKUP(B205,B11:U26,13,FALSE)-IF((B$206)&gt;=($N10),(IF((B$206)-18&gt;=($N10),2,1)),0)</f>
        <v>5</v>
      </c>
      <c r="O205" s="2">
        <f>VLOOKUP(B205,B11:U26,14,FALSE)-IF((B$206)&gt;=($O10),(IF((B$206)-18&gt;=($O10),2,1)),0)</f>
        <v>6</v>
      </c>
      <c r="P205" s="2">
        <f>VLOOKUP(B205,B11:U26,15,FALSE)-IF((B$206)&gt;=($P10),(IF((B$206)-18&gt;=($P10),2,1)),0)</f>
        <v>5</v>
      </c>
      <c r="Q205" s="2">
        <f>VLOOKUP(B205,B11:U26,16,FALSE)-IF((B$206)&gt;=($Q10),(IF((B$206)-18&gt;=($Q10),2,1)),0)</f>
        <v>5</v>
      </c>
      <c r="R205" s="2">
        <f>VLOOKUP(B205,B11:U26,17,FALSE)-IF((B$206)&gt;=($R10),(IF((B$206)-18&gt;=($R10),2,1)),0)</f>
        <v>4</v>
      </c>
      <c r="S205" s="2">
        <f>VLOOKUP(B205,B11:U26,18,FALSE)-IF((B$206)&gt;=($S10),(IF((B$206)-18&gt;=($S10),2,1)),0)</f>
        <v>6</v>
      </c>
      <c r="T205" s="2">
        <f>VLOOKUP(B205,B11:U26,19,FALSE)-IF((B$206)&gt;=($T10),(IF((B$206)-18&gt;=($T10),2,1)),0)</f>
        <v>5</v>
      </c>
      <c r="U205" s="2">
        <f>VLOOKUP(B205,B11:U26,20,FALSE)-IF((B$206)&gt;=($U10),(IF((B$206)-18&gt;=($U10),2,1)),0)</f>
        <v>5</v>
      </c>
      <c r="V205" s="2">
        <f>SUM(M205:U205)</f>
        <v>47</v>
      </c>
      <c r="W205" s="12">
        <f>SUM(L205+V205)</f>
        <v>92</v>
      </c>
    </row>
    <row r="206" spans="1:23" x14ac:dyDescent="0.35">
      <c r="A206" s="1" t="s">
        <v>38</v>
      </c>
      <c r="B206" s="63">
        <f>(A205-(MIN(A203,A205)))</f>
        <v>3</v>
      </c>
      <c r="C206" s="2"/>
      <c r="D206" s="2"/>
      <c r="E206" s="2"/>
      <c r="F206" s="2"/>
      <c r="G206" s="2"/>
      <c r="H206" s="2"/>
      <c r="I206" s="2"/>
      <c r="J206" s="2"/>
      <c r="K206" s="2"/>
      <c r="L206" s="2"/>
      <c r="M206" s="2"/>
      <c r="N206" s="2"/>
      <c r="O206" s="2"/>
      <c r="P206" s="2"/>
      <c r="Q206" s="2"/>
      <c r="R206" s="2"/>
      <c r="S206" s="2"/>
      <c r="T206" s="2"/>
      <c r="U206" s="2"/>
      <c r="V206" s="2"/>
      <c r="W206" s="12"/>
    </row>
    <row r="207" spans="1:23" ht="15.5" x14ac:dyDescent="0.35">
      <c r="B207" s="580" t="str">
        <f>B203</f>
        <v>Stremlau</v>
      </c>
      <c r="C207" s="180">
        <f>IF((C203)&lt;&gt;(C205),(IF((C205)&gt;(C203),(1),(0))),(0.5))</f>
        <v>1</v>
      </c>
      <c r="D207" s="180">
        <f t="shared" ref="D207:U207" si="114">IF((D203)&lt;&gt;(D205),(IF((D205)&gt;(D203),(1),(0))),(0.5))</f>
        <v>0</v>
      </c>
      <c r="E207" s="180">
        <f t="shared" si="114"/>
        <v>0</v>
      </c>
      <c r="F207" s="180">
        <f t="shared" si="114"/>
        <v>1</v>
      </c>
      <c r="G207" s="180">
        <f t="shared" si="114"/>
        <v>1</v>
      </c>
      <c r="H207" s="180">
        <f t="shared" si="114"/>
        <v>0.5</v>
      </c>
      <c r="I207" s="180">
        <f t="shared" si="114"/>
        <v>1</v>
      </c>
      <c r="J207" s="180">
        <f t="shared" si="114"/>
        <v>0.5</v>
      </c>
      <c r="K207" s="180">
        <f t="shared" si="114"/>
        <v>1</v>
      </c>
      <c r="L207" s="180">
        <f>SUM(C207:K207)</f>
        <v>6</v>
      </c>
      <c r="M207" s="180">
        <f t="shared" si="114"/>
        <v>1</v>
      </c>
      <c r="N207" s="180">
        <f t="shared" si="114"/>
        <v>0.5</v>
      </c>
      <c r="O207" s="180">
        <f t="shared" si="114"/>
        <v>0.5</v>
      </c>
      <c r="P207" s="180">
        <f t="shared" si="114"/>
        <v>1</v>
      </c>
      <c r="Q207" s="180">
        <f t="shared" si="114"/>
        <v>0.5</v>
      </c>
      <c r="R207" s="180">
        <f t="shared" si="114"/>
        <v>0</v>
      </c>
      <c r="S207" s="180">
        <f t="shared" si="114"/>
        <v>0.5</v>
      </c>
      <c r="T207" s="180">
        <f t="shared" si="114"/>
        <v>0.5</v>
      </c>
      <c r="U207" s="180">
        <f t="shared" si="114"/>
        <v>0.5</v>
      </c>
      <c r="V207" s="180">
        <f>SUM(M207:U207)</f>
        <v>5</v>
      </c>
      <c r="W207" s="199">
        <f>SUM(L207+V207)</f>
        <v>11</v>
      </c>
    </row>
    <row r="208" spans="1:23" ht="16" thickBot="1" x14ac:dyDescent="0.4">
      <c r="B208" s="581" t="str">
        <f>B205</f>
        <v>Reimers</v>
      </c>
      <c r="C208" s="201">
        <f>IF((C205)&lt;&gt;(C203),(IF((C203)&gt;(C205),(1),(0))),(0.5))</f>
        <v>0</v>
      </c>
      <c r="D208" s="201">
        <f t="shared" ref="D208:U208" si="115">IF((D205)&lt;&gt;(D203),(IF((D203)&gt;(D205),(1),(0))),(0.5))</f>
        <v>1</v>
      </c>
      <c r="E208" s="201">
        <f t="shared" si="115"/>
        <v>1</v>
      </c>
      <c r="F208" s="201">
        <f t="shared" si="115"/>
        <v>0</v>
      </c>
      <c r="G208" s="201">
        <f t="shared" si="115"/>
        <v>0</v>
      </c>
      <c r="H208" s="201">
        <f t="shared" si="115"/>
        <v>0.5</v>
      </c>
      <c r="I208" s="201">
        <f t="shared" si="115"/>
        <v>0</v>
      </c>
      <c r="J208" s="201">
        <f t="shared" si="115"/>
        <v>0.5</v>
      </c>
      <c r="K208" s="201">
        <f t="shared" si="115"/>
        <v>0</v>
      </c>
      <c r="L208" s="201">
        <f>SUM(C208:K208)</f>
        <v>3</v>
      </c>
      <c r="M208" s="201">
        <f t="shared" si="115"/>
        <v>0</v>
      </c>
      <c r="N208" s="201">
        <f t="shared" si="115"/>
        <v>0.5</v>
      </c>
      <c r="O208" s="201">
        <f t="shared" si="115"/>
        <v>0.5</v>
      </c>
      <c r="P208" s="201">
        <f t="shared" si="115"/>
        <v>0</v>
      </c>
      <c r="Q208" s="201">
        <f t="shared" si="115"/>
        <v>0.5</v>
      </c>
      <c r="R208" s="201">
        <f t="shared" si="115"/>
        <v>1</v>
      </c>
      <c r="S208" s="201">
        <f t="shared" si="115"/>
        <v>0.5</v>
      </c>
      <c r="T208" s="201">
        <f t="shared" si="115"/>
        <v>0.5</v>
      </c>
      <c r="U208" s="201">
        <f t="shared" si="115"/>
        <v>0.5</v>
      </c>
      <c r="V208" s="201">
        <f>SUM(M208:U208)</f>
        <v>4</v>
      </c>
      <c r="W208" s="202">
        <f>SUM(L208+V208)</f>
        <v>7</v>
      </c>
    </row>
    <row r="209" spans="1:23" ht="15" thickBot="1" x14ac:dyDescent="0.4">
      <c r="B209" s="77"/>
      <c r="C209" s="67"/>
      <c r="D209" s="67"/>
      <c r="E209" s="67"/>
      <c r="F209" s="67"/>
      <c r="G209" s="67"/>
      <c r="H209" s="67"/>
      <c r="I209" s="67"/>
      <c r="J209" s="67"/>
      <c r="K209" s="67"/>
      <c r="L209" s="78"/>
      <c r="M209" s="67"/>
      <c r="N209" s="67"/>
      <c r="O209" s="67"/>
      <c r="P209" s="67"/>
      <c r="Q209" s="67"/>
      <c r="R209" s="67"/>
      <c r="S209" s="67"/>
      <c r="T209" s="67"/>
      <c r="U209" s="67"/>
      <c r="V209" s="67"/>
      <c r="W209" s="78"/>
    </row>
    <row r="210" spans="1:23" x14ac:dyDescent="0.35">
      <c r="B210" s="20" t="s">
        <v>250</v>
      </c>
      <c r="C210" s="21"/>
      <c r="D210" s="21"/>
      <c r="E210" s="21"/>
      <c r="F210" s="21"/>
      <c r="G210" s="21"/>
      <c r="H210" s="21"/>
      <c r="I210" s="21"/>
      <c r="J210" s="21"/>
      <c r="K210" s="21"/>
      <c r="L210" s="21"/>
      <c r="M210" s="21"/>
      <c r="N210" s="21"/>
      <c r="O210" s="21"/>
      <c r="P210" s="21"/>
      <c r="Q210" s="21"/>
      <c r="R210" s="643" t="s">
        <v>25</v>
      </c>
      <c r="S210" s="643"/>
      <c r="T210" s="670"/>
      <c r="U210" s="671"/>
      <c r="V210" s="671"/>
      <c r="W210" s="672"/>
    </row>
    <row r="211" spans="1:23" x14ac:dyDescent="0.35">
      <c r="A211" s="1">
        <f>VLOOKUP(B211,'Player Info'!B5:C55,2,FALSE)</f>
        <v>26</v>
      </c>
      <c r="B211" s="63" t="str">
        <f>VLOOKUP(4,'Day One'!A148:B163,2,FALSE)</f>
        <v>Stever</v>
      </c>
      <c r="C211" s="2">
        <f>VLOOKUP(B211,B11:U26,2,FALSE)-IF((B$212)&gt;=($C10),(IF((B$212)-18&gt;=($C10),2,1)),0)</f>
        <v>5</v>
      </c>
      <c r="D211" s="2">
        <f>VLOOKUP(B211,B11:U26,3,FALSE)-IF((B$212)&gt;=($D10),(IF((B$212)-18&gt;=($D10),2,1)),0)</f>
        <v>6</v>
      </c>
      <c r="E211" s="2">
        <f>VLOOKUP(B211,B11:U26,4,FALSE)-IF((B$212)&gt;=($E10),(IF((B$212)-18&gt;=($E10),2,1)),0)</f>
        <v>4</v>
      </c>
      <c r="F211" s="2">
        <f>VLOOKUP(B211,B11:U26,5,FALSE)-IF((B$212)&gt;=($F10),(IF((B$212)-18&gt;=($F10),2,1)),0)</f>
        <v>7</v>
      </c>
      <c r="G211" s="2">
        <f>VLOOKUP(B211,B11:U26,6,FALSE)-IF((B$212)&gt;=($G10),(IF((B$212)-18&gt;=($G10),2,1)),0)</f>
        <v>3</v>
      </c>
      <c r="H211" s="2">
        <f>VLOOKUP(B211,B11:U26,7,FALSE)-IF((B$212)&gt;=($H10),(IF((B$212)-18&gt;=($H10),2,1)),0)</f>
        <v>4</v>
      </c>
      <c r="I211" s="2">
        <f>VLOOKUP(B211,B11:U26,8,FALSE)-IF((B$212)&gt;=($I10),(IF((B$212)-18&gt;=($I10),2,1)),0)</f>
        <v>5</v>
      </c>
      <c r="J211" s="2">
        <f>VLOOKUP(B211,B11:U26,9,FALSE)-IF((B$212)&gt;=($J10),(IF((B$212)-18&gt;=($J10),2,1)),0)</f>
        <v>4</v>
      </c>
      <c r="K211" s="2">
        <f>VLOOKUP(B211,B11:U26,10,FALSE)-IF((B$212)&gt;=($K10),(IF((B$212)-18&gt;=($K10),2,1)),0)</f>
        <v>5</v>
      </c>
      <c r="L211">
        <f>SUM(C211:K211)</f>
        <v>43</v>
      </c>
      <c r="M211" s="2">
        <f>VLOOKUP(B211,B11:U26,12,FALSE)-IF((B$212)&gt;=($M10),(IF((B$212)-18&gt;=($M10),2,1)),0)</f>
        <v>3</v>
      </c>
      <c r="N211" s="2">
        <f>VLOOKUP(B211,B11:U26,13,FALSE)-IF((B$212)&gt;=($N10),(IF((B$212)-18&gt;=($N10),2,1)),0)</f>
        <v>4</v>
      </c>
      <c r="O211" s="2">
        <f>VLOOKUP(B211,B11:U26,14,FALSE)-IF((B$212)&gt;=($O10),(IF((B$212)-18&gt;=($O10),2,1)),0)</f>
        <v>5</v>
      </c>
      <c r="P211" s="2">
        <f>VLOOKUP(B211,B11:U26,15,FALSE)-IF((B$212)&gt;=($P10),(IF((B$212)-18&gt;=($P10),2,1)),0)</f>
        <v>5</v>
      </c>
      <c r="Q211" s="2">
        <f>VLOOKUP(B211,B11:U26,16,FALSE)-IF((B$212)&gt;=($Q10),(IF((B$212)-18&gt;=($Q10),2,1)),0)</f>
        <v>7</v>
      </c>
      <c r="R211" s="2">
        <f>VLOOKUP(B211,B11:U26,17,FALSE)-IF((B$212)&gt;=($R10),(IF((B$212)-18&gt;=($R10),2,1)),0)</f>
        <v>5</v>
      </c>
      <c r="S211" s="2">
        <f>VLOOKUP(B211,B11:U26,18,FALSE)-IF((B$212)&gt;=($S10),(IF((B$212)-18&gt;=($S10),2,1)),0)</f>
        <v>7</v>
      </c>
      <c r="T211" s="2">
        <f>VLOOKUP(B211,B11:U26,19,FALSE)-IF((B$212)&gt;=($T10),(IF((B$212)-18&gt;=($T10),2,1)),0)</f>
        <v>6</v>
      </c>
      <c r="U211" s="2">
        <f>VLOOKUP(B211,B11:U26,20,FALSE)-IF((B$212)&gt;=($U10),(IF((B$212)-18&gt;=($U10),2,1)),0)</f>
        <v>8</v>
      </c>
      <c r="V211">
        <f>SUM(M211:U211)</f>
        <v>50</v>
      </c>
      <c r="W211" s="12">
        <f>SUM(V211+L211)</f>
        <v>93</v>
      </c>
    </row>
    <row r="212" spans="1:23" x14ac:dyDescent="0.35">
      <c r="A212" s="1" t="s">
        <v>38</v>
      </c>
      <c r="B212" s="65">
        <f>(A211-(MIN(A213,A211)))</f>
        <v>0</v>
      </c>
      <c r="C212" s="2"/>
      <c r="D212" s="2"/>
      <c r="E212" s="2"/>
      <c r="F212" s="2"/>
      <c r="G212" s="2"/>
      <c r="H212" s="2"/>
      <c r="I212" s="2"/>
      <c r="J212" s="2"/>
      <c r="K212" s="2"/>
      <c r="M212" s="2"/>
      <c r="N212" s="2"/>
      <c r="O212" s="2"/>
      <c r="P212" s="2"/>
      <c r="Q212" s="2"/>
      <c r="R212" s="2"/>
      <c r="S212" s="2"/>
      <c r="T212" s="2"/>
      <c r="U212" s="2"/>
      <c r="W212" s="12"/>
    </row>
    <row r="213" spans="1:23" x14ac:dyDescent="0.35">
      <c r="A213" s="1">
        <f>VLOOKUP(B213,'Player Info'!B5:C55,2,FALSE)</f>
        <v>26</v>
      </c>
      <c r="B213" s="63" t="str">
        <f>VLOOKUP(13,'Day One'!A148:B163,2,FALSE)</f>
        <v>Mueller</v>
      </c>
      <c r="C213" s="2">
        <f>VLOOKUP(B213,B11:U26,2,FALSE)-IF((B$214)&gt;=($C10),(IF((B$214)-18&gt;=($C10),2,1)),0)</f>
        <v>6</v>
      </c>
      <c r="D213" s="2">
        <f>VLOOKUP(B213,B11:U26,3,FALSE)-IF((B$214)&gt;=($D10),(IF((B$214)-18&gt;=($D10),2,1)),0)</f>
        <v>5</v>
      </c>
      <c r="E213" s="2">
        <f>VLOOKUP(B213,B11:U26,4,FALSE)-IF((B$214)&gt;=($E10),(IF((B$214)-18&gt;=($E10),2,1)),0)</f>
        <v>5</v>
      </c>
      <c r="F213" s="2">
        <f>VLOOKUP(B213,B11:U26,5,FALSE)-IF((B$214)&gt;=($F10),(IF((B$214)-18&gt;=($F10),2,1)),0)</f>
        <v>8</v>
      </c>
      <c r="G213" s="2">
        <f>VLOOKUP(B213,B11:U26,6,FALSE)-IF((B$214)&gt;=($G10),(IF((B$214)-18&gt;=($G10),2,1)),0)</f>
        <v>7</v>
      </c>
      <c r="H213" s="2">
        <f>VLOOKUP(B213,B11:U26,7,FALSE)-IF((B$214)&gt;=($H10),(IF((B$214)-18&gt;=($H10),2,1)),0)</f>
        <v>4</v>
      </c>
      <c r="I213" s="2">
        <f>VLOOKUP(B213,B11:U26,8,FALSE)-IF((B$214)&gt;=($I10),(IF((B$214)-18&gt;=($I10),2,1)),0)</f>
        <v>6</v>
      </c>
      <c r="J213" s="2">
        <f>VLOOKUP(B213,B11:U26,9,FALSE)-IF((B$214)&gt;=($J10),(IF((B$214)-18&gt;=($J10),2,1)),0)</f>
        <v>4</v>
      </c>
      <c r="K213" s="2">
        <f>VLOOKUP(B213,B11:U26,10,FALSE)-IF((B$214)&gt;=($K10),(IF((B$214)-18&gt;=($K10),2,1)),0)</f>
        <v>5</v>
      </c>
      <c r="L213">
        <f>SUM(C213:K213)</f>
        <v>50</v>
      </c>
      <c r="M213" s="2">
        <f>VLOOKUP(B213,B11:U26,12,FALSE)-IF((B$214)&gt;=($M10),(IF((B$214)-18&gt;=($M10),2,1)),0)</f>
        <v>5</v>
      </c>
      <c r="N213" s="2">
        <f>VLOOKUP(B213,B11:U26,13,FALSE)-IF((B$214)&gt;=($N10),(IF((B$214)-18&gt;=($N10),2,1)),0)</f>
        <v>5</v>
      </c>
      <c r="O213" s="2">
        <f>VLOOKUP(B213,B11:U26,14,FALSE)-IF((B$214)&gt;=($O10),(IF((B$214)-18&gt;=($O10),2,1)),0)</f>
        <v>8</v>
      </c>
      <c r="P213" s="2">
        <f>VLOOKUP(B213,B11:U26,15,FALSE)-IF((B$214)&gt;=($P10),(IF((B$214)-18&gt;=($P10),2,1)),0)</f>
        <v>6</v>
      </c>
      <c r="Q213" s="2">
        <f>VLOOKUP(B213,B11:U26,16,FALSE)-IF((B$214)&gt;=($Q10),(IF((B$214)-18&gt;=($Q10),2,1)),0)</f>
        <v>7</v>
      </c>
      <c r="R213" s="2">
        <f>VLOOKUP(B213,B11:U26,17,FALSE)-IF((B$214)&gt;=($R10),(IF((B$214)-18&gt;=($R10),2,1)),0)</f>
        <v>3</v>
      </c>
      <c r="S213" s="2">
        <f>VLOOKUP(B213,B11:U26,18,FALSE)-IF((B$214)&gt;=($S10),(IF((B$214)-18&gt;=($S10),2,1)),0)</f>
        <v>6</v>
      </c>
      <c r="T213" s="2">
        <f>VLOOKUP(B213,B11:U26,19,FALSE)-IF((B$214)&gt;=($T10),(IF((B$214)-18&gt;=($T10),2,1)),0)</f>
        <v>8</v>
      </c>
      <c r="U213" s="2">
        <f>VLOOKUP(B213,B11:U26,20,FALSE)-IF((B$214)&gt;=($U10),(IF((B$214)-18&gt;=($U10),2,1)),0)</f>
        <v>6</v>
      </c>
      <c r="V213">
        <f>SUM(M213:U213)</f>
        <v>54</v>
      </c>
      <c r="W213" s="12">
        <f>SUM(V213+L213)</f>
        <v>104</v>
      </c>
    </row>
    <row r="214" spans="1:23" x14ac:dyDescent="0.35">
      <c r="A214" s="1" t="s">
        <v>38</v>
      </c>
      <c r="B214" s="63">
        <f>(A213-(MIN(A211,A213)))</f>
        <v>0</v>
      </c>
      <c r="W214" s="5"/>
    </row>
    <row r="215" spans="1:23" ht="15.5" x14ac:dyDescent="0.35">
      <c r="B215" s="580" t="str">
        <f>B211</f>
        <v>Stever</v>
      </c>
      <c r="C215" s="183">
        <f>IF((C211)&lt;&gt;(C213),(IF((C213)&gt;(C211),(1),(0))),(0.5))</f>
        <v>1</v>
      </c>
      <c r="D215" s="183">
        <f t="shared" ref="D215:U215" si="116">IF((D211)&lt;&gt;(D213),(IF((D213)&gt;(D211),(1),(0))),(0.5))</f>
        <v>0</v>
      </c>
      <c r="E215" s="183">
        <f t="shared" si="116"/>
        <v>1</v>
      </c>
      <c r="F215" s="183">
        <f t="shared" si="116"/>
        <v>1</v>
      </c>
      <c r="G215" s="183">
        <f t="shared" si="116"/>
        <v>1</v>
      </c>
      <c r="H215" s="183">
        <f t="shared" si="116"/>
        <v>0.5</v>
      </c>
      <c r="I215" s="183">
        <f t="shared" si="116"/>
        <v>1</v>
      </c>
      <c r="J215" s="183">
        <f t="shared" si="116"/>
        <v>0.5</v>
      </c>
      <c r="K215" s="183">
        <f t="shared" si="116"/>
        <v>0.5</v>
      </c>
      <c r="L215" s="183">
        <f>SUM(C215:K215)</f>
        <v>6.5</v>
      </c>
      <c r="M215" s="183">
        <f t="shared" si="116"/>
        <v>1</v>
      </c>
      <c r="N215" s="183">
        <f t="shared" si="116"/>
        <v>1</v>
      </c>
      <c r="O215" s="183">
        <f t="shared" si="116"/>
        <v>1</v>
      </c>
      <c r="P215" s="183">
        <f t="shared" si="116"/>
        <v>1</v>
      </c>
      <c r="Q215" s="183">
        <f t="shared" si="116"/>
        <v>0.5</v>
      </c>
      <c r="R215" s="183">
        <f t="shared" si="116"/>
        <v>0</v>
      </c>
      <c r="S215" s="183">
        <f t="shared" si="116"/>
        <v>0</v>
      </c>
      <c r="T215" s="183">
        <f t="shared" si="116"/>
        <v>1</v>
      </c>
      <c r="U215" s="183">
        <f t="shared" si="116"/>
        <v>0</v>
      </c>
      <c r="V215" s="183">
        <f>SUM(M215:U215)</f>
        <v>5.5</v>
      </c>
      <c r="W215" s="203">
        <f>SUM(V215+L215)</f>
        <v>12</v>
      </c>
    </row>
    <row r="216" spans="1:23" ht="16" thickBot="1" x14ac:dyDescent="0.4">
      <c r="B216" s="582" t="str">
        <f>B213</f>
        <v>Mueller</v>
      </c>
      <c r="C216" s="194">
        <f>IF((C213)&lt;&gt;(C211),(IF((C211)&gt;(C213),(1),(0))),(0.5))</f>
        <v>0</v>
      </c>
      <c r="D216" s="194">
        <f t="shared" ref="D216:U216" si="117">IF((D213)&lt;&gt;(D211),(IF((D211)&gt;(D213),(1),(0))),(0.5))</f>
        <v>1</v>
      </c>
      <c r="E216" s="194">
        <f t="shared" si="117"/>
        <v>0</v>
      </c>
      <c r="F216" s="194">
        <f t="shared" si="117"/>
        <v>0</v>
      </c>
      <c r="G216" s="194">
        <f t="shared" si="117"/>
        <v>0</v>
      </c>
      <c r="H216" s="194">
        <f t="shared" si="117"/>
        <v>0.5</v>
      </c>
      <c r="I216" s="194">
        <f t="shared" si="117"/>
        <v>0</v>
      </c>
      <c r="J216" s="194">
        <f t="shared" si="117"/>
        <v>0.5</v>
      </c>
      <c r="K216" s="194">
        <f t="shared" si="117"/>
        <v>0.5</v>
      </c>
      <c r="L216" s="194">
        <f>SUM(C216:K216)</f>
        <v>2.5</v>
      </c>
      <c r="M216" s="194">
        <f t="shared" si="117"/>
        <v>0</v>
      </c>
      <c r="N216" s="194">
        <f t="shared" si="117"/>
        <v>0</v>
      </c>
      <c r="O216" s="194">
        <f t="shared" si="117"/>
        <v>0</v>
      </c>
      <c r="P216" s="194">
        <f t="shared" si="117"/>
        <v>0</v>
      </c>
      <c r="Q216" s="194">
        <f t="shared" si="117"/>
        <v>0.5</v>
      </c>
      <c r="R216" s="194">
        <f t="shared" si="117"/>
        <v>1</v>
      </c>
      <c r="S216" s="194">
        <f t="shared" si="117"/>
        <v>1</v>
      </c>
      <c r="T216" s="194">
        <f t="shared" si="117"/>
        <v>0</v>
      </c>
      <c r="U216" s="194">
        <f t="shared" si="117"/>
        <v>1</v>
      </c>
      <c r="V216" s="194">
        <f>SUM(M216:U216)</f>
        <v>3.5</v>
      </c>
      <c r="W216" s="195">
        <f>SUM(L216,V216)</f>
        <v>6</v>
      </c>
    </row>
    <row r="217" spans="1:23" ht="15" thickBot="1" x14ac:dyDescent="0.4"/>
    <row r="218" spans="1:23" x14ac:dyDescent="0.35">
      <c r="B218" s="20" t="s">
        <v>251</v>
      </c>
      <c r="C218" s="21"/>
      <c r="D218" s="21"/>
      <c r="E218" s="21"/>
      <c r="F218" s="21"/>
      <c r="G218" s="21"/>
      <c r="H218" s="21"/>
      <c r="I218" s="21"/>
      <c r="J218" s="21"/>
      <c r="K218" s="21"/>
      <c r="L218" s="21"/>
      <c r="M218" s="21"/>
      <c r="N218" s="21"/>
      <c r="O218" s="21"/>
      <c r="P218" s="21"/>
      <c r="Q218" s="21"/>
      <c r="R218" s="21"/>
      <c r="S218" s="21"/>
      <c r="T218" s="21"/>
      <c r="U218" s="21"/>
      <c r="V218" s="21"/>
      <c r="W218" s="191"/>
    </row>
    <row r="219" spans="1:23" x14ac:dyDescent="0.35">
      <c r="A219" s="1">
        <f>VLOOKUP(B219,'Player Info'!B5:C55,2,FALSE)</f>
        <v>14</v>
      </c>
      <c r="B219" s="63" t="str">
        <f>VLOOKUP(12,'Day One'!A148:B163,2,FALSE)</f>
        <v>Bruns</v>
      </c>
      <c r="C219">
        <f>VLOOKUP(B219,B11:U26,2,FALSE)-IF((B$220)&gt;=($C10),(IF((B$220)-18&gt;=($C10),2,1)),0)</f>
        <v>6</v>
      </c>
      <c r="D219">
        <f>VLOOKUP(B219,B11:U26,3,FALSE)-IF((B$220)&gt;=($D10),(IF((B$220)-18&gt;=($D10),2,1)),0)</f>
        <v>5</v>
      </c>
      <c r="E219">
        <f>VLOOKUP(B219,B11:U26,4,FALSE)-IF((B$220)&gt;=($E10),(IF((B$220)-18&gt;=($E10),2,1)),0)</f>
        <v>5</v>
      </c>
      <c r="F219">
        <f>VLOOKUP(B219,B11:U26,5,FALSE)-IF((B$220)&gt;=($F10),(IF((B$220)-18&gt;=($F10),2,1)),0)</f>
        <v>5</v>
      </c>
      <c r="G219">
        <f>VLOOKUP(B219,B11:U26,6,FALSE)-IF((B$220)&gt;=($G10),(IF((B$220)-18&gt;=($G10),2,1)),0)</f>
        <v>4</v>
      </c>
      <c r="H219">
        <f>VLOOKUP(B219,B11:U26,7,FALSE)-IF((B$220)&gt;=($H10),(IF((B$220)-18&gt;=($H10),2,1)),0)</f>
        <v>3</v>
      </c>
      <c r="I219">
        <f>VLOOKUP(B219,B11:U26,8,FALSE)-IF((B$220)&gt;=($I10),(IF((B$220)-18&gt;=($I10),2,1)),0)</f>
        <v>3</v>
      </c>
      <c r="J219">
        <f>VLOOKUP(B219,B11:U26,9,FALSE)-IF((B$220)&gt;=($J10),(IF((B$220)-18&gt;=($J10),2,1)),0)</f>
        <v>4</v>
      </c>
      <c r="K219">
        <f>VLOOKUP(B219,B11:U26,10,FALSE)-IF((B$220)&gt;=($K10),(IF((B$220)-18&gt;=($K10),2,1)),0)</f>
        <v>2</v>
      </c>
      <c r="L219">
        <f>SUM(C219:K219)</f>
        <v>37</v>
      </c>
      <c r="M219">
        <f>VLOOKUP(B219,B11:U26,12,FALSE)-IF((B$220)&gt;=($M10),(IF((B$220)-18&gt;=($M10),2,1)),0)</f>
        <v>4</v>
      </c>
      <c r="N219">
        <f>VLOOKUP(B219,B11:U26,13,FALSE)-IF((B$220)&gt;=($N10),(IF((B$220)-18&gt;=($N10),2,1)),0)</f>
        <v>5</v>
      </c>
      <c r="O219">
        <f>VLOOKUP(B219,B11:U26,14,FALSE)-IF((B$220)&gt;=($O10),(IF((B$220)-18&gt;=($O10),2,1)),0)</f>
        <v>6</v>
      </c>
      <c r="P219">
        <f>VLOOKUP(B219,B11:U26,15,FALSE)-IF((B$220)&gt;=($P10),(IF((B$220)-18&gt;=($P10),2,1)),0)</f>
        <v>4</v>
      </c>
      <c r="Q219">
        <f>VLOOKUP(B219,B11:U26,16,FALSE)-IF((B$220)&gt;=($Q10),(IF((B$220)-18&gt;=($Q10),2,1)),0)</f>
        <v>8</v>
      </c>
      <c r="R219">
        <f>VLOOKUP(B219,B11:U26,17,FALSE)-IF((B$220)&gt;=($R10),(IF((B$220)-18&gt;=($R10),2,1)),0)</f>
        <v>4</v>
      </c>
      <c r="S219">
        <f>VLOOKUP(B219,B11:U26,18,FALSE)-IF((B$220)&gt;=($S10),(IF((B$220)-18&gt;=($S10),2,1)),0)</f>
        <v>4</v>
      </c>
      <c r="T219">
        <f>VLOOKUP(B219,B11:U26,19,FALSE)-IF((B$220)&gt;=($T10),(IF((B$220)-18&gt;=($T10),2,1)),0)</f>
        <v>5</v>
      </c>
      <c r="U219">
        <f>VLOOKUP(B219,B11:U26,20,FALSE)-IF((B$220)&gt;=($U10),(IF((B$220)-18&gt;=($U10),2,1)),0)</f>
        <v>5</v>
      </c>
      <c r="V219">
        <f>SUM(M219:U219)</f>
        <v>45</v>
      </c>
      <c r="W219" s="5">
        <f>SUM(L219+V219)</f>
        <v>82</v>
      </c>
    </row>
    <row r="220" spans="1:23" x14ac:dyDescent="0.35">
      <c r="A220" s="1" t="s">
        <v>38</v>
      </c>
      <c r="B220" s="65">
        <f>(A219-(MIN(A219,A221)))</f>
        <v>5</v>
      </c>
      <c r="W220" s="5"/>
    </row>
    <row r="221" spans="1:23" x14ac:dyDescent="0.35">
      <c r="A221" s="1">
        <f>VLOOKUP(B221,'Player Info'!B5:C55,2,FALSE)</f>
        <v>9</v>
      </c>
      <c r="B221" s="63" t="str">
        <f>VLOOKUP(5,'Day One'!A148:B163,2,FALSE)</f>
        <v>Henderson II</v>
      </c>
      <c r="C221">
        <f>VLOOKUP(B221,B11:U26,2,FALSE)-IF((B$222)&gt;=($C10),(IF((B$222)-18&gt;=($C10),2,1)),0)</f>
        <v>6</v>
      </c>
      <c r="D221">
        <f>VLOOKUP(B221,B11:U26,3,FALSE)-IF((B$222)&gt;=($D10),(IF((B$222)-18&gt;=($D10),2,1)),0)</f>
        <v>3</v>
      </c>
      <c r="E221">
        <f>VLOOKUP(B221,B11:U26,4,FALSE)-IF((B$222)&gt;=($E10),(IF((B$222)-18&gt;=($E10),2,1)),0)</f>
        <v>4</v>
      </c>
      <c r="F221">
        <f>VLOOKUP(B221,B11:U26,5,FALSE)-IF((B$222)&gt;=($F10),(IF((B$222)-18&gt;=($F10),2,1)),0)</f>
        <v>5</v>
      </c>
      <c r="G221">
        <f>VLOOKUP(B221,B11:U26,6,FALSE)-IF((B$222)&gt;=($G10),(IF((B$222)-18&gt;=($G10),2,1)),0)</f>
        <v>5</v>
      </c>
      <c r="H221">
        <f>VLOOKUP(B221,B11:U26,7,FALSE)-IF((B$222)&gt;=($H10),(IF((B$222)-18&gt;=($H10),2,1)),0)</f>
        <v>3</v>
      </c>
      <c r="I221">
        <f>VLOOKUP(B221,B11:U26,8,FALSE)-IF((B$222)&gt;=($I10),(IF((B$222)-18&gt;=($I10),2,1)),0)</f>
        <v>6</v>
      </c>
      <c r="J221">
        <f>VLOOKUP(B221,B11:U26,9,FALSE)-IF((B$222)&gt;=($J10),(IF((B$222)-18&gt;=($J10),2,1)),0)</f>
        <v>4</v>
      </c>
      <c r="K221">
        <f>VLOOKUP(B221,B11:U26,10,FALSE)-IF((B$222)&gt;=($K10),(IF((B$222)-18&gt;=($K10),2,1)),0)</f>
        <v>4</v>
      </c>
      <c r="L221">
        <f>SUM(C221:K221)</f>
        <v>40</v>
      </c>
      <c r="M221">
        <f>VLOOKUP(B221,B11:U26,12,FALSE)-IF((B$222)&gt;=($M10),(IF((B$222)-18&gt;=($M10),2,1)),0)</f>
        <v>6</v>
      </c>
      <c r="N221">
        <f>VLOOKUP(B221,B11:U26,13,FALSE)-IF((B$222)&gt;=($N10),(IF((B$222)-18&gt;=($N10),2,1)),0)</f>
        <v>5</v>
      </c>
      <c r="O221">
        <f>VLOOKUP(B221,B11:U26,14,FALSE)-IF((B$222)&gt;=($O10),(IF((B$222)-18&gt;=($O10),2,1)),0)</f>
        <v>5</v>
      </c>
      <c r="P221">
        <f>VLOOKUP(B221,B11:U26,15,FALSE)-IF((B$222)&gt;=($P10),(IF((B$222)-18&gt;=($P10),2,1)),0)</f>
        <v>4</v>
      </c>
      <c r="Q221">
        <f>VLOOKUP(B221,B11:U26,16,FALSE)-IF((B$222)&gt;=($Q10),(IF((B$222)-18&gt;=($Q10),2,1)),0)</f>
        <v>6</v>
      </c>
      <c r="R221">
        <f>VLOOKUP(B221,B11:U26,17,FALSE)-IF((B$222)&gt;=($R10),(IF((B$222)-18&gt;=($R10),2,1)),0)</f>
        <v>5</v>
      </c>
      <c r="S221">
        <f>VLOOKUP(B221,B11:U26,18,FALSE)-IF((B$222)&gt;=($S10),(IF((B$222)-18&gt;=($S10),2,1)),0)</f>
        <v>5</v>
      </c>
      <c r="T221">
        <f>VLOOKUP(B221,B11:U26,19,FALSE)-IF((B$222)&gt;=($T10),(IF((B$222)-18&gt;=($T10),2,1)),0)</f>
        <v>5</v>
      </c>
      <c r="U221">
        <f>VLOOKUP(B221,B11:U26,20,FALSE)-IF((B$222)&gt;=($U10),(IF((B$222)-18&gt;=($U10),2,1)),0)</f>
        <v>6</v>
      </c>
      <c r="V221">
        <f>SUM(M221:U221)</f>
        <v>47</v>
      </c>
      <c r="W221" s="5">
        <f>SUM(V221+L221)</f>
        <v>87</v>
      </c>
    </row>
    <row r="222" spans="1:23" x14ac:dyDescent="0.35">
      <c r="A222" s="1" t="s">
        <v>38</v>
      </c>
      <c r="B222" s="63">
        <f>(A221-(MIN(A219,A221)))</f>
        <v>0</v>
      </c>
      <c r="W222" s="5"/>
    </row>
    <row r="223" spans="1:23" ht="15.5" x14ac:dyDescent="0.35">
      <c r="B223" s="580" t="str">
        <f>B219</f>
        <v>Bruns</v>
      </c>
      <c r="C223" s="183">
        <f>IF((C219)&lt;&gt;(C221),(IF((C221)&gt;(C219),(1),(0))),(0.5))</f>
        <v>0.5</v>
      </c>
      <c r="D223" s="183">
        <f>IF((D219)&lt;&gt;(D221),(IF((D221)&gt;(D219),(1),(0))),(0.5))</f>
        <v>0</v>
      </c>
      <c r="E223" s="183">
        <f t="shared" ref="E223:U223" si="118">IF((E219)&lt;&gt;(E221),(IF((E221)&gt;(E219),(1),(0))),(0.5))</f>
        <v>0</v>
      </c>
      <c r="F223" s="183">
        <f t="shared" si="118"/>
        <v>0.5</v>
      </c>
      <c r="G223" s="183">
        <f t="shared" si="118"/>
        <v>1</v>
      </c>
      <c r="H223" s="183">
        <f t="shared" si="118"/>
        <v>0.5</v>
      </c>
      <c r="I223" s="183">
        <f t="shared" si="118"/>
        <v>1</v>
      </c>
      <c r="J223" s="183">
        <f t="shared" si="118"/>
        <v>0.5</v>
      </c>
      <c r="K223" s="183">
        <f t="shared" si="118"/>
        <v>1</v>
      </c>
      <c r="L223" s="183">
        <f>SUM(C223:K223)</f>
        <v>5</v>
      </c>
      <c r="M223" s="183">
        <f t="shared" si="118"/>
        <v>1</v>
      </c>
      <c r="N223" s="183">
        <f t="shared" si="118"/>
        <v>0.5</v>
      </c>
      <c r="O223" s="183">
        <f t="shared" si="118"/>
        <v>0</v>
      </c>
      <c r="P223" s="183">
        <f t="shared" si="118"/>
        <v>0.5</v>
      </c>
      <c r="Q223" s="183">
        <f t="shared" si="118"/>
        <v>0</v>
      </c>
      <c r="R223" s="183">
        <f t="shared" si="118"/>
        <v>1</v>
      </c>
      <c r="S223" s="183">
        <f t="shared" si="118"/>
        <v>1</v>
      </c>
      <c r="T223" s="183">
        <f t="shared" si="118"/>
        <v>0.5</v>
      </c>
      <c r="U223" s="183">
        <f t="shared" si="118"/>
        <v>1</v>
      </c>
      <c r="V223" s="183">
        <f>SUM(M223:U223)</f>
        <v>5.5</v>
      </c>
      <c r="W223" s="193">
        <f>SUM(L223+V223)</f>
        <v>10.5</v>
      </c>
    </row>
    <row r="224" spans="1:23" ht="16" thickBot="1" x14ac:dyDescent="0.4">
      <c r="B224" s="582" t="str">
        <f>B221</f>
        <v>Henderson II</v>
      </c>
      <c r="C224" s="194">
        <f>IF((C221)&lt;&gt;(C219),(IF((C219)&gt;(C221),(1),(0))),(0.5))</f>
        <v>0.5</v>
      </c>
      <c r="D224" s="194">
        <f>IF((D221)&lt;&gt;(D219),(IF((D219)&gt;(D221),(1),(0))),(0.5))</f>
        <v>1</v>
      </c>
      <c r="E224" s="194">
        <f t="shared" ref="E224:U224" si="119">IF((E221)&lt;&gt;(E219),(IF((E219)&gt;(E221),(1),(0))),(0.5))</f>
        <v>1</v>
      </c>
      <c r="F224" s="194">
        <f t="shared" si="119"/>
        <v>0.5</v>
      </c>
      <c r="G224" s="194">
        <f t="shared" si="119"/>
        <v>0</v>
      </c>
      <c r="H224" s="194">
        <f t="shared" si="119"/>
        <v>0.5</v>
      </c>
      <c r="I224" s="194">
        <f t="shared" si="119"/>
        <v>0</v>
      </c>
      <c r="J224" s="194">
        <f t="shared" si="119"/>
        <v>0.5</v>
      </c>
      <c r="K224" s="194">
        <f t="shared" si="119"/>
        <v>0</v>
      </c>
      <c r="L224" s="194">
        <f>SUM(C224:K224)</f>
        <v>4</v>
      </c>
      <c r="M224" s="194">
        <f t="shared" si="119"/>
        <v>0</v>
      </c>
      <c r="N224" s="194">
        <f t="shared" si="119"/>
        <v>0.5</v>
      </c>
      <c r="O224" s="194">
        <f t="shared" si="119"/>
        <v>1</v>
      </c>
      <c r="P224" s="194">
        <f t="shared" si="119"/>
        <v>0.5</v>
      </c>
      <c r="Q224" s="194">
        <f t="shared" si="119"/>
        <v>1</v>
      </c>
      <c r="R224" s="194">
        <f t="shared" si="119"/>
        <v>0</v>
      </c>
      <c r="S224" s="194">
        <f t="shared" si="119"/>
        <v>0</v>
      </c>
      <c r="T224" s="194">
        <f t="shared" si="119"/>
        <v>0.5</v>
      </c>
      <c r="U224" s="194">
        <f t="shared" si="119"/>
        <v>0</v>
      </c>
      <c r="V224" s="194">
        <f>SUM(M224:U224)</f>
        <v>3.5</v>
      </c>
      <c r="W224" s="195">
        <f>SUM(L224+V224)</f>
        <v>7.5</v>
      </c>
    </row>
    <row r="225" spans="1:23" ht="15" thickBot="1" x14ac:dyDescent="0.4">
      <c r="B225" s="190"/>
    </row>
    <row r="226" spans="1:23" x14ac:dyDescent="0.35">
      <c r="B226" s="20" t="s">
        <v>252</v>
      </c>
      <c r="C226" s="21"/>
      <c r="D226" s="21"/>
      <c r="E226" s="21"/>
      <c r="F226" s="21"/>
      <c r="G226" s="21"/>
      <c r="H226" s="21"/>
      <c r="I226" s="21"/>
      <c r="J226" s="21"/>
      <c r="K226" s="21"/>
      <c r="L226" s="21"/>
      <c r="M226" s="21"/>
      <c r="N226" s="21"/>
      <c r="O226" s="21"/>
      <c r="P226" s="21"/>
      <c r="Q226" s="21"/>
      <c r="R226" s="643" t="s">
        <v>25</v>
      </c>
      <c r="S226" s="643"/>
      <c r="T226" s="670"/>
      <c r="U226" s="671"/>
      <c r="V226" s="671"/>
      <c r="W226" s="672"/>
    </row>
    <row r="227" spans="1:23" x14ac:dyDescent="0.35">
      <c r="A227" s="1">
        <f>VLOOKUP(B227,'Player Info'!B5:C55,2,FALSE)</f>
        <v>16</v>
      </c>
      <c r="B227" s="63" t="str">
        <f>VLOOKUP(2,'Day One'!A148:B163,2,FALSE)</f>
        <v>Havel</v>
      </c>
      <c r="C227">
        <f>VLOOKUP(B227,B11:U26,2,FALSE)-IF((B$228)&gt;=($C10),(IF((B$228)-18&gt;=($C10),2,1)),0)</f>
        <v>6</v>
      </c>
      <c r="D227">
        <f>VLOOKUP(B227,B11:U26,3,FALSE)-IF((B$228)&gt;=($D10),(IF((B$228)-18&gt;=($D10),2,1)),0)</f>
        <v>5</v>
      </c>
      <c r="E227">
        <f>VLOOKUP(B227,B11:U26,4,FALSE)-IF((B$228)&gt;=($E10),(IF((B$228)-18&gt;=($E10),2,1)),0)</f>
        <v>4</v>
      </c>
      <c r="F227">
        <f>VLOOKUP(B227,B11:U26,5,FALSE)-IF((B$228)&gt;=($F10),(IF((B$228)-18&gt;=($F10),2,1)),0)</f>
        <v>5</v>
      </c>
      <c r="G227">
        <f>VLOOKUP(B227,B11:U26,6,FALSE)-IF((B$228)&gt;=($G10),(IF((B$228)-18&gt;=($G10),2,1)),0)</f>
        <v>6</v>
      </c>
      <c r="H227">
        <f>VLOOKUP(B227,B11:U26,7,FALSE)-IF((B$228)&gt;=($H10),(IF((B$228)-18&gt;=($H10),2,1)),0)</f>
        <v>6</v>
      </c>
      <c r="I227">
        <f>VLOOKUP(B227,B11:U26,8,FALSE)-IF((B$228)&gt;=($I10),(IF((B$228)-18&gt;=($I10),2,1)),0)</f>
        <v>4</v>
      </c>
      <c r="J227">
        <f>VLOOKUP(B227,B11:U26,9,FALSE)-IF((B$228)&gt;=($J10),(IF((B$228)-18&gt;=($J10),2,1)),0)</f>
        <v>4</v>
      </c>
      <c r="K227">
        <f>VLOOKUP(B227,B11:U26,10,FALSE)-IF((B$228)&gt;=($K10),(IF((B$228)-18&gt;=($K10),2,1)),0)</f>
        <v>3</v>
      </c>
      <c r="L227">
        <f>SUM(C227:K227)</f>
        <v>43</v>
      </c>
      <c r="M227">
        <f>VLOOKUP(B227,B11:U26,12,FALSE)-IF((B$228)&gt;=($M10),(IF((B$228)-18&gt;=($M10),2,1)),0)</f>
        <v>4</v>
      </c>
      <c r="N227">
        <f>VLOOKUP(B227,B11:U26,13,FALSE)-IF((B$228)&gt;=($N10),(IF((B$228)-18&gt;=($N10),2,1)),0)</f>
        <v>5</v>
      </c>
      <c r="O227">
        <f>VLOOKUP(B227,B11:U26,14,FALSE)-IF((B$228)&gt;=($O10),(IF((B$228)-18&gt;=($O10),2,1)),0)</f>
        <v>5</v>
      </c>
      <c r="P227">
        <f>VLOOKUP(B227,B11:U26,15,FALSE)-IF((B$228)&gt;=($P10),(IF((B$228)-18&gt;=($P10),2,1)),0)</f>
        <v>4</v>
      </c>
      <c r="Q227">
        <f>VLOOKUP(B227,B11:U26,16,FALSE)-IF((B$228)&gt;=($Q10),(IF((B$228)-18&gt;=($Q10),2,1)),0)</f>
        <v>7</v>
      </c>
      <c r="R227">
        <f>VLOOKUP(B227,B11:U26,17,FALSE)-IF((B$228)&gt;=($R10),(IF((B$228)-18&gt;=($R10),2,1)),0)</f>
        <v>4</v>
      </c>
      <c r="S227">
        <f>VLOOKUP(B227,B11:U26,18,FALSE)-IF((B$228)&gt;=($S10),(IF((B$228)-18&gt;=($S10),2,1)),0)</f>
        <v>5</v>
      </c>
      <c r="T227">
        <f>VLOOKUP(B227,B11:U26,19,FALSE)-IF((B$228)&gt;=($T10),(IF((B$228)-18&gt;=($T10),2,1)),0)</f>
        <v>8</v>
      </c>
      <c r="U227">
        <f>VLOOKUP(B227,B11:U26,20,FALSE)-IF((B$228)&gt;=($U10),(IF((B$228)-18&gt;=($U10),2,1)),0)</f>
        <v>6</v>
      </c>
      <c r="V227">
        <f>SUM(M227:U227)</f>
        <v>48</v>
      </c>
      <c r="W227" s="5">
        <f>SUM(L227+V227)</f>
        <v>91</v>
      </c>
    </row>
    <row r="228" spans="1:23" x14ac:dyDescent="0.35">
      <c r="A228" s="1" t="s">
        <v>38</v>
      </c>
      <c r="B228" s="65">
        <f>(A227-(MIN(A227,A229)))</f>
        <v>0</v>
      </c>
      <c r="W228" s="5"/>
    </row>
    <row r="229" spans="1:23" x14ac:dyDescent="0.35">
      <c r="A229" s="1">
        <f>VLOOKUP(B229,'Player Info'!B5:C55,2,FALSE)</f>
        <v>18</v>
      </c>
      <c r="B229" s="63" t="str">
        <f>VLOOKUP(15,'Day One'!A148:B163,2,FALSE)</f>
        <v>Greiner</v>
      </c>
      <c r="C229">
        <f>VLOOKUP(B229,B11:U26,2,FALSE)-IF((B$230)&gt;=($C10),(IF((B$230)-18&gt;=($C10),2,1)),0)</f>
        <v>5</v>
      </c>
      <c r="D229">
        <f>VLOOKUP(B229,B11:U26,3,FALSE)-IF((B$230)&gt;=($D10),(IF((B$230)-18&gt;=($D10),2,1)),0)</f>
        <v>5</v>
      </c>
      <c r="E229">
        <f>VLOOKUP(B229,B11:U26,4,FALSE)-IF((B$230)&gt;=($E10),(IF((B$230)-18&gt;=($E10),2,1)),0)</f>
        <v>5</v>
      </c>
      <c r="F229">
        <f>VLOOKUP(B229,B11:U26,5,FALSE)-IF((B$230)&gt;=($F10),(IF((B$230)-18&gt;=($F10),2,1)),0)</f>
        <v>5</v>
      </c>
      <c r="G229">
        <f>VLOOKUP(B229,B11:U26,6,FALSE)-IF((B$230)&gt;=($G10),(IF((B$230)-18&gt;=($G10),2,1)),0)</f>
        <v>5</v>
      </c>
      <c r="H229">
        <f>VLOOKUP(B229,B11:U26,7,FALSE)-IF((B$230)&gt;=($H10),(IF((B$230)-18&gt;=($H10),2,1)),0)</f>
        <v>4</v>
      </c>
      <c r="I229">
        <f>VLOOKUP(B229,B11:U26,8,FALSE)-IF((B$230)&gt;=($I10),(IF((B$230)-18&gt;=($I10),2,1)),0)</f>
        <v>6</v>
      </c>
      <c r="J229">
        <f>VLOOKUP(B229,B11:U26,9,FALSE)-IF((B$230)&gt;=($J10),(IF((B$230)-18&gt;=($J10),2,1)),0)</f>
        <v>5</v>
      </c>
      <c r="K229">
        <f>VLOOKUP(B229,B11:U26,10,FALSE)-IF((B$230)&gt;=($K10),(IF((B$230)-18&gt;=($K10),2,1)),0)</f>
        <v>4</v>
      </c>
      <c r="L229">
        <f>SUM(C229:K229)</f>
        <v>44</v>
      </c>
      <c r="M229">
        <f>VLOOKUP(B229,B11:U26,12,FALSE)-IF((B$230)&gt;=($M10),(IF((B$230)-18&gt;=($M10),2,1)),0)</f>
        <v>4</v>
      </c>
      <c r="N229">
        <f>VLOOKUP(B229,B11:U26,13,FALSE)-IF((B$230)&gt;=($N10),(IF((B$230)-18&gt;=($N10),2,1)),0)</f>
        <v>5</v>
      </c>
      <c r="O229">
        <f>VLOOKUP(B229,B11:U26,14,FALSE)-IF((B$230)&gt;=($O10),(IF((B$230)-18&gt;=($O10),2,1)),0)</f>
        <v>5</v>
      </c>
      <c r="P229">
        <f>VLOOKUP(B229,B11:U26,15,FALSE)-IF((B$230)&gt;=($P10),(IF((B$230)-18&gt;=($P10),2,1)),0)</f>
        <v>6</v>
      </c>
      <c r="Q229">
        <f>VLOOKUP(B229,B11:U26,16,FALSE)-IF((B$230)&gt;=($Q10),(IF((B$230)-18&gt;=($Q10),2,1)),0)</f>
        <v>7</v>
      </c>
      <c r="R229">
        <f>VLOOKUP(B229,B11:U26,17,FALSE)-IF((B$230)&gt;=($R10),(IF((B$230)-18&gt;=($R10),2,1)),0)</f>
        <v>7</v>
      </c>
      <c r="S229">
        <f>VLOOKUP(B229,B11:U26,18,FALSE)-IF((B$230)&gt;=($S10),(IF((B$230)-18&gt;=($S10),2,1)),0)</f>
        <v>5</v>
      </c>
      <c r="T229">
        <f>VLOOKUP(B229,B11:U26,19,FALSE)-IF((B$230)&gt;=($T10),(IF((B$230)-18&gt;=($T10),2,1)),0)</f>
        <v>7</v>
      </c>
      <c r="U229">
        <f>VLOOKUP(B229,B11:U26,20,FALSE)-IF((B$230)&gt;=($U10),(IF((B$230)-18&gt;=($U10),2,1)),0)</f>
        <v>6</v>
      </c>
      <c r="V229">
        <f>SUM(M229:U229)</f>
        <v>52</v>
      </c>
      <c r="W229" s="5">
        <f>SUM(L229+V229)</f>
        <v>96</v>
      </c>
    </row>
    <row r="230" spans="1:23" x14ac:dyDescent="0.35">
      <c r="A230" s="1" t="s">
        <v>38</v>
      </c>
      <c r="B230" s="63">
        <f>(A229-(MIN(A229,A227)))</f>
        <v>2</v>
      </c>
      <c r="W230" s="5"/>
    </row>
    <row r="231" spans="1:23" ht="15.5" x14ac:dyDescent="0.35">
      <c r="B231" s="580" t="str">
        <f>B227</f>
        <v>Havel</v>
      </c>
      <c r="C231" s="137">
        <f>IF((C227)&lt;&gt;(C229),(IF((C229)&gt;(C227),(1),(0))),(0.5))</f>
        <v>0</v>
      </c>
      <c r="D231" s="137">
        <f t="shared" ref="D231:U231" si="120">IF((D227)&lt;&gt;(D229),(IF((D229)&gt;(D227),(1),(0))),(0.5))</f>
        <v>0.5</v>
      </c>
      <c r="E231" s="137">
        <f t="shared" si="120"/>
        <v>1</v>
      </c>
      <c r="F231" s="137">
        <f t="shared" si="120"/>
        <v>0.5</v>
      </c>
      <c r="G231" s="137">
        <f t="shared" si="120"/>
        <v>0</v>
      </c>
      <c r="H231" s="137">
        <f t="shared" si="120"/>
        <v>0</v>
      </c>
      <c r="I231" s="137">
        <f t="shared" si="120"/>
        <v>1</v>
      </c>
      <c r="J231" s="137">
        <f t="shared" si="120"/>
        <v>1</v>
      </c>
      <c r="K231" s="137">
        <f t="shared" si="120"/>
        <v>1</v>
      </c>
      <c r="L231" s="137">
        <f>SUM(C231:K231)</f>
        <v>5</v>
      </c>
      <c r="M231" s="137">
        <f t="shared" si="120"/>
        <v>0.5</v>
      </c>
      <c r="N231" s="137">
        <f t="shared" si="120"/>
        <v>0.5</v>
      </c>
      <c r="O231" s="137">
        <f t="shared" si="120"/>
        <v>0.5</v>
      </c>
      <c r="P231" s="137">
        <f t="shared" si="120"/>
        <v>1</v>
      </c>
      <c r="Q231" s="137">
        <f t="shared" si="120"/>
        <v>0.5</v>
      </c>
      <c r="R231" s="137">
        <f t="shared" si="120"/>
        <v>1</v>
      </c>
      <c r="S231" s="137">
        <f t="shared" si="120"/>
        <v>0.5</v>
      </c>
      <c r="T231" s="137">
        <f t="shared" si="120"/>
        <v>0</v>
      </c>
      <c r="U231" s="137">
        <f t="shared" si="120"/>
        <v>0.5</v>
      </c>
      <c r="V231" s="137">
        <f>SUM(M231:U231)</f>
        <v>5</v>
      </c>
      <c r="W231" s="192">
        <f>SUM(L231+V231)</f>
        <v>10</v>
      </c>
    </row>
    <row r="232" spans="1:23" ht="16" thickBot="1" x14ac:dyDescent="0.4">
      <c r="B232" s="582" t="str">
        <f>B229</f>
        <v>Greiner</v>
      </c>
      <c r="C232" s="114">
        <f>IF((C229)&lt;&gt;(C227),(IF((C227)&gt;(C229),(1),(0))),(0.5))</f>
        <v>1</v>
      </c>
      <c r="D232" s="114">
        <f t="shared" ref="D232:U232" si="121">IF((D229)&lt;&gt;(D227),(IF((D227)&gt;(D229),(1),(0))),(0.5))</f>
        <v>0.5</v>
      </c>
      <c r="E232" s="114">
        <f t="shared" si="121"/>
        <v>0</v>
      </c>
      <c r="F232" s="114">
        <f t="shared" si="121"/>
        <v>0.5</v>
      </c>
      <c r="G232" s="114">
        <f t="shared" si="121"/>
        <v>1</v>
      </c>
      <c r="H232" s="114">
        <f t="shared" si="121"/>
        <v>1</v>
      </c>
      <c r="I232" s="114">
        <f t="shared" si="121"/>
        <v>0</v>
      </c>
      <c r="J232" s="114">
        <f t="shared" si="121"/>
        <v>0</v>
      </c>
      <c r="K232" s="114">
        <f t="shared" si="121"/>
        <v>0</v>
      </c>
      <c r="L232" s="114">
        <f>SUM(C232:K232)</f>
        <v>4</v>
      </c>
      <c r="M232" s="114">
        <f t="shared" si="121"/>
        <v>0.5</v>
      </c>
      <c r="N232" s="114">
        <f t="shared" si="121"/>
        <v>0.5</v>
      </c>
      <c r="O232" s="114">
        <f t="shared" si="121"/>
        <v>0.5</v>
      </c>
      <c r="P232" s="114">
        <f t="shared" si="121"/>
        <v>0</v>
      </c>
      <c r="Q232" s="114">
        <f t="shared" si="121"/>
        <v>0.5</v>
      </c>
      <c r="R232" s="114">
        <f t="shared" si="121"/>
        <v>0</v>
      </c>
      <c r="S232" s="114">
        <f t="shared" si="121"/>
        <v>0.5</v>
      </c>
      <c r="T232" s="114">
        <f t="shared" si="121"/>
        <v>1</v>
      </c>
      <c r="U232" s="114">
        <f t="shared" si="121"/>
        <v>0.5</v>
      </c>
      <c r="V232" s="114">
        <f>SUM(M232:U232)</f>
        <v>4</v>
      </c>
      <c r="W232" s="115">
        <f>SUM(L232+V232)</f>
        <v>8</v>
      </c>
    </row>
    <row r="233" spans="1:23" ht="15" thickBot="1" x14ac:dyDescent="0.4"/>
    <row r="234" spans="1:23" x14ac:dyDescent="0.35">
      <c r="B234" s="20" t="s">
        <v>253</v>
      </c>
      <c r="C234" s="21"/>
      <c r="D234" s="21"/>
      <c r="E234" s="21"/>
      <c r="F234" s="21"/>
      <c r="G234" s="21"/>
      <c r="H234" s="21"/>
      <c r="I234" s="21"/>
      <c r="J234" s="21"/>
      <c r="K234" s="21"/>
      <c r="L234" s="21"/>
      <c r="M234" s="21"/>
      <c r="N234" s="21"/>
      <c r="O234" s="21"/>
      <c r="P234" s="21"/>
      <c r="Q234" s="21"/>
      <c r="R234" s="643" t="s">
        <v>25</v>
      </c>
      <c r="S234" s="643"/>
      <c r="T234" s="670"/>
      <c r="U234" s="671"/>
      <c r="V234" s="671"/>
      <c r="W234" s="672"/>
    </row>
    <row r="235" spans="1:23" x14ac:dyDescent="0.35">
      <c r="A235" s="1">
        <f>VLOOKUP(B235,'Player Info'!B5:C55,2,FALSE)</f>
        <v>17</v>
      </c>
      <c r="B235" s="63" t="str">
        <f>VLOOKUP(10,'Day One'!A148:B163,2,FALSE)</f>
        <v>Tilley</v>
      </c>
      <c r="C235">
        <f>VLOOKUP(B235,B11:U26,2,FALSE)-IF((B$236)&gt;=($C10),(IF((B$236)-18&gt;=($C10),2,1)),0)</f>
        <v>4</v>
      </c>
      <c r="D235">
        <f>VLOOKUP(B235,B11:U26,3,FALSE)-IF((B$236)&gt;=($D10),(IF((B$236)-18&gt;=($D10),2,1)),0)</f>
        <v>6</v>
      </c>
      <c r="E235">
        <f>VLOOKUP(B235,B11:U26,4,FALSE)-IF((B$236)&gt;=($E10),(IF((B$236)-18&gt;=($E10),2,1)),0)</f>
        <v>4</v>
      </c>
      <c r="F235">
        <f>VLOOKUP(B235,B11:U26,5,FALSE)-IF((B$236)&gt;=($F10),(IF((B$236)-18&gt;=($F10),2,1)),0)</f>
        <v>5</v>
      </c>
      <c r="G235">
        <f>VLOOKUP(B235,B11:U26,6,FALSE)-IF((B$236)&gt;=($G10),(IF((B$236)-18&gt;=($G10),2,1)),0)</f>
        <v>5</v>
      </c>
      <c r="H235">
        <f>VLOOKUP(B235,B11:U26,7,FALSE)-IF((B$236)&gt;=($H10),(IF((B$236)-18&gt;=($H10),2,1)),0)</f>
        <v>3</v>
      </c>
      <c r="I235">
        <f>VLOOKUP(B235,B11:U26,8,FALSE)-IF((B$236)&gt;=($I10),(IF((B$236)-18&gt;=($I10),2,1)),0)</f>
        <v>4</v>
      </c>
      <c r="J235">
        <f>VLOOKUP(B235,B11:U26,9,FALSE)-IF((B$236)&gt;=($J10),(IF((B$236)-18&gt;=($J10),2,1)),0)</f>
        <v>4</v>
      </c>
      <c r="K235">
        <f>VLOOKUP(B235,B11:U26,10,FALSE)-IF((B$236)&gt;=($K10),(IF((B$236)-18&gt;=($K10),2,1)),0)</f>
        <v>5</v>
      </c>
      <c r="L235">
        <f>SUM(C235:K235)</f>
        <v>40</v>
      </c>
      <c r="M235">
        <f>VLOOKUP(B235,B11:U26,12,FALSE)-IF((B$236)&gt;=($M10),(IF((B$236)-18&gt;=($M10),2,1)),0)</f>
        <v>5</v>
      </c>
      <c r="N235">
        <f>VLOOKUP(B235,B11:U26,13,FALSE)-IF((B$236)&gt;=($N10),(IF((B$236)-18&gt;=($N10),2,1)),0)</f>
        <v>6</v>
      </c>
      <c r="O235">
        <f>VLOOKUP(B235,B11:U26,14,FALSE)-IF((B$236)&gt;=($O10),(IF((B$236)-18&gt;=($O10),2,1)),0)</f>
        <v>4</v>
      </c>
      <c r="P235">
        <f>VLOOKUP(B235,B11:U26,15,FALSE)-IF((B$236)&gt;=($P10),(IF((B$236)-18&gt;=($P10),2,1)),0)</f>
        <v>3</v>
      </c>
      <c r="Q235">
        <f>VLOOKUP(B235,B11:U26,16,FALSE)-IF((B$236)&gt;=($Q10),(IF((B$236)-18&gt;=($Q10),2,1)),0)</f>
        <v>6</v>
      </c>
      <c r="R235">
        <f>VLOOKUP(B235,B11:U26,17,FALSE)-IF((B$236)&gt;=($R10),(IF((B$236)-18&gt;=($R10),2,1)),0)</f>
        <v>4</v>
      </c>
      <c r="S235">
        <f>VLOOKUP(B235,B11:U26,18,FALSE)-IF((B$236)&gt;=($S10),(IF((B$236)-18&gt;=($S10),2,1)),0)</f>
        <v>5</v>
      </c>
      <c r="T235">
        <f>VLOOKUP(B235,B11:U26,19,FALSE)-IF((B$236)&gt;=($T10),(IF((B$236)-18&gt;=($T10),2,1)),0)</f>
        <v>6</v>
      </c>
      <c r="U235">
        <f>VLOOKUP(B235,B11:U26,20,FALSE)-IF((B$236)&gt;=($U10),(IF((B$236)-18&gt;=($U10),2,1)),0)</f>
        <v>5</v>
      </c>
      <c r="V235">
        <f>SUM(M235:U235)</f>
        <v>44</v>
      </c>
      <c r="W235" s="5">
        <f>SUM(L235+V235)</f>
        <v>84</v>
      </c>
    </row>
    <row r="236" spans="1:23" x14ac:dyDescent="0.35">
      <c r="A236" s="1" t="s">
        <v>38</v>
      </c>
      <c r="B236" s="65">
        <f>(A235-(MIN(A235,A237)))</f>
        <v>9</v>
      </c>
      <c r="W236" s="5"/>
    </row>
    <row r="237" spans="1:23" x14ac:dyDescent="0.35">
      <c r="A237" s="1">
        <f>VLOOKUP(B237,'Player Info'!B5:C55,2,FALSE)</f>
        <v>8</v>
      </c>
      <c r="B237" s="63" t="str">
        <f>VLOOKUP(7,'Day One'!A148:B163,2,FALSE)</f>
        <v>Delagardelle</v>
      </c>
      <c r="C237">
        <f>VLOOKUP(B237,B11:U26,2,FALSE)-IF((B$238)&gt;=($C10),(IF((B$238)-18&gt;=($C10),2,1)),0)</f>
        <v>5</v>
      </c>
      <c r="D237">
        <f>VLOOKUP(B237,B11:U26,3,FALSE)-IF((B$238)&gt;=($D10),(IF((B$238)-18&gt;=($D10),2,1)),0)</f>
        <v>4</v>
      </c>
      <c r="E237">
        <f>VLOOKUP(B237,B11:U26,4,FALSE)-IF((B$238)&gt;=($E10),(IF((B$238)-18&gt;=($E10),2,1)),0)</f>
        <v>6</v>
      </c>
      <c r="F237">
        <f>VLOOKUP(B237,B11:U26,5,FALSE)-IF((B$238)&gt;=($F10),(IF((B$238)-18&gt;=($F10),2,1)),0)</f>
        <v>5</v>
      </c>
      <c r="G237">
        <f>VLOOKUP(B237,B11:U26,6,FALSE)-IF((B$238)&gt;=($G10),(IF((B$238)-18&gt;=($G10),2,1)),0)</f>
        <v>4</v>
      </c>
      <c r="H237">
        <f>VLOOKUP(B237,B11:U26,7,FALSE)-IF((B$238)&gt;=($H10),(IF((B$238)-18&gt;=($H10),2,1)),0)</f>
        <v>5</v>
      </c>
      <c r="I237">
        <f>VLOOKUP(B237,B11:U26,8,FALSE)-IF((B$238)&gt;=($I10),(IF((B$238)-18&gt;=($I10),2,1)),0)</f>
        <v>5</v>
      </c>
      <c r="J237">
        <f>VLOOKUP(B237,B11:U26,9,FALSE)-IF((B$238)&gt;=($J10),(IF((B$238)-18&gt;=($J10),2,1)),0)</f>
        <v>3</v>
      </c>
      <c r="K237">
        <f>VLOOKUP(B237,B11:U26,10,FALSE)-IF((B$238)&gt;=($K10),(IF((B$238)-18&gt;=($K10),2,1)),0)</f>
        <v>5</v>
      </c>
      <c r="L237">
        <f>SUM(C237:K237)</f>
        <v>42</v>
      </c>
      <c r="M237">
        <f>VLOOKUP(B237,B11:U26,12,FALSE)-IF((B$238)&gt;=($M10),(IF((B$238)-18&gt;=($M10),2,1)),0)</f>
        <v>4</v>
      </c>
      <c r="N237">
        <f>VLOOKUP(B237,B11:U26,13,FALSE)-IF((B$238)&gt;=($N10),(IF((B$238)-18&gt;=($N10),2,1)),0)</f>
        <v>5</v>
      </c>
      <c r="O237">
        <f>VLOOKUP(B237,B11:U26,14,FALSE)-IF((B$238)&gt;=($O10),(IF((B$238)-18&gt;=($O10),2,1)),0)</f>
        <v>6</v>
      </c>
      <c r="P237">
        <f>VLOOKUP(B237,B11:U26,15,FALSE)-IF((B$238)&gt;=($P10),(IF((B$238)-18&gt;=($P10),2,1)),0)</f>
        <v>5</v>
      </c>
      <c r="Q237">
        <f>VLOOKUP(B237,B11:U26,16,FALSE)-IF((B$238)&gt;=($Q10),(IF((B$238)-18&gt;=($Q10),2,1)),0)</f>
        <v>5</v>
      </c>
      <c r="R237">
        <f>VLOOKUP(B237,B11:U26,17,FALSE)-IF((B$238)&gt;=($R10),(IF((B$238)-18&gt;=($R10),2,1)),0)</f>
        <v>4</v>
      </c>
      <c r="S237">
        <f>VLOOKUP(B237,B11:U26,18,FALSE)-IF((B$238)&gt;=($S10),(IF((B$238)-18&gt;=($S10),2,1)),0)</f>
        <v>6</v>
      </c>
      <c r="T237">
        <f>VLOOKUP(B237,B11:U26,19,FALSE)-IF((B$238)&gt;=($T10),(IF((B$238)-18&gt;=($T10),2,1)),0)</f>
        <v>5</v>
      </c>
      <c r="U237">
        <f>VLOOKUP(B237,B11:U26,20,FALSE)-IF((B$238)&gt;=($U10),(IF((B$238)-18&gt;=($U10),2,1)),0)</f>
        <v>6</v>
      </c>
      <c r="V237">
        <f>SUM(M237:U237)</f>
        <v>46</v>
      </c>
      <c r="W237" s="5">
        <f>SUM(L237+V237)</f>
        <v>88</v>
      </c>
    </row>
    <row r="238" spans="1:23" x14ac:dyDescent="0.35">
      <c r="A238" s="1" t="s">
        <v>38</v>
      </c>
      <c r="B238" s="63">
        <f>(A237-(MIN(A235,A237)))</f>
        <v>0</v>
      </c>
      <c r="W238" s="5"/>
    </row>
    <row r="239" spans="1:23" ht="15.5" x14ac:dyDescent="0.35">
      <c r="B239" s="580" t="str">
        <f>B235</f>
        <v>Tilley</v>
      </c>
      <c r="C239" s="137">
        <f>IF((C235)&lt;&gt;(C237),(IF((C237)&gt;(C235),(1),(0))),(0.5))</f>
        <v>1</v>
      </c>
      <c r="D239" s="137">
        <f t="shared" ref="D239:U239" si="122">IF((D235)&lt;&gt;(D237),(IF((D237)&gt;(D235),(1),(0))),(0.5))</f>
        <v>0</v>
      </c>
      <c r="E239" s="137">
        <f t="shared" si="122"/>
        <v>1</v>
      </c>
      <c r="F239" s="137">
        <f t="shared" si="122"/>
        <v>0.5</v>
      </c>
      <c r="G239" s="137">
        <f t="shared" si="122"/>
        <v>0</v>
      </c>
      <c r="H239" s="137">
        <f t="shared" si="122"/>
        <v>1</v>
      </c>
      <c r="I239" s="137">
        <f t="shared" si="122"/>
        <v>1</v>
      </c>
      <c r="J239" s="137">
        <f t="shared" si="122"/>
        <v>0</v>
      </c>
      <c r="K239" s="137">
        <f t="shared" si="122"/>
        <v>0.5</v>
      </c>
      <c r="L239" s="137">
        <f>SUM(C239:K239)</f>
        <v>5</v>
      </c>
      <c r="M239" s="137">
        <f t="shared" si="122"/>
        <v>0</v>
      </c>
      <c r="N239" s="137">
        <f t="shared" si="122"/>
        <v>0</v>
      </c>
      <c r="O239" s="137">
        <f t="shared" si="122"/>
        <v>1</v>
      </c>
      <c r="P239" s="137">
        <f t="shared" si="122"/>
        <v>1</v>
      </c>
      <c r="Q239" s="137">
        <f t="shared" si="122"/>
        <v>0</v>
      </c>
      <c r="R239" s="137">
        <f t="shared" si="122"/>
        <v>0.5</v>
      </c>
      <c r="S239" s="137">
        <f t="shared" si="122"/>
        <v>1</v>
      </c>
      <c r="T239" s="137">
        <f t="shared" si="122"/>
        <v>0</v>
      </c>
      <c r="U239" s="137">
        <f t="shared" si="122"/>
        <v>1</v>
      </c>
      <c r="V239" s="137">
        <f>SUM(M239:U239)</f>
        <v>4.5</v>
      </c>
      <c r="W239" s="192">
        <f>SUM(L239+V239)</f>
        <v>9.5</v>
      </c>
    </row>
    <row r="240" spans="1:23" ht="16" thickBot="1" x14ac:dyDescent="0.4">
      <c r="B240" s="582" t="str">
        <f>B237</f>
        <v>Delagardelle</v>
      </c>
      <c r="C240" s="114">
        <f>IF((C237)&lt;&gt;(C235),(IF((C235)&gt;(C237),(1),(0))),(0.5))</f>
        <v>0</v>
      </c>
      <c r="D240" s="114">
        <f t="shared" ref="D240:U240" si="123">IF((D237)&lt;&gt;(D235),(IF((D235)&gt;(D237),(1),(0))),(0.5))</f>
        <v>1</v>
      </c>
      <c r="E240" s="114">
        <f t="shared" si="123"/>
        <v>0</v>
      </c>
      <c r="F240" s="114">
        <f t="shared" si="123"/>
        <v>0.5</v>
      </c>
      <c r="G240" s="114">
        <f t="shared" si="123"/>
        <v>1</v>
      </c>
      <c r="H240" s="114">
        <f t="shared" si="123"/>
        <v>0</v>
      </c>
      <c r="I240" s="114">
        <f t="shared" si="123"/>
        <v>0</v>
      </c>
      <c r="J240" s="114">
        <f t="shared" si="123"/>
        <v>1</v>
      </c>
      <c r="K240" s="114">
        <f t="shared" si="123"/>
        <v>0.5</v>
      </c>
      <c r="L240" s="114">
        <f>SUM(C240:K240)</f>
        <v>4</v>
      </c>
      <c r="M240" s="114">
        <f t="shared" si="123"/>
        <v>1</v>
      </c>
      <c r="N240" s="114">
        <f t="shared" si="123"/>
        <v>1</v>
      </c>
      <c r="O240" s="114">
        <f t="shared" si="123"/>
        <v>0</v>
      </c>
      <c r="P240" s="114">
        <f t="shared" si="123"/>
        <v>0</v>
      </c>
      <c r="Q240" s="114">
        <f t="shared" si="123"/>
        <v>1</v>
      </c>
      <c r="R240" s="114">
        <f t="shared" si="123"/>
        <v>0.5</v>
      </c>
      <c r="S240" s="114">
        <f t="shared" si="123"/>
        <v>0</v>
      </c>
      <c r="T240" s="114">
        <f t="shared" si="123"/>
        <v>1</v>
      </c>
      <c r="U240" s="114">
        <f t="shared" si="123"/>
        <v>0</v>
      </c>
      <c r="V240" s="114">
        <f>SUM(M240:U240)</f>
        <v>4.5</v>
      </c>
      <c r="W240" s="115">
        <f>SUM(L240+V240)</f>
        <v>8.5</v>
      </c>
    </row>
    <row r="241" spans="1:27" ht="15" thickBot="1" x14ac:dyDescent="0.4">
      <c r="B241" s="190"/>
    </row>
    <row r="242" spans="1:27" x14ac:dyDescent="0.35">
      <c r="B242" s="20" t="s">
        <v>254</v>
      </c>
      <c r="C242" s="21"/>
      <c r="D242" s="21"/>
      <c r="E242" s="21"/>
      <c r="F242" s="21"/>
      <c r="G242" s="21"/>
      <c r="H242" s="21"/>
      <c r="I242" s="21"/>
      <c r="J242" s="21"/>
      <c r="K242" s="21"/>
      <c r="L242" s="21"/>
      <c r="M242" s="21"/>
      <c r="N242" s="21"/>
      <c r="O242" s="21"/>
      <c r="P242" s="21"/>
      <c r="Q242" s="21"/>
      <c r="R242" s="643" t="s">
        <v>25</v>
      </c>
      <c r="S242" s="643"/>
      <c r="T242" s="670"/>
      <c r="U242" s="671"/>
      <c r="V242" s="671"/>
      <c r="W242" s="672"/>
    </row>
    <row r="243" spans="1:27" x14ac:dyDescent="0.35">
      <c r="A243" s="1">
        <f>VLOOKUP(B243,'Player Info'!B5:C55,2,FALSE)</f>
        <v>20</v>
      </c>
      <c r="B243" s="63" t="str">
        <f>VLOOKUP(3,'Day One'!A148:B163,2,FALSE)</f>
        <v>Hart</v>
      </c>
      <c r="C243">
        <f>VLOOKUP(B243,B11:U26,2,FALSE)-IF((B$244)&gt;=($C10),(IF((B$244)-18&gt;=($C10),2,1)),0)</f>
        <v>7</v>
      </c>
      <c r="D243">
        <f>VLOOKUP(B243,B11:U26,3,FALSE)-IF((B$244)&gt;=($D10),(IF((B$244)-18&gt;=($D10),2,1)),0)</f>
        <v>4</v>
      </c>
      <c r="E243">
        <f>VLOOKUP(B243,B11:U26,4,FALSE)-IF((B$244)&gt;=($E10),(IF((B$244)-18&gt;=($E10),2,1)),0)</f>
        <v>5</v>
      </c>
      <c r="F243">
        <f>VLOOKUP(B243,B11:U26,5,FALSE)-IF((B$244)&gt;=($F10),(IF((B$244)-18&gt;=($F10),2,1)),0)</f>
        <v>6</v>
      </c>
      <c r="G243">
        <f>VLOOKUP(B243,B11:U26,6,FALSE)-IF((B$244)&gt;=($G10),(IF((B$244)-18&gt;=($G10),2,1)),0)</f>
        <v>5</v>
      </c>
      <c r="H243">
        <f>VLOOKUP(B243,B11:U26,7,FALSE)-IF((B$244)&gt;=($H10),(IF((B$244)-18&gt;=($H10),2,1)),0)</f>
        <v>3</v>
      </c>
      <c r="I243">
        <f>VLOOKUP(B243,B11:U26,8,FALSE)-IF((B$244)&gt;=($I10),(IF((B$244)-18&gt;=($I10),2,1)),0)</f>
        <v>5</v>
      </c>
      <c r="J243">
        <f>VLOOKUP(B243,B11:U26,9,FALSE)-IF((B$244)&gt;=($J10),(IF((B$244)-18&gt;=($J10),2,1)),0)</f>
        <v>3</v>
      </c>
      <c r="K243">
        <f>VLOOKUP(B243,B11:U26,10,FALSE)-IF((B$244)&gt;=($K10),(IF((B$244)-18&gt;=($K10),2,1)),0)</f>
        <v>5</v>
      </c>
      <c r="L243">
        <f>SUM(C243:K243)</f>
        <v>43</v>
      </c>
      <c r="M243">
        <f>VLOOKUP(B243,B11:U26,12,FALSE)-IF((B$244)&gt;=($M10),(IF((B$244)-18&gt;=($M10),2,1)),0)</f>
        <v>7</v>
      </c>
      <c r="N243">
        <f>VLOOKUP(B243,B11:U26,13,FALSE)-IF((B$244)&gt;=($N10),(IF((B$244)-18&gt;=($N10),2,1)),0)</f>
        <v>6</v>
      </c>
      <c r="O243">
        <f>VLOOKUP(B243,B11:U26,14,FALSE)-IF((B$244)&gt;=($O10),(IF((B$244)-18&gt;=($O10),2,1)),0)</f>
        <v>8</v>
      </c>
      <c r="P243">
        <f>VLOOKUP(B243,B11:U26,15,FALSE)-IF((B$244)&gt;=($P10),(IF((B$244)-18&gt;=($P10),2,1)),0)</f>
        <v>3</v>
      </c>
      <c r="Q243">
        <f>VLOOKUP(B243,B11:U26,16,FALSE)-IF((B$244)&gt;=($Q10),(IF((B$244)-18&gt;=($Q10),2,1)),0)</f>
        <v>4</v>
      </c>
      <c r="R243">
        <f>VLOOKUP(B243,B11:U26,17,FALSE)-IF((B$244)&gt;=($R10),(IF((B$244)-18&gt;=($R10),2,1)),0)</f>
        <v>5</v>
      </c>
      <c r="S243">
        <f>VLOOKUP(B243,B11:U26,18,FALSE)-IF((B$244)&gt;=($S10),(IF((B$244)-18&gt;=($S10),2,1)),0)</f>
        <v>5</v>
      </c>
      <c r="T243">
        <f>VLOOKUP(B243,B11:U26,19,FALSE)-IF((B$244)&gt;=($T10),(IF((B$244)-18&gt;=($T10),2,1)),0)</f>
        <v>5</v>
      </c>
      <c r="U243">
        <f>VLOOKUP(B243,B11:U26,20,FALSE)-IF((B$244)&gt;=($U10),(IF((B$244)-18&gt;=($U10),2,1)),0)</f>
        <v>4</v>
      </c>
      <c r="V243">
        <f>SUM(M243:U243)</f>
        <v>47</v>
      </c>
      <c r="W243" s="5">
        <f>SUM(L243+V243)</f>
        <v>90</v>
      </c>
    </row>
    <row r="244" spans="1:27" x14ac:dyDescent="0.35">
      <c r="A244" s="1" t="s">
        <v>38</v>
      </c>
      <c r="B244" s="65">
        <f>(A243-(MIN(A243,A245)))</f>
        <v>0</v>
      </c>
      <c r="W244" s="5"/>
    </row>
    <row r="245" spans="1:27" x14ac:dyDescent="0.35">
      <c r="A245" s="1">
        <f>VLOOKUP(B245,'Player Info'!B5:C55,2,FALSE)</f>
        <v>21</v>
      </c>
      <c r="B245" s="63" t="str">
        <f>VLOOKUP(14,'Day One'!A148:B163,2,FALSE)</f>
        <v>Rogers</v>
      </c>
      <c r="C245">
        <f>VLOOKUP(B245,B11:U26,2,FALSE)-IF((B$246)&gt;=($C10),(IF((B$246)-18&gt;=($C10),2,1)),0)</f>
        <v>5</v>
      </c>
      <c r="D245">
        <f>VLOOKUP(B245,B11:U26,3,FALSE)-IF((B$246)&gt;=($D10),(IF((B$246)-18&gt;=($D10),2,1)),0)</f>
        <v>5</v>
      </c>
      <c r="E245">
        <f>VLOOKUP(B245,B11:U26,4,FALSE)-IF((B$246)&gt;=($E10),(IF((B$246)-18&gt;=($E10),2,1)),0)</f>
        <v>6</v>
      </c>
      <c r="F245">
        <f>VLOOKUP(B245,B11:U26,5,FALSE)-IF((B$246)&gt;=($F10),(IF((B$246)-18&gt;=($F10),2,1)),0)</f>
        <v>7</v>
      </c>
      <c r="G245">
        <f>VLOOKUP(B245,B11:U26,6,FALSE)-IF((B$246)&gt;=($G10),(IF((B$246)-18&gt;=($G10),2,1)),0)</f>
        <v>6</v>
      </c>
      <c r="H245">
        <f>VLOOKUP(B245,B11:U26,7,FALSE)-IF((B$246)&gt;=($H10),(IF((B$246)-18&gt;=($H10),2,1)),0)</f>
        <v>4</v>
      </c>
      <c r="I245">
        <f>VLOOKUP(B245,B11:U26,8,FALSE)-IF((B$246)&gt;=($I10),(IF((B$246)-18&gt;=($I10),2,1)),0)</f>
        <v>3</v>
      </c>
      <c r="J245">
        <f>VLOOKUP(B245,B11:U26,9,FALSE)-IF((B$246)&gt;=($J10),(IF((B$246)-18&gt;=($J10),2,1)),0)</f>
        <v>5</v>
      </c>
      <c r="K245">
        <f>VLOOKUP(B245,B11:U26,10,FALSE)-IF((B$246)&gt;=($K10),(IF((B$246)-18&gt;=($K10),2,1)),0)</f>
        <v>4</v>
      </c>
      <c r="L245">
        <f>SUM(C245:K245)</f>
        <v>45</v>
      </c>
      <c r="M245">
        <f>VLOOKUP(B245,B11:U26,12,FALSE)-IF((B$246)&gt;=($M10),(IF((B$246)-18&gt;=($M10),2,1)),0)</f>
        <v>5</v>
      </c>
      <c r="N245">
        <f>VLOOKUP(B245,B11:U26,13,FALSE)-IF((B$246)&gt;=($N10),(IF((B$246)-18&gt;=($N10),2,1)),0)</f>
        <v>8</v>
      </c>
      <c r="O245">
        <f>VLOOKUP(B245,B11:U26,14,FALSE)-IF((B$246)&gt;=($O10),(IF((B$246)-18&gt;=($O10),2,1)),0)</f>
        <v>6</v>
      </c>
      <c r="P245">
        <f>VLOOKUP(B245,B11:U26,15,FALSE)-IF((B$246)&gt;=($P10),(IF((B$246)-18&gt;=($P10),2,1)),0)</f>
        <v>5</v>
      </c>
      <c r="Q245">
        <f>VLOOKUP(B245,B11:U26,16,FALSE)-IF((B$246)&gt;=($Q10),(IF((B$246)-18&gt;=($Q10),2,1)),0)</f>
        <v>6</v>
      </c>
      <c r="R245">
        <f>VLOOKUP(B245,B11:U26,17,FALSE)-IF((B$246)&gt;=($R10),(IF((B$246)-18&gt;=($R10),2,1)),0)</f>
        <v>3</v>
      </c>
      <c r="S245">
        <f>VLOOKUP(B245,B11:U26,18,FALSE)-IF((B$246)&gt;=($S10),(IF((B$246)-18&gt;=($S10),2,1)),0)</f>
        <v>4</v>
      </c>
      <c r="T245">
        <f>VLOOKUP(B245,B11:U26,19,FALSE)-IF((B$246)&gt;=($T10),(IF((B$246)-18&gt;=($T10),2,1)),0)</f>
        <v>8</v>
      </c>
      <c r="U245">
        <f>VLOOKUP(B245,B11:U26,20,FALSE)-IF((B$246)&gt;=($U10),(IF((B$246)-18&gt;=($U10),2,1)),0)</f>
        <v>6</v>
      </c>
      <c r="V245">
        <f>SUM(M245:U245)</f>
        <v>51</v>
      </c>
      <c r="W245" s="5">
        <f>SUM(L245+V245)</f>
        <v>96</v>
      </c>
      <c r="AA245" s="136"/>
    </row>
    <row r="246" spans="1:27" x14ac:dyDescent="0.35">
      <c r="A246" s="1" t="s">
        <v>38</v>
      </c>
      <c r="B246" s="63">
        <f>(A245-(MIN(A245,A243)))</f>
        <v>1</v>
      </c>
      <c r="W246" s="5"/>
    </row>
    <row r="247" spans="1:27" ht="15.5" x14ac:dyDescent="0.35">
      <c r="B247" s="580" t="str">
        <f>B243</f>
        <v>Hart</v>
      </c>
      <c r="C247" s="137">
        <f>IF((C243)&lt;&gt;(C245),(IF((C245)&gt;(C243),(1),(0))),(0.5))</f>
        <v>0</v>
      </c>
      <c r="D247" s="137">
        <f t="shared" ref="D247:U247" si="124">IF((D243)&lt;&gt;(D245),(IF((D245)&gt;(D243),(1),(0))),(0.5))</f>
        <v>1</v>
      </c>
      <c r="E247" s="137">
        <f t="shared" si="124"/>
        <v>1</v>
      </c>
      <c r="F247" s="137">
        <f t="shared" si="124"/>
        <v>1</v>
      </c>
      <c r="G247" s="137">
        <f t="shared" si="124"/>
        <v>1</v>
      </c>
      <c r="H247" s="137">
        <f t="shared" si="124"/>
        <v>1</v>
      </c>
      <c r="I247" s="137">
        <f t="shared" si="124"/>
        <v>0</v>
      </c>
      <c r="J247" s="137">
        <f t="shared" si="124"/>
        <v>1</v>
      </c>
      <c r="K247" s="137">
        <f t="shared" si="124"/>
        <v>0</v>
      </c>
      <c r="L247" s="137">
        <f>SUM(C247:K247)</f>
        <v>6</v>
      </c>
      <c r="M247" s="137">
        <f t="shared" si="124"/>
        <v>0</v>
      </c>
      <c r="N247" s="137">
        <f t="shared" si="124"/>
        <v>1</v>
      </c>
      <c r="O247" s="137">
        <f t="shared" si="124"/>
        <v>0</v>
      </c>
      <c r="P247" s="137">
        <f t="shared" si="124"/>
        <v>1</v>
      </c>
      <c r="Q247" s="137">
        <f t="shared" si="124"/>
        <v>1</v>
      </c>
      <c r="R247" s="137">
        <f t="shared" si="124"/>
        <v>0</v>
      </c>
      <c r="S247" s="137">
        <f t="shared" si="124"/>
        <v>0</v>
      </c>
      <c r="T247" s="137">
        <f t="shared" si="124"/>
        <v>1</v>
      </c>
      <c r="U247" s="137">
        <f t="shared" si="124"/>
        <v>1</v>
      </c>
      <c r="V247" s="137">
        <f>SUM(M247:U247)</f>
        <v>5</v>
      </c>
      <c r="W247" s="192">
        <f>SUM(L247,V247)</f>
        <v>11</v>
      </c>
    </row>
    <row r="248" spans="1:27" ht="16" thickBot="1" x14ac:dyDescent="0.4">
      <c r="B248" s="582" t="str">
        <f>B245</f>
        <v>Rogers</v>
      </c>
      <c r="C248" s="114">
        <f>IF((C245)&lt;&gt;(C243),(IF((C243)&gt;(C245),(1),(0))),(0.5))</f>
        <v>1</v>
      </c>
      <c r="D248" s="114">
        <f t="shared" ref="D248:U248" si="125">IF((D245)&lt;&gt;(D243),(IF((D243)&gt;(D245),(1),(0))),(0.5))</f>
        <v>0</v>
      </c>
      <c r="E248" s="114">
        <f t="shared" si="125"/>
        <v>0</v>
      </c>
      <c r="F248" s="114">
        <f t="shared" si="125"/>
        <v>0</v>
      </c>
      <c r="G248" s="114">
        <f t="shared" si="125"/>
        <v>0</v>
      </c>
      <c r="H248" s="114">
        <f t="shared" si="125"/>
        <v>0</v>
      </c>
      <c r="I248" s="114">
        <f t="shared" si="125"/>
        <v>1</v>
      </c>
      <c r="J248" s="114">
        <f t="shared" si="125"/>
        <v>0</v>
      </c>
      <c r="K248" s="114">
        <f t="shared" si="125"/>
        <v>1</v>
      </c>
      <c r="L248" s="114">
        <f>SUM(C248:K248)</f>
        <v>3</v>
      </c>
      <c r="M248" s="114">
        <f t="shared" si="125"/>
        <v>1</v>
      </c>
      <c r="N248" s="114">
        <f t="shared" si="125"/>
        <v>0</v>
      </c>
      <c r="O248" s="114">
        <f t="shared" si="125"/>
        <v>1</v>
      </c>
      <c r="P248" s="114">
        <f t="shared" si="125"/>
        <v>0</v>
      </c>
      <c r="Q248" s="114">
        <f t="shared" si="125"/>
        <v>0</v>
      </c>
      <c r="R248" s="114">
        <f t="shared" si="125"/>
        <v>1</v>
      </c>
      <c r="S248" s="114">
        <f t="shared" si="125"/>
        <v>1</v>
      </c>
      <c r="T248" s="114">
        <f t="shared" si="125"/>
        <v>0</v>
      </c>
      <c r="U248" s="114">
        <f t="shared" si="125"/>
        <v>0</v>
      </c>
      <c r="V248" s="114">
        <f>SUM(M248:U248)</f>
        <v>4</v>
      </c>
      <c r="W248" s="115">
        <f>SUM(L248+V248)</f>
        <v>7</v>
      </c>
    </row>
    <row r="249" spans="1:27" ht="15" thickBot="1" x14ac:dyDescent="0.4"/>
    <row r="250" spans="1:27" x14ac:dyDescent="0.35">
      <c r="B250" s="20" t="s">
        <v>66</v>
      </c>
      <c r="C250" s="21"/>
      <c r="D250" s="21"/>
      <c r="E250" s="21"/>
      <c r="F250" s="21"/>
      <c r="G250" s="21"/>
      <c r="H250" s="21"/>
      <c r="I250" s="21"/>
      <c r="J250" s="21"/>
      <c r="K250" s="21"/>
      <c r="L250" s="21"/>
      <c r="M250" s="21"/>
      <c r="N250" s="21"/>
      <c r="O250" s="21"/>
      <c r="P250" s="21"/>
      <c r="Q250" s="21"/>
      <c r="R250" s="643" t="s">
        <v>25</v>
      </c>
      <c r="S250" s="643"/>
      <c r="T250" s="670"/>
      <c r="U250" s="671"/>
      <c r="V250" s="671"/>
      <c r="W250" s="672"/>
    </row>
    <row r="251" spans="1:27" x14ac:dyDescent="0.35">
      <c r="A251" s="1">
        <f>VLOOKUP(B251,'Player Info'!B5:C55,2,FALSE)</f>
        <v>12</v>
      </c>
      <c r="B251" s="63" t="str">
        <f>VLOOKUP(11,'Day One'!A148:B163,2,FALSE)</f>
        <v>Whitehill</v>
      </c>
      <c r="C251">
        <f>VLOOKUP(B251,B11:U26,2,FALSE)-IF((B$252)&gt;=($C10),(IF((B$252)-18&gt;=($C10),2,1)),0)</f>
        <v>4</v>
      </c>
      <c r="D251">
        <f>VLOOKUP(B251,B11:U26,3,FALSE)-IF((B$252)&gt;=($D10),(IF((B$252)-18&gt;=($D10),2,1)),0)</f>
        <v>4</v>
      </c>
      <c r="E251">
        <f>VLOOKUP(B251,B11:U26,4,FALSE)-IF((B$252)&gt;=($E10),(IF((B$252)-18&gt;=($E10),2,1)),0)</f>
        <v>4</v>
      </c>
      <c r="F251">
        <f>VLOOKUP(B251,B11:U26,5,FALSE)-IF((B$252)&gt;=($F10),(IF((B$252)-18&gt;=($F10),2,1)),0)</f>
        <v>5</v>
      </c>
      <c r="G251">
        <f>VLOOKUP(B251,B11:U26,6,FALSE)-IF((B$252)&gt;=($G10),(IF((B$252)-18&gt;=($G10),2,1)),0)</f>
        <v>5</v>
      </c>
      <c r="H251">
        <f>VLOOKUP(B251,B11:U26,7,FALSE)-IF((B$252)&gt;=($H10),(IF((B$252)-18&gt;=($H10),2,1)),0)</f>
        <v>4</v>
      </c>
      <c r="I251">
        <f>VLOOKUP(B251,B11:U26,8,FALSE)-IF((B$252)&gt;=($I10),(IF((B$252)-18&gt;=($I10),2,1)),0)</f>
        <v>5</v>
      </c>
      <c r="J251">
        <f>VLOOKUP(B251,B11:U26,9,FALSE)-IF((B$252)&gt;=($J10),(IF((B$252)-18&gt;=($J10),2,1)),0)</f>
        <v>4</v>
      </c>
      <c r="K251">
        <f>VLOOKUP(B251,B11:U26,10,FALSE)-IF((B$252)&gt;=($K10),(IF((B$252)-18&gt;=($K10),2,1)),0)</f>
        <v>5</v>
      </c>
      <c r="L251">
        <f>SUM(C251:K251)</f>
        <v>40</v>
      </c>
      <c r="M251">
        <f>VLOOKUP(B251,B11:U26,12,FALSE)-IF((B$252)&gt;=($M10),(IF((B$252)-18&gt;=($M10),2,1)),0)</f>
        <v>6</v>
      </c>
      <c r="N251">
        <f>VLOOKUP(B251,B11:U26,13,FALSE)-IF((B$252)&gt;=($N10),(IF((B$252)-18&gt;=($N10),2,1)),0)</f>
        <v>4</v>
      </c>
      <c r="O251">
        <f>VLOOKUP(B251,B11:U26,14,FALSE)-IF((B$252)&gt;=($O10),(IF((B$252)-18&gt;=($O10),2,1)),0)</f>
        <v>5</v>
      </c>
      <c r="P251">
        <f>VLOOKUP(B251,B11:U26,15,FALSE)-IF((B$252)&gt;=($P10),(IF((B$252)-18&gt;=($P10),2,1)),0)</f>
        <v>3</v>
      </c>
      <c r="Q251">
        <f>VLOOKUP(B251,B11:U26,16,FALSE)-IF((B$252)&gt;=($Q10),(IF((B$252)-18&gt;=($Q10),2,1)),0)</f>
        <v>6</v>
      </c>
      <c r="R251">
        <f>VLOOKUP(B251,B11:U26,17,FALSE)-IF((B$252)&gt;=($R10),(IF((B$252)-18&gt;=($R10),2,1)),0)</f>
        <v>4</v>
      </c>
      <c r="S251">
        <f>VLOOKUP(B251,B11:U26,18,FALSE)-IF((B$252)&gt;=($S10),(IF((B$252)-18&gt;=($S10),2,1)),0)</f>
        <v>4</v>
      </c>
      <c r="T251">
        <f>VLOOKUP(B251,B11:U26,19,FALSE)-IF((B$252)&gt;=($T10),(IF((B$252)-18&gt;=($T10),2,1)),0)</f>
        <v>6</v>
      </c>
      <c r="U251">
        <f>VLOOKUP(B251,B11:U26,20,FALSE)-IF((B$252)&gt;=($U10),(IF((B$252)-18&gt;=($U10),2,1)),0)</f>
        <v>5</v>
      </c>
      <c r="V251">
        <f>SUM(M251:U251)</f>
        <v>43</v>
      </c>
      <c r="W251" s="5">
        <f>SUM(L251+V251)</f>
        <v>83</v>
      </c>
    </row>
    <row r="252" spans="1:27" x14ac:dyDescent="0.35">
      <c r="A252" s="1" t="s">
        <v>38</v>
      </c>
      <c r="B252" s="65">
        <f>(A251-(MIN(A251,A253)))</f>
        <v>0</v>
      </c>
      <c r="W252" s="5"/>
    </row>
    <row r="253" spans="1:27" x14ac:dyDescent="0.35">
      <c r="A253" s="1">
        <f>VLOOKUP(B253,'Player Info'!B5:C55,2,FALSE)</f>
        <v>16</v>
      </c>
      <c r="B253" s="63" t="str">
        <f>VLOOKUP(6,'Day One'!A148:B163,2,FALSE)</f>
        <v>Salter</v>
      </c>
      <c r="C253">
        <f>VLOOKUP(B253,B11:U26,2,FALSE)-IF((B$254)&gt;=($C10),(IF((B$254)-18&gt;=($C10),2,1)),0)</f>
        <v>5</v>
      </c>
      <c r="D253">
        <f>VLOOKUP(B253,B11:U26,3,FALSE)-IF((B$254)&gt;=($D10),(IF((B$254)-18&gt;=($D10),2,1)),0)</f>
        <v>5</v>
      </c>
      <c r="E253">
        <f>VLOOKUP(B253,B11:U26,4,FALSE)-IF((B$254)&gt;=($E10),(IF((B$254)-18&gt;=($E10),2,1)),0)</f>
        <v>7</v>
      </c>
      <c r="F253">
        <f>VLOOKUP(B253,B11:U26,5,FALSE)-IF((B$254)&gt;=($F10),(IF((B$254)-18&gt;=($F10),2,1)),0)</f>
        <v>7</v>
      </c>
      <c r="G253">
        <f>VLOOKUP(B253,B11:U26,6,FALSE)-IF((B$254)&gt;=($G10),(IF((B$254)-18&gt;=($G10),2,1)),0)</f>
        <v>4</v>
      </c>
      <c r="H253">
        <f>VLOOKUP(B253,B11:U26,7,FALSE)-IF((B$254)&gt;=($H10),(IF((B$254)-18&gt;=($H10),2,1)),0)</f>
        <v>8</v>
      </c>
      <c r="I253">
        <f>VLOOKUP(B253,B11:U26,8,FALSE)-IF((B$254)&gt;=($I10),(IF((B$254)-18&gt;=($I10),2,1)),0)</f>
        <v>4</v>
      </c>
      <c r="J253">
        <f>VLOOKUP(B253,B11:U26,9,FALSE)-IF((B$254)&gt;=($J10),(IF((B$254)-18&gt;=($J10),2,1)),0)</f>
        <v>3</v>
      </c>
      <c r="K253">
        <f>VLOOKUP(B253,B11:U26,10,FALSE)-IF((B$254)&gt;=($K10),(IF((B$254)-18&gt;=($K10),2,1)),0)</f>
        <v>5</v>
      </c>
      <c r="L253">
        <f>SUM(C253:K253)</f>
        <v>48</v>
      </c>
      <c r="M253">
        <f>VLOOKUP(B253,B11:U26,12,FALSE)-IF((B$254)&gt;=($M10),(IF((B$254)-18&gt;=($M10),2,1)),0)</f>
        <v>3</v>
      </c>
      <c r="N253">
        <f>VLOOKUP(B253,B11:U26,13,FALSE)-IF((B$254)&gt;=($N10),(IF((B$254)-18&gt;=($N10),2,1)),0)</f>
        <v>6</v>
      </c>
      <c r="O253">
        <f>VLOOKUP(B253,B11:U26,14,FALSE)-IF((B$254)&gt;=($O10),(IF((B$254)-18&gt;=($O10),2,1)),0)</f>
        <v>8</v>
      </c>
      <c r="P253">
        <f>VLOOKUP(B253,B11:U26,15,FALSE)-IF((B$254)&gt;=($P10),(IF((B$254)-18&gt;=($P10),2,1)),0)</f>
        <v>4</v>
      </c>
      <c r="Q253">
        <f>VLOOKUP(B253,B11:U26,16,FALSE)-IF((B$254)&gt;=($Q10),(IF((B$254)-18&gt;=($Q10),2,1)),0)</f>
        <v>5</v>
      </c>
      <c r="R253">
        <f>VLOOKUP(B253,B11:U26,17,FALSE)-IF((B$254)&gt;=($R10),(IF((B$254)-18&gt;=($R10),2,1)),0)</f>
        <v>3</v>
      </c>
      <c r="S253">
        <f>VLOOKUP(B253,B11:U26,18,FALSE)-IF((B$254)&gt;=($S10),(IF((B$254)-18&gt;=($S10),2,1)),0)</f>
        <v>4</v>
      </c>
      <c r="T253">
        <f>VLOOKUP(B253,B11:U26,19,FALSE)-IF((B$254)&gt;=($T10),(IF((B$254)-18&gt;=($T10),2,1)),0)</f>
        <v>5</v>
      </c>
      <c r="U253">
        <f>VLOOKUP(B253,B11:U26,20,FALSE)-IF((B$254)&gt;=($U10),(IF((B$254)-18&gt;=($U10),2,1)),0)</f>
        <v>5</v>
      </c>
      <c r="V253">
        <f>SUM(M253:U253)</f>
        <v>43</v>
      </c>
      <c r="W253" s="5">
        <f>SUM(L253+V253)</f>
        <v>91</v>
      </c>
    </row>
    <row r="254" spans="1:27" x14ac:dyDescent="0.35">
      <c r="A254" s="1" t="s">
        <v>38</v>
      </c>
      <c r="B254" s="63">
        <f>(A253-(MIN(A251,A253)))</f>
        <v>4</v>
      </c>
      <c r="W254" s="5"/>
    </row>
    <row r="255" spans="1:27" ht="15.5" x14ac:dyDescent="0.35">
      <c r="B255" s="580" t="str">
        <f>B251</f>
        <v>Whitehill</v>
      </c>
      <c r="C255" s="137">
        <f>IF((C251)&lt;&gt;(C253),(IF((C253)&gt;(C251),(1),(0))),(0.5))</f>
        <v>1</v>
      </c>
      <c r="D255" s="137">
        <f t="shared" ref="D255:U255" si="126">IF((D251)&lt;&gt;(D253),(IF((D253)&gt;(D251),(1),(0))),(0.5))</f>
        <v>1</v>
      </c>
      <c r="E255" s="137">
        <f t="shared" si="126"/>
        <v>1</v>
      </c>
      <c r="F255" s="137">
        <f t="shared" si="126"/>
        <v>1</v>
      </c>
      <c r="G255" s="137">
        <f t="shared" si="126"/>
        <v>0</v>
      </c>
      <c r="H255" s="137">
        <f t="shared" si="126"/>
        <v>1</v>
      </c>
      <c r="I255" s="137">
        <f t="shared" si="126"/>
        <v>0</v>
      </c>
      <c r="J255" s="137">
        <f t="shared" si="126"/>
        <v>0</v>
      </c>
      <c r="K255" s="137">
        <f t="shared" si="126"/>
        <v>0.5</v>
      </c>
      <c r="L255" s="137">
        <f>SUM(C255:K255)</f>
        <v>5.5</v>
      </c>
      <c r="M255" s="137">
        <f t="shared" si="126"/>
        <v>0</v>
      </c>
      <c r="N255" s="137">
        <f t="shared" si="126"/>
        <v>1</v>
      </c>
      <c r="O255" s="137">
        <f t="shared" si="126"/>
        <v>1</v>
      </c>
      <c r="P255" s="137">
        <f t="shared" si="126"/>
        <v>1</v>
      </c>
      <c r="Q255" s="137">
        <f t="shared" si="126"/>
        <v>0</v>
      </c>
      <c r="R255" s="137">
        <f t="shared" si="126"/>
        <v>0</v>
      </c>
      <c r="S255" s="137">
        <f t="shared" si="126"/>
        <v>0.5</v>
      </c>
      <c r="T255" s="137">
        <f t="shared" si="126"/>
        <v>0</v>
      </c>
      <c r="U255" s="137">
        <f t="shared" si="126"/>
        <v>0.5</v>
      </c>
      <c r="V255" s="137">
        <f>SUM(M255:U255)</f>
        <v>4</v>
      </c>
      <c r="W255" s="192">
        <f>SUM(L255,V255)</f>
        <v>9.5</v>
      </c>
    </row>
    <row r="256" spans="1:27" ht="16" thickBot="1" x14ac:dyDescent="0.4">
      <c r="B256" s="582" t="str">
        <f>B253</f>
        <v>Salter</v>
      </c>
      <c r="C256" s="114">
        <f>IF((C253)&lt;&gt;(C251),(IF((C251)&gt;(C253),(1),(0))),(0.5))</f>
        <v>0</v>
      </c>
      <c r="D256" s="114">
        <f t="shared" ref="D256:U256" si="127">IF((D253)&lt;&gt;(D251),(IF((D251)&gt;(D253),(1),(0))),(0.5))</f>
        <v>0</v>
      </c>
      <c r="E256" s="114">
        <f t="shared" si="127"/>
        <v>0</v>
      </c>
      <c r="F256" s="114">
        <f t="shared" si="127"/>
        <v>0</v>
      </c>
      <c r="G256" s="114">
        <f t="shared" si="127"/>
        <v>1</v>
      </c>
      <c r="H256" s="114">
        <f t="shared" si="127"/>
        <v>0</v>
      </c>
      <c r="I256" s="114">
        <f t="shared" si="127"/>
        <v>1</v>
      </c>
      <c r="J256" s="114">
        <f t="shared" si="127"/>
        <v>1</v>
      </c>
      <c r="K256" s="114">
        <f t="shared" si="127"/>
        <v>0.5</v>
      </c>
      <c r="L256" s="114">
        <f>SUM(C256:K256)</f>
        <v>3.5</v>
      </c>
      <c r="M256" s="114">
        <f t="shared" si="127"/>
        <v>1</v>
      </c>
      <c r="N256" s="114">
        <f t="shared" si="127"/>
        <v>0</v>
      </c>
      <c r="O256" s="114">
        <f t="shared" si="127"/>
        <v>0</v>
      </c>
      <c r="P256" s="114">
        <f t="shared" si="127"/>
        <v>0</v>
      </c>
      <c r="Q256" s="114">
        <f t="shared" si="127"/>
        <v>1</v>
      </c>
      <c r="R256" s="114">
        <f t="shared" si="127"/>
        <v>1</v>
      </c>
      <c r="S256" s="114">
        <f t="shared" si="127"/>
        <v>0.5</v>
      </c>
      <c r="T256" s="114">
        <f t="shared" si="127"/>
        <v>1</v>
      </c>
      <c r="U256" s="114">
        <f t="shared" si="127"/>
        <v>0.5</v>
      </c>
      <c r="V256" s="114">
        <f>SUM(M256:U256)</f>
        <v>5</v>
      </c>
      <c r="W256" s="115">
        <f>SUM(L256+V256)</f>
        <v>8.5</v>
      </c>
    </row>
    <row r="258" spans="2:41" ht="15" thickBot="1" x14ac:dyDescent="0.4"/>
    <row r="259" spans="2:41" ht="21.5" thickBot="1" x14ac:dyDescent="0.55000000000000004">
      <c r="B259" s="29" t="s">
        <v>68</v>
      </c>
      <c r="C259" s="25"/>
      <c r="D259" s="25"/>
      <c r="E259" s="25"/>
      <c r="F259" s="25"/>
      <c r="G259" s="25"/>
      <c r="H259" s="25"/>
      <c r="I259" s="25"/>
      <c r="J259" s="25"/>
      <c r="K259" s="25"/>
      <c r="L259" s="25"/>
      <c r="M259" s="25"/>
      <c r="N259" s="25"/>
      <c r="O259" s="25"/>
      <c r="P259" s="25"/>
      <c r="Q259" s="25"/>
      <c r="R259" s="25"/>
      <c r="S259" s="678" t="s">
        <v>86</v>
      </c>
      <c r="T259" s="678"/>
      <c r="U259" s="678"/>
      <c r="V259" s="678"/>
      <c r="W259" s="679"/>
    </row>
    <row r="260" spans="2:41" x14ac:dyDescent="0.35">
      <c r="B260" s="93"/>
      <c r="C260" s="94"/>
      <c r="D260" s="94"/>
      <c r="E260" s="94"/>
      <c r="F260" s="94"/>
      <c r="G260" s="94"/>
      <c r="H260" s="94"/>
      <c r="I260" s="94"/>
      <c r="J260" s="94"/>
      <c r="K260" s="94"/>
      <c r="L260" s="94"/>
      <c r="M260" s="94"/>
      <c r="N260" s="94"/>
      <c r="O260" s="94"/>
      <c r="P260" s="94"/>
      <c r="Q260" s="94"/>
      <c r="R260" s="94"/>
      <c r="S260" s="94"/>
      <c r="T260" s="94"/>
      <c r="U260" s="94"/>
      <c r="V260" s="94"/>
      <c r="W260" s="95"/>
    </row>
    <row r="261" spans="2:41" ht="15" thickBot="1" x14ac:dyDescent="0.4">
      <c r="B261" s="676"/>
      <c r="C261" s="647"/>
      <c r="D261" s="647"/>
      <c r="E261" s="59"/>
      <c r="F261" s="647"/>
      <c r="G261" s="647"/>
      <c r="H261" s="647"/>
      <c r="I261" s="607"/>
      <c r="J261" s="647"/>
      <c r="K261" s="59"/>
      <c r="L261" s="647"/>
      <c r="M261" s="647"/>
      <c r="N261" s="647"/>
      <c r="O261" s="647"/>
      <c r="P261" s="647"/>
      <c r="Q261" s="59"/>
      <c r="R261" s="647"/>
      <c r="S261" s="647"/>
      <c r="T261" s="647"/>
      <c r="U261" s="607"/>
      <c r="V261" s="647"/>
      <c r="W261" s="62"/>
      <c r="AD261" s="388"/>
      <c r="AE261" s="388"/>
      <c r="AF261" s="388"/>
      <c r="AG261" s="388"/>
      <c r="AH261" s="388"/>
      <c r="AI261" s="388"/>
      <c r="AJ261" s="388"/>
      <c r="AK261" s="388"/>
      <c r="AL261" s="388"/>
      <c r="AM261" s="388"/>
      <c r="AN261" s="388"/>
      <c r="AO261" s="388"/>
    </row>
    <row r="262" spans="2:41" ht="15" customHeight="1" x14ac:dyDescent="0.35">
      <c r="B262" s="259" t="s">
        <v>9</v>
      </c>
      <c r="C262" s="298">
        <f>VLOOKUP(B262,'Day Two'!B149:D164,3,FALSE)</f>
        <v>73</v>
      </c>
      <c r="D262" s="656">
        <f>SUM(C262:C265)</f>
        <v>306</v>
      </c>
      <c r="E262" s="657"/>
      <c r="F262" s="627" t="s">
        <v>6</v>
      </c>
      <c r="G262" s="628"/>
      <c r="H262" s="628"/>
      <c r="I262" s="298">
        <f>VLOOKUP(F262,'Day Two'!B149:D164,3,FALSE)</f>
        <v>80</v>
      </c>
      <c r="J262" s="656">
        <f>SUM(I262:I265)</f>
        <v>310</v>
      </c>
      <c r="K262" s="657"/>
      <c r="L262" s="627" t="s">
        <v>71</v>
      </c>
      <c r="M262" s="628"/>
      <c r="N262" s="641"/>
      <c r="O262" s="298">
        <f>VLOOKUP(L262,'Day Two'!B149:D164,3,FALSE)</f>
        <v>67</v>
      </c>
      <c r="P262" s="656">
        <f>SUM(O262:O265)</f>
        <v>286</v>
      </c>
      <c r="Q262" s="657"/>
      <c r="R262" s="627" t="s">
        <v>19</v>
      </c>
      <c r="S262" s="628"/>
      <c r="T262" s="628"/>
      <c r="U262" s="298">
        <f>VLOOKUP(R262,'Day Two'!B149:D164,3,FALSE)</f>
        <v>80</v>
      </c>
      <c r="V262" s="656">
        <f>SUM(U262:U265)</f>
        <v>331</v>
      </c>
      <c r="W262" s="657"/>
      <c r="AD262" s="388"/>
      <c r="AE262" s="388"/>
      <c r="AF262" s="388"/>
      <c r="AG262" s="388"/>
      <c r="AH262" s="388"/>
      <c r="AI262" s="388"/>
      <c r="AJ262" s="388"/>
      <c r="AK262" s="388"/>
      <c r="AL262" s="388"/>
      <c r="AM262" s="388"/>
      <c r="AN262" s="388"/>
      <c r="AO262" s="388"/>
    </row>
    <row r="263" spans="2:41" ht="15" customHeight="1" x14ac:dyDescent="0.35">
      <c r="B263" s="259" t="s">
        <v>7</v>
      </c>
      <c r="C263" s="298">
        <f>VLOOKUP(B263,'Day Two'!B149:D164,3,FALSE)</f>
        <v>79</v>
      </c>
      <c r="D263" s="658"/>
      <c r="E263" s="659"/>
      <c r="F263" s="627" t="s">
        <v>98</v>
      </c>
      <c r="G263" s="628"/>
      <c r="H263" s="628"/>
      <c r="I263" s="298">
        <f>VLOOKUP(F263,'Day Two'!B149:D164,3,FALSE)</f>
        <v>75</v>
      </c>
      <c r="J263" s="658"/>
      <c r="K263" s="659"/>
      <c r="L263" s="627" t="s">
        <v>97</v>
      </c>
      <c r="M263" s="628"/>
      <c r="N263" s="641"/>
      <c r="O263" s="298">
        <f>VLOOKUP(L263,'Day Two'!B149:D164,3,FALSE)</f>
        <v>70</v>
      </c>
      <c r="P263" s="658"/>
      <c r="Q263" s="659"/>
      <c r="R263" s="627" t="s">
        <v>281</v>
      </c>
      <c r="S263" s="628"/>
      <c r="T263" s="628"/>
      <c r="U263" s="298">
        <f>VLOOKUP(R263,'Day Two'!B149:D164,3,FALSE)</f>
        <v>97</v>
      </c>
      <c r="V263" s="658"/>
      <c r="W263" s="659"/>
      <c r="AD263" s="388"/>
      <c r="AE263" s="388"/>
      <c r="AF263" s="388"/>
      <c r="AG263" s="388"/>
      <c r="AH263" s="388"/>
      <c r="AI263" s="388"/>
      <c r="AJ263" s="388"/>
      <c r="AK263" s="388"/>
      <c r="AL263" s="388"/>
      <c r="AM263" s="388"/>
      <c r="AN263" s="388"/>
      <c r="AO263" s="388"/>
    </row>
    <row r="264" spans="2:41" ht="15" customHeight="1" x14ac:dyDescent="0.35">
      <c r="B264" s="259" t="s">
        <v>94</v>
      </c>
      <c r="C264" s="298">
        <f>VLOOKUP(B264,'Day Two'!B149:D164,3,FALSE)</f>
        <v>78</v>
      </c>
      <c r="D264" s="658"/>
      <c r="E264" s="659"/>
      <c r="F264" s="627" t="s">
        <v>72</v>
      </c>
      <c r="G264" s="628"/>
      <c r="H264" s="628"/>
      <c r="I264" s="298">
        <f>VLOOKUP(F264,'Day Two'!B149:D164,3,FALSE)</f>
        <v>79</v>
      </c>
      <c r="J264" s="658"/>
      <c r="K264" s="659"/>
      <c r="L264" s="627" t="s">
        <v>96</v>
      </c>
      <c r="M264" s="628"/>
      <c r="N264" s="641"/>
      <c r="O264" s="298">
        <f>VLOOKUP(L264,'Day Two'!B149:D164,3,FALSE)</f>
        <v>71</v>
      </c>
      <c r="P264" s="658"/>
      <c r="Q264" s="659"/>
      <c r="R264" s="627" t="s">
        <v>11</v>
      </c>
      <c r="S264" s="628"/>
      <c r="T264" s="628"/>
      <c r="U264" s="298">
        <f>VLOOKUP(R264,'Day Two'!B149:D164,3,FALSE)</f>
        <v>74</v>
      </c>
      <c r="V264" s="658"/>
      <c r="W264" s="659"/>
      <c r="AD264" s="388"/>
      <c r="AE264" s="389"/>
      <c r="AF264" s="390"/>
      <c r="AG264" s="390"/>
      <c r="AH264" s="390"/>
      <c r="AI264" s="390"/>
      <c r="AJ264" s="390"/>
      <c r="AK264" s="390"/>
      <c r="AL264" s="390"/>
      <c r="AM264" s="390"/>
      <c r="AN264" s="390"/>
      <c r="AO264" s="388"/>
    </row>
    <row r="265" spans="2:41" ht="15.75" customHeight="1" x14ac:dyDescent="0.35">
      <c r="B265" s="259" t="s">
        <v>100</v>
      </c>
      <c r="C265" s="298">
        <f>VLOOKUP(B265,'Day Two'!B149:D164,3,FALSE)</f>
        <v>76</v>
      </c>
      <c r="D265" s="660"/>
      <c r="E265" s="661"/>
      <c r="F265" s="662" t="s">
        <v>105</v>
      </c>
      <c r="G265" s="662"/>
      <c r="H265" s="663"/>
      <c r="I265" s="298">
        <f>VLOOKUP(F265,'Day Two'!B149:D164,3,FALSE)</f>
        <v>76</v>
      </c>
      <c r="J265" s="660"/>
      <c r="K265" s="661"/>
      <c r="L265" s="662" t="s">
        <v>20</v>
      </c>
      <c r="M265" s="662"/>
      <c r="N265" s="663"/>
      <c r="O265" s="299">
        <f>VLOOKUP(L265,'Day Two'!B149:D164,3,FALSE)</f>
        <v>78</v>
      </c>
      <c r="P265" s="660"/>
      <c r="Q265" s="661"/>
      <c r="R265" s="662" t="s">
        <v>13</v>
      </c>
      <c r="S265" s="662"/>
      <c r="T265" s="663"/>
      <c r="U265" s="298">
        <f>VLOOKUP(R265,'Day Two'!B149:D164,3,FALSE)</f>
        <v>80</v>
      </c>
      <c r="V265" s="660"/>
      <c r="W265" s="661"/>
      <c r="AD265" s="388"/>
      <c r="AE265" s="389"/>
      <c r="AF265" s="390"/>
      <c r="AG265" s="390"/>
      <c r="AH265" s="390"/>
      <c r="AI265" s="390"/>
      <c r="AJ265" s="390"/>
      <c r="AK265" s="390"/>
      <c r="AL265" s="390"/>
      <c r="AM265" s="390"/>
      <c r="AN265" s="390"/>
      <c r="AO265" s="388"/>
    </row>
    <row r="266" spans="2:41" x14ac:dyDescent="0.35">
      <c r="AD266" s="388"/>
      <c r="AE266" s="389"/>
      <c r="AF266" s="390"/>
      <c r="AG266" s="390"/>
      <c r="AH266" s="390"/>
      <c r="AI266" s="390"/>
      <c r="AJ266" s="390"/>
      <c r="AK266" s="390"/>
      <c r="AL266" s="390"/>
      <c r="AM266" s="390"/>
      <c r="AN266" s="390"/>
      <c r="AO266" s="388"/>
    </row>
    <row r="267" spans="2:41" ht="21" x14ac:dyDescent="0.5">
      <c r="B267" s="333"/>
      <c r="C267" s="334"/>
      <c r="D267" s="334"/>
      <c r="E267" s="334"/>
      <c r="F267" s="334"/>
      <c r="G267" s="334"/>
      <c r="H267" s="334"/>
      <c r="I267" s="334"/>
      <c r="J267" s="334"/>
      <c r="K267" s="334"/>
      <c r="L267" s="334"/>
      <c r="M267" s="334"/>
      <c r="N267" s="334"/>
      <c r="O267" s="334"/>
      <c r="P267" s="334"/>
      <c r="Q267" s="334"/>
      <c r="R267" s="334"/>
      <c r="S267" s="334"/>
      <c r="T267" s="334"/>
      <c r="U267" s="334"/>
      <c r="V267" s="334"/>
      <c r="W267" s="334"/>
      <c r="AD267" s="388"/>
      <c r="AE267" s="389"/>
      <c r="AF267" s="389"/>
      <c r="AG267" s="389"/>
      <c r="AH267" s="389"/>
      <c r="AI267" s="389"/>
      <c r="AJ267" s="389"/>
      <c r="AK267" s="389"/>
      <c r="AL267" s="389"/>
      <c r="AM267" s="389"/>
      <c r="AN267" s="389"/>
      <c r="AO267" s="388"/>
    </row>
    <row r="268" spans="2:41" x14ac:dyDescent="0.35">
      <c r="B268" s="462"/>
      <c r="C268" s="462"/>
      <c r="D268" s="462"/>
      <c r="E268" s="462"/>
      <c r="F268" s="462"/>
      <c r="G268" s="462"/>
      <c r="H268" s="462"/>
      <c r="I268" s="462"/>
      <c r="J268" s="462"/>
      <c r="K268" s="462"/>
      <c r="L268" s="462"/>
      <c r="M268" s="462"/>
      <c r="N268" s="462"/>
      <c r="O268" s="462"/>
      <c r="P268" s="462"/>
      <c r="Q268" s="462"/>
      <c r="R268" s="462"/>
      <c r="S268" s="462"/>
      <c r="T268" s="462"/>
      <c r="U268" s="462"/>
      <c r="V268" s="462"/>
      <c r="W268" s="462"/>
      <c r="AD268" s="388"/>
      <c r="AE268" s="388"/>
      <c r="AF268" s="388"/>
      <c r="AG268" s="388"/>
      <c r="AH268" s="388"/>
      <c r="AI268" s="388"/>
      <c r="AJ268" s="388"/>
      <c r="AK268" s="388"/>
      <c r="AL268" s="388"/>
      <c r="AM268" s="388"/>
      <c r="AN268" s="388"/>
      <c r="AO268" s="388"/>
    </row>
    <row r="269" spans="2:41" x14ac:dyDescent="0.35">
      <c r="B269" s="695"/>
      <c r="C269" s="695"/>
      <c r="D269" s="695"/>
      <c r="E269" s="461"/>
      <c r="F269" s="695"/>
      <c r="G269" s="695"/>
      <c r="H269" s="695"/>
      <c r="I269" s="695"/>
      <c r="J269" s="695"/>
      <c r="K269" s="461"/>
      <c r="L269" s="695"/>
      <c r="M269" s="695"/>
      <c r="N269" s="695"/>
      <c r="O269" s="695"/>
      <c r="P269" s="695"/>
      <c r="Q269" s="461"/>
      <c r="R269" s="695"/>
      <c r="S269" s="695"/>
      <c r="T269" s="695"/>
      <c r="U269" s="695"/>
      <c r="V269" s="695"/>
      <c r="W269" s="461"/>
    </row>
    <row r="270" spans="2:41" x14ac:dyDescent="0.35">
      <c r="B270" s="463"/>
      <c r="C270" s="689"/>
      <c r="D270" s="689"/>
      <c r="E270" s="688"/>
      <c r="F270" s="693"/>
      <c r="G270" s="693"/>
      <c r="H270" s="693"/>
      <c r="I270" s="689"/>
      <c r="J270" s="689"/>
      <c r="K270" s="688"/>
      <c r="L270" s="694"/>
      <c r="M270" s="694"/>
      <c r="N270" s="694"/>
      <c r="O270" s="689"/>
      <c r="P270" s="689"/>
      <c r="Q270" s="688"/>
      <c r="R270" s="693"/>
      <c r="S270" s="693"/>
      <c r="T270" s="693"/>
      <c r="U270" s="689"/>
      <c r="V270" s="689"/>
      <c r="W270" s="688"/>
    </row>
    <row r="271" spans="2:41" x14ac:dyDescent="0.35">
      <c r="B271" s="463"/>
      <c r="C271" s="689"/>
      <c r="D271" s="689"/>
      <c r="E271" s="688"/>
      <c r="F271" s="693"/>
      <c r="G271" s="693"/>
      <c r="H271" s="693"/>
      <c r="I271" s="689"/>
      <c r="J271" s="689"/>
      <c r="K271" s="688"/>
      <c r="L271" s="694"/>
      <c r="M271" s="694"/>
      <c r="N271" s="694"/>
      <c r="O271" s="689"/>
      <c r="P271" s="689"/>
      <c r="Q271" s="688"/>
      <c r="R271" s="693"/>
      <c r="S271" s="693"/>
      <c r="T271" s="693"/>
      <c r="U271" s="689"/>
      <c r="V271" s="689"/>
      <c r="W271" s="688"/>
    </row>
    <row r="272" spans="2:41" x14ac:dyDescent="0.35">
      <c r="B272" s="464"/>
      <c r="C272" s="17"/>
      <c r="D272" s="17"/>
      <c r="E272" s="17"/>
      <c r="F272" s="696"/>
      <c r="G272" s="696"/>
      <c r="H272" s="696"/>
      <c r="I272" s="17"/>
      <c r="J272" s="17"/>
      <c r="K272" s="17"/>
      <c r="L272" s="696"/>
      <c r="M272" s="696"/>
      <c r="N272" s="696"/>
      <c r="O272" s="17"/>
      <c r="P272" s="17"/>
      <c r="Q272" s="464"/>
      <c r="R272" s="696"/>
      <c r="S272" s="696"/>
      <c r="T272" s="696"/>
      <c r="U272" s="17"/>
      <c r="V272" s="58"/>
      <c r="W272" s="465"/>
    </row>
    <row r="273" spans="2:23" x14ac:dyDescent="0.35">
      <c r="B273" s="86"/>
      <c r="C273" s="692"/>
      <c r="D273" s="692"/>
      <c r="E273" s="688"/>
      <c r="F273" s="690"/>
      <c r="G273" s="690"/>
      <c r="H273" s="690"/>
      <c r="I273" s="692"/>
      <c r="J273" s="692"/>
      <c r="K273" s="688"/>
      <c r="L273" s="691"/>
      <c r="M273" s="691"/>
      <c r="N273" s="691"/>
      <c r="O273" s="692"/>
      <c r="P273" s="692"/>
      <c r="Q273" s="688"/>
      <c r="R273" s="690"/>
      <c r="S273" s="690"/>
      <c r="T273" s="690"/>
      <c r="U273" s="692"/>
      <c r="V273" s="692"/>
      <c r="W273" s="688"/>
    </row>
    <row r="274" spans="2:23" x14ac:dyDescent="0.35">
      <c r="B274" s="86"/>
      <c r="C274" s="692"/>
      <c r="D274" s="692"/>
      <c r="E274" s="688"/>
      <c r="F274" s="690"/>
      <c r="G274" s="690"/>
      <c r="H274" s="690"/>
      <c r="I274" s="692"/>
      <c r="J274" s="692"/>
      <c r="K274" s="688"/>
      <c r="L274" s="691"/>
      <c r="M274" s="691"/>
      <c r="N274" s="691"/>
      <c r="O274" s="692"/>
      <c r="P274" s="692"/>
      <c r="Q274" s="688"/>
      <c r="R274" s="690"/>
      <c r="S274" s="690"/>
      <c r="T274" s="690"/>
      <c r="U274" s="692"/>
      <c r="V274" s="692"/>
      <c r="W274" s="688"/>
    </row>
  </sheetData>
  <sortState xmlns:xlrd2="http://schemas.microsoft.com/office/spreadsheetml/2017/richdata2" ref="A149:H164">
    <sortCondition ref="H149:H164"/>
  </sortState>
  <mergeCells count="197">
    <mergeCell ref="E31:E32"/>
    <mergeCell ref="K184:K185"/>
    <mergeCell ref="L261:P261"/>
    <mergeCell ref="F183:J183"/>
    <mergeCell ref="C34:D35"/>
    <mergeCell ref="M170:N170"/>
    <mergeCell ref="F31:H31"/>
    <mergeCell ref="B7:I7"/>
    <mergeCell ref="K168:L168"/>
    <mergeCell ref="M102:R102"/>
    <mergeCell ref="B30:D30"/>
    <mergeCell ref="F30:J30"/>
    <mergeCell ref="L30:P30"/>
    <mergeCell ref="E34:E35"/>
    <mergeCell ref="L183:P183"/>
    <mergeCell ref="F180:H181"/>
    <mergeCell ref="R183:V183"/>
    <mergeCell ref="O180:P181"/>
    <mergeCell ref="M171:N171"/>
    <mergeCell ref="E177:E178"/>
    <mergeCell ref="O177:P178"/>
    <mergeCell ref="F177:H178"/>
    <mergeCell ref="I177:J178"/>
    <mergeCell ref="K177:K178"/>
    <mergeCell ref="R272:T272"/>
    <mergeCell ref="R269:V269"/>
    <mergeCell ref="F271:H271"/>
    <mergeCell ref="L271:N271"/>
    <mergeCell ref="R271:T271"/>
    <mergeCell ref="R187:T188"/>
    <mergeCell ref="U187:V188"/>
    <mergeCell ref="R210:S210"/>
    <mergeCell ref="L272:N272"/>
    <mergeCell ref="L269:P269"/>
    <mergeCell ref="R242:S242"/>
    <mergeCell ref="T242:W242"/>
    <mergeCell ref="R234:S234"/>
    <mergeCell ref="T234:W234"/>
    <mergeCell ref="R250:S250"/>
    <mergeCell ref="T226:W226"/>
    <mergeCell ref="T210:W210"/>
    <mergeCell ref="W1:W5"/>
    <mergeCell ref="Q180:Q181"/>
    <mergeCell ref="U177:V178"/>
    <mergeCell ref="U180:V181"/>
    <mergeCell ref="R30:V30"/>
    <mergeCell ref="R34:T34"/>
    <mergeCell ref="C1:V5"/>
    <mergeCell ref="B176:D176"/>
    <mergeCell ref="B180:B181"/>
    <mergeCell ref="C180:D181"/>
    <mergeCell ref="E180:E181"/>
    <mergeCell ref="F176:J176"/>
    <mergeCell ref="L176:P176"/>
    <mergeCell ref="R176:V176"/>
    <mergeCell ref="F179:H179"/>
    <mergeCell ref="L179:N179"/>
    <mergeCell ref="C31:D32"/>
    <mergeCell ref="R55:S55"/>
    <mergeCell ref="I180:J181"/>
    <mergeCell ref="K180:K181"/>
    <mergeCell ref="L180:N181"/>
    <mergeCell ref="R177:T178"/>
    <mergeCell ref="R179:T179"/>
    <mergeCell ref="R180:T181"/>
    <mergeCell ref="C273:D274"/>
    <mergeCell ref="E273:E274"/>
    <mergeCell ref="F273:H273"/>
    <mergeCell ref="I273:J274"/>
    <mergeCell ref="B269:D269"/>
    <mergeCell ref="F269:J269"/>
    <mergeCell ref="F272:H272"/>
    <mergeCell ref="C270:D271"/>
    <mergeCell ref="E270:E271"/>
    <mergeCell ref="F270:H270"/>
    <mergeCell ref="W273:W274"/>
    <mergeCell ref="I270:J271"/>
    <mergeCell ref="W270:W271"/>
    <mergeCell ref="S259:W259"/>
    <mergeCell ref="W187:W188"/>
    <mergeCell ref="F274:H274"/>
    <mergeCell ref="L274:N274"/>
    <mergeCell ref="R274:T274"/>
    <mergeCell ref="K273:K274"/>
    <mergeCell ref="O273:P274"/>
    <mergeCell ref="Q273:Q274"/>
    <mergeCell ref="R273:T273"/>
    <mergeCell ref="L273:N273"/>
    <mergeCell ref="R270:T270"/>
    <mergeCell ref="U270:V271"/>
    <mergeCell ref="K270:K271"/>
    <mergeCell ref="L270:N270"/>
    <mergeCell ref="O270:P271"/>
    <mergeCell ref="Q270:Q271"/>
    <mergeCell ref="U273:V274"/>
    <mergeCell ref="T250:W250"/>
    <mergeCell ref="R226:S226"/>
    <mergeCell ref="R194:S194"/>
    <mergeCell ref="T194:W194"/>
    <mergeCell ref="A177:A178"/>
    <mergeCell ref="A180:A181"/>
    <mergeCell ref="A184:A185"/>
    <mergeCell ref="B183:D183"/>
    <mergeCell ref="B177:B178"/>
    <mergeCell ref="C177:D178"/>
    <mergeCell ref="A187:A188"/>
    <mergeCell ref="W184:W185"/>
    <mergeCell ref="F186:H186"/>
    <mergeCell ref="L186:N186"/>
    <mergeCell ref="R186:T186"/>
    <mergeCell ref="B187:B188"/>
    <mergeCell ref="C187:D188"/>
    <mergeCell ref="E187:E188"/>
    <mergeCell ref="F187:H188"/>
    <mergeCell ref="Q187:Q188"/>
    <mergeCell ref="I187:J188"/>
    <mergeCell ref="K187:K188"/>
    <mergeCell ref="L187:N188"/>
    <mergeCell ref="O187:P188"/>
    <mergeCell ref="W177:W178"/>
    <mergeCell ref="R184:T185"/>
    <mergeCell ref="U184:V185"/>
    <mergeCell ref="W180:W181"/>
    <mergeCell ref="I31:J32"/>
    <mergeCell ref="I34:J35"/>
    <mergeCell ref="Q34:Q35"/>
    <mergeCell ref="Q31:Q32"/>
    <mergeCell ref="F32:H32"/>
    <mergeCell ref="F33:H33"/>
    <mergeCell ref="F34:H34"/>
    <mergeCell ref="F35:H35"/>
    <mergeCell ref="K31:K32"/>
    <mergeCell ref="K34:K35"/>
    <mergeCell ref="L32:N32"/>
    <mergeCell ref="C168:D168"/>
    <mergeCell ref="T55:W55"/>
    <mergeCell ref="R71:S71"/>
    <mergeCell ref="T71:W71"/>
    <mergeCell ref="R86:S86"/>
    <mergeCell ref="T86:W86"/>
    <mergeCell ref="E168:F168"/>
    <mergeCell ref="G168:H168"/>
    <mergeCell ref="I168:J168"/>
    <mergeCell ref="M168:N168"/>
    <mergeCell ref="Q124:W124"/>
    <mergeCell ref="T102:U102"/>
    <mergeCell ref="O168:P168"/>
    <mergeCell ref="T100:W100"/>
    <mergeCell ref="R100:S100"/>
    <mergeCell ref="W31:W32"/>
    <mergeCell ref="W34:W35"/>
    <mergeCell ref="L35:N35"/>
    <mergeCell ref="R202:S202"/>
    <mergeCell ref="T202:W202"/>
    <mergeCell ref="R35:T35"/>
    <mergeCell ref="O34:P35"/>
    <mergeCell ref="U31:V32"/>
    <mergeCell ref="U34:V35"/>
    <mergeCell ref="L31:N31"/>
    <mergeCell ref="R31:T31"/>
    <mergeCell ref="R32:T32"/>
    <mergeCell ref="L33:N33"/>
    <mergeCell ref="L34:N34"/>
    <mergeCell ref="O31:P32"/>
    <mergeCell ref="R40:S40"/>
    <mergeCell ref="T40:W40"/>
    <mergeCell ref="P170:W171"/>
    <mergeCell ref="L184:N185"/>
    <mergeCell ref="R33:T33"/>
    <mergeCell ref="Q184:Q185"/>
    <mergeCell ref="O184:P185"/>
    <mergeCell ref="Q177:Q178"/>
    <mergeCell ref="L177:N178"/>
    <mergeCell ref="B184:B185"/>
    <mergeCell ref="C184:D185"/>
    <mergeCell ref="R261:V261"/>
    <mergeCell ref="D262:E265"/>
    <mergeCell ref="F262:H262"/>
    <mergeCell ref="J262:K265"/>
    <mergeCell ref="B261:D261"/>
    <mergeCell ref="F261:J261"/>
    <mergeCell ref="F264:H264"/>
    <mergeCell ref="L264:N264"/>
    <mergeCell ref="R264:T264"/>
    <mergeCell ref="F263:H263"/>
    <mergeCell ref="L263:N263"/>
    <mergeCell ref="F265:H265"/>
    <mergeCell ref="V262:W265"/>
    <mergeCell ref="R265:T265"/>
    <mergeCell ref="R263:T263"/>
    <mergeCell ref="P262:Q265"/>
    <mergeCell ref="R262:T262"/>
    <mergeCell ref="L262:N262"/>
    <mergeCell ref="L265:N265"/>
    <mergeCell ref="E184:E185"/>
    <mergeCell ref="F184:H185"/>
    <mergeCell ref="I184:J185"/>
  </mergeCells>
  <phoneticPr fontId="26" type="noConversion"/>
  <conditionalFormatting sqref="C106:C121">
    <cfRule type="cellIs" dxfId="75" priority="18" operator="equal">
      <formula>$C$122</formula>
    </cfRule>
  </conditionalFormatting>
  <conditionalFormatting sqref="D106:D121">
    <cfRule type="cellIs" dxfId="74" priority="16" operator="equal">
      <formula>$D$122</formula>
    </cfRule>
  </conditionalFormatting>
  <conditionalFormatting sqref="E106:E121">
    <cfRule type="cellIs" dxfId="73" priority="15" operator="equal">
      <formula>$E$122</formula>
    </cfRule>
  </conditionalFormatting>
  <conditionalFormatting sqref="F106:F121">
    <cfRule type="cellIs" dxfId="72" priority="14" operator="equal">
      <formula>$F$122</formula>
    </cfRule>
  </conditionalFormatting>
  <conditionalFormatting sqref="G106:G121">
    <cfRule type="cellIs" dxfId="71" priority="13" operator="equal">
      <formula>$G$122</formula>
    </cfRule>
  </conditionalFormatting>
  <conditionalFormatting sqref="H106:H121">
    <cfRule type="cellIs" dxfId="70" priority="12" operator="equal">
      <formula>$H$122</formula>
    </cfRule>
  </conditionalFormatting>
  <conditionalFormatting sqref="I106:I121">
    <cfRule type="cellIs" dxfId="69" priority="11" operator="equal">
      <formula>$I$122</formula>
    </cfRule>
  </conditionalFormatting>
  <conditionalFormatting sqref="J106:J121">
    <cfRule type="cellIs" dxfId="68" priority="19" operator="equal">
      <formula>J$122</formula>
    </cfRule>
  </conditionalFormatting>
  <conditionalFormatting sqref="K106:K121">
    <cfRule type="cellIs" dxfId="67" priority="17" operator="equal">
      <formula>$K$122</formula>
    </cfRule>
  </conditionalFormatting>
  <conditionalFormatting sqref="M106:M121">
    <cfRule type="cellIs" dxfId="66" priority="10" operator="equal">
      <formula>$M$122</formula>
    </cfRule>
  </conditionalFormatting>
  <conditionalFormatting sqref="N106:N121">
    <cfRule type="cellIs" dxfId="65" priority="9" operator="equal">
      <formula>$N$122</formula>
    </cfRule>
  </conditionalFormatting>
  <conditionalFormatting sqref="O106:O121">
    <cfRule type="cellIs" dxfId="64" priority="8" operator="equal">
      <formula>$O$122</formula>
    </cfRule>
  </conditionalFormatting>
  <conditionalFormatting sqref="P106:P121">
    <cfRule type="cellIs" dxfId="63" priority="7" operator="equal">
      <formula>$P$122</formula>
    </cfRule>
  </conditionalFormatting>
  <conditionalFormatting sqref="Q106:Q121">
    <cfRule type="cellIs" dxfId="62" priority="6" operator="equal">
      <formula>$Q$122</formula>
    </cfRule>
  </conditionalFormatting>
  <conditionalFormatting sqref="R106:R121">
    <cfRule type="cellIs" dxfId="61" priority="5" operator="equal">
      <formula>$R$122</formula>
    </cfRule>
  </conditionalFormatting>
  <conditionalFormatting sqref="S106:S121">
    <cfRule type="cellIs" dxfId="60" priority="4" operator="equal">
      <formula>$S$122</formula>
    </cfRule>
  </conditionalFormatting>
  <conditionalFormatting sqref="T106:T121 U118:U121">
    <cfRule type="cellIs" dxfId="59" priority="3" operator="equal">
      <formula>$T$122</formula>
    </cfRule>
  </conditionalFormatting>
  <conditionalFormatting sqref="U106:U121">
    <cfRule type="cellIs" dxfId="58" priority="2" operator="equal">
      <formula>$U$122</formula>
    </cfRule>
  </conditionalFormatting>
  <conditionalFormatting sqref="W128:W143">
    <cfRule type="top10" dxfId="57" priority="1" rank="5"/>
  </conditionalFormatting>
  <dataValidations count="1">
    <dataValidation type="list" allowBlank="1" showInputMessage="1" showErrorMessage="1" sqref="B13:B14 R273:T274 L273:N274 F273:H274 B273:B274 B25:B26 B21:B22 B17:B18" xr:uid="{00000000-0002-0000-0200-000001000000}">
      <formula1>teamGold</formula1>
    </dataValidation>
  </dataValidations>
  <pageMargins left="0.7" right="0.7" top="0.75" bottom="0.75" header="0.3" footer="0.3"/>
  <pageSetup scale="82" orientation="landscape" horizontalDpi="4294967293" r:id="rId1"/>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2000000}">
          <x14:formula1>
            <xm:f>'Player Info'!$B$25:$B$32</xm:f>
          </x14:formula1>
          <xm:sqref>B11:B12 B15:B16 B19:B20 B23:B24</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pageSetUpPr fitToPage="1"/>
  </sheetPr>
  <dimension ref="A1:AH264"/>
  <sheetViews>
    <sheetView zoomScale="88" zoomScaleNormal="88" workbookViewId="0">
      <selection activeCell="R257" sqref="R257"/>
    </sheetView>
  </sheetViews>
  <sheetFormatPr defaultRowHeight="14.5" x14ac:dyDescent="0.35"/>
  <cols>
    <col min="1" max="1" width="5.26953125" style="1" customWidth="1"/>
    <col min="2" max="2" width="17.81640625" customWidth="1"/>
    <col min="3" max="22" width="6.1796875" customWidth="1"/>
    <col min="23" max="23" width="6.7265625" customWidth="1"/>
    <col min="24" max="24" width="11.1796875" bestFit="1" customWidth="1"/>
  </cols>
  <sheetData>
    <row r="1" spans="1:27" ht="15" customHeight="1" x14ac:dyDescent="0.35">
      <c r="B1" s="345"/>
      <c r="C1" s="669" t="s">
        <v>41</v>
      </c>
      <c r="D1" s="669"/>
      <c r="E1" s="669"/>
      <c r="F1" s="669"/>
      <c r="G1" s="669"/>
      <c r="H1" s="669"/>
      <c r="I1" s="669"/>
      <c r="J1" s="669"/>
      <c r="K1" s="669"/>
      <c r="L1" s="669"/>
      <c r="M1" s="669"/>
      <c r="N1" s="669"/>
      <c r="O1" s="669"/>
      <c r="P1" s="669"/>
      <c r="Q1" s="669"/>
      <c r="R1" s="669"/>
      <c r="S1" s="669"/>
      <c r="T1" s="669"/>
      <c r="U1" s="669"/>
      <c r="V1" s="669"/>
      <c r="W1" s="665">
        <v>2025</v>
      </c>
    </row>
    <row r="2" spans="1:27" ht="15" customHeight="1" x14ac:dyDescent="0.35">
      <c r="B2" s="345"/>
      <c r="C2" s="669"/>
      <c r="D2" s="669"/>
      <c r="E2" s="669"/>
      <c r="F2" s="669"/>
      <c r="G2" s="669"/>
      <c r="H2" s="669"/>
      <c r="I2" s="669"/>
      <c r="J2" s="669"/>
      <c r="K2" s="669"/>
      <c r="L2" s="669"/>
      <c r="M2" s="669"/>
      <c r="N2" s="669"/>
      <c r="O2" s="669"/>
      <c r="P2" s="669"/>
      <c r="Q2" s="669"/>
      <c r="R2" s="669"/>
      <c r="S2" s="669"/>
      <c r="T2" s="669"/>
      <c r="U2" s="669"/>
      <c r="V2" s="669"/>
      <c r="W2" s="665"/>
    </row>
    <row r="3" spans="1:27" ht="15" customHeight="1" x14ac:dyDescent="0.35">
      <c r="B3" s="345"/>
      <c r="C3" s="669"/>
      <c r="D3" s="669"/>
      <c r="E3" s="669"/>
      <c r="F3" s="669"/>
      <c r="G3" s="669"/>
      <c r="H3" s="669"/>
      <c r="I3" s="669"/>
      <c r="J3" s="669"/>
      <c r="K3" s="669"/>
      <c r="L3" s="669"/>
      <c r="M3" s="669"/>
      <c r="N3" s="669"/>
      <c r="O3" s="669"/>
      <c r="P3" s="669"/>
      <c r="Q3" s="669"/>
      <c r="R3" s="669"/>
      <c r="S3" s="669"/>
      <c r="T3" s="669"/>
      <c r="U3" s="669"/>
      <c r="V3" s="669"/>
      <c r="W3" s="665"/>
    </row>
    <row r="4" spans="1:27" ht="15" customHeight="1" x14ac:dyDescent="0.35">
      <c r="B4" s="345"/>
      <c r="C4" s="669"/>
      <c r="D4" s="669"/>
      <c r="E4" s="669"/>
      <c r="F4" s="669"/>
      <c r="G4" s="669"/>
      <c r="H4" s="669"/>
      <c r="I4" s="669"/>
      <c r="J4" s="669"/>
      <c r="K4" s="669"/>
      <c r="L4" s="669"/>
      <c r="M4" s="669"/>
      <c r="N4" s="669"/>
      <c r="O4" s="669"/>
      <c r="P4" s="669"/>
      <c r="Q4" s="669"/>
      <c r="R4" s="669"/>
      <c r="S4" s="669"/>
      <c r="T4" s="669"/>
      <c r="U4" s="669"/>
      <c r="V4" s="669"/>
      <c r="W4" s="665"/>
    </row>
    <row r="5" spans="1:27" ht="48.75" customHeight="1" x14ac:dyDescent="0.35">
      <c r="B5" s="345"/>
      <c r="C5" s="669"/>
      <c r="D5" s="669"/>
      <c r="E5" s="669"/>
      <c r="F5" s="669"/>
      <c r="G5" s="669"/>
      <c r="H5" s="669"/>
      <c r="I5" s="669"/>
      <c r="J5" s="669"/>
      <c r="K5" s="669"/>
      <c r="L5" s="669"/>
      <c r="M5" s="669"/>
      <c r="N5" s="669"/>
      <c r="O5" s="669"/>
      <c r="P5" s="669"/>
      <c r="Q5" s="669"/>
      <c r="R5" s="669"/>
      <c r="S5" s="669"/>
      <c r="T5" s="669"/>
      <c r="U5" s="669"/>
      <c r="V5" s="669"/>
      <c r="W5" s="665"/>
    </row>
    <row r="6" spans="1:27" ht="16.5" customHeight="1" thickBot="1" x14ac:dyDescent="0.4">
      <c r="B6" s="89"/>
      <c r="C6" s="89"/>
      <c r="D6" s="89"/>
      <c r="E6" s="89"/>
      <c r="F6" s="89"/>
      <c r="G6" s="89"/>
      <c r="H6" s="89"/>
      <c r="I6" s="89"/>
      <c r="J6" s="89"/>
      <c r="K6" s="89"/>
      <c r="L6" s="89"/>
      <c r="M6" s="89"/>
      <c r="N6" s="89"/>
      <c r="O6" s="89"/>
      <c r="P6" s="89"/>
      <c r="Q6" s="89"/>
      <c r="R6" s="89"/>
      <c r="S6" s="89"/>
      <c r="T6" s="89"/>
      <c r="U6" s="89"/>
      <c r="V6" s="89"/>
      <c r="W6" s="89"/>
    </row>
    <row r="7" spans="1:27" ht="15" thickBot="1" x14ac:dyDescent="0.4">
      <c r="B7" s="335" t="str">
        <f>'Mobile Scores'!B44</f>
        <v>Day Three - Wednesday Course - Evermore Links</v>
      </c>
      <c r="C7" s="336"/>
      <c r="D7" s="336"/>
      <c r="E7" s="336"/>
      <c r="F7" s="336"/>
      <c r="G7" s="336"/>
      <c r="H7" s="336"/>
      <c r="I7" s="336"/>
      <c r="J7" s="18"/>
      <c r="K7" s="18"/>
      <c r="L7" s="18"/>
      <c r="M7" s="18"/>
      <c r="N7" s="18"/>
      <c r="O7" s="18"/>
      <c r="P7" s="18"/>
      <c r="Q7" s="18"/>
      <c r="R7" s="18"/>
      <c r="S7" s="18"/>
      <c r="T7" s="18"/>
      <c r="U7" s="18"/>
      <c r="V7" s="18"/>
      <c r="W7" s="19"/>
    </row>
    <row r="8" spans="1:27" s="1" customFormat="1" x14ac:dyDescent="0.35">
      <c r="B8" s="272" t="s">
        <v>0</v>
      </c>
      <c r="C8" s="273">
        <v>1</v>
      </c>
      <c r="D8" s="273">
        <v>2</v>
      </c>
      <c r="E8" s="273">
        <v>3</v>
      </c>
      <c r="F8" s="273">
        <v>4</v>
      </c>
      <c r="G8" s="273">
        <v>5</v>
      </c>
      <c r="H8" s="273">
        <v>6</v>
      </c>
      <c r="I8" s="273">
        <v>7</v>
      </c>
      <c r="J8" s="273">
        <v>8</v>
      </c>
      <c r="K8" s="273">
        <v>9</v>
      </c>
      <c r="L8" s="273" t="s">
        <v>1</v>
      </c>
      <c r="M8" s="273">
        <v>10</v>
      </c>
      <c r="N8" s="273">
        <v>11</v>
      </c>
      <c r="O8" s="273">
        <v>12</v>
      </c>
      <c r="P8" s="273">
        <v>13</v>
      </c>
      <c r="Q8" s="273">
        <v>14</v>
      </c>
      <c r="R8" s="273">
        <v>15</v>
      </c>
      <c r="S8" s="273">
        <v>16</v>
      </c>
      <c r="T8" s="273">
        <v>17</v>
      </c>
      <c r="U8" s="273">
        <v>18</v>
      </c>
      <c r="V8" s="273" t="s">
        <v>14</v>
      </c>
      <c r="W8" s="274" t="s">
        <v>16</v>
      </c>
    </row>
    <row r="9" spans="1:27" x14ac:dyDescent="0.35">
      <c r="B9" s="208" t="s">
        <v>2</v>
      </c>
      <c r="C9" s="91">
        <v>4</v>
      </c>
      <c r="D9" s="91">
        <v>5</v>
      </c>
      <c r="E9" s="91">
        <v>3</v>
      </c>
      <c r="F9" s="91">
        <v>4</v>
      </c>
      <c r="G9" s="91">
        <v>4</v>
      </c>
      <c r="H9" s="91">
        <v>5</v>
      </c>
      <c r="I9" s="91">
        <v>3</v>
      </c>
      <c r="J9" s="91">
        <v>4</v>
      </c>
      <c r="K9" s="91">
        <v>4</v>
      </c>
      <c r="L9" s="92">
        <f>SUM(C9:K9)</f>
        <v>36</v>
      </c>
      <c r="M9" s="91">
        <v>4</v>
      </c>
      <c r="N9" s="91">
        <v>4</v>
      </c>
      <c r="O9" s="91">
        <v>3</v>
      </c>
      <c r="P9" s="91">
        <v>4</v>
      </c>
      <c r="Q9" s="91">
        <v>4</v>
      </c>
      <c r="R9" s="91">
        <v>5</v>
      </c>
      <c r="S9" s="91">
        <v>3</v>
      </c>
      <c r="T9" s="91">
        <v>5</v>
      </c>
      <c r="U9" s="91">
        <v>4</v>
      </c>
      <c r="V9" s="150">
        <f>SUM(M9:U9)</f>
        <v>36</v>
      </c>
      <c r="W9" s="209">
        <f>SUM(V9+L9)</f>
        <v>72</v>
      </c>
    </row>
    <row r="10" spans="1:27" s="2" customFormat="1" x14ac:dyDescent="0.35">
      <c r="A10" s="1" t="s">
        <v>46</v>
      </c>
      <c r="B10" s="56" t="s">
        <v>3</v>
      </c>
      <c r="C10" s="377">
        <v>13</v>
      </c>
      <c r="D10" s="377">
        <v>7</v>
      </c>
      <c r="E10" s="377">
        <v>15</v>
      </c>
      <c r="F10" s="377">
        <v>3</v>
      </c>
      <c r="G10" s="377">
        <v>5</v>
      </c>
      <c r="H10" s="377">
        <v>9</v>
      </c>
      <c r="I10" s="377">
        <v>17</v>
      </c>
      <c r="J10" s="377">
        <v>1</v>
      </c>
      <c r="K10" s="377">
        <v>11</v>
      </c>
      <c r="L10" s="37"/>
      <c r="M10" s="377">
        <v>10</v>
      </c>
      <c r="N10" s="377">
        <v>6</v>
      </c>
      <c r="O10" s="377">
        <v>8</v>
      </c>
      <c r="P10" s="377">
        <v>4</v>
      </c>
      <c r="Q10" s="377">
        <v>12</v>
      </c>
      <c r="R10" s="377">
        <v>2</v>
      </c>
      <c r="S10" s="377">
        <v>18</v>
      </c>
      <c r="T10" s="377">
        <v>16</v>
      </c>
      <c r="U10" s="377">
        <v>14</v>
      </c>
      <c r="V10" s="43"/>
      <c r="W10" s="49"/>
    </row>
    <row r="11" spans="1:27" x14ac:dyDescent="0.35">
      <c r="A11" s="1">
        <f>VLOOKUP(B11,'Player Info'!B5:C55,2,FALSE)</f>
        <v>8</v>
      </c>
      <c r="B11" s="261" t="s">
        <v>6</v>
      </c>
      <c r="C11" s="17">
        <f>VLOOKUP(B11,'Mobile Scores'!B47:U62,2,FALSE)</f>
        <v>4</v>
      </c>
      <c r="D11" s="17">
        <f>VLOOKUP(B11,'Mobile Scores'!B47:U62,3,FALSE)</f>
        <v>5</v>
      </c>
      <c r="E11" s="17">
        <f>VLOOKUP(B11,'Mobile Scores'!B47:U62,4,FALSE)</f>
        <v>3</v>
      </c>
      <c r="F11" s="17">
        <f>VLOOKUP(B11,'Mobile Scores'!B47:U62,5,FALSE)</f>
        <v>4</v>
      </c>
      <c r="G11" s="17">
        <f>VLOOKUP(B11,'Mobile Scores'!B47:U62,6,FALSE)</f>
        <v>5</v>
      </c>
      <c r="H11" s="17">
        <f>VLOOKUP(B11,'Mobile Scores'!B47:U62,7,FALSE)</f>
        <v>6</v>
      </c>
      <c r="I11" s="17">
        <f>VLOOKUP(B11,'Mobile Scores'!B47:U62,8,FALSE)</f>
        <v>4</v>
      </c>
      <c r="J11" s="17">
        <f>VLOOKUP(B11,'Mobile Scores'!B47:U62,9,FALSE)</f>
        <v>5</v>
      </c>
      <c r="K11" s="17">
        <f>VLOOKUP(B11,'Mobile Scores'!B47:U62,10,FALSE)</f>
        <v>4</v>
      </c>
      <c r="L11" s="366">
        <f>SUM(C11:K11)</f>
        <v>40</v>
      </c>
      <c r="M11" s="17">
        <f>VLOOKUP(B11,'Mobile Scores'!B47:U62,12,FALSE)</f>
        <v>4</v>
      </c>
      <c r="N11" s="17">
        <f>VLOOKUP(B11,'Mobile Scores'!B47:U62,13,FALSE)</f>
        <v>4</v>
      </c>
      <c r="O11" s="17">
        <f>VLOOKUP(B11,'Mobile Scores'!B47:U62,14,FALSE)</f>
        <v>4</v>
      </c>
      <c r="P11" s="17">
        <f>VLOOKUP(B11,'Mobile Scores'!B47:U62,15,FALSE)</f>
        <v>4</v>
      </c>
      <c r="Q11" s="17">
        <f>VLOOKUP(B11,'Mobile Scores'!B47:U62,16,FALSE)</f>
        <v>6</v>
      </c>
      <c r="R11" s="17">
        <f>VLOOKUP(B11,'Mobile Scores'!B47:U62,17,FALSE)</f>
        <v>7</v>
      </c>
      <c r="S11" s="17">
        <f>VLOOKUP(B11,'Mobile Scores'!B47:U62,18,FALSE)</f>
        <v>3</v>
      </c>
      <c r="T11" s="17">
        <f>VLOOKUP(B11,'Mobile Scores'!B47:U62,19,FALSE)</f>
        <v>6</v>
      </c>
      <c r="U11" s="17">
        <f>VLOOKUP(B11,'Mobile Scores'!B47:U62,20,FALSE)</f>
        <v>4</v>
      </c>
      <c r="V11" s="57">
        <f>SUM(M11:U11)</f>
        <v>42</v>
      </c>
      <c r="W11" s="210">
        <f t="shared" ref="W11:W26" si="0">SUM(V11+L11)</f>
        <v>82</v>
      </c>
      <c r="Z11" s="143"/>
      <c r="AA11" s="17"/>
    </row>
    <row r="12" spans="1:27" x14ac:dyDescent="0.35">
      <c r="A12" s="1">
        <f>VLOOKUP(B12,'Player Info'!B5:C55,2,FALSE)</f>
        <v>9</v>
      </c>
      <c r="B12" s="261" t="s">
        <v>94</v>
      </c>
      <c r="C12" s="17">
        <f>VLOOKUP(B12,'Mobile Scores'!B47:U62,2,FALSE)</f>
        <v>4</v>
      </c>
      <c r="D12" s="17">
        <f>VLOOKUP(B12,'Mobile Scores'!B47:U62,3,FALSE)</f>
        <v>5</v>
      </c>
      <c r="E12" s="17">
        <f>VLOOKUP(B12,'Mobile Scores'!B47:U62,4,FALSE)</f>
        <v>5</v>
      </c>
      <c r="F12" s="17">
        <f>VLOOKUP(B12,'Mobile Scores'!B47:U62,5,FALSE)</f>
        <v>4</v>
      </c>
      <c r="G12" s="17">
        <f>VLOOKUP(B12,'Mobile Scores'!B47:U62,6,FALSE)</f>
        <v>7</v>
      </c>
      <c r="H12" s="17">
        <f>VLOOKUP(B12,'Mobile Scores'!B47:U62,7,FALSE)</f>
        <v>5</v>
      </c>
      <c r="I12" s="17">
        <f>VLOOKUP(B12,'Mobile Scores'!B47:U62,8,FALSE)</f>
        <v>4</v>
      </c>
      <c r="J12" s="17">
        <f>VLOOKUP(B12,'Mobile Scores'!B47:U62,9,FALSE)</f>
        <v>4</v>
      </c>
      <c r="K12" s="17">
        <f>VLOOKUP(B12,'Mobile Scores'!B47:U62,10,FALSE)</f>
        <v>4</v>
      </c>
      <c r="L12" s="127">
        <f t="shared" ref="L12:L26" si="1">SUM(C12:K12)</f>
        <v>42</v>
      </c>
      <c r="M12" s="17">
        <f>VLOOKUP(B12,'Mobile Scores'!B47:U62,12,FALSE)</f>
        <v>4</v>
      </c>
      <c r="N12" s="17">
        <f>VLOOKUP(B12,'Mobile Scores'!B47:U62,13,FALSE)</f>
        <v>6</v>
      </c>
      <c r="O12" s="17">
        <f>VLOOKUP(B12,'Mobile Scores'!B47:U62,14,FALSE)</f>
        <v>3</v>
      </c>
      <c r="P12" s="17">
        <f>VLOOKUP(B12,'Mobile Scores'!B47:U62,15,FALSE)</f>
        <v>6</v>
      </c>
      <c r="Q12" s="17">
        <f>VLOOKUP(B12,'Mobile Scores'!B47:U62,16,FALSE)</f>
        <v>4</v>
      </c>
      <c r="R12" s="17">
        <f>VLOOKUP(B12,'Mobile Scores'!B47:U62,17,FALSE)</f>
        <v>7</v>
      </c>
      <c r="S12" s="17">
        <f>VLOOKUP(B12,'Mobile Scores'!B47:U62,18,FALSE)</f>
        <v>3</v>
      </c>
      <c r="T12" s="17">
        <f>VLOOKUP(B12,'Mobile Scores'!B47:U62,19,FALSE)</f>
        <v>4</v>
      </c>
      <c r="U12" s="17">
        <f>VLOOKUP(B12,'Mobile Scores'!B47:U62,20,FALSE)</f>
        <v>4</v>
      </c>
      <c r="V12" s="58">
        <f t="shared" ref="V12:V26" si="2">SUM(M12:U12)</f>
        <v>41</v>
      </c>
      <c r="W12" s="210">
        <f t="shared" si="0"/>
        <v>83</v>
      </c>
      <c r="Z12" s="143"/>
      <c r="AA12" s="17"/>
    </row>
    <row r="13" spans="1:27" x14ac:dyDescent="0.35">
      <c r="A13" s="1">
        <f>VLOOKUP(B13,'Player Info'!B5:C55,2,FALSE)</f>
        <v>12</v>
      </c>
      <c r="B13" s="262" t="s">
        <v>96</v>
      </c>
      <c r="C13" s="17">
        <f>VLOOKUP(B13,'Mobile Scores'!B47:U62,2,FALSE)</f>
        <v>7</v>
      </c>
      <c r="D13" s="17">
        <f>VLOOKUP(B13,'Mobile Scores'!B47:U62,3,FALSE)</f>
        <v>7</v>
      </c>
      <c r="E13" s="17">
        <f>VLOOKUP(B13,'Mobile Scores'!B47:U62,4,FALSE)</f>
        <v>4</v>
      </c>
      <c r="F13" s="17">
        <f>VLOOKUP(B13,'Mobile Scores'!B47:U62,5,FALSE)</f>
        <v>5</v>
      </c>
      <c r="G13" s="17">
        <f>VLOOKUP(B13,'Mobile Scores'!B47:U62,6,FALSE)</f>
        <v>5</v>
      </c>
      <c r="H13" s="17">
        <f>VLOOKUP(B13,'Mobile Scores'!B47:U62,7,FALSE)</f>
        <v>6</v>
      </c>
      <c r="I13" s="17">
        <f>VLOOKUP(B13,'Mobile Scores'!B47:U62,8,FALSE)</f>
        <v>3</v>
      </c>
      <c r="J13" s="17">
        <f>VLOOKUP(B13,'Mobile Scores'!B47:U62,9,FALSE)</f>
        <v>7</v>
      </c>
      <c r="K13" s="17">
        <f>VLOOKUP(B13,'Mobile Scores'!B47:U62,10,FALSE)</f>
        <v>4</v>
      </c>
      <c r="L13" s="127">
        <f t="shared" si="1"/>
        <v>48</v>
      </c>
      <c r="M13" s="17">
        <f>VLOOKUP(B13,'Mobile Scores'!B47:U62,12,FALSE)</f>
        <v>3</v>
      </c>
      <c r="N13" s="17">
        <f>VLOOKUP(B13,'Mobile Scores'!B47:U62,13,FALSE)</f>
        <v>5</v>
      </c>
      <c r="O13" s="17">
        <f>VLOOKUP(B13,'Mobile Scores'!B47:U62,14,FALSE)</f>
        <v>4</v>
      </c>
      <c r="P13" s="17">
        <f>VLOOKUP(B13,'Mobile Scores'!B47:U62,15,FALSE)</f>
        <v>5</v>
      </c>
      <c r="Q13" s="17">
        <f>VLOOKUP(B13,'Mobile Scores'!B47:U62,16,FALSE)</f>
        <v>4</v>
      </c>
      <c r="R13" s="17">
        <f>VLOOKUP(B13,'Mobile Scores'!B47:U62,17,FALSE)</f>
        <v>6</v>
      </c>
      <c r="S13" s="17">
        <f>VLOOKUP(B13,'Mobile Scores'!B47:U62,18,FALSE)</f>
        <v>4</v>
      </c>
      <c r="T13" s="17">
        <f>VLOOKUP(B13,'Mobile Scores'!B47:U62,19,FALSE)</f>
        <v>4</v>
      </c>
      <c r="U13" s="17">
        <f>VLOOKUP(B13,'Mobile Scores'!B47:U62,20,FALSE)</f>
        <v>4</v>
      </c>
      <c r="V13" s="58">
        <f t="shared" si="2"/>
        <v>39</v>
      </c>
      <c r="W13" s="210">
        <f t="shared" si="0"/>
        <v>87</v>
      </c>
      <c r="Z13" s="143"/>
      <c r="AA13" s="17"/>
    </row>
    <row r="14" spans="1:27" x14ac:dyDescent="0.35">
      <c r="A14" s="1">
        <f>VLOOKUP(B14,'Player Info'!B5:C55,2,FALSE)</f>
        <v>9</v>
      </c>
      <c r="B14" s="262" t="s">
        <v>7</v>
      </c>
      <c r="C14" s="17">
        <f>VLOOKUP(B14,'Mobile Scores'!B47:U62,2,FALSE)</f>
        <v>4</v>
      </c>
      <c r="D14" s="17">
        <f>VLOOKUP(B14,'Mobile Scores'!B47:U62,3,FALSE)</f>
        <v>5</v>
      </c>
      <c r="E14" s="17">
        <f>VLOOKUP(B14,'Mobile Scores'!B47:U62,4,FALSE)</f>
        <v>4</v>
      </c>
      <c r="F14" s="17">
        <f>VLOOKUP(B14,'Mobile Scores'!B47:U62,5,FALSE)</f>
        <v>5</v>
      </c>
      <c r="G14" s="17">
        <f>VLOOKUP(B14,'Mobile Scores'!B47:U62,6,FALSE)</f>
        <v>4</v>
      </c>
      <c r="H14" s="17">
        <f>VLOOKUP(B14,'Mobile Scores'!B47:U62,7,FALSE)</f>
        <v>4</v>
      </c>
      <c r="I14" s="17">
        <f>VLOOKUP(B14,'Mobile Scores'!B47:U62,8,FALSE)</f>
        <v>3</v>
      </c>
      <c r="J14" s="17">
        <f>VLOOKUP(B14,'Mobile Scores'!B47:U62,9,FALSE)</f>
        <v>4</v>
      </c>
      <c r="K14" s="17">
        <f>VLOOKUP(B14,'Mobile Scores'!B47:U62,10,FALSE)</f>
        <v>6</v>
      </c>
      <c r="L14" s="127">
        <f t="shared" si="1"/>
        <v>39</v>
      </c>
      <c r="M14" s="17">
        <f>VLOOKUP(B14,'Mobile Scores'!B47:U62,12,FALSE)</f>
        <v>5</v>
      </c>
      <c r="N14" s="17">
        <f>VLOOKUP(B14,'Mobile Scores'!B47:U62,13,FALSE)</f>
        <v>5</v>
      </c>
      <c r="O14" s="17">
        <f>VLOOKUP(B14,'Mobile Scores'!B47:U62,14,FALSE)</f>
        <v>4</v>
      </c>
      <c r="P14" s="17">
        <f>VLOOKUP(B14,'Mobile Scores'!B47:U62,15,FALSE)</f>
        <v>4</v>
      </c>
      <c r="Q14" s="17">
        <f>VLOOKUP(B14,'Mobile Scores'!B47:U62,16,FALSE)</f>
        <v>5</v>
      </c>
      <c r="R14" s="17">
        <f>VLOOKUP(B14,'Mobile Scores'!B47:U62,17,FALSE)</f>
        <v>6</v>
      </c>
      <c r="S14" s="17">
        <f>VLOOKUP(B14,'Mobile Scores'!B47:U62,18,FALSE)</f>
        <v>4</v>
      </c>
      <c r="T14" s="17">
        <f>VLOOKUP(B14,'Mobile Scores'!B47:U62,19,FALSE)</f>
        <v>5</v>
      </c>
      <c r="U14" s="17">
        <f>VLOOKUP(B14,'Mobile Scores'!B47:U62,20,FALSE)</f>
        <v>5</v>
      </c>
      <c r="V14" s="58">
        <f t="shared" si="2"/>
        <v>43</v>
      </c>
      <c r="W14" s="210">
        <f t="shared" si="0"/>
        <v>82</v>
      </c>
      <c r="Z14" s="143"/>
      <c r="AA14" s="17"/>
    </row>
    <row r="15" spans="1:27" x14ac:dyDescent="0.35">
      <c r="A15" s="1">
        <f>VLOOKUP(B15,'Player Info'!B5:C55,2,FALSE)</f>
        <v>14</v>
      </c>
      <c r="B15" s="261" t="s">
        <v>9</v>
      </c>
      <c r="C15" s="17">
        <f>VLOOKUP(B15,'Mobile Scores'!B47:U62,2,FALSE)</f>
        <v>8</v>
      </c>
      <c r="D15" s="17">
        <f>VLOOKUP(B15,'Mobile Scores'!B47:U62,3,FALSE)</f>
        <v>7</v>
      </c>
      <c r="E15" s="17">
        <f>VLOOKUP(B15,'Mobile Scores'!B47:U62,4,FALSE)</f>
        <v>4</v>
      </c>
      <c r="F15" s="17">
        <f>VLOOKUP(B15,'Mobile Scores'!B47:U62,5,FALSE)</f>
        <v>5</v>
      </c>
      <c r="G15" s="17">
        <f>VLOOKUP(B15,'Mobile Scores'!B47:U62,6,FALSE)</f>
        <v>5</v>
      </c>
      <c r="H15" s="17">
        <f>VLOOKUP(B15,'Mobile Scores'!B47:U62,7,FALSE)</f>
        <v>7</v>
      </c>
      <c r="I15" s="17">
        <f>VLOOKUP(B15,'Mobile Scores'!B47:U62,8,FALSE)</f>
        <v>4</v>
      </c>
      <c r="J15" s="17">
        <f>VLOOKUP(B15,'Mobile Scores'!B47:U62,9,FALSE)</f>
        <v>7</v>
      </c>
      <c r="K15" s="17">
        <f>VLOOKUP(B15,'Mobile Scores'!B47:U62,10,FALSE)</f>
        <v>4</v>
      </c>
      <c r="L15" s="127">
        <f t="shared" si="1"/>
        <v>51</v>
      </c>
      <c r="M15" s="17">
        <f>VLOOKUP(B15,'Mobile Scores'!B47:U62,12,FALSE)</f>
        <v>5</v>
      </c>
      <c r="N15" s="17">
        <f>VLOOKUP(B15,'Mobile Scores'!B47:U62,13,FALSE)</f>
        <v>7</v>
      </c>
      <c r="O15" s="17">
        <f>VLOOKUP(B15,'Mobile Scores'!B47:U62,14,FALSE)</f>
        <v>4</v>
      </c>
      <c r="P15" s="17">
        <f>VLOOKUP(B15,'Mobile Scores'!B47:U62,15,FALSE)</f>
        <v>6</v>
      </c>
      <c r="Q15" s="17">
        <f>VLOOKUP(B15,'Mobile Scores'!B47:U62,16,FALSE)</f>
        <v>4</v>
      </c>
      <c r="R15" s="17">
        <f>VLOOKUP(B15,'Mobile Scores'!B47:U62,17,FALSE)</f>
        <v>7</v>
      </c>
      <c r="S15" s="17">
        <f>VLOOKUP(B15,'Mobile Scores'!B47:U62,18,FALSE)</f>
        <v>4</v>
      </c>
      <c r="T15" s="17">
        <f>VLOOKUP(B15,'Mobile Scores'!B47:U62,19,FALSE)</f>
        <v>5</v>
      </c>
      <c r="U15" s="17">
        <f>VLOOKUP(B15,'Mobile Scores'!B47:U62,20,FALSE)</f>
        <v>4</v>
      </c>
      <c r="V15" s="58">
        <f t="shared" si="2"/>
        <v>46</v>
      </c>
      <c r="W15" s="210">
        <f t="shared" si="0"/>
        <v>97</v>
      </c>
      <c r="Z15" s="143"/>
      <c r="AA15" s="17"/>
    </row>
    <row r="16" spans="1:27" x14ac:dyDescent="0.35">
      <c r="A16" s="1">
        <f>VLOOKUP(B16,'Player Info'!B5:C55,2,FALSE)</f>
        <v>16</v>
      </c>
      <c r="B16" s="261" t="s">
        <v>72</v>
      </c>
      <c r="C16" s="17">
        <f>VLOOKUP(B16,'Mobile Scores'!B47:U62,2,FALSE)</f>
        <v>5</v>
      </c>
      <c r="D16" s="17">
        <f>VLOOKUP(B16,'Mobile Scores'!B47:U62,3,FALSE)</f>
        <v>6</v>
      </c>
      <c r="E16" s="17">
        <f>VLOOKUP(B16,'Mobile Scores'!B47:U62,4,FALSE)</f>
        <v>5</v>
      </c>
      <c r="F16" s="17">
        <f>VLOOKUP(B16,'Mobile Scores'!B47:U62,5,FALSE)</f>
        <v>4</v>
      </c>
      <c r="G16" s="17">
        <f>VLOOKUP(B16,'Mobile Scores'!B47:U62,6,FALSE)</f>
        <v>6</v>
      </c>
      <c r="H16" s="17">
        <f>VLOOKUP(B16,'Mobile Scores'!B47:U62,7,FALSE)</f>
        <v>6</v>
      </c>
      <c r="I16" s="17">
        <f>VLOOKUP(B16,'Mobile Scores'!B47:U62,8,FALSE)</f>
        <v>4</v>
      </c>
      <c r="J16" s="17">
        <f>VLOOKUP(B16,'Mobile Scores'!B47:U62,9,FALSE)</f>
        <v>4</v>
      </c>
      <c r="K16" s="17">
        <f>VLOOKUP(B16,'Mobile Scores'!B47:U62,10,FALSE)</f>
        <v>5</v>
      </c>
      <c r="L16" s="127">
        <f t="shared" si="1"/>
        <v>45</v>
      </c>
      <c r="M16" s="17">
        <f>VLOOKUP(B16,'Mobile Scores'!B47:U62,12,FALSE)</f>
        <v>4</v>
      </c>
      <c r="N16" s="17">
        <f>VLOOKUP(B16,'Mobile Scores'!B47:U62,13,FALSE)</f>
        <v>5</v>
      </c>
      <c r="O16" s="17">
        <f>VLOOKUP(B16,'Mobile Scores'!B47:U62,14,FALSE)</f>
        <v>5</v>
      </c>
      <c r="P16" s="17">
        <f>VLOOKUP(B16,'Mobile Scores'!B47:U62,15,FALSE)</f>
        <v>5</v>
      </c>
      <c r="Q16" s="17">
        <f>VLOOKUP(B16,'Mobile Scores'!B47:U62,16,FALSE)</f>
        <v>5</v>
      </c>
      <c r="R16" s="17">
        <f>VLOOKUP(B16,'Mobile Scores'!B47:U62,17,FALSE)</f>
        <v>6</v>
      </c>
      <c r="S16" s="17">
        <f>VLOOKUP(B16,'Mobile Scores'!B47:U62,18,FALSE)</f>
        <v>3</v>
      </c>
      <c r="T16" s="17">
        <f>VLOOKUP(B16,'Mobile Scores'!B47:U62,19,FALSE)</f>
        <v>5</v>
      </c>
      <c r="U16" s="17">
        <f>VLOOKUP(B16,'Mobile Scores'!B47:U62,20,FALSE)</f>
        <v>4</v>
      </c>
      <c r="V16" s="58">
        <f t="shared" si="2"/>
        <v>42</v>
      </c>
      <c r="W16" s="210">
        <f t="shared" si="0"/>
        <v>87</v>
      </c>
      <c r="Z16" s="143"/>
      <c r="AA16" s="17"/>
    </row>
    <row r="17" spans="1:27" x14ac:dyDescent="0.35">
      <c r="A17" s="1">
        <f>VLOOKUP(B17,'Player Info'!B5:C55,2,FALSE)</f>
        <v>12</v>
      </c>
      <c r="B17" s="262" t="s">
        <v>11</v>
      </c>
      <c r="C17" s="17">
        <f>VLOOKUP(B17,'Mobile Scores'!B47:U62,2,FALSE)</f>
        <v>6</v>
      </c>
      <c r="D17" s="17">
        <f>VLOOKUP(B17,'Mobile Scores'!B47:U62,3,FALSE)</f>
        <v>7</v>
      </c>
      <c r="E17" s="17">
        <f>VLOOKUP(B17,'Mobile Scores'!B47:U62,4,FALSE)</f>
        <v>3</v>
      </c>
      <c r="F17" s="17">
        <f>VLOOKUP(B17,'Mobile Scores'!B47:U62,5,FALSE)</f>
        <v>4</v>
      </c>
      <c r="G17" s="17">
        <f>VLOOKUP(B17,'Mobile Scores'!B47:U62,6,FALSE)</f>
        <v>5</v>
      </c>
      <c r="H17" s="17">
        <f>VLOOKUP(B17,'Mobile Scores'!B47:U62,7,FALSE)</f>
        <v>8</v>
      </c>
      <c r="I17" s="17">
        <f>VLOOKUP(B17,'Mobile Scores'!B47:U62,8,FALSE)</f>
        <v>4</v>
      </c>
      <c r="J17" s="17">
        <f>VLOOKUP(B17,'Mobile Scores'!B47:U62,9,FALSE)</f>
        <v>5</v>
      </c>
      <c r="K17" s="17">
        <f>VLOOKUP(B17,'Mobile Scores'!B47:U62,10,FALSE)</f>
        <v>8</v>
      </c>
      <c r="L17" s="127">
        <f t="shared" si="1"/>
        <v>50</v>
      </c>
      <c r="M17" s="17">
        <f>VLOOKUP(B17,'Mobile Scores'!B47:U62,12,FALSE)</f>
        <v>6</v>
      </c>
      <c r="N17" s="17">
        <f>VLOOKUP(B17,'Mobile Scores'!B47:U62,13,FALSE)</f>
        <v>4</v>
      </c>
      <c r="O17" s="17">
        <f>VLOOKUP(B17,'Mobile Scores'!B47:U62,14,FALSE)</f>
        <v>4</v>
      </c>
      <c r="P17" s="17">
        <f>VLOOKUP(B17,'Mobile Scores'!B47:U62,15,FALSE)</f>
        <v>5</v>
      </c>
      <c r="Q17" s="17">
        <f>VLOOKUP(B17,'Mobile Scores'!B47:U62,16,FALSE)</f>
        <v>5</v>
      </c>
      <c r="R17" s="17">
        <f>VLOOKUP(B17,'Mobile Scores'!B47:U62,17,FALSE)</f>
        <v>6</v>
      </c>
      <c r="S17" s="17">
        <f>VLOOKUP(B17,'Mobile Scores'!B47:U62,18,FALSE)</f>
        <v>3</v>
      </c>
      <c r="T17" s="17">
        <f>VLOOKUP(B17,'Mobile Scores'!B47:U62,19,FALSE)</f>
        <v>5</v>
      </c>
      <c r="U17" s="17">
        <f>VLOOKUP(B17,'Mobile Scores'!B47:U62,20,FALSE)</f>
        <v>4</v>
      </c>
      <c r="V17" s="58">
        <f t="shared" si="2"/>
        <v>42</v>
      </c>
      <c r="W17" s="210">
        <f t="shared" si="0"/>
        <v>92</v>
      </c>
      <c r="Z17" s="143"/>
      <c r="AA17" s="17"/>
    </row>
    <row r="18" spans="1:27" x14ac:dyDescent="0.35">
      <c r="A18" s="1">
        <f>VLOOKUP(B18,'Player Info'!B5:C55,2,FALSE)</f>
        <v>15</v>
      </c>
      <c r="B18" s="262" t="s">
        <v>19</v>
      </c>
      <c r="C18" s="17">
        <f>VLOOKUP(B18,'Mobile Scores'!B47:U62,2,FALSE)</f>
        <v>5</v>
      </c>
      <c r="D18" s="17">
        <f>VLOOKUP(B18,'Mobile Scores'!B47:U62,3,FALSE)</f>
        <v>6</v>
      </c>
      <c r="E18" s="17">
        <f>VLOOKUP(B18,'Mobile Scores'!B47:U62,4,FALSE)</f>
        <v>4</v>
      </c>
      <c r="F18" s="17">
        <f>VLOOKUP(B18,'Mobile Scores'!B47:U62,5,FALSE)</f>
        <v>6</v>
      </c>
      <c r="G18" s="17">
        <f>VLOOKUP(B18,'Mobile Scores'!B47:U62,6,FALSE)</f>
        <v>6</v>
      </c>
      <c r="H18" s="17">
        <f>VLOOKUP(B18,'Mobile Scores'!B47:U62,7,FALSE)</f>
        <v>6</v>
      </c>
      <c r="I18" s="17">
        <f>VLOOKUP(B18,'Mobile Scores'!B47:U62,8,FALSE)</f>
        <v>4</v>
      </c>
      <c r="J18" s="17">
        <f>VLOOKUP(B18,'Mobile Scores'!B47:U62,9,FALSE)</f>
        <v>6</v>
      </c>
      <c r="K18" s="17">
        <f>VLOOKUP(B18,'Mobile Scores'!B47:U62,10,FALSE)</f>
        <v>4</v>
      </c>
      <c r="L18" s="127">
        <f t="shared" si="1"/>
        <v>47</v>
      </c>
      <c r="M18" s="17">
        <f>VLOOKUP(B18,'Mobile Scores'!B47:U62,12,FALSE)</f>
        <v>4</v>
      </c>
      <c r="N18" s="17">
        <f>VLOOKUP(B18,'Mobile Scores'!B47:U62,13,FALSE)</f>
        <v>5</v>
      </c>
      <c r="O18" s="17">
        <f>VLOOKUP(B18,'Mobile Scores'!B47:U62,14,FALSE)</f>
        <v>2</v>
      </c>
      <c r="P18" s="17">
        <f>VLOOKUP(B18,'Mobile Scores'!B47:U62,15,FALSE)</f>
        <v>5</v>
      </c>
      <c r="Q18" s="17">
        <f>VLOOKUP(B18,'Mobile Scores'!B47:U62,16,FALSE)</f>
        <v>5</v>
      </c>
      <c r="R18" s="17">
        <f>VLOOKUP(B18,'Mobile Scores'!B47:U62,17,FALSE)</f>
        <v>6</v>
      </c>
      <c r="S18" s="17">
        <f>VLOOKUP(B18,'Mobile Scores'!B47:U62,18,FALSE)</f>
        <v>4</v>
      </c>
      <c r="T18" s="17">
        <f>VLOOKUP(B18,'Mobile Scores'!B47:U62,19,FALSE)</f>
        <v>6</v>
      </c>
      <c r="U18" s="17">
        <f>VLOOKUP(B18,'Mobile Scores'!B47:U62,20,FALSE)</f>
        <v>4</v>
      </c>
      <c r="V18" s="58">
        <f t="shared" si="2"/>
        <v>41</v>
      </c>
      <c r="W18" s="210">
        <f t="shared" si="0"/>
        <v>88</v>
      </c>
      <c r="Z18" s="143"/>
      <c r="AA18" s="17"/>
    </row>
    <row r="19" spans="1:27" x14ac:dyDescent="0.35">
      <c r="A19" s="1">
        <f>VLOOKUP(B19,'Player Info'!B5:C55,2,FALSE)</f>
        <v>16</v>
      </c>
      <c r="B19" s="261" t="s">
        <v>98</v>
      </c>
      <c r="C19" s="17">
        <f>VLOOKUP(B19,'Mobile Scores'!B47:U62,2,FALSE)</f>
        <v>6</v>
      </c>
      <c r="D19" s="17">
        <f>VLOOKUP(B19,'Mobile Scores'!B47:U62,3,FALSE)</f>
        <v>5</v>
      </c>
      <c r="E19" s="17">
        <f>VLOOKUP(B19,'Mobile Scores'!B47:U62,4,FALSE)</f>
        <v>5</v>
      </c>
      <c r="F19" s="17">
        <f>VLOOKUP(B19,'Mobile Scores'!B47:U62,5,FALSE)</f>
        <v>4</v>
      </c>
      <c r="G19" s="17">
        <f>VLOOKUP(B19,'Mobile Scores'!B47:U62,6,FALSE)</f>
        <v>4</v>
      </c>
      <c r="H19" s="17">
        <f>VLOOKUP(B19,'Mobile Scores'!B47:U62,7,FALSE)</f>
        <v>6</v>
      </c>
      <c r="I19" s="17">
        <f>VLOOKUP(B19,'Mobile Scores'!B47:U62,8,FALSE)</f>
        <v>4</v>
      </c>
      <c r="J19" s="17">
        <f>VLOOKUP(B19,'Mobile Scores'!B47:U62,9,FALSE)</f>
        <v>5</v>
      </c>
      <c r="K19" s="17">
        <f>VLOOKUP(B19,'Mobile Scores'!B47:U62,10,FALSE)</f>
        <v>4</v>
      </c>
      <c r="L19" s="127">
        <f t="shared" si="1"/>
        <v>43</v>
      </c>
      <c r="M19" s="17">
        <f>VLOOKUP(B19,'Mobile Scores'!B47:U62,12,FALSE)</f>
        <v>7</v>
      </c>
      <c r="N19" s="17">
        <f>VLOOKUP(B19,'Mobile Scores'!B47:U62,13,FALSE)</f>
        <v>5</v>
      </c>
      <c r="O19" s="17">
        <f>VLOOKUP(B19,'Mobile Scores'!B47:U62,14,FALSE)</f>
        <v>3</v>
      </c>
      <c r="P19" s="17">
        <f>VLOOKUP(B19,'Mobile Scores'!B47:U62,15,FALSE)</f>
        <v>6</v>
      </c>
      <c r="Q19" s="17">
        <f>VLOOKUP(B19,'Mobile Scores'!B47:U62,16,FALSE)</f>
        <v>8</v>
      </c>
      <c r="R19" s="17">
        <f>VLOOKUP(B19,'Mobile Scores'!B47:U62,17,FALSE)</f>
        <v>7</v>
      </c>
      <c r="S19" s="17">
        <f>VLOOKUP(B19,'Mobile Scores'!B47:U62,18,FALSE)</f>
        <v>3</v>
      </c>
      <c r="T19" s="17">
        <f>VLOOKUP(B19,'Mobile Scores'!B47:U62,19,FALSE)</f>
        <v>8</v>
      </c>
      <c r="U19" s="17">
        <f>VLOOKUP(B19,'Mobile Scores'!B47:U62,20,FALSE)</f>
        <v>3</v>
      </c>
      <c r="V19" s="58">
        <f t="shared" si="2"/>
        <v>50</v>
      </c>
      <c r="W19" s="210">
        <f t="shared" si="0"/>
        <v>93</v>
      </c>
      <c r="Z19" s="143"/>
      <c r="AA19" s="17"/>
    </row>
    <row r="20" spans="1:27" x14ac:dyDescent="0.35">
      <c r="A20" s="1">
        <f>VLOOKUP(B20,'Player Info'!B5:C55,2,FALSE)</f>
        <v>17</v>
      </c>
      <c r="B20" s="261" t="s">
        <v>105</v>
      </c>
      <c r="C20" s="17">
        <f>VLOOKUP(B20,'Mobile Scores'!B47:U62,2,FALSE)</f>
        <v>5</v>
      </c>
      <c r="D20" s="17">
        <f>VLOOKUP(B20,'Mobile Scores'!B47:U62,3,FALSE)</f>
        <v>5</v>
      </c>
      <c r="E20" s="17">
        <f>VLOOKUP(B20,'Mobile Scores'!B47:U62,4,FALSE)</f>
        <v>4</v>
      </c>
      <c r="F20" s="17">
        <f>VLOOKUP(B20,'Mobile Scores'!B47:U62,5,FALSE)</f>
        <v>6</v>
      </c>
      <c r="G20" s="17">
        <f>VLOOKUP(B20,'Mobile Scores'!B47:U62,6,FALSE)</f>
        <v>5</v>
      </c>
      <c r="H20" s="17">
        <f>VLOOKUP(B20,'Mobile Scores'!B47:U62,7,FALSE)</f>
        <v>4</v>
      </c>
      <c r="I20" s="17">
        <f>VLOOKUP(B20,'Mobile Scores'!B47:U62,8,FALSE)</f>
        <v>4</v>
      </c>
      <c r="J20" s="17">
        <f>VLOOKUP(B20,'Mobile Scores'!B47:U62,9,FALSE)</f>
        <v>6</v>
      </c>
      <c r="K20" s="17">
        <f>VLOOKUP(B20,'Mobile Scores'!B47:U62,10,FALSE)</f>
        <v>4</v>
      </c>
      <c r="L20" s="127">
        <f t="shared" si="1"/>
        <v>43</v>
      </c>
      <c r="M20" s="17">
        <f>VLOOKUP(B20,'Mobile Scores'!B47:U62,12,FALSE)</f>
        <v>7</v>
      </c>
      <c r="N20" s="17">
        <f>VLOOKUP(B20,'Mobile Scores'!B47:U62,13,FALSE)</f>
        <v>6</v>
      </c>
      <c r="O20" s="17">
        <f>VLOOKUP(B20,'Mobile Scores'!B47:U62,14,FALSE)</f>
        <v>4</v>
      </c>
      <c r="P20" s="17">
        <f>VLOOKUP(B20,'Mobile Scores'!B47:U62,15,FALSE)</f>
        <v>7</v>
      </c>
      <c r="Q20" s="17">
        <f>VLOOKUP(B20,'Mobile Scores'!B47:U62,16,FALSE)</f>
        <v>5</v>
      </c>
      <c r="R20" s="17">
        <f>VLOOKUP(B20,'Mobile Scores'!B47:U62,17,FALSE)</f>
        <v>6</v>
      </c>
      <c r="S20" s="17">
        <f>VLOOKUP(B20,'Mobile Scores'!B47:U62,18,FALSE)</f>
        <v>4</v>
      </c>
      <c r="T20" s="17">
        <f>VLOOKUP(B20,'Mobile Scores'!B47:U62,19,FALSE)</f>
        <v>7</v>
      </c>
      <c r="U20" s="17">
        <f>VLOOKUP(B20,'Mobile Scores'!B47:U62,20,FALSE)</f>
        <v>5</v>
      </c>
      <c r="V20" s="58">
        <f t="shared" si="2"/>
        <v>51</v>
      </c>
      <c r="W20" s="210">
        <f t="shared" si="0"/>
        <v>94</v>
      </c>
      <c r="Z20" s="143"/>
      <c r="AA20" s="17"/>
    </row>
    <row r="21" spans="1:27" x14ac:dyDescent="0.35">
      <c r="A21" s="1">
        <f>VLOOKUP(B21,'Player Info'!B5:C55,2,FALSE)</f>
        <v>18</v>
      </c>
      <c r="B21" s="262" t="s">
        <v>13</v>
      </c>
      <c r="C21" s="17">
        <f>VLOOKUP(B21,'Mobile Scores'!B47:U62,2,FALSE)</f>
        <v>6</v>
      </c>
      <c r="D21" s="17">
        <f>VLOOKUP(B21,'Mobile Scores'!B47:U62,3,FALSE)</f>
        <v>6</v>
      </c>
      <c r="E21" s="17">
        <f>VLOOKUP(B21,'Mobile Scores'!B47:U62,4,FALSE)</f>
        <v>5</v>
      </c>
      <c r="F21" s="17">
        <f>VLOOKUP(B21,'Mobile Scores'!B47:U62,5,FALSE)</f>
        <v>4</v>
      </c>
      <c r="G21" s="17">
        <f>VLOOKUP(B21,'Mobile Scores'!B47:U62,6,FALSE)</f>
        <v>5</v>
      </c>
      <c r="H21" s="17">
        <f>VLOOKUP(B21,'Mobile Scores'!B47:U62,7,FALSE)</f>
        <v>6</v>
      </c>
      <c r="I21" s="17">
        <f>VLOOKUP(B21,'Mobile Scores'!B47:U62,8,FALSE)</f>
        <v>5</v>
      </c>
      <c r="J21" s="17">
        <f>VLOOKUP(B21,'Mobile Scores'!B47:U62,9,FALSE)</f>
        <v>4</v>
      </c>
      <c r="K21" s="17">
        <f>VLOOKUP(B21,'Mobile Scores'!B47:U62,10,FALSE)</f>
        <v>5</v>
      </c>
      <c r="L21" s="127">
        <f t="shared" si="1"/>
        <v>46</v>
      </c>
      <c r="M21" s="17">
        <f>VLOOKUP(B21,'Mobile Scores'!B47:U62,12,FALSE)</f>
        <v>4</v>
      </c>
      <c r="N21" s="17">
        <f>VLOOKUP(B21,'Mobile Scores'!B47:U62,13,FALSE)</f>
        <v>6</v>
      </c>
      <c r="O21" s="17">
        <f>VLOOKUP(B21,'Mobile Scores'!B47:U62,14,FALSE)</f>
        <v>3</v>
      </c>
      <c r="P21" s="17">
        <f>VLOOKUP(B21,'Mobile Scores'!B47:U62,15,FALSE)</f>
        <v>5</v>
      </c>
      <c r="Q21" s="17">
        <f>VLOOKUP(B21,'Mobile Scores'!B47:U62,16,FALSE)</f>
        <v>5</v>
      </c>
      <c r="R21" s="17">
        <f>VLOOKUP(B21,'Mobile Scores'!B47:U62,17,FALSE)</f>
        <v>5</v>
      </c>
      <c r="S21" s="17">
        <f>VLOOKUP(B21,'Mobile Scores'!B47:U62,18,FALSE)</f>
        <v>3</v>
      </c>
      <c r="T21" s="17">
        <f>VLOOKUP(B21,'Mobile Scores'!B47:U62,19,FALSE)</f>
        <v>5</v>
      </c>
      <c r="U21" s="17">
        <f>VLOOKUP(B21,'Mobile Scores'!B47:U62,20,FALSE)</f>
        <v>5</v>
      </c>
      <c r="V21" s="58">
        <f t="shared" si="2"/>
        <v>41</v>
      </c>
      <c r="W21" s="210">
        <f t="shared" si="0"/>
        <v>87</v>
      </c>
      <c r="Z21" s="143"/>
      <c r="AA21" s="17"/>
    </row>
    <row r="22" spans="1:27" x14ac:dyDescent="0.35">
      <c r="A22" s="1">
        <f>VLOOKUP(B22,'Player Info'!B5:C55,2,FALSE)</f>
        <v>20</v>
      </c>
      <c r="B22" s="262" t="s">
        <v>97</v>
      </c>
      <c r="C22" s="17">
        <f>VLOOKUP(B22,'Mobile Scores'!B47:U62,2,FALSE)</f>
        <v>7</v>
      </c>
      <c r="D22" s="17">
        <f>VLOOKUP(B22,'Mobile Scores'!B47:U62,3,FALSE)</f>
        <v>8</v>
      </c>
      <c r="E22" s="17">
        <f>VLOOKUP(B22,'Mobile Scores'!B47:U62,4,FALSE)</f>
        <v>4</v>
      </c>
      <c r="F22" s="17">
        <f>VLOOKUP(B22,'Mobile Scores'!B47:U62,5,FALSE)</f>
        <v>8</v>
      </c>
      <c r="G22" s="17">
        <f>VLOOKUP(B22,'Mobile Scores'!B47:U62,6,FALSE)</f>
        <v>5</v>
      </c>
      <c r="H22" s="17">
        <f>VLOOKUP(B22,'Mobile Scores'!B47:U62,7,FALSE)</f>
        <v>6</v>
      </c>
      <c r="I22" s="17">
        <f>VLOOKUP(B22,'Mobile Scores'!B47:U62,8,FALSE)</f>
        <v>4</v>
      </c>
      <c r="J22" s="17">
        <f>VLOOKUP(B22,'Mobile Scores'!B47:U62,9,FALSE)</f>
        <v>5</v>
      </c>
      <c r="K22" s="17">
        <f>VLOOKUP(B22,'Mobile Scores'!B47:U62,10,FALSE)</f>
        <v>5</v>
      </c>
      <c r="L22" s="127">
        <f t="shared" si="1"/>
        <v>52</v>
      </c>
      <c r="M22" s="17">
        <f>VLOOKUP(B22,'Mobile Scores'!B47:U62,12,FALSE)</f>
        <v>5</v>
      </c>
      <c r="N22" s="17">
        <f>VLOOKUP(B22,'Mobile Scores'!B47:U62,13,FALSE)</f>
        <v>5</v>
      </c>
      <c r="O22" s="17">
        <f>VLOOKUP(B22,'Mobile Scores'!B47:U62,14,FALSE)</f>
        <v>4</v>
      </c>
      <c r="P22" s="17">
        <f>VLOOKUP(B22,'Mobile Scores'!B47:U62,15,FALSE)</f>
        <v>6</v>
      </c>
      <c r="Q22" s="17">
        <f>VLOOKUP(B22,'Mobile Scores'!B47:U62,16,FALSE)</f>
        <v>6</v>
      </c>
      <c r="R22" s="17">
        <f>VLOOKUP(B22,'Mobile Scores'!B47:U62,17,FALSE)</f>
        <v>8</v>
      </c>
      <c r="S22" s="17">
        <f>VLOOKUP(B22,'Mobile Scores'!B47:U62,18,FALSE)</f>
        <v>3</v>
      </c>
      <c r="T22" s="17">
        <f>VLOOKUP(B22,'Mobile Scores'!B47:U62,19,FALSE)</f>
        <v>7</v>
      </c>
      <c r="U22" s="17">
        <f>VLOOKUP(B22,'Mobile Scores'!B47:U62,20,FALSE)</f>
        <v>5</v>
      </c>
      <c r="V22" s="58">
        <f t="shared" si="2"/>
        <v>49</v>
      </c>
      <c r="W22" s="210">
        <f t="shared" si="0"/>
        <v>101</v>
      </c>
      <c r="Z22" s="143"/>
      <c r="AA22" s="17"/>
    </row>
    <row r="23" spans="1:27" x14ac:dyDescent="0.35">
      <c r="A23" s="1">
        <f>VLOOKUP(B23,'Player Info'!B5:C55,2,FALSE)</f>
        <v>26</v>
      </c>
      <c r="B23" s="261" t="s">
        <v>71</v>
      </c>
      <c r="C23" s="17">
        <f>VLOOKUP(B23,'Mobile Scores'!B47:U62,2,FALSE)</f>
        <v>6</v>
      </c>
      <c r="D23" s="17">
        <f>VLOOKUP(B23,'Mobile Scores'!B47:U62,3,FALSE)</f>
        <v>5</v>
      </c>
      <c r="E23" s="17">
        <f>VLOOKUP(B23,'Mobile Scores'!B47:U62,4,FALSE)</f>
        <v>4</v>
      </c>
      <c r="F23" s="17">
        <f>VLOOKUP(B23,'Mobile Scores'!B47:U62,5,FALSE)</f>
        <v>5</v>
      </c>
      <c r="G23" s="17">
        <f>VLOOKUP(B23,'Mobile Scores'!B47:U62,6,FALSE)</f>
        <v>5</v>
      </c>
      <c r="H23" s="17">
        <f>VLOOKUP(B23,'Mobile Scores'!B47:U62,7,FALSE)</f>
        <v>8</v>
      </c>
      <c r="I23" s="17">
        <f>VLOOKUP(B23,'Mobile Scores'!B47:U62,8,FALSE)</f>
        <v>4</v>
      </c>
      <c r="J23" s="17">
        <f>VLOOKUP(B23,'Mobile Scores'!B47:U62,9,FALSE)</f>
        <v>4</v>
      </c>
      <c r="K23" s="17">
        <f>VLOOKUP(B23,'Mobile Scores'!B47:U62,10,FALSE)</f>
        <v>7</v>
      </c>
      <c r="L23" s="127">
        <f t="shared" si="1"/>
        <v>48</v>
      </c>
      <c r="M23" s="17">
        <f>VLOOKUP(B23,'Mobile Scores'!B47:U62,12,FALSE)</f>
        <v>4</v>
      </c>
      <c r="N23" s="17">
        <f>VLOOKUP(B23,'Mobile Scores'!B47:U62,13,FALSE)</f>
        <v>7</v>
      </c>
      <c r="O23" s="17">
        <f>VLOOKUP(B23,'Mobile Scores'!B47:U62,14,FALSE)</f>
        <v>5</v>
      </c>
      <c r="P23" s="17">
        <f>VLOOKUP(B23,'Mobile Scores'!B47:U62,15,FALSE)</f>
        <v>6</v>
      </c>
      <c r="Q23" s="17">
        <f>VLOOKUP(B23,'Mobile Scores'!B47:U62,16,FALSE)</f>
        <v>7</v>
      </c>
      <c r="R23" s="17">
        <f>VLOOKUP(B23,'Mobile Scores'!B47:U62,17,FALSE)</f>
        <v>8</v>
      </c>
      <c r="S23" s="17">
        <f>VLOOKUP(B23,'Mobile Scores'!B47:U62,18,FALSE)</f>
        <v>4</v>
      </c>
      <c r="T23" s="17">
        <f>VLOOKUP(B23,'Mobile Scores'!B47:U62,19,FALSE)</f>
        <v>8</v>
      </c>
      <c r="U23" s="17">
        <f>VLOOKUP(B23,'Mobile Scores'!B47:U62,20,FALSE)</f>
        <v>6</v>
      </c>
      <c r="V23" s="58">
        <f t="shared" si="2"/>
        <v>55</v>
      </c>
      <c r="W23" s="210">
        <f t="shared" si="0"/>
        <v>103</v>
      </c>
      <c r="Z23" s="143"/>
      <c r="AA23" s="17"/>
    </row>
    <row r="24" spans="1:27" x14ac:dyDescent="0.35">
      <c r="A24" s="1">
        <f>VLOOKUP(B24,'Player Info'!B5:C55,2,FALSE)</f>
        <v>26</v>
      </c>
      <c r="B24" s="261" t="s">
        <v>20</v>
      </c>
      <c r="C24" s="17">
        <f>VLOOKUP(B24,'Mobile Scores'!B47:U62,2,FALSE)</f>
        <v>8</v>
      </c>
      <c r="D24" s="17">
        <f>VLOOKUP(B24,'Mobile Scores'!B47:U62,3,FALSE)</f>
        <v>7</v>
      </c>
      <c r="E24" s="17">
        <f>VLOOKUP(B24,'Mobile Scores'!B47:U62,4,FALSE)</f>
        <v>5</v>
      </c>
      <c r="F24" s="17">
        <f>VLOOKUP(B24,'Mobile Scores'!B47:U62,5,FALSE)</f>
        <v>6</v>
      </c>
      <c r="G24" s="17">
        <f>VLOOKUP(B24,'Mobile Scores'!B47:U62,6,FALSE)</f>
        <v>6</v>
      </c>
      <c r="H24" s="17">
        <f>VLOOKUP(B24,'Mobile Scores'!B47:U62,7,FALSE)</f>
        <v>7</v>
      </c>
      <c r="I24" s="17">
        <f>VLOOKUP(B24,'Mobile Scores'!B47:U62,8,FALSE)</f>
        <v>5</v>
      </c>
      <c r="J24" s="17">
        <f>VLOOKUP(B24,'Mobile Scores'!B47:U62,9,FALSE)</f>
        <v>7</v>
      </c>
      <c r="K24" s="17">
        <f>VLOOKUP(B24,'Mobile Scores'!B47:U62,10,FALSE)</f>
        <v>6</v>
      </c>
      <c r="L24" s="127">
        <f t="shared" si="1"/>
        <v>57</v>
      </c>
      <c r="M24" s="17">
        <f>VLOOKUP(B24,'Mobile Scores'!B47:U62,12,FALSE)</f>
        <v>6</v>
      </c>
      <c r="N24" s="17">
        <f>VLOOKUP(B24,'Mobile Scores'!B47:U62,13,FALSE)</f>
        <v>5</v>
      </c>
      <c r="O24" s="17">
        <f>VLOOKUP(B24,'Mobile Scores'!B47:U62,14,FALSE)</f>
        <v>4</v>
      </c>
      <c r="P24" s="17">
        <f>VLOOKUP(B24,'Mobile Scores'!B47:U62,15,FALSE)</f>
        <v>6</v>
      </c>
      <c r="Q24" s="17">
        <f>VLOOKUP(B24,'Mobile Scores'!B47:U62,16,FALSE)</f>
        <v>5</v>
      </c>
      <c r="R24" s="17">
        <f>VLOOKUP(B24,'Mobile Scores'!B47:U62,17,FALSE)</f>
        <v>6</v>
      </c>
      <c r="S24" s="17">
        <f>VLOOKUP(B24,'Mobile Scores'!B47:U62,18,FALSE)</f>
        <v>4</v>
      </c>
      <c r="T24" s="17">
        <f>VLOOKUP(B24,'Mobile Scores'!B47:U62,19,FALSE)</f>
        <v>8</v>
      </c>
      <c r="U24" s="17">
        <f>VLOOKUP(B24,'Mobile Scores'!B47:U62,20,FALSE)</f>
        <v>5</v>
      </c>
      <c r="V24" s="58">
        <f t="shared" si="2"/>
        <v>49</v>
      </c>
      <c r="W24" s="210">
        <f t="shared" si="0"/>
        <v>106</v>
      </c>
      <c r="Z24" s="143"/>
      <c r="AA24" s="17"/>
    </row>
    <row r="25" spans="1:27" x14ac:dyDescent="0.35">
      <c r="A25" s="1">
        <f>VLOOKUP(B25,'Player Info'!B5:C55,2,FALSE)</f>
        <v>21</v>
      </c>
      <c r="B25" s="262" t="s">
        <v>100</v>
      </c>
      <c r="C25" s="17">
        <f>VLOOKUP(B25,'Mobile Scores'!B47:U62,2,FALSE)</f>
        <v>5</v>
      </c>
      <c r="D25" s="17">
        <f>VLOOKUP(B25,'Mobile Scores'!B47:U62,3,FALSE)</f>
        <v>7</v>
      </c>
      <c r="E25" s="17">
        <f>VLOOKUP(B25,'Mobile Scores'!B47:U62,4,FALSE)</f>
        <v>7</v>
      </c>
      <c r="F25" s="17">
        <f>VLOOKUP(B25,'Mobile Scores'!B47:U62,5,FALSE)</f>
        <v>7</v>
      </c>
      <c r="G25" s="17">
        <f>VLOOKUP(B25,'Mobile Scores'!B47:U62,6,FALSE)</f>
        <v>5</v>
      </c>
      <c r="H25" s="17">
        <f>VLOOKUP(B25,'Mobile Scores'!B47:U62,7,FALSE)</f>
        <v>8</v>
      </c>
      <c r="I25" s="17">
        <f>VLOOKUP(B25,'Mobile Scores'!B47:U62,8,FALSE)</f>
        <v>3</v>
      </c>
      <c r="J25" s="17">
        <f>VLOOKUP(B25,'Mobile Scores'!B47:U62,9,FALSE)</f>
        <v>5</v>
      </c>
      <c r="K25" s="17">
        <f>VLOOKUP(B25,'Mobile Scores'!B47:U62,10,FALSE)</f>
        <v>6</v>
      </c>
      <c r="L25" s="127">
        <f t="shared" si="1"/>
        <v>53</v>
      </c>
      <c r="M25" s="17">
        <f>VLOOKUP(B25,'Mobile Scores'!B47:U62,12,FALSE)</f>
        <v>7</v>
      </c>
      <c r="N25" s="17">
        <f>VLOOKUP(B25,'Mobile Scores'!B47:U62,13,FALSE)</f>
        <v>5</v>
      </c>
      <c r="O25" s="17">
        <f>VLOOKUP(B25,'Mobile Scores'!B47:U62,14,FALSE)</f>
        <v>6</v>
      </c>
      <c r="P25" s="17">
        <f>VLOOKUP(B25,'Mobile Scores'!B47:U62,15,FALSE)</f>
        <v>6</v>
      </c>
      <c r="Q25" s="17">
        <f>VLOOKUP(B25,'Mobile Scores'!B47:U62,16,FALSE)</f>
        <v>5</v>
      </c>
      <c r="R25" s="17">
        <f>VLOOKUP(B25,'Mobile Scores'!B47:U62,17,FALSE)</f>
        <v>7</v>
      </c>
      <c r="S25" s="17">
        <f>VLOOKUP(B25,'Mobile Scores'!B47:U62,18,FALSE)</f>
        <v>5</v>
      </c>
      <c r="T25" s="17">
        <f>VLOOKUP(B25,'Mobile Scores'!B47:U62,19,FALSE)</f>
        <v>6</v>
      </c>
      <c r="U25" s="17">
        <f>VLOOKUP(B25,'Mobile Scores'!B47:U62,20,FALSE)</f>
        <v>4</v>
      </c>
      <c r="V25" s="58">
        <f t="shared" si="2"/>
        <v>51</v>
      </c>
      <c r="W25" s="210">
        <f t="shared" si="0"/>
        <v>104</v>
      </c>
      <c r="Z25" s="143"/>
      <c r="AA25" s="17"/>
    </row>
    <row r="26" spans="1:27" ht="15" thickBot="1" x14ac:dyDescent="0.4">
      <c r="A26" s="1">
        <f>VLOOKUP(B26,'Player Info'!B5:C55,2,FALSE)</f>
        <v>16</v>
      </c>
      <c r="B26" s="263" t="s">
        <v>281</v>
      </c>
      <c r="C26" s="265">
        <f>VLOOKUP(B26,'Mobile Scores'!B47:U62,2,FALSE)</f>
        <v>8</v>
      </c>
      <c r="D26" s="265">
        <f>VLOOKUP(B26,'Mobile Scores'!B47:U62,3,FALSE)</f>
        <v>7</v>
      </c>
      <c r="E26" s="265">
        <f>VLOOKUP(B26,'Mobile Scores'!B47:U62,4,FALSE)</f>
        <v>7</v>
      </c>
      <c r="F26" s="265">
        <f>VLOOKUP(B26,'Mobile Scores'!B47:U62,5,FALSE)</f>
        <v>5</v>
      </c>
      <c r="G26" s="265">
        <f>VLOOKUP(B26,'Mobile Scores'!B47:U62,6,FALSE)</f>
        <v>5</v>
      </c>
      <c r="H26" s="265">
        <f>VLOOKUP(B26,'Mobile Scores'!B47:U62,7,FALSE)</f>
        <v>6</v>
      </c>
      <c r="I26" s="265">
        <f>VLOOKUP(B26,'Mobile Scores'!B47:U62,8,FALSE)</f>
        <v>4</v>
      </c>
      <c r="J26" s="265">
        <f>VLOOKUP(B26,'Mobile Scores'!B47:U62,9,FALSE)</f>
        <v>6</v>
      </c>
      <c r="K26" s="265">
        <f>VLOOKUP(B26,'Mobile Scores'!B47:U62,10,FALSE)</f>
        <v>8</v>
      </c>
      <c r="L26" s="211">
        <f t="shared" si="1"/>
        <v>56</v>
      </c>
      <c r="M26" s="265">
        <f>VLOOKUP(B26,'Mobile Scores'!B47:U62,12,FALSE)</f>
        <v>5</v>
      </c>
      <c r="N26" s="265">
        <f>VLOOKUP(B26,'Mobile Scores'!B47:U62,13,FALSE)</f>
        <v>7</v>
      </c>
      <c r="O26" s="265">
        <f>VLOOKUP(B26,'Mobile Scores'!B47:U62,14,FALSE)</f>
        <v>4</v>
      </c>
      <c r="P26" s="265">
        <f>VLOOKUP(B26,'Mobile Scores'!B47:U62,15,FALSE)</f>
        <v>6</v>
      </c>
      <c r="Q26" s="265">
        <f>VLOOKUP(B26,'Mobile Scores'!B47:U62,16,FALSE)</f>
        <v>5</v>
      </c>
      <c r="R26" s="265">
        <f>VLOOKUP(B26,'Mobile Scores'!B47:U62,17,FALSE)</f>
        <v>7</v>
      </c>
      <c r="S26" s="265">
        <f>VLOOKUP(B26,'Mobile Scores'!B47:U62,18,FALSE)</f>
        <v>3</v>
      </c>
      <c r="T26" s="265">
        <f>VLOOKUP(B26,'Mobile Scores'!B47:U62,19,FALSE)</f>
        <v>8</v>
      </c>
      <c r="U26" s="265">
        <f>VLOOKUP(B26,'Mobile Scores'!B47:U62,20,FALSE)</f>
        <v>5</v>
      </c>
      <c r="V26" s="276">
        <f t="shared" si="2"/>
        <v>50</v>
      </c>
      <c r="W26" s="213">
        <f t="shared" si="0"/>
        <v>106</v>
      </c>
      <c r="Z26" s="143"/>
      <c r="AA26" s="17"/>
    </row>
    <row r="27" spans="1:27" ht="15" thickBot="1" x14ac:dyDescent="0.4">
      <c r="B27" s="86"/>
      <c r="C27" s="17"/>
      <c r="D27" s="17"/>
      <c r="E27" s="17"/>
      <c r="F27" s="17"/>
      <c r="G27" s="17"/>
      <c r="H27" s="17"/>
      <c r="I27" s="17"/>
      <c r="J27" s="17"/>
      <c r="K27" s="17"/>
      <c r="L27" s="58"/>
      <c r="M27" s="17"/>
      <c r="N27" s="17"/>
      <c r="O27" s="17"/>
      <c r="P27" s="17"/>
      <c r="Q27" s="17"/>
      <c r="R27" s="17"/>
      <c r="S27" s="17"/>
      <c r="T27" s="17"/>
      <c r="U27" s="17"/>
      <c r="V27" s="58"/>
      <c r="W27" s="87"/>
    </row>
    <row r="28" spans="1:27" ht="21.5" thickBot="1" x14ac:dyDescent="0.55000000000000004">
      <c r="B28" s="29" t="s">
        <v>107</v>
      </c>
      <c r="C28" s="25"/>
      <c r="D28" s="25"/>
      <c r="E28" s="25"/>
      <c r="F28" s="25"/>
      <c r="G28" s="25"/>
      <c r="H28" s="25"/>
      <c r="I28" s="25"/>
      <c r="J28" s="25"/>
      <c r="K28" s="25"/>
      <c r="L28" s="25"/>
      <c r="M28" s="25"/>
      <c r="N28" s="25"/>
      <c r="O28" s="25"/>
      <c r="P28" s="25"/>
      <c r="Q28" s="25"/>
      <c r="R28" s="25"/>
      <c r="S28" s="25"/>
      <c r="T28" s="25"/>
      <c r="U28" s="25"/>
      <c r="V28" s="25"/>
      <c r="W28" s="26"/>
    </row>
    <row r="29" spans="1:27" x14ac:dyDescent="0.35">
      <c r="B29" s="93"/>
      <c r="C29" s="94"/>
      <c r="D29" s="94"/>
      <c r="E29" s="94"/>
      <c r="F29" s="94"/>
      <c r="G29" s="94"/>
      <c r="H29" s="94"/>
      <c r="I29" s="94"/>
      <c r="J29" s="94"/>
      <c r="K29" s="94"/>
      <c r="L29" s="94"/>
      <c r="M29" s="94"/>
      <c r="N29" s="94"/>
      <c r="O29" s="94"/>
      <c r="P29" s="94"/>
      <c r="Q29" s="94"/>
      <c r="R29" s="94"/>
      <c r="S29" s="94"/>
      <c r="T29" s="94"/>
      <c r="U29" s="94"/>
      <c r="V29" s="94"/>
      <c r="W29" s="95"/>
    </row>
    <row r="30" spans="1:27" ht="15" thickBot="1" x14ac:dyDescent="0.4">
      <c r="B30" s="623" t="s">
        <v>23</v>
      </c>
      <c r="C30" s="607"/>
      <c r="D30" s="607"/>
      <c r="E30" s="59" t="s">
        <v>47</v>
      </c>
      <c r="F30" s="607" t="s">
        <v>24</v>
      </c>
      <c r="G30" s="607"/>
      <c r="H30" s="607"/>
      <c r="I30" s="607"/>
      <c r="J30" s="607"/>
      <c r="K30" s="59" t="s">
        <v>47</v>
      </c>
      <c r="L30" s="607" t="s">
        <v>26</v>
      </c>
      <c r="M30" s="607"/>
      <c r="N30" s="607"/>
      <c r="O30" s="607"/>
      <c r="P30" s="607"/>
      <c r="Q30" s="59" t="s">
        <v>47</v>
      </c>
      <c r="R30" s="607" t="s">
        <v>27</v>
      </c>
      <c r="S30" s="607"/>
      <c r="T30" s="607"/>
      <c r="U30" s="607"/>
      <c r="V30" s="607"/>
      <c r="W30" s="59" t="s">
        <v>47</v>
      </c>
    </row>
    <row r="31" spans="1:27" ht="15" customHeight="1" x14ac:dyDescent="0.35">
      <c r="B31" s="151" t="str">
        <f>B41</f>
        <v>Delagardelle</v>
      </c>
      <c r="C31" s="611">
        <f>W46</f>
        <v>8.5</v>
      </c>
      <c r="D31" s="611"/>
      <c r="E31" s="634" t="str">
        <f>IF(C31=C34,"1",IF(C31&gt;C34,"2","0"))</f>
        <v>0</v>
      </c>
      <c r="F31" s="633" t="str">
        <f>B56</f>
        <v>Bruns</v>
      </c>
      <c r="G31" s="633"/>
      <c r="H31" s="633"/>
      <c r="I31" s="611">
        <f>W61</f>
        <v>9.5</v>
      </c>
      <c r="J31" s="611"/>
      <c r="K31" s="634" t="str">
        <f>IF(I31=I34,"1",IF(I31&gt;I34,"2","0"))</f>
        <v>2</v>
      </c>
      <c r="L31" s="640" t="str">
        <f>B72</f>
        <v>Havel</v>
      </c>
      <c r="M31" s="640"/>
      <c r="N31" s="640"/>
      <c r="O31" s="611">
        <f>W77</f>
        <v>9.5</v>
      </c>
      <c r="P31" s="611"/>
      <c r="Q31" s="634" t="str">
        <f>IF(O31=O34,"1",IF(O31&gt;O34,"2","0"))</f>
        <v>2</v>
      </c>
      <c r="R31" s="633" t="str">
        <f>B87</f>
        <v>Stever</v>
      </c>
      <c r="S31" s="633"/>
      <c r="T31" s="633"/>
      <c r="U31" s="611">
        <f>W92</f>
        <v>10.5</v>
      </c>
      <c r="V31" s="611"/>
      <c r="W31" s="634" t="str">
        <f>IF(U31=U34,"1",IF(U31&gt;U34,"2","0"))</f>
        <v>2</v>
      </c>
    </row>
    <row r="32" spans="1:27" ht="15" customHeight="1" x14ac:dyDescent="0.35">
      <c r="B32" s="129" t="str">
        <f>B43</f>
        <v>Henderson II</v>
      </c>
      <c r="C32" s="612"/>
      <c r="D32" s="612"/>
      <c r="E32" s="629"/>
      <c r="F32" s="635" t="str">
        <f>B58</f>
        <v>Salter</v>
      </c>
      <c r="G32" s="635"/>
      <c r="H32" s="635"/>
      <c r="I32" s="612"/>
      <c r="J32" s="612"/>
      <c r="K32" s="629"/>
      <c r="L32" s="639" t="str">
        <f>B74</f>
        <v>Tilley</v>
      </c>
      <c r="M32" s="639"/>
      <c r="N32" s="639"/>
      <c r="O32" s="612"/>
      <c r="P32" s="612"/>
      <c r="Q32" s="629"/>
      <c r="R32" s="635" t="str">
        <f>B89</f>
        <v>Mueller</v>
      </c>
      <c r="S32" s="635"/>
      <c r="T32" s="635"/>
      <c r="U32" s="612"/>
      <c r="V32" s="612"/>
      <c r="W32" s="629"/>
    </row>
    <row r="33" spans="1:23" x14ac:dyDescent="0.35">
      <c r="B33" s="130" t="s">
        <v>39</v>
      </c>
      <c r="C33" s="131"/>
      <c r="D33" s="131"/>
      <c r="E33" s="153"/>
      <c r="F33" s="624" t="s">
        <v>39</v>
      </c>
      <c r="G33" s="624"/>
      <c r="H33" s="624"/>
      <c r="I33" s="131"/>
      <c r="J33" s="131"/>
      <c r="K33" s="154"/>
      <c r="L33" s="624" t="s">
        <v>39</v>
      </c>
      <c r="M33" s="624"/>
      <c r="N33" s="624"/>
      <c r="O33" s="131"/>
      <c r="P33" s="131"/>
      <c r="Q33" s="156"/>
      <c r="R33" s="624" t="s">
        <v>39</v>
      </c>
      <c r="S33" s="624"/>
      <c r="T33" s="624"/>
      <c r="U33" s="131"/>
      <c r="V33" s="155"/>
      <c r="W33" s="152"/>
    </row>
    <row r="34" spans="1:23" ht="15" customHeight="1" x14ac:dyDescent="0.35">
      <c r="B34" s="132" t="str">
        <f>B48</f>
        <v>Whitehill</v>
      </c>
      <c r="C34" s="637">
        <f>W53</f>
        <v>9.5</v>
      </c>
      <c r="D34" s="637"/>
      <c r="E34" s="699" t="str">
        <f>IF(C31=C34,"1",IF(C34&gt;C31,"2","0"))</f>
        <v>2</v>
      </c>
      <c r="F34" s="664" t="str">
        <f>B63</f>
        <v>Stremlau</v>
      </c>
      <c r="G34" s="664"/>
      <c r="H34" s="664"/>
      <c r="I34" s="637">
        <f>W68</f>
        <v>8.5</v>
      </c>
      <c r="J34" s="637"/>
      <c r="K34" s="629" t="str">
        <f>IF(I31=I34,"1",IF(I31&lt;I34,"2","0"))</f>
        <v>0</v>
      </c>
      <c r="L34" s="636" t="str">
        <f>B79</f>
        <v>Greiner</v>
      </c>
      <c r="M34" s="636"/>
      <c r="N34" s="636"/>
      <c r="O34" s="637">
        <f>W84</f>
        <v>8.5</v>
      </c>
      <c r="P34" s="637"/>
      <c r="Q34" s="629" t="str">
        <f>IF(O31=O34,"1",IF(O31&lt;O34,"2","0"))</f>
        <v>0</v>
      </c>
      <c r="R34" s="664" t="str">
        <f>B94</f>
        <v>Rogers</v>
      </c>
      <c r="S34" s="664"/>
      <c r="T34" s="664"/>
      <c r="U34" s="637">
        <f>W99</f>
        <v>7.5</v>
      </c>
      <c r="V34" s="637"/>
      <c r="W34" s="629" t="str">
        <f>IF(U31=U34,"1",IF(U31&lt;U34,"2","0"))</f>
        <v>0</v>
      </c>
    </row>
    <row r="35" spans="1:23" ht="15.75" customHeight="1" thickBot="1" x14ac:dyDescent="0.4">
      <c r="B35" s="133" t="str">
        <f>B50</f>
        <v>Henderson</v>
      </c>
      <c r="C35" s="620"/>
      <c r="D35" s="620"/>
      <c r="E35" s="700"/>
      <c r="F35" s="638" t="str">
        <f>B65</f>
        <v>Reimers</v>
      </c>
      <c r="G35" s="638"/>
      <c r="H35" s="638"/>
      <c r="I35" s="620"/>
      <c r="J35" s="620"/>
      <c r="K35" s="630"/>
      <c r="L35" s="644" t="str">
        <f>B81</f>
        <v>Hart</v>
      </c>
      <c r="M35" s="644"/>
      <c r="N35" s="644"/>
      <c r="O35" s="620"/>
      <c r="P35" s="620"/>
      <c r="Q35" s="630"/>
      <c r="R35" s="638" t="str">
        <f>B96</f>
        <v>Stever II</v>
      </c>
      <c r="S35" s="638"/>
      <c r="T35" s="638"/>
      <c r="U35" s="620"/>
      <c r="V35" s="620"/>
      <c r="W35" s="630"/>
    </row>
    <row r="36" spans="1:23" ht="15" thickBot="1" x14ac:dyDescent="0.4">
      <c r="B36" s="86"/>
      <c r="C36" s="17"/>
      <c r="D36" s="17"/>
      <c r="E36" s="17"/>
      <c r="F36" s="17"/>
      <c r="G36" s="17"/>
      <c r="H36" s="17"/>
      <c r="I36" s="17"/>
      <c r="J36" s="17"/>
      <c r="K36" s="17"/>
      <c r="L36" s="58"/>
      <c r="M36" s="17"/>
      <c r="N36" s="17"/>
      <c r="O36" s="17"/>
      <c r="P36" s="17"/>
      <c r="Q36" s="17"/>
      <c r="R36" s="17"/>
      <c r="S36" s="17"/>
      <c r="T36" s="17"/>
      <c r="U36" s="17"/>
      <c r="V36" s="58"/>
      <c r="W36" s="87"/>
    </row>
    <row r="37" spans="1:23" ht="21" x14ac:dyDescent="0.5">
      <c r="B37" s="29" t="s">
        <v>37</v>
      </c>
      <c r="C37" s="25"/>
      <c r="D37" s="25"/>
      <c r="E37" s="25"/>
      <c r="F37" s="25"/>
      <c r="G37" s="25"/>
      <c r="H37" s="25"/>
      <c r="I37" s="25"/>
      <c r="J37" s="25"/>
      <c r="K37" s="25"/>
      <c r="L37" s="25"/>
      <c r="M37" s="25"/>
      <c r="N37" s="25"/>
      <c r="O37" s="25"/>
      <c r="P37" s="25"/>
      <c r="Q37" s="25"/>
      <c r="R37" s="25"/>
      <c r="S37" s="25"/>
      <c r="T37" s="25"/>
      <c r="U37" s="25"/>
      <c r="V37" s="25"/>
      <c r="W37" s="26"/>
    </row>
    <row r="38" spans="1:23" ht="15" thickBot="1" x14ac:dyDescent="0.4">
      <c r="B38" s="97" t="s">
        <v>0</v>
      </c>
      <c r="C38" s="97">
        <v>1</v>
      </c>
      <c r="D38" s="97">
        <v>2</v>
      </c>
      <c r="E38" s="97">
        <v>3</v>
      </c>
      <c r="F38" s="97">
        <v>4</v>
      </c>
      <c r="G38" s="97">
        <v>5</v>
      </c>
      <c r="H38" s="97">
        <v>6</v>
      </c>
      <c r="I38" s="97">
        <v>7</v>
      </c>
      <c r="J38" s="97">
        <v>8</v>
      </c>
      <c r="K38" s="97">
        <v>9</v>
      </c>
      <c r="L38" s="97" t="s">
        <v>1</v>
      </c>
      <c r="M38" s="97">
        <v>10</v>
      </c>
      <c r="N38" s="97">
        <v>11</v>
      </c>
      <c r="O38" s="97">
        <v>12</v>
      </c>
      <c r="P38" s="97">
        <v>13</v>
      </c>
      <c r="Q38" s="97">
        <v>14</v>
      </c>
      <c r="R38" s="97">
        <v>15</v>
      </c>
      <c r="S38" s="97">
        <v>16</v>
      </c>
      <c r="T38" s="97">
        <v>17</v>
      </c>
      <c r="U38" s="97">
        <v>18</v>
      </c>
      <c r="V38" s="97" t="s">
        <v>14</v>
      </c>
      <c r="W38" s="98" t="s">
        <v>15</v>
      </c>
    </row>
    <row r="39" spans="1:23" x14ac:dyDescent="0.35">
      <c r="B39" s="6"/>
      <c r="C39" s="3"/>
      <c r="D39" s="3"/>
      <c r="E39" s="3"/>
      <c r="F39" s="3"/>
      <c r="G39" s="3"/>
      <c r="H39" s="3"/>
      <c r="I39" s="3"/>
      <c r="J39" s="3"/>
      <c r="K39" s="3"/>
      <c r="L39" s="3"/>
      <c r="M39" s="3"/>
      <c r="N39" s="3"/>
      <c r="O39" s="3"/>
      <c r="P39" s="3"/>
      <c r="Q39" s="3"/>
      <c r="R39" s="3"/>
      <c r="S39" s="3"/>
      <c r="T39" s="3"/>
      <c r="U39" s="3"/>
      <c r="V39" s="3"/>
      <c r="W39" s="4"/>
    </row>
    <row r="40" spans="1:23" ht="15" thickBot="1" x14ac:dyDescent="0.4">
      <c r="B40" s="69" t="s">
        <v>23</v>
      </c>
      <c r="C40" s="70"/>
      <c r="D40" s="70"/>
      <c r="E40" s="70"/>
      <c r="F40" s="70"/>
      <c r="G40" s="70"/>
      <c r="H40" s="70"/>
      <c r="I40" s="70"/>
      <c r="J40" s="70"/>
      <c r="K40" s="70"/>
      <c r="L40" s="70"/>
      <c r="M40" s="70"/>
      <c r="N40" s="70"/>
      <c r="O40" s="70"/>
      <c r="P40" s="70"/>
      <c r="Q40" s="70"/>
      <c r="R40" s="603" t="s">
        <v>25</v>
      </c>
      <c r="S40" s="603"/>
      <c r="T40" s="604"/>
      <c r="U40" s="605"/>
      <c r="V40" s="605"/>
      <c r="W40" s="606"/>
    </row>
    <row r="41" spans="1:23" x14ac:dyDescent="0.35">
      <c r="A41" s="1">
        <f>VLOOKUP(B41,'Player Info'!B5:C55,2,FALSE)</f>
        <v>8</v>
      </c>
      <c r="B41" s="71" t="str">
        <f>B11</f>
        <v>Delagardelle</v>
      </c>
      <c r="C41" s="50">
        <f t="shared" ref="C41:K41" si="3">C11-IF(($B42)&gt;=(C$10),(IF(($B42)-18&gt;=(C$10),2,1)),0)</f>
        <v>4</v>
      </c>
      <c r="D41" s="50">
        <f t="shared" si="3"/>
        <v>5</v>
      </c>
      <c r="E41" s="50">
        <f t="shared" si="3"/>
        <v>3</v>
      </c>
      <c r="F41" s="50">
        <f t="shared" si="3"/>
        <v>4</v>
      </c>
      <c r="G41" s="50">
        <f t="shared" si="3"/>
        <v>5</v>
      </c>
      <c r="H41" s="50">
        <f t="shared" si="3"/>
        <v>6</v>
      </c>
      <c r="I41" s="50">
        <f t="shared" si="3"/>
        <v>4</v>
      </c>
      <c r="J41" s="50">
        <f t="shared" si="3"/>
        <v>5</v>
      </c>
      <c r="K41" s="50">
        <f t="shared" si="3"/>
        <v>4</v>
      </c>
      <c r="L41" s="50">
        <f>SUM(C41:K41)</f>
        <v>40</v>
      </c>
      <c r="M41" s="50">
        <f t="shared" ref="M41:U41" si="4">M11-IF(($B42)&gt;=(M$10),(IF(($B42)-18&gt;=(M$10),2,1)),0)</f>
        <v>4</v>
      </c>
      <c r="N41" s="50">
        <f t="shared" si="4"/>
        <v>4</v>
      </c>
      <c r="O41" s="50">
        <f t="shared" si="4"/>
        <v>4</v>
      </c>
      <c r="P41" s="50">
        <f t="shared" si="4"/>
        <v>4</v>
      </c>
      <c r="Q41" s="50">
        <f t="shared" si="4"/>
        <v>6</v>
      </c>
      <c r="R41" s="50">
        <f t="shared" si="4"/>
        <v>7</v>
      </c>
      <c r="S41" s="50">
        <f t="shared" si="4"/>
        <v>3</v>
      </c>
      <c r="T41" s="50">
        <f t="shared" si="4"/>
        <v>6</v>
      </c>
      <c r="U41" s="50">
        <f t="shared" si="4"/>
        <v>4</v>
      </c>
      <c r="V41" s="50">
        <f>SUM(M41:U41)</f>
        <v>42</v>
      </c>
      <c r="W41" s="79">
        <f>SUM(L41+V41)</f>
        <v>82</v>
      </c>
    </row>
    <row r="42" spans="1:23" x14ac:dyDescent="0.35">
      <c r="A42" s="1" t="s">
        <v>38</v>
      </c>
      <c r="B42" s="72">
        <f>((A41-MIN(A41,A43,A48,A50)))</f>
        <v>0</v>
      </c>
      <c r="C42" s="2"/>
      <c r="D42" s="2"/>
      <c r="E42" s="2"/>
      <c r="F42" s="2"/>
      <c r="G42" s="2"/>
      <c r="H42" s="2"/>
      <c r="I42" s="2"/>
      <c r="J42" s="2"/>
      <c r="K42" s="2"/>
      <c r="L42" s="2"/>
      <c r="M42" s="2"/>
      <c r="N42" s="2"/>
      <c r="O42" s="2"/>
      <c r="P42" s="2"/>
      <c r="Q42" s="2"/>
      <c r="R42" s="2"/>
      <c r="S42" s="2"/>
      <c r="T42" s="2"/>
      <c r="U42" s="2"/>
      <c r="V42" s="2"/>
      <c r="W42" s="80"/>
    </row>
    <row r="43" spans="1:23" x14ac:dyDescent="0.35">
      <c r="A43" s="1">
        <f>VLOOKUP(B43,'Player Info'!B5:C55,2,FALSE)</f>
        <v>9</v>
      </c>
      <c r="B43" s="61" t="str">
        <f>B12</f>
        <v>Henderson II</v>
      </c>
      <c r="C43" s="2">
        <f t="shared" ref="C43:K43" si="5">C12-IF(($B44)&gt;=(C$10),(IF(($B44)-18&gt;=(C$10),2,1)),0)</f>
        <v>4</v>
      </c>
      <c r="D43" s="2">
        <f t="shared" si="5"/>
        <v>5</v>
      </c>
      <c r="E43" s="2">
        <f t="shared" si="5"/>
        <v>5</v>
      </c>
      <c r="F43" s="2">
        <f t="shared" si="5"/>
        <v>4</v>
      </c>
      <c r="G43" s="2">
        <f t="shared" si="5"/>
        <v>7</v>
      </c>
      <c r="H43" s="2">
        <f t="shared" si="5"/>
        <v>5</v>
      </c>
      <c r="I43" s="2">
        <f t="shared" si="5"/>
        <v>4</v>
      </c>
      <c r="J43" s="2">
        <f t="shared" si="5"/>
        <v>3</v>
      </c>
      <c r="K43" s="2">
        <f t="shared" si="5"/>
        <v>4</v>
      </c>
      <c r="L43" s="2">
        <f>SUM(C43:K43)</f>
        <v>41</v>
      </c>
      <c r="M43" s="2">
        <f t="shared" ref="M43:U43" si="6">M12-IF(($B44)&gt;=(M$10),(IF(($B44)-18&gt;=(M$10),2,1)),0)</f>
        <v>4</v>
      </c>
      <c r="N43" s="2">
        <f t="shared" si="6"/>
        <v>6</v>
      </c>
      <c r="O43" s="2">
        <f t="shared" si="6"/>
        <v>3</v>
      </c>
      <c r="P43" s="2">
        <f t="shared" si="6"/>
        <v>6</v>
      </c>
      <c r="Q43" s="2">
        <f t="shared" si="6"/>
        <v>4</v>
      </c>
      <c r="R43" s="2">
        <f t="shared" si="6"/>
        <v>7</v>
      </c>
      <c r="S43" s="2">
        <f t="shared" si="6"/>
        <v>3</v>
      </c>
      <c r="T43" s="2">
        <f t="shared" si="6"/>
        <v>4</v>
      </c>
      <c r="U43" s="2">
        <f t="shared" si="6"/>
        <v>4</v>
      </c>
      <c r="V43" s="2">
        <f>SUM(M43:U43)</f>
        <v>41</v>
      </c>
      <c r="W43" s="80">
        <f>SUM(L43+V43)</f>
        <v>82</v>
      </c>
    </row>
    <row r="44" spans="1:23" x14ac:dyDescent="0.35">
      <c r="A44" s="1" t="s">
        <v>38</v>
      </c>
      <c r="B44" s="61">
        <f>(A43-(MIN(A41,A43,A48,A50)))</f>
        <v>1</v>
      </c>
      <c r="C44" s="2"/>
      <c r="D44" s="2"/>
      <c r="E44" s="2"/>
      <c r="F44" s="2"/>
      <c r="G44" s="2"/>
      <c r="H44" s="2"/>
      <c r="I44" s="2"/>
      <c r="J44" s="2"/>
      <c r="K44" s="2"/>
      <c r="L44" s="2"/>
      <c r="M44" s="2"/>
      <c r="N44" s="2"/>
      <c r="O44" s="2"/>
      <c r="P44" s="2"/>
      <c r="Q44" s="2"/>
      <c r="R44" s="2"/>
      <c r="S44" s="2"/>
      <c r="T44" s="2"/>
      <c r="U44" s="2"/>
      <c r="V44" s="2"/>
      <c r="W44" s="80"/>
    </row>
    <row r="45" spans="1:23" x14ac:dyDescent="0.35">
      <c r="B45" s="73" t="s">
        <v>21</v>
      </c>
      <c r="C45" s="81">
        <f>MIN(C41,C43)</f>
        <v>4</v>
      </c>
      <c r="D45" s="81">
        <f t="shared" ref="D45:U45" si="7">MIN(D41,D43)</f>
        <v>5</v>
      </c>
      <c r="E45" s="81">
        <f t="shared" si="7"/>
        <v>3</v>
      </c>
      <c r="F45" s="81">
        <f t="shared" si="7"/>
        <v>4</v>
      </c>
      <c r="G45" s="81">
        <f t="shared" si="7"/>
        <v>5</v>
      </c>
      <c r="H45" s="81">
        <f t="shared" si="7"/>
        <v>5</v>
      </c>
      <c r="I45" s="81">
        <f t="shared" si="7"/>
        <v>4</v>
      </c>
      <c r="J45" s="81">
        <f t="shared" si="7"/>
        <v>3</v>
      </c>
      <c r="K45" s="81">
        <f t="shared" si="7"/>
        <v>4</v>
      </c>
      <c r="L45" s="82">
        <f>SUM(C45:K45)</f>
        <v>37</v>
      </c>
      <c r="M45" s="81">
        <f t="shared" si="7"/>
        <v>4</v>
      </c>
      <c r="N45" s="81">
        <f t="shared" si="7"/>
        <v>4</v>
      </c>
      <c r="O45" s="81">
        <f t="shared" si="7"/>
        <v>3</v>
      </c>
      <c r="P45" s="81">
        <f t="shared" si="7"/>
        <v>4</v>
      </c>
      <c r="Q45" s="81">
        <f t="shared" si="7"/>
        <v>4</v>
      </c>
      <c r="R45" s="81">
        <f t="shared" si="7"/>
        <v>7</v>
      </c>
      <c r="S45" s="81">
        <f t="shared" si="7"/>
        <v>3</v>
      </c>
      <c r="T45" s="81">
        <f t="shared" si="7"/>
        <v>4</v>
      </c>
      <c r="U45" s="81">
        <f t="shared" si="7"/>
        <v>4</v>
      </c>
      <c r="V45" s="81">
        <f>SUM(M45:U45)</f>
        <v>37</v>
      </c>
      <c r="W45" s="83">
        <f>SUM(V45+L45)</f>
        <v>74</v>
      </c>
    </row>
    <row r="46" spans="1:23" x14ac:dyDescent="0.35">
      <c r="B46" s="99" t="s">
        <v>22</v>
      </c>
      <c r="C46" s="100">
        <f>IF((C45)&lt;&gt;(C52),(IF((C52)&gt;(C45),(1),(0))),(0.5))</f>
        <v>0.5</v>
      </c>
      <c r="D46" s="100">
        <f t="shared" ref="D46:K46" si="8">IF((D45)&lt;&gt;(D52),(IF((D52)&gt;(D45),(1),(0))),(0.5))</f>
        <v>0.5</v>
      </c>
      <c r="E46" s="100">
        <f t="shared" si="8"/>
        <v>1</v>
      </c>
      <c r="F46" s="100">
        <f t="shared" si="8"/>
        <v>0.5</v>
      </c>
      <c r="G46" s="100">
        <f t="shared" si="8"/>
        <v>0</v>
      </c>
      <c r="H46" s="100">
        <f t="shared" si="8"/>
        <v>0</v>
      </c>
      <c r="I46" s="100">
        <f t="shared" si="8"/>
        <v>0</v>
      </c>
      <c r="J46" s="100">
        <f t="shared" si="8"/>
        <v>0.5</v>
      </c>
      <c r="K46" s="100">
        <f t="shared" si="8"/>
        <v>0.5</v>
      </c>
      <c r="L46" s="101">
        <f>SUM(C46:K46)</f>
        <v>3.5</v>
      </c>
      <c r="M46" s="100">
        <f t="shared" ref="M46:U46" si="9">IF((M45)&lt;&gt;(M52),(IF((M52)&gt;(M45),(1),(0))),(0.5))</f>
        <v>0</v>
      </c>
      <c r="N46" s="100">
        <f t="shared" si="9"/>
        <v>1</v>
      </c>
      <c r="O46" s="100">
        <f t="shared" si="9"/>
        <v>1</v>
      </c>
      <c r="P46" s="100">
        <f t="shared" si="9"/>
        <v>0.5</v>
      </c>
      <c r="Q46" s="100">
        <f t="shared" si="9"/>
        <v>0.5</v>
      </c>
      <c r="R46" s="100">
        <f t="shared" si="9"/>
        <v>0</v>
      </c>
      <c r="S46" s="100">
        <f t="shared" si="9"/>
        <v>1</v>
      </c>
      <c r="T46" s="100">
        <f t="shared" si="9"/>
        <v>0.5</v>
      </c>
      <c r="U46" s="100">
        <f t="shared" si="9"/>
        <v>0.5</v>
      </c>
      <c r="V46" s="100">
        <f>SUM(M46:U46)</f>
        <v>5</v>
      </c>
      <c r="W46" s="126">
        <f>SUM(L46+V46)</f>
        <v>8.5</v>
      </c>
    </row>
    <row r="47" spans="1:23" x14ac:dyDescent="0.35">
      <c r="B47" s="75"/>
      <c r="C47" s="2"/>
      <c r="D47" s="2"/>
      <c r="E47" s="2"/>
      <c r="F47" s="2"/>
      <c r="G47" s="2"/>
      <c r="H47" s="2"/>
      <c r="I47" s="2"/>
      <c r="J47" s="2"/>
      <c r="K47" s="2"/>
      <c r="L47" s="2"/>
      <c r="M47" s="2"/>
      <c r="N47" s="2"/>
      <c r="O47" s="2"/>
      <c r="P47" s="2"/>
      <c r="Q47" s="2"/>
      <c r="R47" s="2"/>
      <c r="S47" s="2"/>
      <c r="T47" s="2"/>
      <c r="U47" s="2"/>
      <c r="V47" s="2"/>
      <c r="W47" s="80"/>
    </row>
    <row r="48" spans="1:23" x14ac:dyDescent="0.35">
      <c r="A48" s="1">
        <f>VLOOKUP(B48,'Player Info'!B5:C55,2,FALSE)</f>
        <v>12</v>
      </c>
      <c r="B48" s="61" t="str">
        <f>B13</f>
        <v>Whitehill</v>
      </c>
      <c r="C48" s="2">
        <f t="shared" ref="C48:K48" si="10">C13-IF(($B49)&gt;=(C$10),(IF(($B49)-18&gt;=(C$10),2,1)),0)</f>
        <v>7</v>
      </c>
      <c r="D48" s="2">
        <f t="shared" si="10"/>
        <v>7</v>
      </c>
      <c r="E48" s="2">
        <f t="shared" si="10"/>
        <v>4</v>
      </c>
      <c r="F48" s="2">
        <f t="shared" si="10"/>
        <v>4</v>
      </c>
      <c r="G48" s="2">
        <f t="shared" si="10"/>
        <v>5</v>
      </c>
      <c r="H48" s="2">
        <f t="shared" si="10"/>
        <v>6</v>
      </c>
      <c r="I48" s="2">
        <f t="shared" si="10"/>
        <v>3</v>
      </c>
      <c r="J48" s="2">
        <f t="shared" si="10"/>
        <v>6</v>
      </c>
      <c r="K48" s="2">
        <f t="shared" si="10"/>
        <v>4</v>
      </c>
      <c r="L48" s="2">
        <f>SUM(C48:K48)</f>
        <v>46</v>
      </c>
      <c r="M48" s="2">
        <f>M13-IF(($B49)&gt;=(M$10),(IF(($B49)-18&gt;=(M$10),2,1)),0)</f>
        <v>3</v>
      </c>
      <c r="N48" s="2">
        <f t="shared" ref="N48:U48" si="11">N13-IF(($B49)&gt;=(N$10),(IF(($B49)-18&gt;=(N$10),2,1)),0)</f>
        <v>5</v>
      </c>
      <c r="O48" s="2">
        <f t="shared" si="11"/>
        <v>4</v>
      </c>
      <c r="P48" s="2">
        <f t="shared" si="11"/>
        <v>4</v>
      </c>
      <c r="Q48" s="2">
        <f t="shared" si="11"/>
        <v>4</v>
      </c>
      <c r="R48" s="2">
        <f t="shared" si="11"/>
        <v>5</v>
      </c>
      <c r="S48" s="2">
        <f t="shared" si="11"/>
        <v>4</v>
      </c>
      <c r="T48" s="2">
        <f t="shared" si="11"/>
        <v>4</v>
      </c>
      <c r="U48" s="2">
        <f t="shared" si="11"/>
        <v>4</v>
      </c>
      <c r="V48" s="2">
        <f>SUM(M48:U48)</f>
        <v>37</v>
      </c>
      <c r="W48" s="80">
        <f>SUM(V48+L48)</f>
        <v>83</v>
      </c>
    </row>
    <row r="49" spans="1:23" x14ac:dyDescent="0.35">
      <c r="A49" s="1" t="s">
        <v>38</v>
      </c>
      <c r="B49" s="76">
        <f>(A48-(MIN(A41,A43,A48,A50)))</f>
        <v>4</v>
      </c>
      <c r="C49" s="2"/>
      <c r="D49" s="2"/>
      <c r="E49" s="2"/>
      <c r="F49" s="2"/>
      <c r="G49" s="2"/>
      <c r="H49" s="2"/>
      <c r="I49" s="2"/>
      <c r="J49" s="2"/>
      <c r="K49" s="2"/>
      <c r="L49" s="2"/>
      <c r="M49" s="2"/>
      <c r="N49" s="2"/>
      <c r="O49" s="2"/>
      <c r="P49" s="2"/>
      <c r="Q49" s="2"/>
      <c r="R49" s="2"/>
      <c r="S49" s="2"/>
      <c r="T49" s="2"/>
      <c r="U49" s="2"/>
      <c r="V49" s="2"/>
      <c r="W49" s="80"/>
    </row>
    <row r="50" spans="1:23" x14ac:dyDescent="0.35">
      <c r="A50" s="1">
        <f>VLOOKUP(B50,'Player Info'!B5:C55,2,FALSE)</f>
        <v>9</v>
      </c>
      <c r="B50" s="61" t="str">
        <f>B14</f>
        <v>Henderson</v>
      </c>
      <c r="C50" s="2">
        <f t="shared" ref="C50:K50" si="12">C14-IF(($B51)&gt;=(C$10),(IF(($B51)-18&gt;=(C$10),2,1)),0)</f>
        <v>4</v>
      </c>
      <c r="D50" s="2">
        <f t="shared" si="12"/>
        <v>5</v>
      </c>
      <c r="E50" s="2">
        <f t="shared" si="12"/>
        <v>4</v>
      </c>
      <c r="F50" s="2">
        <f t="shared" si="12"/>
        <v>5</v>
      </c>
      <c r="G50" s="2">
        <f t="shared" si="12"/>
        <v>4</v>
      </c>
      <c r="H50" s="2">
        <f t="shared" si="12"/>
        <v>4</v>
      </c>
      <c r="I50" s="2">
        <f t="shared" si="12"/>
        <v>3</v>
      </c>
      <c r="J50" s="2">
        <f t="shared" si="12"/>
        <v>3</v>
      </c>
      <c r="K50" s="2">
        <f t="shared" si="12"/>
        <v>6</v>
      </c>
      <c r="L50" s="2">
        <f>SUM(C50:K50)</f>
        <v>38</v>
      </c>
      <c r="M50" s="2">
        <f t="shared" ref="M50:U50" si="13">M14-IF(($B51)&gt;=(M$10),(IF(($B51)-18&gt;=(M$10),2,1)),0)</f>
        <v>5</v>
      </c>
      <c r="N50" s="2">
        <f t="shared" si="13"/>
        <v>5</v>
      </c>
      <c r="O50" s="2">
        <f t="shared" si="13"/>
        <v>4</v>
      </c>
      <c r="P50" s="2">
        <f t="shared" si="13"/>
        <v>4</v>
      </c>
      <c r="Q50" s="2">
        <f t="shared" si="13"/>
        <v>5</v>
      </c>
      <c r="R50" s="2">
        <f t="shared" si="13"/>
        <v>6</v>
      </c>
      <c r="S50" s="2">
        <f t="shared" si="13"/>
        <v>4</v>
      </c>
      <c r="T50" s="2">
        <f t="shared" si="13"/>
        <v>5</v>
      </c>
      <c r="U50" s="2">
        <f t="shared" si="13"/>
        <v>5</v>
      </c>
      <c r="V50" s="2">
        <f>SUM(M50:U50)</f>
        <v>43</v>
      </c>
      <c r="W50" s="80">
        <f>SUM(L50+V50)</f>
        <v>81</v>
      </c>
    </row>
    <row r="51" spans="1:23" x14ac:dyDescent="0.35">
      <c r="A51" s="1" t="s">
        <v>38</v>
      </c>
      <c r="B51" s="61">
        <f>(A50-(MIN(A41,A43,A48,A50)))</f>
        <v>1</v>
      </c>
      <c r="C51" s="2"/>
      <c r="D51" s="2"/>
      <c r="E51" s="2"/>
      <c r="F51" s="2"/>
      <c r="G51" s="2"/>
      <c r="H51" s="2"/>
      <c r="I51" s="2"/>
      <c r="J51" s="2"/>
      <c r="K51" s="2"/>
      <c r="L51" s="2"/>
      <c r="M51" s="2"/>
      <c r="N51" s="2"/>
      <c r="O51" s="2"/>
      <c r="P51" s="2"/>
      <c r="Q51" s="2"/>
      <c r="R51" s="2"/>
      <c r="S51" s="2"/>
      <c r="T51" s="2"/>
      <c r="U51" s="2"/>
      <c r="V51" s="2"/>
      <c r="W51" s="80"/>
    </row>
    <row r="52" spans="1:23" x14ac:dyDescent="0.35">
      <c r="B52" s="73" t="s">
        <v>21</v>
      </c>
      <c r="C52" s="81">
        <f>MIN(C50,C48)</f>
        <v>4</v>
      </c>
      <c r="D52" s="81">
        <f t="shared" ref="D52:U52" si="14">MIN(D50,D48)</f>
        <v>5</v>
      </c>
      <c r="E52" s="81">
        <f t="shared" si="14"/>
        <v>4</v>
      </c>
      <c r="F52" s="81">
        <f t="shared" si="14"/>
        <v>4</v>
      </c>
      <c r="G52" s="81">
        <f t="shared" si="14"/>
        <v>4</v>
      </c>
      <c r="H52" s="81">
        <f t="shared" si="14"/>
        <v>4</v>
      </c>
      <c r="I52" s="81">
        <f t="shared" si="14"/>
        <v>3</v>
      </c>
      <c r="J52" s="81">
        <f t="shared" si="14"/>
        <v>3</v>
      </c>
      <c r="K52" s="81">
        <f t="shared" si="14"/>
        <v>4</v>
      </c>
      <c r="L52" s="82">
        <f>SUM(C52:K52)</f>
        <v>35</v>
      </c>
      <c r="M52" s="81">
        <f t="shared" si="14"/>
        <v>3</v>
      </c>
      <c r="N52" s="81">
        <f t="shared" si="14"/>
        <v>5</v>
      </c>
      <c r="O52" s="81">
        <f t="shared" si="14"/>
        <v>4</v>
      </c>
      <c r="P52" s="81">
        <f t="shared" si="14"/>
        <v>4</v>
      </c>
      <c r="Q52" s="81">
        <f t="shared" si="14"/>
        <v>4</v>
      </c>
      <c r="R52" s="81">
        <f t="shared" si="14"/>
        <v>5</v>
      </c>
      <c r="S52" s="81">
        <f t="shared" si="14"/>
        <v>4</v>
      </c>
      <c r="T52" s="81">
        <f t="shared" si="14"/>
        <v>4</v>
      </c>
      <c r="U52" s="81">
        <f t="shared" si="14"/>
        <v>4</v>
      </c>
      <c r="V52" s="81">
        <f>SUM(M52:U52)</f>
        <v>37</v>
      </c>
      <c r="W52" s="83">
        <f>SUM(L52+V52)</f>
        <v>72</v>
      </c>
    </row>
    <row r="53" spans="1:23" x14ac:dyDescent="0.35">
      <c r="B53" s="102" t="s">
        <v>22</v>
      </c>
      <c r="C53" s="103">
        <f>IF((C52)&lt;&gt;(C45),(IF((C45)&gt;(C52),(1),(0))),(0.5))</f>
        <v>0.5</v>
      </c>
      <c r="D53" s="103">
        <f t="shared" ref="D53:K53" si="15">IF((D52)&lt;&gt;(D45),(IF((D45)&gt;(D52),(1),(0))),(0.5))</f>
        <v>0.5</v>
      </c>
      <c r="E53" s="103">
        <f t="shared" si="15"/>
        <v>0</v>
      </c>
      <c r="F53" s="103">
        <f t="shared" si="15"/>
        <v>0.5</v>
      </c>
      <c r="G53" s="103">
        <f t="shared" si="15"/>
        <v>1</v>
      </c>
      <c r="H53" s="103">
        <f t="shared" si="15"/>
        <v>1</v>
      </c>
      <c r="I53" s="103">
        <f t="shared" si="15"/>
        <v>1</v>
      </c>
      <c r="J53" s="103">
        <f t="shared" si="15"/>
        <v>0.5</v>
      </c>
      <c r="K53" s="103">
        <f t="shared" si="15"/>
        <v>0.5</v>
      </c>
      <c r="L53" s="104">
        <f>SUM(C53:K53)</f>
        <v>5.5</v>
      </c>
      <c r="M53" s="103">
        <f t="shared" ref="M53:U53" si="16">IF((M52)&lt;&gt;(M45),(IF((M45)&gt;(M52),(1),(0))),(0.5))</f>
        <v>1</v>
      </c>
      <c r="N53" s="103">
        <f t="shared" si="16"/>
        <v>0</v>
      </c>
      <c r="O53" s="103">
        <f t="shared" si="16"/>
        <v>0</v>
      </c>
      <c r="P53" s="103">
        <f t="shared" si="16"/>
        <v>0.5</v>
      </c>
      <c r="Q53" s="103">
        <f t="shared" si="16"/>
        <v>0.5</v>
      </c>
      <c r="R53" s="103">
        <f t="shared" si="16"/>
        <v>1</v>
      </c>
      <c r="S53" s="103">
        <f t="shared" si="16"/>
        <v>0</v>
      </c>
      <c r="T53" s="103">
        <f t="shared" si="16"/>
        <v>0.5</v>
      </c>
      <c r="U53" s="103">
        <f t="shared" si="16"/>
        <v>0.5</v>
      </c>
      <c r="V53" s="103">
        <f>SUM(M53:U53)</f>
        <v>4</v>
      </c>
      <c r="W53" s="105">
        <f>SUM(L53+V53)</f>
        <v>9.5</v>
      </c>
    </row>
    <row r="54" spans="1:23" x14ac:dyDescent="0.35">
      <c r="B54" s="77"/>
      <c r="C54" s="67"/>
      <c r="D54" s="67"/>
      <c r="E54" s="67"/>
      <c r="F54" s="67"/>
      <c r="G54" s="67"/>
      <c r="H54" s="67"/>
      <c r="I54" s="67"/>
      <c r="J54" s="67"/>
      <c r="K54" s="67"/>
      <c r="L54" s="78"/>
      <c r="M54" s="67"/>
      <c r="N54" s="67"/>
      <c r="O54" s="67"/>
      <c r="P54" s="67"/>
      <c r="Q54" s="67"/>
      <c r="R54" s="67"/>
      <c r="S54" s="67"/>
      <c r="T54" s="67"/>
      <c r="U54" s="67"/>
      <c r="V54" s="67"/>
      <c r="W54" s="78"/>
    </row>
    <row r="55" spans="1:23" x14ac:dyDescent="0.35">
      <c r="B55" s="69" t="s">
        <v>24</v>
      </c>
      <c r="C55" s="70"/>
      <c r="D55" s="70"/>
      <c r="E55" s="70"/>
      <c r="F55" s="70"/>
      <c r="G55" s="70"/>
      <c r="H55" s="70"/>
      <c r="I55" s="70"/>
      <c r="J55" s="70"/>
      <c r="K55" s="70"/>
      <c r="L55" s="70"/>
      <c r="M55" s="70"/>
      <c r="N55" s="70"/>
      <c r="O55" s="70"/>
      <c r="P55" s="70"/>
      <c r="Q55" s="70"/>
      <c r="R55" s="603" t="s">
        <v>25</v>
      </c>
      <c r="S55" s="603"/>
      <c r="T55" s="685"/>
      <c r="U55" s="686"/>
      <c r="V55" s="686"/>
      <c r="W55" s="687"/>
    </row>
    <row r="56" spans="1:23" x14ac:dyDescent="0.35">
      <c r="A56" s="1">
        <f>VLOOKUP(B56,'Player Info'!B5:C55,2,FALSE)</f>
        <v>14</v>
      </c>
      <c r="B56" s="61" t="str">
        <f>B15</f>
        <v>Bruns</v>
      </c>
      <c r="C56">
        <f t="shared" ref="C56:K56" si="17">C15-IF(($B57)&gt;=(C$10),(IF(($B57)-18&gt;=(C$10),2,1)),0)</f>
        <v>8</v>
      </c>
      <c r="D56">
        <f t="shared" si="17"/>
        <v>7</v>
      </c>
      <c r="E56">
        <f t="shared" si="17"/>
        <v>4</v>
      </c>
      <c r="F56">
        <f t="shared" si="17"/>
        <v>5</v>
      </c>
      <c r="G56">
        <f t="shared" si="17"/>
        <v>5</v>
      </c>
      <c r="H56">
        <f t="shared" si="17"/>
        <v>7</v>
      </c>
      <c r="I56">
        <f t="shared" si="17"/>
        <v>4</v>
      </c>
      <c r="J56">
        <f t="shared" si="17"/>
        <v>6</v>
      </c>
      <c r="K56">
        <f t="shared" si="17"/>
        <v>4</v>
      </c>
      <c r="L56">
        <f>SUM(C56:K56)</f>
        <v>50</v>
      </c>
      <c r="M56">
        <f t="shared" ref="M56:U56" si="18">M15-IF(($B57)&gt;=(M$10),(IF(($B57)-18&gt;=(M$10),2,1)),0)</f>
        <v>5</v>
      </c>
      <c r="N56">
        <f t="shared" si="18"/>
        <v>7</v>
      </c>
      <c r="O56">
        <f t="shared" si="18"/>
        <v>4</v>
      </c>
      <c r="P56">
        <f t="shared" si="18"/>
        <v>6</v>
      </c>
      <c r="Q56">
        <f t="shared" si="18"/>
        <v>4</v>
      </c>
      <c r="R56">
        <f t="shared" si="18"/>
        <v>6</v>
      </c>
      <c r="S56">
        <f t="shared" si="18"/>
        <v>4</v>
      </c>
      <c r="T56">
        <f t="shared" si="18"/>
        <v>5</v>
      </c>
      <c r="U56">
        <f t="shared" si="18"/>
        <v>4</v>
      </c>
      <c r="V56">
        <f>SUM(M56:U56)</f>
        <v>45</v>
      </c>
      <c r="W56" s="80">
        <f>SUM(V56+L56)</f>
        <v>95</v>
      </c>
    </row>
    <row r="57" spans="1:23" x14ac:dyDescent="0.35">
      <c r="A57" s="1" t="s">
        <v>38</v>
      </c>
      <c r="B57" s="76">
        <f>((A56-MIN(A56,A58,A63,A65)))</f>
        <v>2</v>
      </c>
      <c r="W57" s="80"/>
    </row>
    <row r="58" spans="1:23" x14ac:dyDescent="0.35">
      <c r="A58" s="1">
        <f>VLOOKUP(B58,'Player Info'!B5:C55,2,FALSE)</f>
        <v>16</v>
      </c>
      <c r="B58" s="61" t="str">
        <f>B16</f>
        <v>Salter</v>
      </c>
      <c r="C58">
        <f t="shared" ref="C58:K58" si="19">C16-IF(($B59)&gt;=(C$10),(IF(($B59)-18&gt;=(C$10),2,1)),0)</f>
        <v>5</v>
      </c>
      <c r="D58">
        <f t="shared" si="19"/>
        <v>6</v>
      </c>
      <c r="E58">
        <f t="shared" si="19"/>
        <v>5</v>
      </c>
      <c r="F58">
        <f t="shared" si="19"/>
        <v>3</v>
      </c>
      <c r="G58">
        <f t="shared" si="19"/>
        <v>6</v>
      </c>
      <c r="H58">
        <f t="shared" si="19"/>
        <v>6</v>
      </c>
      <c r="I58">
        <f t="shared" si="19"/>
        <v>4</v>
      </c>
      <c r="J58">
        <f t="shared" si="19"/>
        <v>3</v>
      </c>
      <c r="K58">
        <f t="shared" si="19"/>
        <v>5</v>
      </c>
      <c r="L58">
        <f>SUM(C58:K58)</f>
        <v>43</v>
      </c>
      <c r="M58">
        <f t="shared" ref="M58:U58" si="20">M16-IF(($B59)&gt;=(M$10),(IF(($B59)-18&gt;=(M$10),2,1)),0)</f>
        <v>4</v>
      </c>
      <c r="N58">
        <f t="shared" si="20"/>
        <v>5</v>
      </c>
      <c r="O58">
        <f t="shared" si="20"/>
        <v>5</v>
      </c>
      <c r="P58">
        <f t="shared" si="20"/>
        <v>4</v>
      </c>
      <c r="Q58">
        <f t="shared" si="20"/>
        <v>5</v>
      </c>
      <c r="R58">
        <f t="shared" si="20"/>
        <v>5</v>
      </c>
      <c r="S58">
        <f t="shared" si="20"/>
        <v>3</v>
      </c>
      <c r="T58">
        <f t="shared" si="20"/>
        <v>5</v>
      </c>
      <c r="U58">
        <f t="shared" si="20"/>
        <v>4</v>
      </c>
      <c r="V58">
        <f>SUM(M58:U58)</f>
        <v>40</v>
      </c>
      <c r="W58" s="80">
        <f>SUM(V58+L58)</f>
        <v>83</v>
      </c>
    </row>
    <row r="59" spans="1:23" x14ac:dyDescent="0.35">
      <c r="A59" s="1" t="s">
        <v>38</v>
      </c>
      <c r="B59" s="61">
        <f>((A58-MIN(A56,A58,A63,A65)))</f>
        <v>4</v>
      </c>
      <c r="W59" s="60"/>
    </row>
    <row r="60" spans="1:23" x14ac:dyDescent="0.35">
      <c r="B60" s="84" t="s">
        <v>21</v>
      </c>
      <c r="C60" s="68">
        <f>MIN(C58,C56)</f>
        <v>5</v>
      </c>
      <c r="D60" s="68">
        <f t="shared" ref="D60:U60" si="21">MIN(D58,D56)</f>
        <v>6</v>
      </c>
      <c r="E60" s="68">
        <f t="shared" si="21"/>
        <v>4</v>
      </c>
      <c r="F60" s="68">
        <f t="shared" si="21"/>
        <v>3</v>
      </c>
      <c r="G60" s="68">
        <f t="shared" si="21"/>
        <v>5</v>
      </c>
      <c r="H60" s="68">
        <f t="shared" si="21"/>
        <v>6</v>
      </c>
      <c r="I60" s="68">
        <f t="shared" si="21"/>
        <v>4</v>
      </c>
      <c r="J60" s="68">
        <f t="shared" si="21"/>
        <v>3</v>
      </c>
      <c r="K60" s="68">
        <f t="shared" si="21"/>
        <v>4</v>
      </c>
      <c r="L60" s="68">
        <f>SUM(C60:K60)</f>
        <v>40</v>
      </c>
      <c r="M60" s="68">
        <f t="shared" si="21"/>
        <v>4</v>
      </c>
      <c r="N60" s="68">
        <f t="shared" si="21"/>
        <v>5</v>
      </c>
      <c r="O60" s="68">
        <f t="shared" si="21"/>
        <v>4</v>
      </c>
      <c r="P60" s="68">
        <f t="shared" si="21"/>
        <v>4</v>
      </c>
      <c r="Q60" s="68">
        <f t="shared" si="21"/>
        <v>4</v>
      </c>
      <c r="R60" s="68">
        <f t="shared" si="21"/>
        <v>5</v>
      </c>
      <c r="S60" s="68">
        <f t="shared" si="21"/>
        <v>3</v>
      </c>
      <c r="T60" s="68">
        <f t="shared" si="21"/>
        <v>5</v>
      </c>
      <c r="U60" s="68">
        <f t="shared" si="21"/>
        <v>4</v>
      </c>
      <c r="V60" s="68">
        <f>SUM(M60:U60)</f>
        <v>38</v>
      </c>
      <c r="W60" s="74">
        <f>SUM(V60+L60)</f>
        <v>78</v>
      </c>
    </row>
    <row r="61" spans="1:23" x14ac:dyDescent="0.35">
      <c r="B61" s="106" t="s">
        <v>22</v>
      </c>
      <c r="C61" s="89">
        <f>IF((C60)&lt;&gt;(C67),(IF((C67)&gt;(C60),(1),(0))),(0.5))</f>
        <v>0.5</v>
      </c>
      <c r="D61" s="89">
        <f t="shared" ref="D61:U61" si="22">IF((D60)&lt;&gt;(D67),(IF((D67)&gt;(D60),(1),(0))),(0.5))</f>
        <v>0.5</v>
      </c>
      <c r="E61" s="89">
        <f t="shared" si="22"/>
        <v>0</v>
      </c>
      <c r="F61" s="89">
        <f t="shared" si="22"/>
        <v>1</v>
      </c>
      <c r="G61" s="89">
        <f t="shared" si="22"/>
        <v>0.5</v>
      </c>
      <c r="H61" s="89">
        <f t="shared" si="22"/>
        <v>0.5</v>
      </c>
      <c r="I61" s="89">
        <f t="shared" si="22"/>
        <v>0.5</v>
      </c>
      <c r="J61" s="89">
        <f t="shared" si="22"/>
        <v>1</v>
      </c>
      <c r="K61" s="89">
        <f t="shared" si="22"/>
        <v>0.5</v>
      </c>
      <c r="L61" s="89">
        <f>SUM(C61:K61)</f>
        <v>5</v>
      </c>
      <c r="M61" s="89">
        <f t="shared" si="22"/>
        <v>0.5</v>
      </c>
      <c r="N61" s="89">
        <f t="shared" si="22"/>
        <v>0</v>
      </c>
      <c r="O61" s="89">
        <f t="shared" si="22"/>
        <v>0</v>
      </c>
      <c r="P61" s="89">
        <f t="shared" si="22"/>
        <v>1</v>
      </c>
      <c r="Q61" s="89">
        <f t="shared" si="22"/>
        <v>1</v>
      </c>
      <c r="R61" s="89">
        <f t="shared" si="22"/>
        <v>0.5</v>
      </c>
      <c r="S61" s="89">
        <f t="shared" si="22"/>
        <v>0.5</v>
      </c>
      <c r="T61" s="89">
        <f t="shared" si="22"/>
        <v>0.5</v>
      </c>
      <c r="U61" s="89">
        <f t="shared" si="22"/>
        <v>0.5</v>
      </c>
      <c r="V61" s="89">
        <f>SUM(M61:U61)</f>
        <v>4.5</v>
      </c>
      <c r="W61" s="107">
        <f>SUM(L61,V61)</f>
        <v>9.5</v>
      </c>
    </row>
    <row r="62" spans="1:23" x14ac:dyDescent="0.35">
      <c r="B62" s="75"/>
      <c r="W62" s="60"/>
    </row>
    <row r="63" spans="1:23" x14ac:dyDescent="0.35">
      <c r="A63" s="1">
        <f>VLOOKUP(B63,'Player Info'!B5:C55,2,FALSE)</f>
        <v>12</v>
      </c>
      <c r="B63" s="61" t="str">
        <f>B17</f>
        <v>Stremlau</v>
      </c>
      <c r="C63">
        <f t="shared" ref="C63:K63" si="23">C17-IF(($B64)&gt;=(C$10),(IF(($B64)-18&gt;=(C$10),2,1)),0)</f>
        <v>6</v>
      </c>
      <c r="D63">
        <f t="shared" si="23"/>
        <v>7</v>
      </c>
      <c r="E63">
        <f t="shared" si="23"/>
        <v>3</v>
      </c>
      <c r="F63">
        <f t="shared" si="23"/>
        <v>4</v>
      </c>
      <c r="G63">
        <f t="shared" si="23"/>
        <v>5</v>
      </c>
      <c r="H63">
        <f t="shared" si="23"/>
        <v>8</v>
      </c>
      <c r="I63">
        <f t="shared" si="23"/>
        <v>4</v>
      </c>
      <c r="J63">
        <f t="shared" si="23"/>
        <v>5</v>
      </c>
      <c r="K63">
        <f t="shared" si="23"/>
        <v>8</v>
      </c>
      <c r="L63">
        <f>SUM(C63:K63)</f>
        <v>50</v>
      </c>
      <c r="M63">
        <f t="shared" ref="M63:U63" si="24">M17-IF(($B64)&gt;=(M$10),(IF(($B64)-18&gt;=(M$10),2,1)),0)</f>
        <v>6</v>
      </c>
      <c r="N63">
        <f t="shared" si="24"/>
        <v>4</v>
      </c>
      <c r="O63">
        <f t="shared" si="24"/>
        <v>4</v>
      </c>
      <c r="P63">
        <f t="shared" si="24"/>
        <v>5</v>
      </c>
      <c r="Q63">
        <f t="shared" si="24"/>
        <v>5</v>
      </c>
      <c r="R63">
        <f t="shared" si="24"/>
        <v>6</v>
      </c>
      <c r="S63">
        <f t="shared" si="24"/>
        <v>3</v>
      </c>
      <c r="T63">
        <f t="shared" si="24"/>
        <v>5</v>
      </c>
      <c r="U63">
        <f t="shared" si="24"/>
        <v>4</v>
      </c>
      <c r="V63">
        <f>SUM(M63:U63)</f>
        <v>42</v>
      </c>
      <c r="W63" s="60">
        <f>SUM(L63+V63)</f>
        <v>92</v>
      </c>
    </row>
    <row r="64" spans="1:23" x14ac:dyDescent="0.35">
      <c r="A64" s="1" t="s">
        <v>38</v>
      </c>
      <c r="B64" s="76">
        <f>((A63-MIN(A56,A58,A63,A65)))</f>
        <v>0</v>
      </c>
      <c r="W64" s="60"/>
    </row>
    <row r="65" spans="1:23" x14ac:dyDescent="0.35">
      <c r="A65" s="1">
        <f>VLOOKUP(B65,'Player Info'!B5:C55,2,FALSE)</f>
        <v>15</v>
      </c>
      <c r="B65" s="61" t="str">
        <f>B18</f>
        <v>Reimers</v>
      </c>
      <c r="C65">
        <f t="shared" ref="C65:K65" si="25">C18-IF(($B66)&gt;=(C$10),(IF(($B66)-18&gt;=(C$10),2,1)),0)</f>
        <v>5</v>
      </c>
      <c r="D65">
        <f t="shared" si="25"/>
        <v>6</v>
      </c>
      <c r="E65">
        <f t="shared" si="25"/>
        <v>4</v>
      </c>
      <c r="F65">
        <f t="shared" si="25"/>
        <v>5</v>
      </c>
      <c r="G65">
        <f t="shared" si="25"/>
        <v>6</v>
      </c>
      <c r="H65">
        <f t="shared" si="25"/>
        <v>6</v>
      </c>
      <c r="I65">
        <f t="shared" si="25"/>
        <v>4</v>
      </c>
      <c r="J65">
        <f t="shared" si="25"/>
        <v>5</v>
      </c>
      <c r="K65">
        <f t="shared" si="25"/>
        <v>4</v>
      </c>
      <c r="L65">
        <f>SUM(C65:K65)</f>
        <v>45</v>
      </c>
      <c r="M65">
        <f t="shared" ref="M65:U65" si="26">M18-IF(($B66)&gt;=(M$10),(IF(($B66)-18&gt;=(M$10),2,1)),0)</f>
        <v>4</v>
      </c>
      <c r="N65">
        <f t="shared" si="26"/>
        <v>5</v>
      </c>
      <c r="O65">
        <f t="shared" si="26"/>
        <v>2</v>
      </c>
      <c r="P65">
        <f t="shared" si="26"/>
        <v>5</v>
      </c>
      <c r="Q65">
        <f t="shared" si="26"/>
        <v>5</v>
      </c>
      <c r="R65">
        <f t="shared" si="26"/>
        <v>5</v>
      </c>
      <c r="S65">
        <f t="shared" si="26"/>
        <v>4</v>
      </c>
      <c r="T65">
        <f t="shared" si="26"/>
        <v>6</v>
      </c>
      <c r="U65">
        <f t="shared" si="26"/>
        <v>4</v>
      </c>
      <c r="V65">
        <f>SUM(M65:U65)</f>
        <v>40</v>
      </c>
      <c r="W65" s="60">
        <f>SUM(V65+L65)</f>
        <v>85</v>
      </c>
    </row>
    <row r="66" spans="1:23" x14ac:dyDescent="0.35">
      <c r="A66" s="1" t="s">
        <v>38</v>
      </c>
      <c r="B66" s="61">
        <f>((A65-MIN(A56,A58,A63,A65)))</f>
        <v>3</v>
      </c>
      <c r="W66" s="60"/>
    </row>
    <row r="67" spans="1:23" x14ac:dyDescent="0.35">
      <c r="B67" s="84" t="s">
        <v>21</v>
      </c>
      <c r="C67" s="68">
        <f>MIN(C65,C63)</f>
        <v>5</v>
      </c>
      <c r="D67" s="68">
        <f t="shared" ref="D67:U67" si="27">MIN(D65,D63)</f>
        <v>6</v>
      </c>
      <c r="E67" s="68">
        <f t="shared" si="27"/>
        <v>3</v>
      </c>
      <c r="F67" s="68">
        <f t="shared" si="27"/>
        <v>4</v>
      </c>
      <c r="G67" s="68">
        <f t="shared" si="27"/>
        <v>5</v>
      </c>
      <c r="H67" s="68">
        <f t="shared" si="27"/>
        <v>6</v>
      </c>
      <c r="I67" s="68">
        <f t="shared" si="27"/>
        <v>4</v>
      </c>
      <c r="J67" s="68">
        <f t="shared" si="27"/>
        <v>5</v>
      </c>
      <c r="K67" s="68">
        <f t="shared" si="27"/>
        <v>4</v>
      </c>
      <c r="L67" s="68">
        <f>SUM(C67:K67)</f>
        <v>42</v>
      </c>
      <c r="M67" s="68">
        <f t="shared" si="27"/>
        <v>4</v>
      </c>
      <c r="N67" s="68">
        <f t="shared" si="27"/>
        <v>4</v>
      </c>
      <c r="O67" s="68">
        <f t="shared" si="27"/>
        <v>2</v>
      </c>
      <c r="P67" s="68">
        <f t="shared" si="27"/>
        <v>5</v>
      </c>
      <c r="Q67" s="68">
        <f t="shared" si="27"/>
        <v>5</v>
      </c>
      <c r="R67" s="68">
        <f t="shared" si="27"/>
        <v>5</v>
      </c>
      <c r="S67" s="68">
        <f t="shared" si="27"/>
        <v>3</v>
      </c>
      <c r="T67" s="68">
        <f t="shared" si="27"/>
        <v>5</v>
      </c>
      <c r="U67" s="68">
        <f t="shared" si="27"/>
        <v>4</v>
      </c>
      <c r="V67" s="68">
        <f>SUM(M67:U67)</f>
        <v>37</v>
      </c>
      <c r="W67" s="74">
        <f>SUM(L67+V67)</f>
        <v>79</v>
      </c>
    </row>
    <row r="68" spans="1:23" x14ac:dyDescent="0.35">
      <c r="B68" s="108" t="s">
        <v>22</v>
      </c>
      <c r="C68" s="109">
        <f>IF((C67)&lt;&gt;(C60),(IF((C60)&gt;(C67),(1),(0))),(0.5))</f>
        <v>0.5</v>
      </c>
      <c r="D68" s="109">
        <f t="shared" ref="D68:U68" si="28">IF((D67)&lt;&gt;(D60),(IF((D60)&gt;(D67),(1),(0))),(0.5))</f>
        <v>0.5</v>
      </c>
      <c r="E68" s="109">
        <f t="shared" si="28"/>
        <v>1</v>
      </c>
      <c r="F68" s="109">
        <f t="shared" si="28"/>
        <v>0</v>
      </c>
      <c r="G68" s="109">
        <f t="shared" si="28"/>
        <v>0.5</v>
      </c>
      <c r="H68" s="109">
        <f t="shared" si="28"/>
        <v>0.5</v>
      </c>
      <c r="I68" s="109">
        <f t="shared" si="28"/>
        <v>0.5</v>
      </c>
      <c r="J68" s="109">
        <f t="shared" si="28"/>
        <v>0</v>
      </c>
      <c r="K68" s="109">
        <f t="shared" si="28"/>
        <v>0.5</v>
      </c>
      <c r="L68" s="109">
        <f>SUM(C68:K68)</f>
        <v>4</v>
      </c>
      <c r="M68" s="109">
        <f t="shared" si="28"/>
        <v>0.5</v>
      </c>
      <c r="N68" s="109">
        <f t="shared" si="28"/>
        <v>1</v>
      </c>
      <c r="O68" s="109">
        <f t="shared" si="28"/>
        <v>1</v>
      </c>
      <c r="P68" s="109">
        <f t="shared" si="28"/>
        <v>0</v>
      </c>
      <c r="Q68" s="109">
        <f t="shared" si="28"/>
        <v>0</v>
      </c>
      <c r="R68" s="109">
        <f t="shared" si="28"/>
        <v>0.5</v>
      </c>
      <c r="S68" s="109">
        <f t="shared" si="28"/>
        <v>0.5</v>
      </c>
      <c r="T68" s="109">
        <f t="shared" si="28"/>
        <v>0.5</v>
      </c>
      <c r="U68" s="109">
        <f t="shared" si="28"/>
        <v>0.5</v>
      </c>
      <c r="V68" s="109">
        <f>SUM(M68:U68)</f>
        <v>4.5</v>
      </c>
      <c r="W68" s="110">
        <f>SUM(L68+V68)</f>
        <v>8.5</v>
      </c>
    </row>
    <row r="69" spans="1:23" x14ac:dyDescent="0.35">
      <c r="B69" s="22"/>
      <c r="W69" s="5"/>
    </row>
    <row r="70" spans="1:23" ht="15" thickBot="1" x14ac:dyDescent="0.4">
      <c r="B70" s="22"/>
      <c r="W70" s="5"/>
    </row>
    <row r="71" spans="1:23" x14ac:dyDescent="0.35">
      <c r="B71" s="20" t="s">
        <v>26</v>
      </c>
      <c r="C71" s="21"/>
      <c r="D71" s="21"/>
      <c r="E71" s="21"/>
      <c r="F71" s="21"/>
      <c r="G71" s="21"/>
      <c r="H71" s="21"/>
      <c r="I71" s="21"/>
      <c r="J71" s="21"/>
      <c r="K71" s="21"/>
      <c r="L71" s="21"/>
      <c r="M71" s="21"/>
      <c r="N71" s="21"/>
      <c r="O71" s="21"/>
      <c r="P71" s="21"/>
      <c r="Q71" s="21"/>
      <c r="R71" s="643" t="s">
        <v>25</v>
      </c>
      <c r="S71" s="643"/>
      <c r="T71" s="670"/>
      <c r="U71" s="671"/>
      <c r="V71" s="671"/>
      <c r="W71" s="672"/>
    </row>
    <row r="72" spans="1:23" x14ac:dyDescent="0.35">
      <c r="A72" s="1">
        <f>VLOOKUP(B72,'Player Info'!B5:C55,2,FALSE)</f>
        <v>16</v>
      </c>
      <c r="B72" s="63" t="str">
        <f>B19</f>
        <v>Havel</v>
      </c>
      <c r="C72">
        <f t="shared" ref="C72:K72" si="29">C19-IF(($B73)&gt;=(C$10),(IF(($B73)-18&gt;=(C$10),2,1)),0)</f>
        <v>6</v>
      </c>
      <c r="D72">
        <f t="shared" si="29"/>
        <v>5</v>
      </c>
      <c r="E72">
        <f t="shared" si="29"/>
        <v>5</v>
      </c>
      <c r="F72">
        <f t="shared" si="29"/>
        <v>4</v>
      </c>
      <c r="G72">
        <f t="shared" si="29"/>
        <v>4</v>
      </c>
      <c r="H72">
        <f t="shared" si="29"/>
        <v>6</v>
      </c>
      <c r="I72">
        <f t="shared" si="29"/>
        <v>4</v>
      </c>
      <c r="J72">
        <f t="shared" si="29"/>
        <v>5</v>
      </c>
      <c r="K72">
        <f t="shared" si="29"/>
        <v>4</v>
      </c>
      <c r="L72">
        <f>SUM(C72:K72)</f>
        <v>43</v>
      </c>
      <c r="M72">
        <f t="shared" ref="M72:U72" si="30">M19-IF(($B73)&gt;=(M$10),(IF(($B73)-18&gt;=(M$10),2,1)),0)</f>
        <v>7</v>
      </c>
      <c r="N72">
        <f t="shared" si="30"/>
        <v>5</v>
      </c>
      <c r="O72">
        <f t="shared" si="30"/>
        <v>3</v>
      </c>
      <c r="P72">
        <f t="shared" si="30"/>
        <v>6</v>
      </c>
      <c r="Q72">
        <f t="shared" si="30"/>
        <v>8</v>
      </c>
      <c r="R72">
        <f t="shared" si="30"/>
        <v>7</v>
      </c>
      <c r="S72">
        <f t="shared" si="30"/>
        <v>3</v>
      </c>
      <c r="T72">
        <f t="shared" si="30"/>
        <v>8</v>
      </c>
      <c r="U72">
        <f t="shared" si="30"/>
        <v>3</v>
      </c>
      <c r="V72">
        <f>SUM(M72:U72)</f>
        <v>50</v>
      </c>
      <c r="W72" s="5">
        <f>SUM(L72+V72)</f>
        <v>93</v>
      </c>
    </row>
    <row r="73" spans="1:23" x14ac:dyDescent="0.35">
      <c r="A73" s="1" t="s">
        <v>38</v>
      </c>
      <c r="B73" s="65">
        <f>((A72-MIN(A72,A74,A79,A81)))</f>
        <v>0</v>
      </c>
      <c r="W73" s="5"/>
    </row>
    <row r="74" spans="1:23" x14ac:dyDescent="0.35">
      <c r="A74" s="1">
        <f>VLOOKUP(B74,'Player Info'!B5:C55,2,FALSE)</f>
        <v>17</v>
      </c>
      <c r="B74" s="63" t="str">
        <f>B20</f>
        <v>Tilley</v>
      </c>
      <c r="C74">
        <f t="shared" ref="C74:K74" si="31">C20-IF(($B75)&gt;=(C$10),(IF(($B75)-18&gt;=(C$10),2,1)),0)</f>
        <v>5</v>
      </c>
      <c r="D74">
        <f t="shared" si="31"/>
        <v>5</v>
      </c>
      <c r="E74">
        <f t="shared" si="31"/>
        <v>4</v>
      </c>
      <c r="F74">
        <f t="shared" si="31"/>
        <v>6</v>
      </c>
      <c r="G74">
        <f t="shared" si="31"/>
        <v>5</v>
      </c>
      <c r="H74">
        <f t="shared" si="31"/>
        <v>4</v>
      </c>
      <c r="I74">
        <f t="shared" si="31"/>
        <v>4</v>
      </c>
      <c r="J74">
        <f t="shared" si="31"/>
        <v>5</v>
      </c>
      <c r="K74">
        <f t="shared" si="31"/>
        <v>4</v>
      </c>
      <c r="L74">
        <f>SUM(C74:K74)</f>
        <v>42</v>
      </c>
      <c r="M74">
        <f t="shared" ref="M74:U74" si="32">M20-IF(($B75)&gt;=(M$10),(IF(($B75)-18&gt;=(M$10),2,1)),0)</f>
        <v>7</v>
      </c>
      <c r="N74">
        <f t="shared" si="32"/>
        <v>6</v>
      </c>
      <c r="O74">
        <f t="shared" si="32"/>
        <v>4</v>
      </c>
      <c r="P74">
        <f t="shared" si="32"/>
        <v>7</v>
      </c>
      <c r="Q74">
        <f t="shared" si="32"/>
        <v>5</v>
      </c>
      <c r="R74">
        <f t="shared" si="32"/>
        <v>6</v>
      </c>
      <c r="S74">
        <f t="shared" si="32"/>
        <v>4</v>
      </c>
      <c r="T74">
        <f t="shared" si="32"/>
        <v>7</v>
      </c>
      <c r="U74">
        <f t="shared" si="32"/>
        <v>5</v>
      </c>
      <c r="V74">
        <f>SUM(M74:U74)</f>
        <v>51</v>
      </c>
      <c r="W74" s="5">
        <f>SUM(L74+V74)</f>
        <v>93</v>
      </c>
    </row>
    <row r="75" spans="1:23" x14ac:dyDescent="0.35">
      <c r="A75" s="1" t="s">
        <v>38</v>
      </c>
      <c r="B75" s="63">
        <f>((A74-MIN(A72,A74,A79,A81)))</f>
        <v>1</v>
      </c>
      <c r="W75" s="5"/>
    </row>
    <row r="76" spans="1:23" x14ac:dyDescent="0.35">
      <c r="B76" s="85" t="s">
        <v>21</v>
      </c>
      <c r="C76" s="68">
        <f>MIN(C72,C74)</f>
        <v>5</v>
      </c>
      <c r="D76" s="68">
        <f t="shared" ref="D76:U76" si="33">MIN(D72,D74)</f>
        <v>5</v>
      </c>
      <c r="E76" s="68">
        <f t="shared" si="33"/>
        <v>4</v>
      </c>
      <c r="F76" s="68">
        <f t="shared" si="33"/>
        <v>4</v>
      </c>
      <c r="G76" s="68">
        <f t="shared" si="33"/>
        <v>4</v>
      </c>
      <c r="H76" s="68">
        <f t="shared" si="33"/>
        <v>4</v>
      </c>
      <c r="I76" s="68">
        <f t="shared" si="33"/>
        <v>4</v>
      </c>
      <c r="J76" s="68">
        <f t="shared" si="33"/>
        <v>5</v>
      </c>
      <c r="K76" s="68">
        <f t="shared" si="33"/>
        <v>4</v>
      </c>
      <c r="L76" s="68">
        <f>SUM(C76:K76)</f>
        <v>39</v>
      </c>
      <c r="M76" s="68">
        <f t="shared" si="33"/>
        <v>7</v>
      </c>
      <c r="N76" s="68">
        <f t="shared" si="33"/>
        <v>5</v>
      </c>
      <c r="O76" s="68">
        <f t="shared" si="33"/>
        <v>3</v>
      </c>
      <c r="P76" s="68">
        <f t="shared" si="33"/>
        <v>6</v>
      </c>
      <c r="Q76" s="68">
        <f t="shared" si="33"/>
        <v>5</v>
      </c>
      <c r="R76" s="68">
        <f t="shared" si="33"/>
        <v>6</v>
      </c>
      <c r="S76" s="68">
        <f t="shared" si="33"/>
        <v>3</v>
      </c>
      <c r="T76" s="68">
        <f t="shared" si="33"/>
        <v>7</v>
      </c>
      <c r="U76" s="68">
        <f t="shared" si="33"/>
        <v>3</v>
      </c>
      <c r="V76" s="68">
        <f>SUM(M76:U76)</f>
        <v>45</v>
      </c>
      <c r="W76" s="66">
        <f>SUM(L76+V76)</f>
        <v>84</v>
      </c>
    </row>
    <row r="77" spans="1:23" x14ac:dyDescent="0.35">
      <c r="B77" s="111" t="s">
        <v>22</v>
      </c>
      <c r="C77" s="89">
        <f>IF((C76)&lt;&gt;(C83),(IF((C83)&gt;(C76),(1),(0))),(0.5))</f>
        <v>1</v>
      </c>
      <c r="D77" s="89">
        <f t="shared" ref="D77:U77" si="34">IF((D76)&lt;&gt;(D83),(IF((D83)&gt;(D76),(1),(0))),(0.5))</f>
        <v>1</v>
      </c>
      <c r="E77" s="89">
        <f t="shared" si="34"/>
        <v>0.5</v>
      </c>
      <c r="F77" s="89">
        <f t="shared" si="34"/>
        <v>0.5</v>
      </c>
      <c r="G77" s="89">
        <f t="shared" si="34"/>
        <v>1</v>
      </c>
      <c r="H77" s="89">
        <f t="shared" si="34"/>
        <v>1</v>
      </c>
      <c r="I77" s="89">
        <f t="shared" si="34"/>
        <v>0.5</v>
      </c>
      <c r="J77" s="89">
        <f t="shared" si="34"/>
        <v>0</v>
      </c>
      <c r="K77" s="89">
        <f t="shared" si="34"/>
        <v>1</v>
      </c>
      <c r="L77" s="89">
        <f>SUM(C77:K77)</f>
        <v>6.5</v>
      </c>
      <c r="M77" s="89">
        <f t="shared" si="34"/>
        <v>0</v>
      </c>
      <c r="N77" s="89">
        <f t="shared" si="34"/>
        <v>0.5</v>
      </c>
      <c r="O77" s="89">
        <f t="shared" si="34"/>
        <v>0.5</v>
      </c>
      <c r="P77" s="89">
        <f t="shared" si="34"/>
        <v>0</v>
      </c>
      <c r="Q77" s="89">
        <f t="shared" si="34"/>
        <v>0.5</v>
      </c>
      <c r="R77" s="89">
        <f t="shared" si="34"/>
        <v>0</v>
      </c>
      <c r="S77" s="89">
        <f t="shared" si="34"/>
        <v>0.5</v>
      </c>
      <c r="T77" s="89">
        <f t="shared" si="34"/>
        <v>0</v>
      </c>
      <c r="U77" s="89">
        <f t="shared" si="34"/>
        <v>1</v>
      </c>
      <c r="V77" s="89">
        <f>SUM(M77:U77)</f>
        <v>3</v>
      </c>
      <c r="W77" s="112">
        <f>SUM(L77+V77)</f>
        <v>9.5</v>
      </c>
    </row>
    <row r="78" spans="1:23" x14ac:dyDescent="0.35">
      <c r="B78" s="23"/>
      <c r="W78" s="5"/>
    </row>
    <row r="79" spans="1:23" x14ac:dyDescent="0.35">
      <c r="A79" s="1">
        <f>VLOOKUP(B79,'Player Info'!B5:C55,2,FALSE)</f>
        <v>18</v>
      </c>
      <c r="B79" s="63" t="str">
        <f>B21</f>
        <v>Greiner</v>
      </c>
      <c r="C79">
        <f t="shared" ref="C79:K79" si="35">C21-IF(($B80)&gt;=(C$10),(IF(($B80)-18&gt;=(C$10),2,1)),0)</f>
        <v>6</v>
      </c>
      <c r="D79">
        <f t="shared" si="35"/>
        <v>6</v>
      </c>
      <c r="E79">
        <f t="shared" si="35"/>
        <v>5</v>
      </c>
      <c r="F79">
        <f t="shared" si="35"/>
        <v>4</v>
      </c>
      <c r="G79">
        <f t="shared" si="35"/>
        <v>5</v>
      </c>
      <c r="H79">
        <f t="shared" si="35"/>
        <v>6</v>
      </c>
      <c r="I79">
        <f t="shared" si="35"/>
        <v>5</v>
      </c>
      <c r="J79">
        <f t="shared" si="35"/>
        <v>3</v>
      </c>
      <c r="K79">
        <f t="shared" si="35"/>
        <v>5</v>
      </c>
      <c r="L79">
        <f>SUM(C79:K79)</f>
        <v>45</v>
      </c>
      <c r="M79">
        <f t="shared" ref="M79:U79" si="36">M21-IF(($B80)&gt;=(M$10),(IF(($B80)-18&gt;=(M$10),2,1)),0)</f>
        <v>4</v>
      </c>
      <c r="N79">
        <f t="shared" si="36"/>
        <v>6</v>
      </c>
      <c r="O79">
        <f t="shared" si="36"/>
        <v>3</v>
      </c>
      <c r="P79">
        <f t="shared" si="36"/>
        <v>5</v>
      </c>
      <c r="Q79">
        <f t="shared" si="36"/>
        <v>5</v>
      </c>
      <c r="R79">
        <f t="shared" si="36"/>
        <v>4</v>
      </c>
      <c r="S79">
        <f t="shared" si="36"/>
        <v>3</v>
      </c>
      <c r="T79">
        <f t="shared" si="36"/>
        <v>5</v>
      </c>
      <c r="U79">
        <f t="shared" si="36"/>
        <v>5</v>
      </c>
      <c r="V79">
        <f>SUM(M79:U79)</f>
        <v>40</v>
      </c>
      <c r="W79" s="5">
        <f>SUM(L79+V79)</f>
        <v>85</v>
      </c>
    </row>
    <row r="80" spans="1:23" x14ac:dyDescent="0.35">
      <c r="A80" s="1" t="s">
        <v>38</v>
      </c>
      <c r="B80" s="65">
        <f>((A79-MIN(A72,A74,A79,A81)))</f>
        <v>2</v>
      </c>
      <c r="W80" s="5"/>
    </row>
    <row r="81" spans="1:23" x14ac:dyDescent="0.35">
      <c r="A81" s="1">
        <f>VLOOKUP(B81,'Player Info'!B5:C55,2,FALSE)</f>
        <v>20</v>
      </c>
      <c r="B81" s="63" t="str">
        <f>B22</f>
        <v>Hart</v>
      </c>
      <c r="C81">
        <f t="shared" ref="C81:K81" si="37">C22-IF(($B82)&gt;=(C$10),(IF(($B82)-18&gt;=(C$10),2,1)),0)</f>
        <v>7</v>
      </c>
      <c r="D81">
        <f t="shared" si="37"/>
        <v>8</v>
      </c>
      <c r="E81">
        <f t="shared" si="37"/>
        <v>4</v>
      </c>
      <c r="F81">
        <f t="shared" si="37"/>
        <v>7</v>
      </c>
      <c r="G81">
        <f t="shared" si="37"/>
        <v>5</v>
      </c>
      <c r="H81">
        <f t="shared" si="37"/>
        <v>6</v>
      </c>
      <c r="I81">
        <f t="shared" si="37"/>
        <v>4</v>
      </c>
      <c r="J81">
        <f t="shared" si="37"/>
        <v>4</v>
      </c>
      <c r="K81">
        <f t="shared" si="37"/>
        <v>5</v>
      </c>
      <c r="L81">
        <f>SUM(C81:K81)</f>
        <v>50</v>
      </c>
      <c r="M81">
        <f t="shared" ref="M81:U81" si="38">M22-IF(($B82)&gt;=(M$10),(IF(($B82)-18&gt;=(M$10),2,1)),0)</f>
        <v>5</v>
      </c>
      <c r="N81">
        <f t="shared" si="38"/>
        <v>5</v>
      </c>
      <c r="O81">
        <f t="shared" si="38"/>
        <v>4</v>
      </c>
      <c r="P81">
        <f t="shared" si="38"/>
        <v>5</v>
      </c>
      <c r="Q81">
        <f t="shared" si="38"/>
        <v>6</v>
      </c>
      <c r="R81">
        <f t="shared" si="38"/>
        <v>7</v>
      </c>
      <c r="S81">
        <f t="shared" si="38"/>
        <v>3</v>
      </c>
      <c r="T81">
        <f t="shared" si="38"/>
        <v>7</v>
      </c>
      <c r="U81">
        <f t="shared" si="38"/>
        <v>5</v>
      </c>
      <c r="V81">
        <f>SUM(M81:U81)</f>
        <v>47</v>
      </c>
      <c r="W81" s="5">
        <f>SUM(L81+V81)</f>
        <v>97</v>
      </c>
    </row>
    <row r="82" spans="1:23" x14ac:dyDescent="0.35">
      <c r="A82" s="1" t="s">
        <v>38</v>
      </c>
      <c r="B82" s="63">
        <f>((A81-MIN(A72,A74,A79,A81)))</f>
        <v>4</v>
      </c>
      <c r="W82" s="5"/>
    </row>
    <row r="83" spans="1:23" x14ac:dyDescent="0.35">
      <c r="B83" s="85" t="s">
        <v>21</v>
      </c>
      <c r="C83" s="68">
        <f>MIN(C81,C79)</f>
        <v>6</v>
      </c>
      <c r="D83" s="68">
        <f t="shared" ref="D83:U83" si="39">MIN(D81,D79)</f>
        <v>6</v>
      </c>
      <c r="E83" s="68">
        <f t="shared" si="39"/>
        <v>4</v>
      </c>
      <c r="F83" s="68">
        <f t="shared" si="39"/>
        <v>4</v>
      </c>
      <c r="G83" s="68">
        <f t="shared" si="39"/>
        <v>5</v>
      </c>
      <c r="H83" s="68">
        <f t="shared" si="39"/>
        <v>6</v>
      </c>
      <c r="I83" s="68">
        <f t="shared" si="39"/>
        <v>4</v>
      </c>
      <c r="J83" s="68">
        <f t="shared" si="39"/>
        <v>3</v>
      </c>
      <c r="K83" s="68">
        <f t="shared" si="39"/>
        <v>5</v>
      </c>
      <c r="L83" s="68">
        <f>SUM(C83:K83)</f>
        <v>43</v>
      </c>
      <c r="M83" s="68">
        <f t="shared" si="39"/>
        <v>4</v>
      </c>
      <c r="N83" s="68">
        <f t="shared" si="39"/>
        <v>5</v>
      </c>
      <c r="O83" s="68">
        <f t="shared" si="39"/>
        <v>3</v>
      </c>
      <c r="P83" s="68">
        <f t="shared" si="39"/>
        <v>5</v>
      </c>
      <c r="Q83" s="68">
        <f t="shared" si="39"/>
        <v>5</v>
      </c>
      <c r="R83" s="68">
        <f t="shared" si="39"/>
        <v>4</v>
      </c>
      <c r="S83" s="68">
        <f t="shared" si="39"/>
        <v>3</v>
      </c>
      <c r="T83" s="68">
        <f t="shared" si="39"/>
        <v>5</v>
      </c>
      <c r="U83" s="68">
        <f t="shared" si="39"/>
        <v>5</v>
      </c>
      <c r="V83" s="68">
        <f>SUM(M83:U83)</f>
        <v>39</v>
      </c>
      <c r="W83" s="66">
        <f>SUM(L83+V83)</f>
        <v>82</v>
      </c>
    </row>
    <row r="84" spans="1:23" x14ac:dyDescent="0.35">
      <c r="B84" s="111" t="s">
        <v>22</v>
      </c>
      <c r="C84" s="89">
        <f>IF((C83)&lt;&gt;(C76),(IF((C76)&gt;(C83),(1),(0))),(0.5))</f>
        <v>0</v>
      </c>
      <c r="D84" s="89">
        <f t="shared" ref="D84:U84" si="40">IF((D83)&lt;&gt;(D76),(IF((D76)&gt;(D83),(1),(0))),(0.5))</f>
        <v>0</v>
      </c>
      <c r="E84" s="89">
        <f t="shared" si="40"/>
        <v>0.5</v>
      </c>
      <c r="F84" s="89">
        <f t="shared" si="40"/>
        <v>0.5</v>
      </c>
      <c r="G84" s="89">
        <f t="shared" si="40"/>
        <v>0</v>
      </c>
      <c r="H84" s="89">
        <f t="shared" si="40"/>
        <v>0</v>
      </c>
      <c r="I84" s="89">
        <f t="shared" si="40"/>
        <v>0.5</v>
      </c>
      <c r="J84" s="89">
        <f t="shared" si="40"/>
        <v>1</v>
      </c>
      <c r="K84" s="89">
        <f t="shared" si="40"/>
        <v>0</v>
      </c>
      <c r="L84" s="89">
        <f>SUM(C84:K84)</f>
        <v>2.5</v>
      </c>
      <c r="M84" s="89">
        <f t="shared" si="40"/>
        <v>1</v>
      </c>
      <c r="N84" s="89">
        <f t="shared" si="40"/>
        <v>0.5</v>
      </c>
      <c r="O84" s="89">
        <f t="shared" si="40"/>
        <v>0.5</v>
      </c>
      <c r="P84" s="89">
        <f t="shared" si="40"/>
        <v>1</v>
      </c>
      <c r="Q84" s="89">
        <f t="shared" si="40"/>
        <v>0.5</v>
      </c>
      <c r="R84" s="89">
        <f t="shared" si="40"/>
        <v>1</v>
      </c>
      <c r="S84" s="89">
        <f t="shared" si="40"/>
        <v>0.5</v>
      </c>
      <c r="T84" s="89">
        <f t="shared" si="40"/>
        <v>1</v>
      </c>
      <c r="U84" s="89">
        <f t="shared" si="40"/>
        <v>0</v>
      </c>
      <c r="V84" s="89">
        <f>SUM(M84:U84)</f>
        <v>6</v>
      </c>
      <c r="W84" s="112">
        <f>SUM(L84+V84)</f>
        <v>8.5</v>
      </c>
    </row>
    <row r="85" spans="1:23" ht="15" thickBot="1" x14ac:dyDescent="0.4">
      <c r="B85" s="22"/>
      <c r="W85" s="5"/>
    </row>
    <row r="86" spans="1:23" x14ac:dyDescent="0.35">
      <c r="B86" s="20" t="s">
        <v>27</v>
      </c>
      <c r="C86" s="21"/>
      <c r="D86" s="21"/>
      <c r="E86" s="21"/>
      <c r="F86" s="21"/>
      <c r="G86" s="21"/>
      <c r="H86" s="21"/>
      <c r="I86" s="21"/>
      <c r="J86" s="21"/>
      <c r="K86" s="21"/>
      <c r="L86" s="21"/>
      <c r="M86" s="21"/>
      <c r="N86" s="21"/>
      <c r="O86" s="21"/>
      <c r="P86" s="21"/>
      <c r="Q86" s="21"/>
      <c r="R86" s="643" t="s">
        <v>25</v>
      </c>
      <c r="S86" s="643"/>
      <c r="T86" s="670"/>
      <c r="U86" s="671"/>
      <c r="V86" s="671"/>
      <c r="W86" s="672"/>
    </row>
    <row r="87" spans="1:23" x14ac:dyDescent="0.35">
      <c r="A87" s="1">
        <f>VLOOKUP(B87,'Player Info'!B5:C55,2,FALSE)</f>
        <v>26</v>
      </c>
      <c r="B87" s="63" t="str">
        <f>B23</f>
        <v>Stever</v>
      </c>
      <c r="C87">
        <f t="shared" ref="C87:K87" si="41">C23-IF(($B88)&gt;=(C$10),(IF(($B88)-18&gt;=(C$10),2,1)),0)</f>
        <v>6</v>
      </c>
      <c r="D87">
        <f t="shared" si="41"/>
        <v>4</v>
      </c>
      <c r="E87">
        <f t="shared" si="41"/>
        <v>4</v>
      </c>
      <c r="F87">
        <f t="shared" si="41"/>
        <v>4</v>
      </c>
      <c r="G87">
        <f t="shared" si="41"/>
        <v>4</v>
      </c>
      <c r="H87">
        <f t="shared" si="41"/>
        <v>7</v>
      </c>
      <c r="I87">
        <f t="shared" si="41"/>
        <v>4</v>
      </c>
      <c r="J87">
        <f t="shared" si="41"/>
        <v>3</v>
      </c>
      <c r="K87">
        <f t="shared" si="41"/>
        <v>7</v>
      </c>
      <c r="L87">
        <f>SUM(C87:K87)</f>
        <v>43</v>
      </c>
      <c r="M87">
        <f t="shared" ref="M87:U87" si="42">M23-IF(($B88)&gt;=(M$10),(IF(($B88)-18&gt;=(M$10),2,1)),0)</f>
        <v>3</v>
      </c>
      <c r="N87">
        <f t="shared" si="42"/>
        <v>6</v>
      </c>
      <c r="O87">
        <f t="shared" si="42"/>
        <v>4</v>
      </c>
      <c r="P87">
        <f t="shared" si="42"/>
        <v>5</v>
      </c>
      <c r="Q87">
        <f t="shared" si="42"/>
        <v>7</v>
      </c>
      <c r="R87">
        <f t="shared" si="42"/>
        <v>7</v>
      </c>
      <c r="S87">
        <f t="shared" si="42"/>
        <v>4</v>
      </c>
      <c r="T87">
        <f t="shared" si="42"/>
        <v>8</v>
      </c>
      <c r="U87">
        <f t="shared" si="42"/>
        <v>6</v>
      </c>
      <c r="V87">
        <f>SUM(M87:U87)</f>
        <v>50</v>
      </c>
      <c r="W87" s="5">
        <f>SUM(L87+V87)</f>
        <v>93</v>
      </c>
    </row>
    <row r="88" spans="1:23" x14ac:dyDescent="0.35">
      <c r="A88" s="1" t="s">
        <v>38</v>
      </c>
      <c r="B88" s="65">
        <f>((A87-MIN(A87,A89,A94,A96)))</f>
        <v>10</v>
      </c>
      <c r="W88" s="5"/>
    </row>
    <row r="89" spans="1:23" x14ac:dyDescent="0.35">
      <c r="A89" s="1">
        <f>VLOOKUP(B89,'Player Info'!B5:C55,2,FALSE)</f>
        <v>26</v>
      </c>
      <c r="B89" s="63" t="str">
        <f>B24</f>
        <v>Mueller</v>
      </c>
      <c r="C89">
        <f t="shared" ref="C89:K89" si="43">C24-IF(($B90)&gt;=(C$10),(IF(($B90)-18&gt;=(C$10),2,1)),0)</f>
        <v>8</v>
      </c>
      <c r="D89">
        <f t="shared" si="43"/>
        <v>6</v>
      </c>
      <c r="E89">
        <f t="shared" si="43"/>
        <v>5</v>
      </c>
      <c r="F89">
        <f t="shared" si="43"/>
        <v>5</v>
      </c>
      <c r="G89">
        <f t="shared" si="43"/>
        <v>5</v>
      </c>
      <c r="H89">
        <f t="shared" si="43"/>
        <v>6</v>
      </c>
      <c r="I89">
        <f t="shared" si="43"/>
        <v>5</v>
      </c>
      <c r="J89">
        <f t="shared" si="43"/>
        <v>6</v>
      </c>
      <c r="K89">
        <f t="shared" si="43"/>
        <v>6</v>
      </c>
      <c r="L89">
        <f>SUM(C89:K89)</f>
        <v>52</v>
      </c>
      <c r="M89">
        <f t="shared" ref="M89:U89" si="44">M24-IF(($B90)&gt;=(M$10),(IF(($B90)-18&gt;=(M$10),2,1)),0)</f>
        <v>5</v>
      </c>
      <c r="N89">
        <f t="shared" si="44"/>
        <v>4</v>
      </c>
      <c r="O89">
        <f t="shared" si="44"/>
        <v>3</v>
      </c>
      <c r="P89">
        <f t="shared" si="44"/>
        <v>5</v>
      </c>
      <c r="Q89">
        <f t="shared" si="44"/>
        <v>5</v>
      </c>
      <c r="R89">
        <f t="shared" si="44"/>
        <v>5</v>
      </c>
      <c r="S89">
        <f t="shared" si="44"/>
        <v>4</v>
      </c>
      <c r="T89">
        <f t="shared" si="44"/>
        <v>8</v>
      </c>
      <c r="U89">
        <f t="shared" si="44"/>
        <v>5</v>
      </c>
      <c r="V89">
        <f>SUM(M89:U89)</f>
        <v>44</v>
      </c>
      <c r="W89" s="5">
        <f>SUM(L89+V89)</f>
        <v>96</v>
      </c>
    </row>
    <row r="90" spans="1:23" x14ac:dyDescent="0.35">
      <c r="A90" s="1" t="s">
        <v>38</v>
      </c>
      <c r="B90" s="63">
        <f>((A89-MIN(A87,A89,A94,A96)))</f>
        <v>10</v>
      </c>
      <c r="W90" s="5"/>
    </row>
    <row r="91" spans="1:23" x14ac:dyDescent="0.35">
      <c r="B91" s="85" t="s">
        <v>21</v>
      </c>
      <c r="C91" s="68">
        <f>MIN(C89,C87)</f>
        <v>6</v>
      </c>
      <c r="D91" s="68">
        <f t="shared" ref="D91:U91" si="45">MIN(D89,D87)</f>
        <v>4</v>
      </c>
      <c r="E91" s="68">
        <f t="shared" si="45"/>
        <v>4</v>
      </c>
      <c r="F91" s="68">
        <f t="shared" si="45"/>
        <v>4</v>
      </c>
      <c r="G91" s="68">
        <f t="shared" si="45"/>
        <v>4</v>
      </c>
      <c r="H91" s="68">
        <f t="shared" si="45"/>
        <v>6</v>
      </c>
      <c r="I91" s="68">
        <f t="shared" si="45"/>
        <v>4</v>
      </c>
      <c r="J91" s="68">
        <f t="shared" si="45"/>
        <v>3</v>
      </c>
      <c r="K91" s="68">
        <f t="shared" si="45"/>
        <v>6</v>
      </c>
      <c r="L91" s="68">
        <f>SUM(C91:K91)</f>
        <v>41</v>
      </c>
      <c r="M91" s="68">
        <f t="shared" si="45"/>
        <v>3</v>
      </c>
      <c r="N91" s="68">
        <f t="shared" si="45"/>
        <v>4</v>
      </c>
      <c r="O91" s="68">
        <f t="shared" si="45"/>
        <v>3</v>
      </c>
      <c r="P91" s="68">
        <f t="shared" si="45"/>
        <v>5</v>
      </c>
      <c r="Q91" s="68">
        <f t="shared" si="45"/>
        <v>5</v>
      </c>
      <c r="R91" s="68">
        <f t="shared" si="45"/>
        <v>5</v>
      </c>
      <c r="S91" s="68">
        <f t="shared" si="45"/>
        <v>4</v>
      </c>
      <c r="T91" s="68">
        <f t="shared" si="45"/>
        <v>8</v>
      </c>
      <c r="U91" s="68">
        <f t="shared" si="45"/>
        <v>5</v>
      </c>
      <c r="V91" s="68">
        <f>SUM(M91:U91)</f>
        <v>42</v>
      </c>
      <c r="W91" s="66">
        <f>SUM(L91,V91)</f>
        <v>83</v>
      </c>
    </row>
    <row r="92" spans="1:23" x14ac:dyDescent="0.35">
      <c r="B92" s="111" t="s">
        <v>22</v>
      </c>
      <c r="C92" s="89">
        <f>IF((C91)&lt;&gt;(C98),(IF((C98)&gt;(C91),(1),(0))),(0.5))</f>
        <v>0</v>
      </c>
      <c r="D92" s="89">
        <f t="shared" ref="D92:U92" si="46">IF((D91)&lt;&gt;(D98),(IF((D98)&gt;(D91),(1),(0))),(0.5))</f>
        <v>1</v>
      </c>
      <c r="E92" s="89">
        <f t="shared" si="46"/>
        <v>1</v>
      </c>
      <c r="F92" s="89">
        <f t="shared" si="46"/>
        <v>1</v>
      </c>
      <c r="G92" s="89">
        <f t="shared" si="46"/>
        <v>0.5</v>
      </c>
      <c r="H92" s="89">
        <f t="shared" si="46"/>
        <v>0.5</v>
      </c>
      <c r="I92" s="89">
        <f t="shared" si="46"/>
        <v>0</v>
      </c>
      <c r="J92" s="89">
        <f t="shared" si="46"/>
        <v>1</v>
      </c>
      <c r="K92" s="89">
        <f t="shared" si="46"/>
        <v>0.5</v>
      </c>
      <c r="L92" s="89">
        <f>SUM(C92:K92)</f>
        <v>5.5</v>
      </c>
      <c r="M92" s="89">
        <f t="shared" si="46"/>
        <v>1</v>
      </c>
      <c r="N92" s="89">
        <f t="shared" si="46"/>
        <v>1</v>
      </c>
      <c r="O92" s="89">
        <f t="shared" si="46"/>
        <v>1</v>
      </c>
      <c r="P92" s="89">
        <f t="shared" si="46"/>
        <v>0.5</v>
      </c>
      <c r="Q92" s="89">
        <f t="shared" si="46"/>
        <v>0.5</v>
      </c>
      <c r="R92" s="89">
        <f t="shared" si="46"/>
        <v>1</v>
      </c>
      <c r="S92" s="89">
        <f t="shared" si="46"/>
        <v>0</v>
      </c>
      <c r="T92" s="89">
        <f t="shared" si="46"/>
        <v>0</v>
      </c>
      <c r="U92" s="89">
        <f t="shared" si="46"/>
        <v>0</v>
      </c>
      <c r="V92" s="89">
        <f>SUM(M92:U92)</f>
        <v>5</v>
      </c>
      <c r="W92" s="112">
        <f>SUM(L92+V92)</f>
        <v>10.5</v>
      </c>
    </row>
    <row r="93" spans="1:23" x14ac:dyDescent="0.35">
      <c r="B93" s="23"/>
      <c r="W93" s="5"/>
    </row>
    <row r="94" spans="1:23" x14ac:dyDescent="0.35">
      <c r="A94" s="1">
        <f>VLOOKUP(B94,'Player Info'!B5:C55,2,FALSE)</f>
        <v>21</v>
      </c>
      <c r="B94" s="63" t="str">
        <f>B25</f>
        <v>Rogers</v>
      </c>
      <c r="C94">
        <f t="shared" ref="C94:K94" si="47">C25-IF(($B95)&gt;=(C$10),(IF(($B95)-18&gt;=(C$10),2,1)),0)</f>
        <v>5</v>
      </c>
      <c r="D94">
        <f t="shared" si="47"/>
        <v>7</v>
      </c>
      <c r="E94">
        <f t="shared" si="47"/>
        <v>7</v>
      </c>
      <c r="F94">
        <f t="shared" si="47"/>
        <v>6</v>
      </c>
      <c r="G94">
        <f t="shared" si="47"/>
        <v>4</v>
      </c>
      <c r="H94">
        <f t="shared" si="47"/>
        <v>8</v>
      </c>
      <c r="I94">
        <f t="shared" si="47"/>
        <v>3</v>
      </c>
      <c r="J94">
        <f t="shared" si="47"/>
        <v>4</v>
      </c>
      <c r="K94">
        <f t="shared" si="47"/>
        <v>6</v>
      </c>
      <c r="L94">
        <f>SUM(C94:K94)</f>
        <v>50</v>
      </c>
      <c r="M94">
        <f t="shared" ref="M94:U94" si="48">M25-IF(($B95)&gt;=(M$10),(IF(($B95)-18&gt;=(M$10),2,1)),0)</f>
        <v>7</v>
      </c>
      <c r="N94">
        <f t="shared" si="48"/>
        <v>5</v>
      </c>
      <c r="O94">
        <f t="shared" si="48"/>
        <v>6</v>
      </c>
      <c r="P94">
        <f t="shared" si="48"/>
        <v>5</v>
      </c>
      <c r="Q94">
        <f t="shared" si="48"/>
        <v>5</v>
      </c>
      <c r="R94">
        <f t="shared" si="48"/>
        <v>6</v>
      </c>
      <c r="S94">
        <f t="shared" si="48"/>
        <v>5</v>
      </c>
      <c r="T94">
        <f t="shared" si="48"/>
        <v>6</v>
      </c>
      <c r="U94">
        <f t="shared" si="48"/>
        <v>4</v>
      </c>
      <c r="V94">
        <f>SUM(M94:U94)</f>
        <v>49</v>
      </c>
      <c r="W94" s="5">
        <f>SUM(L94+V94)</f>
        <v>99</v>
      </c>
    </row>
    <row r="95" spans="1:23" x14ac:dyDescent="0.35">
      <c r="A95" s="1" t="s">
        <v>38</v>
      </c>
      <c r="B95" s="65">
        <f>((A94-MIN(A87,A89,A94,A96)))</f>
        <v>5</v>
      </c>
      <c r="W95" s="5"/>
    </row>
    <row r="96" spans="1:23" x14ac:dyDescent="0.35">
      <c r="A96" s="1">
        <f>VLOOKUP(B96,'Player Info'!B5:C55,2,FALSE)</f>
        <v>16</v>
      </c>
      <c r="B96" s="63" t="str">
        <f>B26</f>
        <v>Stever II</v>
      </c>
      <c r="C96">
        <f t="shared" ref="C96:K96" si="49">C26-IF(($B97)&gt;=(C$10),(IF(($B97)-18&gt;=(C$10),2,1)),0)</f>
        <v>8</v>
      </c>
      <c r="D96">
        <f t="shared" si="49"/>
        <v>7</v>
      </c>
      <c r="E96">
        <f t="shared" si="49"/>
        <v>7</v>
      </c>
      <c r="F96">
        <f t="shared" si="49"/>
        <v>5</v>
      </c>
      <c r="G96">
        <f t="shared" si="49"/>
        <v>5</v>
      </c>
      <c r="H96">
        <f t="shared" si="49"/>
        <v>6</v>
      </c>
      <c r="I96">
        <f t="shared" si="49"/>
        <v>4</v>
      </c>
      <c r="J96">
        <f t="shared" si="49"/>
        <v>6</v>
      </c>
      <c r="K96">
        <f t="shared" si="49"/>
        <v>8</v>
      </c>
      <c r="L96">
        <f>SUM(C96:K96)</f>
        <v>56</v>
      </c>
      <c r="M96">
        <f t="shared" ref="M96:U96" si="50">M26-IF(($B97)&gt;=(M$10),(IF(($B97)-18&gt;=(M$10),2,1)),0)</f>
        <v>5</v>
      </c>
      <c r="N96">
        <f t="shared" si="50"/>
        <v>7</v>
      </c>
      <c r="O96">
        <f t="shared" si="50"/>
        <v>4</v>
      </c>
      <c r="P96">
        <f t="shared" si="50"/>
        <v>6</v>
      </c>
      <c r="Q96">
        <f t="shared" si="50"/>
        <v>5</v>
      </c>
      <c r="R96">
        <f t="shared" si="50"/>
        <v>7</v>
      </c>
      <c r="S96">
        <f t="shared" si="50"/>
        <v>3</v>
      </c>
      <c r="T96">
        <f t="shared" si="50"/>
        <v>8</v>
      </c>
      <c r="U96">
        <f t="shared" si="50"/>
        <v>5</v>
      </c>
      <c r="V96">
        <f>SUM(M96:U96)</f>
        <v>50</v>
      </c>
      <c r="W96" s="5">
        <f>SUM(L96+V96)</f>
        <v>106</v>
      </c>
    </row>
    <row r="97" spans="1:23" x14ac:dyDescent="0.35">
      <c r="A97" s="1" t="s">
        <v>38</v>
      </c>
      <c r="B97" s="63">
        <f>((A96-MIN(A87,A89,A94,A96)))</f>
        <v>0</v>
      </c>
      <c r="W97" s="5"/>
    </row>
    <row r="98" spans="1:23" x14ac:dyDescent="0.35">
      <c r="B98" s="85" t="s">
        <v>21</v>
      </c>
      <c r="C98" s="68">
        <f>MIN(C96,C94)</f>
        <v>5</v>
      </c>
      <c r="D98" s="68">
        <f t="shared" ref="D98:U98" si="51">MIN(D96,D94)</f>
        <v>7</v>
      </c>
      <c r="E98" s="68">
        <f t="shared" si="51"/>
        <v>7</v>
      </c>
      <c r="F98" s="68">
        <f t="shared" si="51"/>
        <v>5</v>
      </c>
      <c r="G98" s="68">
        <f t="shared" si="51"/>
        <v>4</v>
      </c>
      <c r="H98" s="68">
        <f t="shared" si="51"/>
        <v>6</v>
      </c>
      <c r="I98" s="68">
        <f t="shared" si="51"/>
        <v>3</v>
      </c>
      <c r="J98" s="68">
        <f t="shared" si="51"/>
        <v>4</v>
      </c>
      <c r="K98" s="68">
        <f t="shared" si="51"/>
        <v>6</v>
      </c>
      <c r="L98" s="68">
        <f>SUM(C98:K98)</f>
        <v>47</v>
      </c>
      <c r="M98" s="68">
        <f t="shared" si="51"/>
        <v>5</v>
      </c>
      <c r="N98" s="68">
        <f t="shared" si="51"/>
        <v>5</v>
      </c>
      <c r="O98" s="68">
        <f t="shared" si="51"/>
        <v>4</v>
      </c>
      <c r="P98" s="68">
        <f t="shared" si="51"/>
        <v>5</v>
      </c>
      <c r="Q98" s="68">
        <f t="shared" si="51"/>
        <v>5</v>
      </c>
      <c r="R98" s="68">
        <f t="shared" si="51"/>
        <v>6</v>
      </c>
      <c r="S98" s="68">
        <f t="shared" si="51"/>
        <v>3</v>
      </c>
      <c r="T98" s="68">
        <f t="shared" si="51"/>
        <v>6</v>
      </c>
      <c r="U98" s="68">
        <f t="shared" si="51"/>
        <v>4</v>
      </c>
      <c r="V98" s="68">
        <f>SUM(M98:U98)</f>
        <v>43</v>
      </c>
      <c r="W98" s="66">
        <f>SUM(L98,V98)</f>
        <v>90</v>
      </c>
    </row>
    <row r="99" spans="1:23" ht="15" thickBot="1" x14ac:dyDescent="0.4">
      <c r="B99" s="113" t="s">
        <v>22</v>
      </c>
      <c r="C99" s="114">
        <f>IF((C98)&lt;&gt;(C91),(IF((C91)&gt;(C98),(1),(0))),(0.5))</f>
        <v>1</v>
      </c>
      <c r="D99" s="114">
        <f t="shared" ref="D99:U99" si="52">IF((D98)&lt;&gt;(D91),(IF((D91)&gt;(D98),(1),(0))),(0.5))</f>
        <v>0</v>
      </c>
      <c r="E99" s="114">
        <f t="shared" si="52"/>
        <v>0</v>
      </c>
      <c r="F99" s="114">
        <f t="shared" si="52"/>
        <v>0</v>
      </c>
      <c r="G99" s="114">
        <f t="shared" si="52"/>
        <v>0.5</v>
      </c>
      <c r="H99" s="114">
        <f t="shared" si="52"/>
        <v>0.5</v>
      </c>
      <c r="I99" s="114">
        <f t="shared" si="52"/>
        <v>1</v>
      </c>
      <c r="J99" s="114">
        <f t="shared" si="52"/>
        <v>0</v>
      </c>
      <c r="K99" s="114">
        <f t="shared" si="52"/>
        <v>0.5</v>
      </c>
      <c r="L99" s="114">
        <f>SUM(C99:K99)</f>
        <v>3.5</v>
      </c>
      <c r="M99" s="114">
        <f t="shared" si="52"/>
        <v>0</v>
      </c>
      <c r="N99" s="114">
        <f t="shared" si="52"/>
        <v>0</v>
      </c>
      <c r="O99" s="114">
        <f t="shared" si="52"/>
        <v>0</v>
      </c>
      <c r="P99" s="114">
        <f t="shared" si="52"/>
        <v>0.5</v>
      </c>
      <c r="Q99" s="114">
        <f t="shared" si="52"/>
        <v>0.5</v>
      </c>
      <c r="R99" s="114">
        <f t="shared" si="52"/>
        <v>0</v>
      </c>
      <c r="S99" s="114">
        <f t="shared" si="52"/>
        <v>1</v>
      </c>
      <c r="T99" s="114">
        <f t="shared" si="52"/>
        <v>1</v>
      </c>
      <c r="U99" s="114">
        <f t="shared" si="52"/>
        <v>1</v>
      </c>
      <c r="V99" s="114">
        <f>SUM(M99:U99)</f>
        <v>4</v>
      </c>
      <c r="W99" s="115">
        <f>SUM(L99+V99)</f>
        <v>7.5</v>
      </c>
    </row>
    <row r="100" spans="1:23" ht="15" thickBot="1" x14ac:dyDescent="0.4">
      <c r="B100" s="27"/>
      <c r="C100" s="28"/>
      <c r="D100" s="28"/>
      <c r="E100" s="28"/>
      <c r="F100" s="28"/>
      <c r="G100" s="28"/>
      <c r="H100" s="28"/>
      <c r="I100" s="28"/>
      <c r="J100" s="28"/>
      <c r="K100" s="28"/>
      <c r="L100" s="28"/>
      <c r="M100" s="28"/>
      <c r="N100" s="28"/>
      <c r="O100" s="28"/>
      <c r="P100" s="28"/>
      <c r="Q100" s="28"/>
      <c r="R100" s="651"/>
      <c r="S100" s="651"/>
      <c r="T100" s="648"/>
      <c r="U100" s="649"/>
      <c r="V100" s="649"/>
      <c r="W100" s="650"/>
    </row>
    <row r="102" spans="1:23" ht="21" x14ac:dyDescent="0.5">
      <c r="B102" s="33" t="s">
        <v>28</v>
      </c>
      <c r="C102" s="34"/>
      <c r="D102" s="34"/>
      <c r="E102" s="34"/>
      <c r="F102" s="34"/>
      <c r="G102" s="34"/>
      <c r="H102" s="34"/>
      <c r="I102" s="34"/>
      <c r="J102" s="34"/>
      <c r="K102" s="34"/>
      <c r="L102" s="34"/>
      <c r="M102" s="654" t="s">
        <v>84</v>
      </c>
      <c r="N102" s="654"/>
      <c r="O102" s="654"/>
      <c r="P102" s="654"/>
      <c r="Q102" s="654"/>
      <c r="R102" s="654"/>
      <c r="S102" s="337">
        <f>COUNTIF(C122:U122, "&gt;=0")</f>
        <v>6</v>
      </c>
      <c r="T102" s="655" t="s">
        <v>83</v>
      </c>
      <c r="U102" s="655"/>
      <c r="V102" s="339">
        <f>80/S102</f>
        <v>13.333333333333334</v>
      </c>
      <c r="W102" s="338" t="s">
        <v>90</v>
      </c>
    </row>
    <row r="103" spans="1:23" x14ac:dyDescent="0.35">
      <c r="B103" s="30" t="s">
        <v>0</v>
      </c>
      <c r="C103" s="31">
        <v>1</v>
      </c>
      <c r="D103" s="31">
        <v>2</v>
      </c>
      <c r="E103" s="31">
        <v>3</v>
      </c>
      <c r="F103" s="31">
        <v>4</v>
      </c>
      <c r="G103" s="31">
        <v>5</v>
      </c>
      <c r="H103" s="31">
        <v>6</v>
      </c>
      <c r="I103" s="31">
        <v>7</v>
      </c>
      <c r="J103" s="31">
        <v>8</v>
      </c>
      <c r="K103" s="31">
        <v>9</v>
      </c>
      <c r="L103" s="31" t="s">
        <v>1</v>
      </c>
      <c r="M103" s="31">
        <v>10</v>
      </c>
      <c r="N103" s="31">
        <v>11</v>
      </c>
      <c r="O103" s="31">
        <v>12</v>
      </c>
      <c r="P103" s="31">
        <v>13</v>
      </c>
      <c r="Q103" s="31">
        <v>14</v>
      </c>
      <c r="R103" s="31">
        <v>15</v>
      </c>
      <c r="S103" s="31">
        <v>16</v>
      </c>
      <c r="T103" s="31">
        <v>17</v>
      </c>
      <c r="U103" s="31">
        <v>18</v>
      </c>
      <c r="V103" s="31" t="s">
        <v>14</v>
      </c>
      <c r="W103" s="32" t="s">
        <v>16</v>
      </c>
    </row>
    <row r="104" spans="1:23" x14ac:dyDescent="0.35">
      <c r="B104" s="90" t="s">
        <v>2</v>
      </c>
      <c r="C104" s="92">
        <f>C9</f>
        <v>4</v>
      </c>
      <c r="D104" s="92">
        <f t="shared" ref="D104:K105" si="53">D9</f>
        <v>5</v>
      </c>
      <c r="E104" s="92">
        <f t="shared" si="53"/>
        <v>3</v>
      </c>
      <c r="F104" s="92">
        <f t="shared" si="53"/>
        <v>4</v>
      </c>
      <c r="G104" s="92">
        <f t="shared" si="53"/>
        <v>4</v>
      </c>
      <c r="H104" s="92">
        <f t="shared" si="53"/>
        <v>5</v>
      </c>
      <c r="I104" s="92">
        <f t="shared" si="53"/>
        <v>3</v>
      </c>
      <c r="J104" s="92">
        <f t="shared" si="53"/>
        <v>4</v>
      </c>
      <c r="K104" s="92">
        <f t="shared" si="53"/>
        <v>4</v>
      </c>
      <c r="L104" s="92">
        <f>SUM(C104:K104)</f>
        <v>36</v>
      </c>
      <c r="M104" s="92">
        <f>M9</f>
        <v>4</v>
      </c>
      <c r="N104" s="92">
        <f t="shared" ref="N104:U105" si="54">N9</f>
        <v>4</v>
      </c>
      <c r="O104" s="92">
        <f t="shared" si="54"/>
        <v>3</v>
      </c>
      <c r="P104" s="92">
        <f t="shared" si="54"/>
        <v>4</v>
      </c>
      <c r="Q104" s="92">
        <f t="shared" si="54"/>
        <v>4</v>
      </c>
      <c r="R104" s="92">
        <f t="shared" si="54"/>
        <v>5</v>
      </c>
      <c r="S104" s="92">
        <f t="shared" si="54"/>
        <v>3</v>
      </c>
      <c r="T104" s="92">
        <f t="shared" si="54"/>
        <v>5</v>
      </c>
      <c r="U104" s="92">
        <f t="shared" si="54"/>
        <v>4</v>
      </c>
      <c r="V104" s="92">
        <f>SUM(M104:U104)</f>
        <v>36</v>
      </c>
      <c r="W104" s="116">
        <f>SUM(V104+L104)</f>
        <v>72</v>
      </c>
    </row>
    <row r="105" spans="1:23" x14ac:dyDescent="0.35">
      <c r="B105" s="10" t="s">
        <v>3</v>
      </c>
      <c r="C105" s="9">
        <f>C10</f>
        <v>13</v>
      </c>
      <c r="D105" s="9">
        <f t="shared" si="53"/>
        <v>7</v>
      </c>
      <c r="E105" s="9">
        <f t="shared" si="53"/>
        <v>15</v>
      </c>
      <c r="F105" s="9">
        <f t="shared" si="53"/>
        <v>3</v>
      </c>
      <c r="G105" s="9">
        <f t="shared" si="53"/>
        <v>5</v>
      </c>
      <c r="H105" s="9">
        <f t="shared" si="53"/>
        <v>9</v>
      </c>
      <c r="I105" s="9">
        <f t="shared" si="53"/>
        <v>17</v>
      </c>
      <c r="J105" s="9">
        <f t="shared" si="53"/>
        <v>1</v>
      </c>
      <c r="K105" s="9">
        <f t="shared" si="53"/>
        <v>11</v>
      </c>
      <c r="L105" s="9"/>
      <c r="M105" s="9">
        <f>M10</f>
        <v>10</v>
      </c>
      <c r="N105" s="9">
        <f t="shared" si="54"/>
        <v>6</v>
      </c>
      <c r="O105" s="9">
        <f t="shared" si="54"/>
        <v>8</v>
      </c>
      <c r="P105" s="9">
        <f t="shared" si="54"/>
        <v>4</v>
      </c>
      <c r="Q105" s="9">
        <f t="shared" si="54"/>
        <v>12</v>
      </c>
      <c r="R105" s="9">
        <f t="shared" si="54"/>
        <v>2</v>
      </c>
      <c r="S105" s="9">
        <f t="shared" si="54"/>
        <v>18</v>
      </c>
      <c r="T105" s="9">
        <f t="shared" si="54"/>
        <v>16</v>
      </c>
      <c r="U105" s="9">
        <f t="shared" si="54"/>
        <v>14</v>
      </c>
      <c r="V105" s="9"/>
      <c r="W105" s="11"/>
    </row>
    <row r="106" spans="1:23" x14ac:dyDescent="0.35">
      <c r="B106" s="125" t="str">
        <f>B11</f>
        <v>Delagardelle</v>
      </c>
      <c r="C106" s="123">
        <f>C11-IF(($A41)&gt;=(C$10),(IF(($A41)-18&gt;=(C$10),2,1)),0)</f>
        <v>4</v>
      </c>
      <c r="D106" s="123">
        <f t="shared" ref="D106:U106" si="55">D11-IF(($A41)&gt;=(D$10),(IF(($A41)-18&gt;=(D$10),2,1)),0)</f>
        <v>4</v>
      </c>
      <c r="E106" s="123">
        <f t="shared" si="55"/>
        <v>3</v>
      </c>
      <c r="F106" s="123">
        <f t="shared" si="55"/>
        <v>3</v>
      </c>
      <c r="G106" s="123">
        <f t="shared" si="55"/>
        <v>4</v>
      </c>
      <c r="H106" s="123">
        <f t="shared" si="55"/>
        <v>6</v>
      </c>
      <c r="I106" s="123">
        <f t="shared" si="55"/>
        <v>4</v>
      </c>
      <c r="J106" s="123">
        <f t="shared" si="55"/>
        <v>4</v>
      </c>
      <c r="K106" s="123">
        <f t="shared" si="55"/>
        <v>4</v>
      </c>
      <c r="L106" s="123">
        <f t="shared" ref="L106:L121" si="56">SUM(C106:K106)</f>
        <v>36</v>
      </c>
      <c r="M106" s="123">
        <f t="shared" si="55"/>
        <v>4</v>
      </c>
      <c r="N106" s="123">
        <f t="shared" si="55"/>
        <v>3</v>
      </c>
      <c r="O106" s="123">
        <f t="shared" si="55"/>
        <v>3</v>
      </c>
      <c r="P106" s="123">
        <f t="shared" si="55"/>
        <v>3</v>
      </c>
      <c r="Q106" s="123">
        <f t="shared" si="55"/>
        <v>6</v>
      </c>
      <c r="R106" s="123">
        <f t="shared" si="55"/>
        <v>6</v>
      </c>
      <c r="S106" s="123">
        <f t="shared" si="55"/>
        <v>3</v>
      </c>
      <c r="T106" s="123">
        <f t="shared" si="55"/>
        <v>6</v>
      </c>
      <c r="U106" s="123">
        <f t="shared" si="55"/>
        <v>4</v>
      </c>
      <c r="V106" s="123">
        <f t="shared" ref="V106:V121" si="57">SUM(M106:U106)</f>
        <v>38</v>
      </c>
      <c r="W106" s="91">
        <f t="shared" ref="W106:W121" si="58">SUM(V106+L106)</f>
        <v>74</v>
      </c>
    </row>
    <row r="107" spans="1:23" x14ac:dyDescent="0.35">
      <c r="B107" s="125" t="str">
        <f t="shared" ref="B107:B121" si="59">B12</f>
        <v>Henderson II</v>
      </c>
      <c r="C107" s="123">
        <f>C12-IF(($A43)&gt;=(C$10),(IF(($A43)-18&gt;=(C$10),2,1)),0)</f>
        <v>4</v>
      </c>
      <c r="D107" s="123">
        <f t="shared" ref="D107:U107" si="60">D12-IF(($A43)&gt;=(D$10),(IF(($A43)-18&gt;=(D$10),2,1)),0)</f>
        <v>4</v>
      </c>
      <c r="E107" s="123">
        <f t="shared" si="60"/>
        <v>5</v>
      </c>
      <c r="F107" s="123">
        <f t="shared" si="60"/>
        <v>3</v>
      </c>
      <c r="G107" s="123">
        <f t="shared" si="60"/>
        <v>6</v>
      </c>
      <c r="H107" s="123">
        <f t="shared" si="60"/>
        <v>4</v>
      </c>
      <c r="I107" s="123">
        <f t="shared" si="60"/>
        <v>4</v>
      </c>
      <c r="J107" s="123">
        <f t="shared" si="60"/>
        <v>3</v>
      </c>
      <c r="K107" s="123">
        <f t="shared" si="60"/>
        <v>4</v>
      </c>
      <c r="L107" s="123">
        <f t="shared" si="56"/>
        <v>37</v>
      </c>
      <c r="M107" s="123">
        <f t="shared" si="60"/>
        <v>4</v>
      </c>
      <c r="N107" s="123">
        <f t="shared" si="60"/>
        <v>5</v>
      </c>
      <c r="O107" s="123">
        <f t="shared" si="60"/>
        <v>2</v>
      </c>
      <c r="P107" s="123">
        <f t="shared" si="60"/>
        <v>5</v>
      </c>
      <c r="Q107" s="123">
        <f t="shared" si="60"/>
        <v>4</v>
      </c>
      <c r="R107" s="123">
        <f t="shared" si="60"/>
        <v>6</v>
      </c>
      <c r="S107" s="123">
        <f t="shared" si="60"/>
        <v>3</v>
      </c>
      <c r="T107" s="123">
        <f t="shared" si="60"/>
        <v>4</v>
      </c>
      <c r="U107" s="123">
        <f t="shared" si="60"/>
        <v>4</v>
      </c>
      <c r="V107" s="123">
        <f t="shared" si="57"/>
        <v>37</v>
      </c>
      <c r="W107" s="91">
        <f t="shared" si="58"/>
        <v>74</v>
      </c>
    </row>
    <row r="108" spans="1:23" x14ac:dyDescent="0.35">
      <c r="B108" s="125" t="str">
        <f t="shared" si="59"/>
        <v>Whitehill</v>
      </c>
      <c r="C108" s="123">
        <f>C13-IF(($A48)&gt;=(C$10),(IF(($A48)-18&gt;=(C$10),2,1)),0)</f>
        <v>7</v>
      </c>
      <c r="D108" s="123">
        <f t="shared" ref="D108:U108" si="61">D13-IF(($A48)&gt;=(D$10),(IF(($A48)-18&gt;=(D$10),2,1)),0)</f>
        <v>6</v>
      </c>
      <c r="E108" s="123">
        <f t="shared" si="61"/>
        <v>4</v>
      </c>
      <c r="F108" s="123">
        <f t="shared" si="61"/>
        <v>4</v>
      </c>
      <c r="G108" s="123">
        <f t="shared" si="61"/>
        <v>4</v>
      </c>
      <c r="H108" s="123">
        <f t="shared" si="61"/>
        <v>5</v>
      </c>
      <c r="I108" s="123">
        <f t="shared" si="61"/>
        <v>3</v>
      </c>
      <c r="J108" s="123">
        <f t="shared" si="61"/>
        <v>6</v>
      </c>
      <c r="K108" s="123">
        <f t="shared" si="61"/>
        <v>3</v>
      </c>
      <c r="L108" s="123">
        <f t="shared" si="56"/>
        <v>42</v>
      </c>
      <c r="M108" s="123">
        <f t="shared" si="61"/>
        <v>2</v>
      </c>
      <c r="N108" s="123">
        <f t="shared" si="61"/>
        <v>4</v>
      </c>
      <c r="O108" s="123">
        <f t="shared" si="61"/>
        <v>3</v>
      </c>
      <c r="P108" s="123">
        <f t="shared" si="61"/>
        <v>4</v>
      </c>
      <c r="Q108" s="123">
        <f t="shared" si="61"/>
        <v>3</v>
      </c>
      <c r="R108" s="123">
        <f t="shared" si="61"/>
        <v>5</v>
      </c>
      <c r="S108" s="123">
        <f t="shared" si="61"/>
        <v>4</v>
      </c>
      <c r="T108" s="123">
        <f t="shared" si="61"/>
        <v>4</v>
      </c>
      <c r="U108" s="123">
        <f t="shared" si="61"/>
        <v>4</v>
      </c>
      <c r="V108" s="123">
        <f t="shared" si="57"/>
        <v>33</v>
      </c>
      <c r="W108" s="91">
        <f t="shared" si="58"/>
        <v>75</v>
      </c>
    </row>
    <row r="109" spans="1:23" x14ac:dyDescent="0.35">
      <c r="B109" s="125" t="str">
        <f t="shared" si="59"/>
        <v>Henderson</v>
      </c>
      <c r="C109" s="123">
        <f>C14-IF(($A50)&gt;=(C$10),(IF(($A50)-18&gt;=(C$10),2,1)),0)</f>
        <v>4</v>
      </c>
      <c r="D109" s="123">
        <f t="shared" ref="D109:U109" si="62">D14-IF(($A50)&gt;=(D$10),(IF(($A50)-18&gt;=(D$10),2,1)),0)</f>
        <v>4</v>
      </c>
      <c r="E109" s="123">
        <f t="shared" si="62"/>
        <v>4</v>
      </c>
      <c r="F109" s="123">
        <f t="shared" si="62"/>
        <v>4</v>
      </c>
      <c r="G109" s="123">
        <f t="shared" si="62"/>
        <v>3</v>
      </c>
      <c r="H109" s="123">
        <f t="shared" si="62"/>
        <v>3</v>
      </c>
      <c r="I109" s="123">
        <f t="shared" si="62"/>
        <v>3</v>
      </c>
      <c r="J109" s="123">
        <f t="shared" si="62"/>
        <v>3</v>
      </c>
      <c r="K109" s="123">
        <f t="shared" si="62"/>
        <v>6</v>
      </c>
      <c r="L109" s="123">
        <f t="shared" si="56"/>
        <v>34</v>
      </c>
      <c r="M109" s="123">
        <f t="shared" si="62"/>
        <v>5</v>
      </c>
      <c r="N109" s="123">
        <f t="shared" si="62"/>
        <v>4</v>
      </c>
      <c r="O109" s="123">
        <f t="shared" si="62"/>
        <v>3</v>
      </c>
      <c r="P109" s="123">
        <f t="shared" si="62"/>
        <v>3</v>
      </c>
      <c r="Q109" s="123">
        <f t="shared" si="62"/>
        <v>5</v>
      </c>
      <c r="R109" s="123">
        <f t="shared" si="62"/>
        <v>5</v>
      </c>
      <c r="S109" s="123">
        <f t="shared" si="62"/>
        <v>4</v>
      </c>
      <c r="T109" s="123">
        <f t="shared" si="62"/>
        <v>5</v>
      </c>
      <c r="U109" s="123">
        <f t="shared" si="62"/>
        <v>5</v>
      </c>
      <c r="V109" s="123">
        <f t="shared" si="57"/>
        <v>39</v>
      </c>
      <c r="W109" s="91">
        <f t="shared" si="58"/>
        <v>73</v>
      </c>
    </row>
    <row r="110" spans="1:23" x14ac:dyDescent="0.35">
      <c r="B110" s="125" t="str">
        <f t="shared" si="59"/>
        <v>Bruns</v>
      </c>
      <c r="C110" s="123">
        <f>C15-IF(($A56)&gt;=(C$10),(IF(($A56)-18&gt;=(C$10),2,1)),0)</f>
        <v>7</v>
      </c>
      <c r="D110" s="123">
        <f t="shared" ref="D110:U110" si="63">D15-IF(($A56)&gt;=(D$10),(IF(($A56)-18&gt;=(D$10),2,1)),0)</f>
        <v>6</v>
      </c>
      <c r="E110" s="123">
        <f t="shared" si="63"/>
        <v>4</v>
      </c>
      <c r="F110" s="123">
        <f t="shared" si="63"/>
        <v>4</v>
      </c>
      <c r="G110" s="123">
        <f t="shared" si="63"/>
        <v>4</v>
      </c>
      <c r="H110" s="123">
        <f t="shared" si="63"/>
        <v>6</v>
      </c>
      <c r="I110" s="123">
        <f t="shared" si="63"/>
        <v>4</v>
      </c>
      <c r="J110" s="123">
        <f t="shared" si="63"/>
        <v>6</v>
      </c>
      <c r="K110" s="123">
        <f t="shared" si="63"/>
        <v>3</v>
      </c>
      <c r="L110" s="123">
        <f t="shared" si="56"/>
        <v>44</v>
      </c>
      <c r="M110" s="123">
        <f t="shared" si="63"/>
        <v>4</v>
      </c>
      <c r="N110" s="123">
        <f t="shared" si="63"/>
        <v>6</v>
      </c>
      <c r="O110" s="123">
        <f t="shared" si="63"/>
        <v>3</v>
      </c>
      <c r="P110" s="123">
        <f t="shared" si="63"/>
        <v>5</v>
      </c>
      <c r="Q110" s="123">
        <f t="shared" si="63"/>
        <v>3</v>
      </c>
      <c r="R110" s="123">
        <f t="shared" si="63"/>
        <v>6</v>
      </c>
      <c r="S110" s="123">
        <f t="shared" si="63"/>
        <v>4</v>
      </c>
      <c r="T110" s="123">
        <f t="shared" si="63"/>
        <v>5</v>
      </c>
      <c r="U110" s="123">
        <f t="shared" si="63"/>
        <v>3</v>
      </c>
      <c r="V110" s="123">
        <f t="shared" si="57"/>
        <v>39</v>
      </c>
      <c r="W110" s="91">
        <f t="shared" si="58"/>
        <v>83</v>
      </c>
    </row>
    <row r="111" spans="1:23" x14ac:dyDescent="0.35">
      <c r="B111" s="125" t="str">
        <f t="shared" si="59"/>
        <v>Salter</v>
      </c>
      <c r="C111" s="123">
        <f>C16-IF(($A58)&gt;=(C$10),(IF(($A58)-18&gt;=(C$10),2,1)),0)</f>
        <v>4</v>
      </c>
      <c r="D111" s="123">
        <f t="shared" ref="D111:U111" si="64">D16-IF(($A58)&gt;=(D$10),(IF(($A58)-18&gt;=(D$10),2,1)),0)</f>
        <v>5</v>
      </c>
      <c r="E111" s="123">
        <f t="shared" si="64"/>
        <v>4</v>
      </c>
      <c r="F111" s="123">
        <f t="shared" si="64"/>
        <v>3</v>
      </c>
      <c r="G111" s="123">
        <f t="shared" si="64"/>
        <v>5</v>
      </c>
      <c r="H111" s="123">
        <f t="shared" si="64"/>
        <v>5</v>
      </c>
      <c r="I111" s="123">
        <f t="shared" si="64"/>
        <v>4</v>
      </c>
      <c r="J111" s="123">
        <f t="shared" si="64"/>
        <v>3</v>
      </c>
      <c r="K111" s="123">
        <f t="shared" si="64"/>
        <v>4</v>
      </c>
      <c r="L111" s="123">
        <f t="shared" si="56"/>
        <v>37</v>
      </c>
      <c r="M111" s="123">
        <f t="shared" si="64"/>
        <v>3</v>
      </c>
      <c r="N111" s="123">
        <f t="shared" si="64"/>
        <v>4</v>
      </c>
      <c r="O111" s="123">
        <f t="shared" si="64"/>
        <v>4</v>
      </c>
      <c r="P111" s="123">
        <f t="shared" si="64"/>
        <v>4</v>
      </c>
      <c r="Q111" s="123">
        <f t="shared" si="64"/>
        <v>4</v>
      </c>
      <c r="R111" s="123">
        <f t="shared" si="64"/>
        <v>5</v>
      </c>
      <c r="S111" s="123">
        <f t="shared" si="64"/>
        <v>3</v>
      </c>
      <c r="T111" s="123">
        <f t="shared" si="64"/>
        <v>4</v>
      </c>
      <c r="U111" s="123">
        <f t="shared" si="64"/>
        <v>3</v>
      </c>
      <c r="V111" s="123">
        <f t="shared" si="57"/>
        <v>34</v>
      </c>
      <c r="W111" s="91">
        <f t="shared" si="58"/>
        <v>71</v>
      </c>
    </row>
    <row r="112" spans="1:23" x14ac:dyDescent="0.35">
      <c r="B112" s="125" t="str">
        <f t="shared" si="59"/>
        <v>Stremlau</v>
      </c>
      <c r="C112" s="123">
        <f>C17-IF(($A63)&gt;=(C$10),(IF(($A63)-18&gt;=(C$10),2,1)),0)</f>
        <v>6</v>
      </c>
      <c r="D112" s="123">
        <f t="shared" ref="D112:U112" si="65">D17-IF(($A63)&gt;=(D$10),(IF(($A63)-18&gt;=(D$10),2,1)),0)</f>
        <v>6</v>
      </c>
      <c r="E112" s="123">
        <f t="shared" si="65"/>
        <v>3</v>
      </c>
      <c r="F112" s="123">
        <f t="shared" si="65"/>
        <v>3</v>
      </c>
      <c r="G112" s="123">
        <f t="shared" si="65"/>
        <v>4</v>
      </c>
      <c r="H112" s="123">
        <f t="shared" si="65"/>
        <v>7</v>
      </c>
      <c r="I112" s="123">
        <f t="shared" si="65"/>
        <v>4</v>
      </c>
      <c r="J112" s="123">
        <f t="shared" si="65"/>
        <v>4</v>
      </c>
      <c r="K112" s="123">
        <f t="shared" si="65"/>
        <v>7</v>
      </c>
      <c r="L112" s="123">
        <f t="shared" si="56"/>
        <v>44</v>
      </c>
      <c r="M112" s="123">
        <f t="shared" si="65"/>
        <v>5</v>
      </c>
      <c r="N112" s="123">
        <f t="shared" si="65"/>
        <v>3</v>
      </c>
      <c r="O112" s="123">
        <f t="shared" si="65"/>
        <v>3</v>
      </c>
      <c r="P112" s="123">
        <f t="shared" si="65"/>
        <v>4</v>
      </c>
      <c r="Q112" s="123">
        <f t="shared" si="65"/>
        <v>4</v>
      </c>
      <c r="R112" s="123">
        <f t="shared" si="65"/>
        <v>5</v>
      </c>
      <c r="S112" s="123">
        <f t="shared" si="65"/>
        <v>3</v>
      </c>
      <c r="T112" s="123">
        <f t="shared" si="65"/>
        <v>5</v>
      </c>
      <c r="U112" s="123">
        <f t="shared" si="65"/>
        <v>4</v>
      </c>
      <c r="V112" s="123">
        <f t="shared" si="57"/>
        <v>36</v>
      </c>
      <c r="W112" s="91">
        <f t="shared" si="58"/>
        <v>80</v>
      </c>
    </row>
    <row r="113" spans="2:23" x14ac:dyDescent="0.35">
      <c r="B113" s="125" t="str">
        <f t="shared" si="59"/>
        <v>Reimers</v>
      </c>
      <c r="C113" s="123">
        <f>C18-IF(($A65)&gt;=(C$10),(IF(($A65)-18&gt;=(C$10),2,1)),0)</f>
        <v>4</v>
      </c>
      <c r="D113" s="123">
        <f t="shared" ref="D113:U113" si="66">D18-IF(($A65)&gt;=(D$10),(IF(($A65)-18&gt;=(D$10),2,1)),0)</f>
        <v>5</v>
      </c>
      <c r="E113" s="123">
        <f t="shared" si="66"/>
        <v>3</v>
      </c>
      <c r="F113" s="123">
        <f t="shared" si="66"/>
        <v>5</v>
      </c>
      <c r="G113" s="123">
        <f t="shared" si="66"/>
        <v>5</v>
      </c>
      <c r="H113" s="123">
        <f t="shared" si="66"/>
        <v>5</v>
      </c>
      <c r="I113" s="123">
        <f t="shared" si="66"/>
        <v>4</v>
      </c>
      <c r="J113" s="123">
        <f t="shared" si="66"/>
        <v>5</v>
      </c>
      <c r="K113" s="123">
        <f t="shared" si="66"/>
        <v>3</v>
      </c>
      <c r="L113" s="123">
        <f t="shared" si="56"/>
        <v>39</v>
      </c>
      <c r="M113" s="123">
        <f t="shared" si="66"/>
        <v>3</v>
      </c>
      <c r="N113" s="123">
        <f t="shared" si="66"/>
        <v>4</v>
      </c>
      <c r="O113" s="123">
        <f t="shared" si="66"/>
        <v>1</v>
      </c>
      <c r="P113" s="123">
        <f t="shared" si="66"/>
        <v>4</v>
      </c>
      <c r="Q113" s="123">
        <f t="shared" si="66"/>
        <v>4</v>
      </c>
      <c r="R113" s="123">
        <f t="shared" si="66"/>
        <v>5</v>
      </c>
      <c r="S113" s="123">
        <f t="shared" si="66"/>
        <v>4</v>
      </c>
      <c r="T113" s="123">
        <f t="shared" si="66"/>
        <v>6</v>
      </c>
      <c r="U113" s="123">
        <f t="shared" si="66"/>
        <v>3</v>
      </c>
      <c r="V113" s="123">
        <f t="shared" si="57"/>
        <v>34</v>
      </c>
      <c r="W113" s="91">
        <f t="shared" si="58"/>
        <v>73</v>
      </c>
    </row>
    <row r="114" spans="2:23" x14ac:dyDescent="0.35">
      <c r="B114" s="125" t="str">
        <f t="shared" si="59"/>
        <v>Havel</v>
      </c>
      <c r="C114" s="123">
        <f>C19-IF(($A72)&gt;=(C$10),(IF(($A72)-18&gt;=(C$10),2,1)),0)</f>
        <v>5</v>
      </c>
      <c r="D114" s="123">
        <f t="shared" ref="D114:U114" si="67">D19-IF(($A72)&gt;=(D$10),(IF(($A72)-18&gt;=(D$10),2,1)),0)</f>
        <v>4</v>
      </c>
      <c r="E114" s="123">
        <f t="shared" si="67"/>
        <v>4</v>
      </c>
      <c r="F114" s="123">
        <f t="shared" si="67"/>
        <v>3</v>
      </c>
      <c r="G114" s="123">
        <f t="shared" si="67"/>
        <v>3</v>
      </c>
      <c r="H114" s="123">
        <f t="shared" si="67"/>
        <v>5</v>
      </c>
      <c r="I114" s="123">
        <f t="shared" si="67"/>
        <v>4</v>
      </c>
      <c r="J114" s="123">
        <f t="shared" si="67"/>
        <v>4</v>
      </c>
      <c r="K114" s="123">
        <f t="shared" si="67"/>
        <v>3</v>
      </c>
      <c r="L114" s="123">
        <f t="shared" si="56"/>
        <v>35</v>
      </c>
      <c r="M114" s="123">
        <f t="shared" si="67"/>
        <v>6</v>
      </c>
      <c r="N114" s="123">
        <f t="shared" si="67"/>
        <v>4</v>
      </c>
      <c r="O114" s="123">
        <f t="shared" si="67"/>
        <v>2</v>
      </c>
      <c r="P114" s="123">
        <f t="shared" si="67"/>
        <v>5</v>
      </c>
      <c r="Q114" s="123">
        <f t="shared" si="67"/>
        <v>7</v>
      </c>
      <c r="R114" s="123">
        <f t="shared" si="67"/>
        <v>6</v>
      </c>
      <c r="S114" s="123">
        <f t="shared" si="67"/>
        <v>3</v>
      </c>
      <c r="T114" s="123">
        <f t="shared" si="67"/>
        <v>7</v>
      </c>
      <c r="U114" s="123">
        <f t="shared" si="67"/>
        <v>2</v>
      </c>
      <c r="V114" s="123">
        <f t="shared" si="57"/>
        <v>42</v>
      </c>
      <c r="W114" s="91">
        <f t="shared" si="58"/>
        <v>77</v>
      </c>
    </row>
    <row r="115" spans="2:23" x14ac:dyDescent="0.35">
      <c r="B115" s="125" t="str">
        <f t="shared" si="59"/>
        <v>Tilley</v>
      </c>
      <c r="C115" s="123">
        <f>C20-IF(($A74)&gt;=(C$10),(IF(($A74)-18&gt;=(C$10),2,1)),0)</f>
        <v>4</v>
      </c>
      <c r="D115" s="123">
        <f t="shared" ref="D115:U115" si="68">D20-IF(($A74)&gt;=(D$10),(IF(($A74)-18&gt;=(D$10),2,1)),0)</f>
        <v>4</v>
      </c>
      <c r="E115" s="123">
        <f t="shared" si="68"/>
        <v>3</v>
      </c>
      <c r="F115" s="123">
        <f t="shared" si="68"/>
        <v>5</v>
      </c>
      <c r="G115" s="123">
        <f t="shared" si="68"/>
        <v>4</v>
      </c>
      <c r="H115" s="123">
        <f t="shared" si="68"/>
        <v>3</v>
      </c>
      <c r="I115" s="123">
        <f t="shared" si="68"/>
        <v>3</v>
      </c>
      <c r="J115" s="123">
        <f t="shared" si="68"/>
        <v>5</v>
      </c>
      <c r="K115" s="123">
        <f t="shared" si="68"/>
        <v>3</v>
      </c>
      <c r="L115" s="123">
        <f t="shared" si="56"/>
        <v>34</v>
      </c>
      <c r="M115" s="123">
        <f t="shared" si="68"/>
        <v>6</v>
      </c>
      <c r="N115" s="123">
        <f t="shared" si="68"/>
        <v>5</v>
      </c>
      <c r="O115" s="123">
        <f t="shared" si="68"/>
        <v>3</v>
      </c>
      <c r="P115" s="123">
        <f t="shared" si="68"/>
        <v>6</v>
      </c>
      <c r="Q115" s="123">
        <f t="shared" si="68"/>
        <v>4</v>
      </c>
      <c r="R115" s="123">
        <f t="shared" si="68"/>
        <v>5</v>
      </c>
      <c r="S115" s="123">
        <f t="shared" si="68"/>
        <v>4</v>
      </c>
      <c r="T115" s="123">
        <f t="shared" si="68"/>
        <v>6</v>
      </c>
      <c r="U115" s="123">
        <f t="shared" si="68"/>
        <v>4</v>
      </c>
      <c r="V115" s="123">
        <f t="shared" si="57"/>
        <v>43</v>
      </c>
      <c r="W115" s="91">
        <f t="shared" si="58"/>
        <v>77</v>
      </c>
    </row>
    <row r="116" spans="2:23" x14ac:dyDescent="0.35">
      <c r="B116" s="125" t="str">
        <f t="shared" si="59"/>
        <v>Greiner</v>
      </c>
      <c r="C116" s="123">
        <f>C21-IF(($A79)&gt;=(C$10),(IF(($A79)-18&gt;=(C$10),2,1)),0)</f>
        <v>5</v>
      </c>
      <c r="D116" s="123">
        <f t="shared" ref="D116:U116" si="69">D21-IF(($A79)&gt;=(D$10),(IF(($A79)-18&gt;=(D$10),2,1)),0)</f>
        <v>5</v>
      </c>
      <c r="E116" s="123">
        <f t="shared" si="69"/>
        <v>4</v>
      </c>
      <c r="F116" s="123">
        <f t="shared" si="69"/>
        <v>3</v>
      </c>
      <c r="G116" s="123">
        <f t="shared" si="69"/>
        <v>4</v>
      </c>
      <c r="H116" s="123">
        <f t="shared" si="69"/>
        <v>5</v>
      </c>
      <c r="I116" s="123">
        <f t="shared" si="69"/>
        <v>4</v>
      </c>
      <c r="J116" s="123">
        <f t="shared" si="69"/>
        <v>3</v>
      </c>
      <c r="K116" s="123">
        <f t="shared" si="69"/>
        <v>4</v>
      </c>
      <c r="L116" s="123">
        <f t="shared" si="56"/>
        <v>37</v>
      </c>
      <c r="M116" s="123">
        <f t="shared" si="69"/>
        <v>3</v>
      </c>
      <c r="N116" s="123">
        <f t="shared" si="69"/>
        <v>5</v>
      </c>
      <c r="O116" s="123">
        <f t="shared" si="69"/>
        <v>2</v>
      </c>
      <c r="P116" s="123">
        <f t="shared" si="69"/>
        <v>4</v>
      </c>
      <c r="Q116" s="123">
        <f t="shared" si="69"/>
        <v>4</v>
      </c>
      <c r="R116" s="123">
        <f t="shared" si="69"/>
        <v>4</v>
      </c>
      <c r="S116" s="123">
        <f t="shared" si="69"/>
        <v>2</v>
      </c>
      <c r="T116" s="123">
        <f t="shared" si="69"/>
        <v>4</v>
      </c>
      <c r="U116" s="123">
        <f t="shared" si="69"/>
        <v>4</v>
      </c>
      <c r="V116" s="123">
        <f t="shared" si="57"/>
        <v>32</v>
      </c>
      <c r="W116" s="91">
        <f t="shared" si="58"/>
        <v>69</v>
      </c>
    </row>
    <row r="117" spans="2:23" x14ac:dyDescent="0.35">
      <c r="B117" s="125" t="str">
        <f t="shared" si="59"/>
        <v>Hart</v>
      </c>
      <c r="C117" s="123">
        <f>C22-IF(($A81)&gt;=(C$10),(IF(($A81)-18&gt;=(C$10),2,1)),0)</f>
        <v>6</v>
      </c>
      <c r="D117" s="123">
        <f t="shared" ref="D117:U117" si="70">D22-IF(($A81)&gt;=(D$10),(IF(($A81)-18&gt;=(D$10),2,1)),0)</f>
        <v>7</v>
      </c>
      <c r="E117" s="123">
        <f t="shared" si="70"/>
        <v>3</v>
      </c>
      <c r="F117" s="123">
        <f t="shared" si="70"/>
        <v>7</v>
      </c>
      <c r="G117" s="123">
        <f t="shared" si="70"/>
        <v>4</v>
      </c>
      <c r="H117" s="123">
        <f t="shared" si="70"/>
        <v>5</v>
      </c>
      <c r="I117" s="123">
        <f t="shared" si="70"/>
        <v>3</v>
      </c>
      <c r="J117" s="123">
        <f t="shared" si="70"/>
        <v>3</v>
      </c>
      <c r="K117" s="123">
        <f t="shared" si="70"/>
        <v>4</v>
      </c>
      <c r="L117" s="123">
        <f t="shared" si="56"/>
        <v>42</v>
      </c>
      <c r="M117" s="123">
        <f t="shared" si="70"/>
        <v>4</v>
      </c>
      <c r="N117" s="123">
        <f t="shared" si="70"/>
        <v>4</v>
      </c>
      <c r="O117" s="123">
        <f t="shared" si="70"/>
        <v>3</v>
      </c>
      <c r="P117" s="123">
        <f t="shared" si="70"/>
        <v>5</v>
      </c>
      <c r="Q117" s="123">
        <f t="shared" si="70"/>
        <v>5</v>
      </c>
      <c r="R117" s="123">
        <f t="shared" si="70"/>
        <v>6</v>
      </c>
      <c r="S117" s="123">
        <f t="shared" si="70"/>
        <v>2</v>
      </c>
      <c r="T117" s="123">
        <f t="shared" si="70"/>
        <v>6</v>
      </c>
      <c r="U117" s="123">
        <f t="shared" si="70"/>
        <v>4</v>
      </c>
      <c r="V117" s="123">
        <f t="shared" si="57"/>
        <v>39</v>
      </c>
      <c r="W117" s="91">
        <f t="shared" si="58"/>
        <v>81</v>
      </c>
    </row>
    <row r="118" spans="2:23" x14ac:dyDescent="0.35">
      <c r="B118" s="125" t="str">
        <f t="shared" si="59"/>
        <v>Stever</v>
      </c>
      <c r="C118" s="123">
        <f>C23-IF(($A87)&gt;=(C$10),(IF(($A87)-18&gt;=(C$10),2,1)),0)</f>
        <v>5</v>
      </c>
      <c r="D118" s="123">
        <f t="shared" ref="D118:U118" si="71">D23-IF(($A87)&gt;=(D$10),(IF(($A87)-18&gt;=(D$10),2,1)),0)</f>
        <v>3</v>
      </c>
      <c r="E118" s="123">
        <f t="shared" si="71"/>
        <v>3</v>
      </c>
      <c r="F118" s="123">
        <f t="shared" si="71"/>
        <v>3</v>
      </c>
      <c r="G118" s="123">
        <f t="shared" si="71"/>
        <v>3</v>
      </c>
      <c r="H118" s="123">
        <f t="shared" si="71"/>
        <v>7</v>
      </c>
      <c r="I118" s="123">
        <f t="shared" si="71"/>
        <v>3</v>
      </c>
      <c r="J118" s="123">
        <f t="shared" si="71"/>
        <v>2</v>
      </c>
      <c r="K118" s="123">
        <f t="shared" si="71"/>
        <v>6</v>
      </c>
      <c r="L118" s="123">
        <f t="shared" si="56"/>
        <v>35</v>
      </c>
      <c r="M118" s="123">
        <f t="shared" si="71"/>
        <v>3</v>
      </c>
      <c r="N118" s="123">
        <f t="shared" si="71"/>
        <v>5</v>
      </c>
      <c r="O118" s="123">
        <f t="shared" si="71"/>
        <v>3</v>
      </c>
      <c r="P118" s="123">
        <f t="shared" si="71"/>
        <v>4</v>
      </c>
      <c r="Q118" s="123">
        <f t="shared" si="71"/>
        <v>6</v>
      </c>
      <c r="R118" s="123">
        <f t="shared" si="71"/>
        <v>6</v>
      </c>
      <c r="S118" s="123">
        <f t="shared" si="71"/>
        <v>3</v>
      </c>
      <c r="T118" s="123">
        <f t="shared" si="71"/>
        <v>7</v>
      </c>
      <c r="U118" s="123">
        <f t="shared" si="71"/>
        <v>5</v>
      </c>
      <c r="V118" s="123">
        <f t="shared" si="57"/>
        <v>42</v>
      </c>
      <c r="W118" s="91">
        <f t="shared" si="58"/>
        <v>77</v>
      </c>
    </row>
    <row r="119" spans="2:23" x14ac:dyDescent="0.35">
      <c r="B119" s="125" t="str">
        <f t="shared" si="59"/>
        <v>Mueller</v>
      </c>
      <c r="C119" s="123">
        <f>C24-IF(($A89)&gt;=(C$10),(IF(($A89)-18&gt;=(C$10),2,1)),0)</f>
        <v>7</v>
      </c>
      <c r="D119" s="123">
        <f t="shared" ref="D119:U119" si="72">D24-IF(($A89)&gt;=(D$10),(IF(($A89)-18&gt;=(D$10),2,1)),0)</f>
        <v>5</v>
      </c>
      <c r="E119" s="123">
        <f t="shared" si="72"/>
        <v>4</v>
      </c>
      <c r="F119" s="123">
        <f t="shared" si="72"/>
        <v>4</v>
      </c>
      <c r="G119" s="123">
        <f t="shared" si="72"/>
        <v>4</v>
      </c>
      <c r="H119" s="123">
        <f t="shared" si="72"/>
        <v>6</v>
      </c>
      <c r="I119" s="123">
        <f t="shared" si="72"/>
        <v>4</v>
      </c>
      <c r="J119" s="123">
        <f t="shared" si="72"/>
        <v>5</v>
      </c>
      <c r="K119" s="123">
        <f t="shared" si="72"/>
        <v>5</v>
      </c>
      <c r="L119" s="123">
        <f t="shared" si="56"/>
        <v>44</v>
      </c>
      <c r="M119" s="123">
        <f t="shared" si="72"/>
        <v>5</v>
      </c>
      <c r="N119" s="123">
        <f t="shared" si="72"/>
        <v>3</v>
      </c>
      <c r="O119" s="123">
        <f t="shared" si="72"/>
        <v>2</v>
      </c>
      <c r="P119" s="123">
        <f t="shared" si="72"/>
        <v>4</v>
      </c>
      <c r="Q119" s="123">
        <f t="shared" si="72"/>
        <v>4</v>
      </c>
      <c r="R119" s="123">
        <f t="shared" si="72"/>
        <v>4</v>
      </c>
      <c r="S119" s="123">
        <f t="shared" si="72"/>
        <v>3</v>
      </c>
      <c r="T119" s="123">
        <f t="shared" si="72"/>
        <v>7</v>
      </c>
      <c r="U119" s="123">
        <f t="shared" si="72"/>
        <v>4</v>
      </c>
      <c r="V119" s="123">
        <f t="shared" si="57"/>
        <v>36</v>
      </c>
      <c r="W119" s="91">
        <f t="shared" si="58"/>
        <v>80</v>
      </c>
    </row>
    <row r="120" spans="2:23" x14ac:dyDescent="0.35">
      <c r="B120" s="125" t="str">
        <f t="shared" si="59"/>
        <v>Rogers</v>
      </c>
      <c r="C120" s="123">
        <f>C25-IF(($A94)&gt;=(C$10),(IF(($A94)-18&gt;=(C$10),2,1)),0)</f>
        <v>4</v>
      </c>
      <c r="D120" s="123">
        <f t="shared" ref="D120:U120" si="73">D25-IF(($A94)&gt;=(D$10),(IF(($A94)-18&gt;=(D$10),2,1)),0)</f>
        <v>6</v>
      </c>
      <c r="E120" s="123">
        <f t="shared" si="73"/>
        <v>6</v>
      </c>
      <c r="F120" s="123">
        <f t="shared" si="73"/>
        <v>5</v>
      </c>
      <c r="G120" s="123">
        <f t="shared" si="73"/>
        <v>4</v>
      </c>
      <c r="H120" s="123">
        <f t="shared" si="73"/>
        <v>7</v>
      </c>
      <c r="I120" s="123">
        <f t="shared" si="73"/>
        <v>2</v>
      </c>
      <c r="J120" s="123">
        <f t="shared" si="73"/>
        <v>3</v>
      </c>
      <c r="K120" s="123">
        <f t="shared" si="73"/>
        <v>5</v>
      </c>
      <c r="L120" s="123">
        <f t="shared" si="56"/>
        <v>42</v>
      </c>
      <c r="M120" s="123">
        <f t="shared" si="73"/>
        <v>6</v>
      </c>
      <c r="N120" s="123">
        <f t="shared" si="73"/>
        <v>4</v>
      </c>
      <c r="O120" s="123">
        <f t="shared" si="73"/>
        <v>5</v>
      </c>
      <c r="P120" s="123">
        <f t="shared" si="73"/>
        <v>5</v>
      </c>
      <c r="Q120" s="123">
        <f t="shared" si="73"/>
        <v>4</v>
      </c>
      <c r="R120" s="123">
        <f t="shared" si="73"/>
        <v>5</v>
      </c>
      <c r="S120" s="123">
        <f t="shared" si="73"/>
        <v>4</v>
      </c>
      <c r="T120" s="123">
        <f t="shared" si="73"/>
        <v>5</v>
      </c>
      <c r="U120" s="123">
        <f t="shared" si="73"/>
        <v>3</v>
      </c>
      <c r="V120" s="123">
        <f t="shared" si="57"/>
        <v>41</v>
      </c>
      <c r="W120" s="91">
        <f t="shared" si="58"/>
        <v>83</v>
      </c>
    </row>
    <row r="121" spans="2:23" x14ac:dyDescent="0.35">
      <c r="B121" s="125" t="str">
        <f t="shared" si="59"/>
        <v>Stever II</v>
      </c>
      <c r="C121" s="123">
        <f>C26-IF(($A96)&gt;=(C$10),(IF(($A96)-18&gt;=(C$10),2,1)),0)</f>
        <v>7</v>
      </c>
      <c r="D121" s="123">
        <f t="shared" ref="D121:U121" si="74">D26-IF(($A96)&gt;=(D$10),(IF(($A96)-18&gt;=(D$10),2,1)),0)</f>
        <v>6</v>
      </c>
      <c r="E121" s="123">
        <f t="shared" si="74"/>
        <v>6</v>
      </c>
      <c r="F121" s="123">
        <f t="shared" si="74"/>
        <v>4</v>
      </c>
      <c r="G121" s="123">
        <f t="shared" si="74"/>
        <v>4</v>
      </c>
      <c r="H121" s="123">
        <f t="shared" si="74"/>
        <v>5</v>
      </c>
      <c r="I121" s="123">
        <f t="shared" si="74"/>
        <v>4</v>
      </c>
      <c r="J121" s="123">
        <f t="shared" si="74"/>
        <v>5</v>
      </c>
      <c r="K121" s="123">
        <f t="shared" si="74"/>
        <v>7</v>
      </c>
      <c r="L121" s="123">
        <f t="shared" si="56"/>
        <v>48</v>
      </c>
      <c r="M121" s="123">
        <f t="shared" si="74"/>
        <v>4</v>
      </c>
      <c r="N121" s="123">
        <f t="shared" si="74"/>
        <v>6</v>
      </c>
      <c r="O121" s="123">
        <f t="shared" si="74"/>
        <v>3</v>
      </c>
      <c r="P121" s="123">
        <f t="shared" si="74"/>
        <v>5</v>
      </c>
      <c r="Q121" s="123">
        <f t="shared" si="74"/>
        <v>4</v>
      </c>
      <c r="R121" s="123">
        <f t="shared" si="74"/>
        <v>6</v>
      </c>
      <c r="S121" s="123">
        <f t="shared" si="74"/>
        <v>3</v>
      </c>
      <c r="T121" s="123">
        <f t="shared" si="74"/>
        <v>7</v>
      </c>
      <c r="U121" s="123">
        <f t="shared" si="74"/>
        <v>4</v>
      </c>
      <c r="V121" s="123">
        <f t="shared" si="57"/>
        <v>42</v>
      </c>
      <c r="W121" s="91">
        <f t="shared" si="58"/>
        <v>90</v>
      </c>
    </row>
    <row r="122" spans="2:23" x14ac:dyDescent="0.35">
      <c r="B122" s="64" t="s">
        <v>40</v>
      </c>
      <c r="C122" s="121" t="str">
        <f>IF(COUNTIF(C106:C121,MIN(C106:C121))=1,MIN(C106:C121)," ")</f>
        <v xml:space="preserve"> </v>
      </c>
      <c r="D122" s="121">
        <f t="shared" ref="D122:K122" si="75">IF(COUNTIF(D106:D121,MIN(D106:D121))=1,MIN(D106:D121)," ")</f>
        <v>3</v>
      </c>
      <c r="E122" s="121" t="str">
        <f t="shared" si="75"/>
        <v xml:space="preserve"> </v>
      </c>
      <c r="F122" s="121" t="str">
        <f t="shared" si="75"/>
        <v xml:space="preserve"> </v>
      </c>
      <c r="G122" s="121" t="str">
        <f t="shared" si="75"/>
        <v xml:space="preserve"> </v>
      </c>
      <c r="H122" s="121" t="str">
        <f t="shared" si="75"/>
        <v xml:space="preserve"> </v>
      </c>
      <c r="I122" s="121">
        <f t="shared" si="75"/>
        <v>2</v>
      </c>
      <c r="J122" s="121">
        <f t="shared" si="75"/>
        <v>2</v>
      </c>
      <c r="K122" s="121" t="str">
        <f t="shared" si="75"/>
        <v xml:space="preserve"> </v>
      </c>
      <c r="L122" s="121"/>
      <c r="M122" s="121">
        <f t="shared" ref="M122:U122" si="76">IF(COUNTIF(M106:M121,MIN(M106:M121))=1,MIN(M106:M121)," ")</f>
        <v>2</v>
      </c>
      <c r="N122" s="121" t="str">
        <f t="shared" si="76"/>
        <v xml:space="preserve"> </v>
      </c>
      <c r="O122" s="121">
        <f t="shared" si="76"/>
        <v>1</v>
      </c>
      <c r="P122" s="121" t="str">
        <f t="shared" si="76"/>
        <v xml:space="preserve"> </v>
      </c>
      <c r="Q122" s="121" t="str">
        <f t="shared" si="76"/>
        <v xml:space="preserve"> </v>
      </c>
      <c r="R122" s="121" t="str">
        <f t="shared" si="76"/>
        <v xml:space="preserve"> </v>
      </c>
      <c r="S122" s="121" t="str">
        <f t="shared" si="76"/>
        <v xml:space="preserve"> </v>
      </c>
      <c r="T122" s="121" t="str">
        <f t="shared" si="76"/>
        <v xml:space="preserve"> </v>
      </c>
      <c r="U122" s="121">
        <f t="shared" si="76"/>
        <v>2</v>
      </c>
      <c r="V122" s="121"/>
      <c r="W122" s="122"/>
    </row>
    <row r="124" spans="2:23" ht="21" x14ac:dyDescent="0.5">
      <c r="B124" s="33" t="s">
        <v>29</v>
      </c>
      <c r="C124" s="34"/>
      <c r="D124" s="34"/>
      <c r="E124" s="34"/>
      <c r="F124" s="34"/>
      <c r="G124" s="34"/>
      <c r="H124" s="34"/>
      <c r="I124" s="34"/>
      <c r="J124" s="34"/>
      <c r="K124" s="34"/>
      <c r="L124" s="34"/>
      <c r="M124" s="34"/>
      <c r="N124" s="34"/>
      <c r="O124" s="34"/>
      <c r="P124" s="34"/>
      <c r="Q124" s="652" t="s">
        <v>85</v>
      </c>
      <c r="R124" s="652"/>
      <c r="S124" s="652"/>
      <c r="T124" s="652"/>
      <c r="U124" s="652"/>
      <c r="V124" s="652"/>
      <c r="W124" s="653"/>
    </row>
    <row r="125" spans="2:23" x14ac:dyDescent="0.35">
      <c r="B125" s="30" t="s">
        <v>0</v>
      </c>
      <c r="C125" s="31">
        <v>1</v>
      </c>
      <c r="D125" s="31">
        <v>2</v>
      </c>
      <c r="E125" s="31">
        <v>3</v>
      </c>
      <c r="F125" s="31">
        <v>4</v>
      </c>
      <c r="G125" s="31">
        <v>5</v>
      </c>
      <c r="H125" s="31">
        <v>6</v>
      </c>
      <c r="I125" s="31">
        <v>7</v>
      </c>
      <c r="J125" s="31">
        <v>8</v>
      </c>
      <c r="K125" s="31">
        <v>9</v>
      </c>
      <c r="L125" s="31" t="s">
        <v>1</v>
      </c>
      <c r="M125" s="31">
        <v>10</v>
      </c>
      <c r="N125" s="31">
        <v>11</v>
      </c>
      <c r="O125" s="31">
        <v>12</v>
      </c>
      <c r="P125" s="31">
        <v>13</v>
      </c>
      <c r="Q125" s="31">
        <v>14</v>
      </c>
      <c r="R125" s="31">
        <v>15</v>
      </c>
      <c r="S125" s="31">
        <v>16</v>
      </c>
      <c r="T125" s="31">
        <v>17</v>
      </c>
      <c r="U125" s="31">
        <v>18</v>
      </c>
      <c r="V125" s="31" t="s">
        <v>14</v>
      </c>
      <c r="W125" s="32" t="s">
        <v>16</v>
      </c>
    </row>
    <row r="126" spans="2:23" x14ac:dyDescent="0.35">
      <c r="B126" s="90" t="s">
        <v>2</v>
      </c>
      <c r="C126" s="92">
        <f>C9</f>
        <v>4</v>
      </c>
      <c r="D126" s="92">
        <f t="shared" ref="D126:K127" si="77">D9</f>
        <v>5</v>
      </c>
      <c r="E126" s="92">
        <f t="shared" si="77"/>
        <v>3</v>
      </c>
      <c r="F126" s="92">
        <f t="shared" si="77"/>
        <v>4</v>
      </c>
      <c r="G126" s="92">
        <f t="shared" si="77"/>
        <v>4</v>
      </c>
      <c r="H126" s="92">
        <f t="shared" si="77"/>
        <v>5</v>
      </c>
      <c r="I126" s="92">
        <f t="shared" si="77"/>
        <v>3</v>
      </c>
      <c r="J126" s="92">
        <f t="shared" si="77"/>
        <v>4</v>
      </c>
      <c r="K126" s="92">
        <f t="shared" si="77"/>
        <v>4</v>
      </c>
      <c r="L126" s="92">
        <f>SUM(C126:K126)</f>
        <v>36</v>
      </c>
      <c r="M126" s="92">
        <f>M9</f>
        <v>4</v>
      </c>
      <c r="N126" s="92">
        <f t="shared" ref="N126:U127" si="78">N9</f>
        <v>4</v>
      </c>
      <c r="O126" s="92">
        <f t="shared" si="78"/>
        <v>3</v>
      </c>
      <c r="P126" s="92">
        <f t="shared" si="78"/>
        <v>4</v>
      </c>
      <c r="Q126" s="92">
        <f t="shared" si="78"/>
        <v>4</v>
      </c>
      <c r="R126" s="92">
        <f t="shared" si="78"/>
        <v>5</v>
      </c>
      <c r="S126" s="92">
        <f t="shared" si="78"/>
        <v>3</v>
      </c>
      <c r="T126" s="92">
        <f t="shared" si="78"/>
        <v>5</v>
      </c>
      <c r="U126" s="92">
        <f t="shared" si="78"/>
        <v>4</v>
      </c>
      <c r="V126" s="92">
        <f>SUM(M126:U126)</f>
        <v>36</v>
      </c>
      <c r="W126" s="116">
        <f>SUM(V126+L126)</f>
        <v>72</v>
      </c>
    </row>
    <row r="127" spans="2:23" x14ac:dyDescent="0.35">
      <c r="B127" s="10" t="s">
        <v>3</v>
      </c>
      <c r="C127" s="9">
        <f>C10</f>
        <v>13</v>
      </c>
      <c r="D127" s="9">
        <f t="shared" si="77"/>
        <v>7</v>
      </c>
      <c r="E127" s="9">
        <f t="shared" si="77"/>
        <v>15</v>
      </c>
      <c r="F127" s="9">
        <f t="shared" si="77"/>
        <v>3</v>
      </c>
      <c r="G127" s="9">
        <f t="shared" si="77"/>
        <v>5</v>
      </c>
      <c r="H127" s="9">
        <f t="shared" si="77"/>
        <v>9</v>
      </c>
      <c r="I127" s="9">
        <f t="shared" si="77"/>
        <v>17</v>
      </c>
      <c r="J127" s="9">
        <f t="shared" si="77"/>
        <v>1</v>
      </c>
      <c r="K127" s="9">
        <f t="shared" si="77"/>
        <v>11</v>
      </c>
      <c r="L127" s="9"/>
      <c r="M127" s="9">
        <f>M10</f>
        <v>10</v>
      </c>
      <c r="N127" s="9">
        <f t="shared" si="78"/>
        <v>6</v>
      </c>
      <c r="O127" s="9">
        <f t="shared" si="78"/>
        <v>8</v>
      </c>
      <c r="P127" s="9">
        <f t="shared" si="78"/>
        <v>4</v>
      </c>
      <c r="Q127" s="9">
        <f t="shared" si="78"/>
        <v>12</v>
      </c>
      <c r="R127" s="9">
        <f t="shared" si="78"/>
        <v>2</v>
      </c>
      <c r="S127" s="9">
        <f t="shared" si="78"/>
        <v>18</v>
      </c>
      <c r="T127" s="9">
        <f t="shared" si="78"/>
        <v>16</v>
      </c>
      <c r="U127" s="9">
        <f t="shared" si="78"/>
        <v>14</v>
      </c>
      <c r="V127" s="9"/>
      <c r="W127" s="11"/>
    </row>
    <row r="128" spans="2:23" x14ac:dyDescent="0.35">
      <c r="B128" s="64" t="str">
        <f>B11</f>
        <v>Delagardelle</v>
      </c>
      <c r="C128" s="128">
        <f>IF((C106)&lt;=(C$9),1+((C$9)-(C106)),(0))</f>
        <v>1</v>
      </c>
      <c r="D128" s="128">
        <f t="shared" ref="D128:U143" si="79">IF((D106)&lt;=(D$9),1+((D$9)-(D106)),(0))</f>
        <v>2</v>
      </c>
      <c r="E128" s="128">
        <f t="shared" si="79"/>
        <v>1</v>
      </c>
      <c r="F128" s="128">
        <f t="shared" si="79"/>
        <v>2</v>
      </c>
      <c r="G128" s="128">
        <f t="shared" si="79"/>
        <v>1</v>
      </c>
      <c r="H128" s="128">
        <f t="shared" si="79"/>
        <v>0</v>
      </c>
      <c r="I128" s="128">
        <f t="shared" si="79"/>
        <v>0</v>
      </c>
      <c r="J128" s="128">
        <f t="shared" si="79"/>
        <v>1</v>
      </c>
      <c r="K128" s="128">
        <f t="shared" si="79"/>
        <v>1</v>
      </c>
      <c r="L128" s="128">
        <f>SUM(C128:K128)</f>
        <v>9</v>
      </c>
      <c r="M128" s="128">
        <f t="shared" si="79"/>
        <v>1</v>
      </c>
      <c r="N128" s="128">
        <f t="shared" si="79"/>
        <v>2</v>
      </c>
      <c r="O128" s="128">
        <f t="shared" si="79"/>
        <v>1</v>
      </c>
      <c r="P128" s="128">
        <f t="shared" si="79"/>
        <v>2</v>
      </c>
      <c r="Q128" s="128">
        <f t="shared" si="79"/>
        <v>0</v>
      </c>
      <c r="R128" s="128">
        <f t="shared" si="79"/>
        <v>0</v>
      </c>
      <c r="S128" s="128">
        <f t="shared" si="79"/>
        <v>1</v>
      </c>
      <c r="T128" s="128">
        <f t="shared" si="79"/>
        <v>0</v>
      </c>
      <c r="U128" s="128">
        <f t="shared" si="79"/>
        <v>1</v>
      </c>
      <c r="V128" s="128">
        <f>SUM(M128:U128)</f>
        <v>8</v>
      </c>
      <c r="W128" s="92">
        <f>SUM(V128+L128)</f>
        <v>17</v>
      </c>
    </row>
    <row r="129" spans="2:23" x14ac:dyDescent="0.35">
      <c r="B129" s="64" t="str">
        <f t="shared" ref="B129:B143" si="80">B12</f>
        <v>Henderson II</v>
      </c>
      <c r="C129" s="128">
        <f>IF((C107)&lt;=(C$9),1+((C$9)-(C107)),(0))</f>
        <v>1</v>
      </c>
      <c r="D129" s="128">
        <f t="shared" si="79"/>
        <v>2</v>
      </c>
      <c r="E129" s="128">
        <f t="shared" si="79"/>
        <v>0</v>
      </c>
      <c r="F129" s="128">
        <f t="shared" si="79"/>
        <v>2</v>
      </c>
      <c r="G129" s="128">
        <f t="shared" si="79"/>
        <v>0</v>
      </c>
      <c r="H129" s="128">
        <f t="shared" si="79"/>
        <v>2</v>
      </c>
      <c r="I129" s="128">
        <f t="shared" si="79"/>
        <v>0</v>
      </c>
      <c r="J129" s="128">
        <f t="shared" si="79"/>
        <v>2</v>
      </c>
      <c r="K129" s="128">
        <f t="shared" si="79"/>
        <v>1</v>
      </c>
      <c r="L129" s="128">
        <f>SUM(C129:K129)</f>
        <v>10</v>
      </c>
      <c r="M129" s="128">
        <f t="shared" si="79"/>
        <v>1</v>
      </c>
      <c r="N129" s="128">
        <f t="shared" si="79"/>
        <v>0</v>
      </c>
      <c r="O129" s="128">
        <f t="shared" si="79"/>
        <v>2</v>
      </c>
      <c r="P129" s="128">
        <f t="shared" si="79"/>
        <v>0</v>
      </c>
      <c r="Q129" s="128">
        <f t="shared" si="79"/>
        <v>1</v>
      </c>
      <c r="R129" s="128">
        <f t="shared" si="79"/>
        <v>0</v>
      </c>
      <c r="S129" s="128">
        <f t="shared" si="79"/>
        <v>1</v>
      </c>
      <c r="T129" s="128">
        <f t="shared" si="79"/>
        <v>2</v>
      </c>
      <c r="U129" s="128">
        <f t="shared" si="79"/>
        <v>1</v>
      </c>
      <c r="V129" s="128">
        <f t="shared" ref="V129:V143" si="81">SUM(M129:U129)</f>
        <v>8</v>
      </c>
      <c r="W129" s="92">
        <f>SUM(V129+L129)</f>
        <v>18</v>
      </c>
    </row>
    <row r="130" spans="2:23" x14ac:dyDescent="0.35">
      <c r="B130" s="64" t="str">
        <f t="shared" si="80"/>
        <v>Whitehill</v>
      </c>
      <c r="C130" s="128">
        <f t="shared" ref="C130:K143" si="82">IF((C108)&lt;=(C$9),1+((C$9)-(C108)),(0))</f>
        <v>0</v>
      </c>
      <c r="D130" s="128">
        <f t="shared" si="82"/>
        <v>0</v>
      </c>
      <c r="E130" s="128">
        <f t="shared" si="82"/>
        <v>0</v>
      </c>
      <c r="F130" s="128">
        <f t="shared" si="82"/>
        <v>1</v>
      </c>
      <c r="G130" s="128">
        <f t="shared" si="82"/>
        <v>1</v>
      </c>
      <c r="H130" s="128">
        <f t="shared" si="82"/>
        <v>1</v>
      </c>
      <c r="I130" s="128">
        <f t="shared" si="82"/>
        <v>1</v>
      </c>
      <c r="J130" s="128">
        <f t="shared" si="82"/>
        <v>0</v>
      </c>
      <c r="K130" s="128">
        <f t="shared" si="82"/>
        <v>2</v>
      </c>
      <c r="L130" s="128">
        <f t="shared" ref="L130:L143" si="83">SUM(C130:K130)</f>
        <v>6</v>
      </c>
      <c r="M130" s="128">
        <f t="shared" si="79"/>
        <v>3</v>
      </c>
      <c r="N130" s="128">
        <f t="shared" si="79"/>
        <v>1</v>
      </c>
      <c r="O130" s="128">
        <f t="shared" si="79"/>
        <v>1</v>
      </c>
      <c r="P130" s="128">
        <f t="shared" si="79"/>
        <v>1</v>
      </c>
      <c r="Q130" s="128">
        <f t="shared" si="79"/>
        <v>2</v>
      </c>
      <c r="R130" s="128">
        <f t="shared" si="79"/>
        <v>1</v>
      </c>
      <c r="S130" s="128">
        <f t="shared" si="79"/>
        <v>0</v>
      </c>
      <c r="T130" s="128">
        <f t="shared" si="79"/>
        <v>2</v>
      </c>
      <c r="U130" s="128">
        <f t="shared" si="79"/>
        <v>1</v>
      </c>
      <c r="V130" s="128">
        <f t="shared" si="81"/>
        <v>12</v>
      </c>
      <c r="W130" s="92">
        <f t="shared" ref="W130:W143" si="84">SUM(V130+L130)</f>
        <v>18</v>
      </c>
    </row>
    <row r="131" spans="2:23" x14ac:dyDescent="0.35">
      <c r="B131" s="64" t="str">
        <f t="shared" si="80"/>
        <v>Henderson</v>
      </c>
      <c r="C131" s="128">
        <f t="shared" si="82"/>
        <v>1</v>
      </c>
      <c r="D131" s="128">
        <f t="shared" si="82"/>
        <v>2</v>
      </c>
      <c r="E131" s="128">
        <f t="shared" si="82"/>
        <v>0</v>
      </c>
      <c r="F131" s="128">
        <f t="shared" si="82"/>
        <v>1</v>
      </c>
      <c r="G131" s="128">
        <f t="shared" si="82"/>
        <v>2</v>
      </c>
      <c r="H131" s="128">
        <f t="shared" si="82"/>
        <v>3</v>
      </c>
      <c r="I131" s="128">
        <f t="shared" si="82"/>
        <v>1</v>
      </c>
      <c r="J131" s="128">
        <f t="shared" si="82"/>
        <v>2</v>
      </c>
      <c r="K131" s="128">
        <f t="shared" si="82"/>
        <v>0</v>
      </c>
      <c r="L131" s="128">
        <f t="shared" si="83"/>
        <v>12</v>
      </c>
      <c r="M131" s="128">
        <f t="shared" si="79"/>
        <v>0</v>
      </c>
      <c r="N131" s="128">
        <f t="shared" si="79"/>
        <v>1</v>
      </c>
      <c r="O131" s="128">
        <f t="shared" si="79"/>
        <v>1</v>
      </c>
      <c r="P131" s="128">
        <f t="shared" si="79"/>
        <v>2</v>
      </c>
      <c r="Q131" s="128">
        <f t="shared" si="79"/>
        <v>0</v>
      </c>
      <c r="R131" s="128">
        <f t="shared" si="79"/>
        <v>1</v>
      </c>
      <c r="S131" s="128">
        <f t="shared" si="79"/>
        <v>0</v>
      </c>
      <c r="T131" s="128">
        <f t="shared" si="79"/>
        <v>1</v>
      </c>
      <c r="U131" s="128">
        <f t="shared" si="79"/>
        <v>0</v>
      </c>
      <c r="V131" s="128">
        <f t="shared" si="81"/>
        <v>6</v>
      </c>
      <c r="W131" s="92">
        <f t="shared" si="84"/>
        <v>18</v>
      </c>
    </row>
    <row r="132" spans="2:23" x14ac:dyDescent="0.35">
      <c r="B132" s="64" t="str">
        <f t="shared" si="80"/>
        <v>Bruns</v>
      </c>
      <c r="C132" s="128">
        <f t="shared" si="82"/>
        <v>0</v>
      </c>
      <c r="D132" s="128">
        <f t="shared" si="82"/>
        <v>0</v>
      </c>
      <c r="E132" s="128">
        <f t="shared" si="82"/>
        <v>0</v>
      </c>
      <c r="F132" s="128">
        <f t="shared" si="82"/>
        <v>1</v>
      </c>
      <c r="G132" s="128">
        <f t="shared" si="82"/>
        <v>1</v>
      </c>
      <c r="H132" s="128">
        <f t="shared" si="82"/>
        <v>0</v>
      </c>
      <c r="I132" s="128">
        <f t="shared" si="82"/>
        <v>0</v>
      </c>
      <c r="J132" s="128">
        <f t="shared" si="82"/>
        <v>0</v>
      </c>
      <c r="K132" s="128">
        <f t="shared" si="82"/>
        <v>2</v>
      </c>
      <c r="L132" s="128">
        <f t="shared" si="83"/>
        <v>4</v>
      </c>
      <c r="M132" s="128">
        <f t="shared" si="79"/>
        <v>1</v>
      </c>
      <c r="N132" s="128">
        <f t="shared" si="79"/>
        <v>0</v>
      </c>
      <c r="O132" s="128">
        <f t="shared" si="79"/>
        <v>1</v>
      </c>
      <c r="P132" s="128">
        <f t="shared" si="79"/>
        <v>0</v>
      </c>
      <c r="Q132" s="128">
        <f t="shared" si="79"/>
        <v>2</v>
      </c>
      <c r="R132" s="128">
        <f t="shared" si="79"/>
        <v>0</v>
      </c>
      <c r="S132" s="128">
        <f t="shared" si="79"/>
        <v>0</v>
      </c>
      <c r="T132" s="128">
        <f t="shared" si="79"/>
        <v>1</v>
      </c>
      <c r="U132" s="128">
        <f t="shared" si="79"/>
        <v>2</v>
      </c>
      <c r="V132" s="128">
        <f t="shared" si="81"/>
        <v>7</v>
      </c>
      <c r="W132" s="92">
        <f t="shared" si="84"/>
        <v>11</v>
      </c>
    </row>
    <row r="133" spans="2:23" x14ac:dyDescent="0.35">
      <c r="B133" s="64" t="str">
        <f t="shared" si="80"/>
        <v>Salter</v>
      </c>
      <c r="C133" s="128">
        <f t="shared" si="82"/>
        <v>1</v>
      </c>
      <c r="D133" s="128">
        <f t="shared" si="82"/>
        <v>1</v>
      </c>
      <c r="E133" s="128">
        <f t="shared" si="82"/>
        <v>0</v>
      </c>
      <c r="F133" s="128">
        <f t="shared" si="82"/>
        <v>2</v>
      </c>
      <c r="G133" s="128">
        <f t="shared" si="82"/>
        <v>0</v>
      </c>
      <c r="H133" s="128">
        <f t="shared" si="82"/>
        <v>1</v>
      </c>
      <c r="I133" s="128">
        <f t="shared" si="82"/>
        <v>0</v>
      </c>
      <c r="J133" s="128">
        <f t="shared" si="82"/>
        <v>2</v>
      </c>
      <c r="K133" s="128">
        <f t="shared" si="82"/>
        <v>1</v>
      </c>
      <c r="L133" s="128">
        <f t="shared" si="83"/>
        <v>8</v>
      </c>
      <c r="M133" s="128">
        <f t="shared" si="79"/>
        <v>2</v>
      </c>
      <c r="N133" s="128">
        <f t="shared" si="79"/>
        <v>1</v>
      </c>
      <c r="O133" s="128">
        <f t="shared" si="79"/>
        <v>0</v>
      </c>
      <c r="P133" s="128">
        <f t="shared" si="79"/>
        <v>1</v>
      </c>
      <c r="Q133" s="128">
        <f t="shared" si="79"/>
        <v>1</v>
      </c>
      <c r="R133" s="128">
        <f t="shared" si="79"/>
        <v>1</v>
      </c>
      <c r="S133" s="128">
        <f t="shared" si="79"/>
        <v>1</v>
      </c>
      <c r="T133" s="128">
        <f t="shared" si="79"/>
        <v>2</v>
      </c>
      <c r="U133" s="128">
        <f t="shared" si="79"/>
        <v>2</v>
      </c>
      <c r="V133" s="128">
        <f t="shared" si="81"/>
        <v>11</v>
      </c>
      <c r="W133" s="92">
        <f t="shared" si="84"/>
        <v>19</v>
      </c>
    </row>
    <row r="134" spans="2:23" x14ac:dyDescent="0.35">
      <c r="B134" s="64" t="str">
        <f t="shared" si="80"/>
        <v>Stremlau</v>
      </c>
      <c r="C134" s="128">
        <f t="shared" si="82"/>
        <v>0</v>
      </c>
      <c r="D134" s="128">
        <f t="shared" si="82"/>
        <v>0</v>
      </c>
      <c r="E134" s="128">
        <f t="shared" si="82"/>
        <v>1</v>
      </c>
      <c r="F134" s="128">
        <f t="shared" si="82"/>
        <v>2</v>
      </c>
      <c r="G134" s="128">
        <f t="shared" si="82"/>
        <v>1</v>
      </c>
      <c r="H134" s="128">
        <f t="shared" si="82"/>
        <v>0</v>
      </c>
      <c r="I134" s="128">
        <f t="shared" si="82"/>
        <v>0</v>
      </c>
      <c r="J134" s="128">
        <f t="shared" si="82"/>
        <v>1</v>
      </c>
      <c r="K134" s="128">
        <f t="shared" si="82"/>
        <v>0</v>
      </c>
      <c r="L134" s="128">
        <f t="shared" si="83"/>
        <v>5</v>
      </c>
      <c r="M134" s="128">
        <f t="shared" si="79"/>
        <v>0</v>
      </c>
      <c r="N134" s="128">
        <f t="shared" si="79"/>
        <v>2</v>
      </c>
      <c r="O134" s="128">
        <f t="shared" si="79"/>
        <v>1</v>
      </c>
      <c r="P134" s="128">
        <f t="shared" si="79"/>
        <v>1</v>
      </c>
      <c r="Q134" s="128">
        <f t="shared" si="79"/>
        <v>1</v>
      </c>
      <c r="R134" s="128">
        <f t="shared" si="79"/>
        <v>1</v>
      </c>
      <c r="S134" s="128">
        <f t="shared" si="79"/>
        <v>1</v>
      </c>
      <c r="T134" s="128">
        <f t="shared" si="79"/>
        <v>1</v>
      </c>
      <c r="U134" s="128">
        <f t="shared" si="79"/>
        <v>1</v>
      </c>
      <c r="V134" s="128">
        <f t="shared" si="81"/>
        <v>9</v>
      </c>
      <c r="W134" s="92">
        <f t="shared" si="84"/>
        <v>14</v>
      </c>
    </row>
    <row r="135" spans="2:23" x14ac:dyDescent="0.35">
      <c r="B135" s="64" t="str">
        <f t="shared" si="80"/>
        <v>Reimers</v>
      </c>
      <c r="C135" s="128">
        <f t="shared" si="82"/>
        <v>1</v>
      </c>
      <c r="D135" s="128">
        <f t="shared" si="82"/>
        <v>1</v>
      </c>
      <c r="E135" s="128">
        <f t="shared" si="82"/>
        <v>1</v>
      </c>
      <c r="F135" s="128">
        <f t="shared" si="82"/>
        <v>0</v>
      </c>
      <c r="G135" s="128">
        <f t="shared" si="82"/>
        <v>0</v>
      </c>
      <c r="H135" s="128">
        <f t="shared" si="82"/>
        <v>1</v>
      </c>
      <c r="I135" s="128">
        <f t="shared" si="82"/>
        <v>0</v>
      </c>
      <c r="J135" s="128">
        <f t="shared" si="82"/>
        <v>0</v>
      </c>
      <c r="K135" s="128">
        <f t="shared" si="82"/>
        <v>2</v>
      </c>
      <c r="L135" s="128">
        <f t="shared" si="83"/>
        <v>6</v>
      </c>
      <c r="M135" s="128">
        <f t="shared" si="79"/>
        <v>2</v>
      </c>
      <c r="N135" s="128">
        <f t="shared" si="79"/>
        <v>1</v>
      </c>
      <c r="O135" s="128">
        <f t="shared" si="79"/>
        <v>3</v>
      </c>
      <c r="P135" s="128">
        <f t="shared" si="79"/>
        <v>1</v>
      </c>
      <c r="Q135" s="128">
        <f t="shared" si="79"/>
        <v>1</v>
      </c>
      <c r="R135" s="128">
        <f t="shared" si="79"/>
        <v>1</v>
      </c>
      <c r="S135" s="128">
        <f t="shared" si="79"/>
        <v>0</v>
      </c>
      <c r="T135" s="128">
        <f t="shared" si="79"/>
        <v>0</v>
      </c>
      <c r="U135" s="128">
        <f t="shared" si="79"/>
        <v>2</v>
      </c>
      <c r="V135" s="128">
        <f t="shared" si="81"/>
        <v>11</v>
      </c>
      <c r="W135" s="92">
        <f t="shared" si="84"/>
        <v>17</v>
      </c>
    </row>
    <row r="136" spans="2:23" x14ac:dyDescent="0.35">
      <c r="B136" s="64" t="str">
        <f t="shared" si="80"/>
        <v>Havel</v>
      </c>
      <c r="C136" s="128">
        <f t="shared" si="82"/>
        <v>0</v>
      </c>
      <c r="D136" s="128">
        <f t="shared" si="82"/>
        <v>2</v>
      </c>
      <c r="E136" s="128">
        <f t="shared" si="82"/>
        <v>0</v>
      </c>
      <c r="F136" s="128">
        <f t="shared" si="82"/>
        <v>2</v>
      </c>
      <c r="G136" s="128">
        <f t="shared" si="82"/>
        <v>2</v>
      </c>
      <c r="H136" s="128">
        <f t="shared" si="82"/>
        <v>1</v>
      </c>
      <c r="I136" s="128">
        <f t="shared" si="82"/>
        <v>0</v>
      </c>
      <c r="J136" s="128">
        <f t="shared" si="82"/>
        <v>1</v>
      </c>
      <c r="K136" s="128">
        <f t="shared" si="82"/>
        <v>2</v>
      </c>
      <c r="L136" s="128">
        <f t="shared" si="83"/>
        <v>10</v>
      </c>
      <c r="M136" s="128">
        <f t="shared" si="79"/>
        <v>0</v>
      </c>
      <c r="N136" s="128">
        <f t="shared" si="79"/>
        <v>1</v>
      </c>
      <c r="O136" s="128">
        <f t="shared" si="79"/>
        <v>2</v>
      </c>
      <c r="P136" s="128">
        <f t="shared" si="79"/>
        <v>0</v>
      </c>
      <c r="Q136" s="128">
        <f t="shared" si="79"/>
        <v>0</v>
      </c>
      <c r="R136" s="128">
        <f t="shared" si="79"/>
        <v>0</v>
      </c>
      <c r="S136" s="128">
        <f t="shared" si="79"/>
        <v>1</v>
      </c>
      <c r="T136" s="128">
        <f t="shared" si="79"/>
        <v>0</v>
      </c>
      <c r="U136" s="128">
        <f t="shared" si="79"/>
        <v>3</v>
      </c>
      <c r="V136" s="128">
        <f t="shared" si="81"/>
        <v>7</v>
      </c>
      <c r="W136" s="92">
        <f t="shared" si="84"/>
        <v>17</v>
      </c>
    </row>
    <row r="137" spans="2:23" x14ac:dyDescent="0.35">
      <c r="B137" s="64" t="str">
        <f t="shared" si="80"/>
        <v>Tilley</v>
      </c>
      <c r="C137" s="128">
        <f t="shared" si="82"/>
        <v>1</v>
      </c>
      <c r="D137" s="128">
        <f t="shared" si="82"/>
        <v>2</v>
      </c>
      <c r="E137" s="128">
        <f t="shared" si="82"/>
        <v>1</v>
      </c>
      <c r="F137" s="128">
        <f t="shared" si="82"/>
        <v>0</v>
      </c>
      <c r="G137" s="128">
        <f t="shared" si="82"/>
        <v>1</v>
      </c>
      <c r="H137" s="128">
        <f t="shared" si="82"/>
        <v>3</v>
      </c>
      <c r="I137" s="128">
        <f t="shared" si="82"/>
        <v>1</v>
      </c>
      <c r="J137" s="128">
        <f t="shared" si="82"/>
        <v>0</v>
      </c>
      <c r="K137" s="128">
        <f t="shared" si="82"/>
        <v>2</v>
      </c>
      <c r="L137" s="128">
        <f t="shared" si="83"/>
        <v>11</v>
      </c>
      <c r="M137" s="128">
        <f t="shared" si="79"/>
        <v>0</v>
      </c>
      <c r="N137" s="128">
        <f t="shared" si="79"/>
        <v>0</v>
      </c>
      <c r="O137" s="128">
        <f t="shared" si="79"/>
        <v>1</v>
      </c>
      <c r="P137" s="128">
        <f t="shared" si="79"/>
        <v>0</v>
      </c>
      <c r="Q137" s="128">
        <f t="shared" si="79"/>
        <v>1</v>
      </c>
      <c r="R137" s="128">
        <f t="shared" si="79"/>
        <v>1</v>
      </c>
      <c r="S137" s="128">
        <f t="shared" si="79"/>
        <v>0</v>
      </c>
      <c r="T137" s="128">
        <f t="shared" si="79"/>
        <v>0</v>
      </c>
      <c r="U137" s="128">
        <f t="shared" si="79"/>
        <v>1</v>
      </c>
      <c r="V137" s="128">
        <f t="shared" si="81"/>
        <v>4</v>
      </c>
      <c r="W137" s="92">
        <f t="shared" si="84"/>
        <v>15</v>
      </c>
    </row>
    <row r="138" spans="2:23" x14ac:dyDescent="0.35">
      <c r="B138" s="64" t="str">
        <f t="shared" si="80"/>
        <v>Greiner</v>
      </c>
      <c r="C138" s="128">
        <f t="shared" si="82"/>
        <v>0</v>
      </c>
      <c r="D138" s="128">
        <f t="shared" si="82"/>
        <v>1</v>
      </c>
      <c r="E138" s="128">
        <f t="shared" si="82"/>
        <v>0</v>
      </c>
      <c r="F138" s="128">
        <f t="shared" si="82"/>
        <v>2</v>
      </c>
      <c r="G138" s="128">
        <f t="shared" si="82"/>
        <v>1</v>
      </c>
      <c r="H138" s="128">
        <f t="shared" si="82"/>
        <v>1</v>
      </c>
      <c r="I138" s="128">
        <f t="shared" si="82"/>
        <v>0</v>
      </c>
      <c r="J138" s="128">
        <f t="shared" si="82"/>
        <v>2</v>
      </c>
      <c r="K138" s="128">
        <f t="shared" si="82"/>
        <v>1</v>
      </c>
      <c r="L138" s="128">
        <f t="shared" si="83"/>
        <v>8</v>
      </c>
      <c r="M138" s="128">
        <f t="shared" si="79"/>
        <v>2</v>
      </c>
      <c r="N138" s="128">
        <f t="shared" si="79"/>
        <v>0</v>
      </c>
      <c r="O138" s="128">
        <f t="shared" si="79"/>
        <v>2</v>
      </c>
      <c r="P138" s="128">
        <f t="shared" si="79"/>
        <v>1</v>
      </c>
      <c r="Q138" s="128">
        <f t="shared" si="79"/>
        <v>1</v>
      </c>
      <c r="R138" s="128">
        <f t="shared" si="79"/>
        <v>2</v>
      </c>
      <c r="S138" s="128">
        <f t="shared" si="79"/>
        <v>2</v>
      </c>
      <c r="T138" s="128">
        <f t="shared" si="79"/>
        <v>2</v>
      </c>
      <c r="U138" s="128">
        <f t="shared" si="79"/>
        <v>1</v>
      </c>
      <c r="V138" s="128">
        <f t="shared" si="81"/>
        <v>13</v>
      </c>
      <c r="W138" s="92">
        <f t="shared" si="84"/>
        <v>21</v>
      </c>
    </row>
    <row r="139" spans="2:23" x14ac:dyDescent="0.35">
      <c r="B139" s="64" t="str">
        <f t="shared" si="80"/>
        <v>Hart</v>
      </c>
      <c r="C139" s="128">
        <f t="shared" si="82"/>
        <v>0</v>
      </c>
      <c r="D139" s="128">
        <f t="shared" si="82"/>
        <v>0</v>
      </c>
      <c r="E139" s="128">
        <f t="shared" si="82"/>
        <v>1</v>
      </c>
      <c r="F139" s="128">
        <f t="shared" si="82"/>
        <v>0</v>
      </c>
      <c r="G139" s="128">
        <f t="shared" si="82"/>
        <v>1</v>
      </c>
      <c r="H139" s="128">
        <f t="shared" si="82"/>
        <v>1</v>
      </c>
      <c r="I139" s="128">
        <f t="shared" si="82"/>
        <v>1</v>
      </c>
      <c r="J139" s="128">
        <f t="shared" si="82"/>
        <v>2</v>
      </c>
      <c r="K139" s="128">
        <f t="shared" si="82"/>
        <v>1</v>
      </c>
      <c r="L139" s="128">
        <f t="shared" si="83"/>
        <v>7</v>
      </c>
      <c r="M139" s="128">
        <f t="shared" si="79"/>
        <v>1</v>
      </c>
      <c r="N139" s="128">
        <f t="shared" si="79"/>
        <v>1</v>
      </c>
      <c r="O139" s="128">
        <f t="shared" si="79"/>
        <v>1</v>
      </c>
      <c r="P139" s="128">
        <f t="shared" si="79"/>
        <v>0</v>
      </c>
      <c r="Q139" s="128">
        <f t="shared" si="79"/>
        <v>0</v>
      </c>
      <c r="R139" s="128">
        <f t="shared" si="79"/>
        <v>0</v>
      </c>
      <c r="S139" s="128">
        <f t="shared" si="79"/>
        <v>2</v>
      </c>
      <c r="T139" s="128">
        <f t="shared" si="79"/>
        <v>0</v>
      </c>
      <c r="U139" s="128">
        <f t="shared" si="79"/>
        <v>1</v>
      </c>
      <c r="V139" s="128">
        <f t="shared" si="81"/>
        <v>6</v>
      </c>
      <c r="W139" s="92">
        <f t="shared" si="84"/>
        <v>13</v>
      </c>
    </row>
    <row r="140" spans="2:23" x14ac:dyDescent="0.35">
      <c r="B140" s="64" t="str">
        <f t="shared" si="80"/>
        <v>Stever</v>
      </c>
      <c r="C140" s="128">
        <f t="shared" si="82"/>
        <v>0</v>
      </c>
      <c r="D140" s="128">
        <f t="shared" si="82"/>
        <v>3</v>
      </c>
      <c r="E140" s="128">
        <f t="shared" si="82"/>
        <v>1</v>
      </c>
      <c r="F140" s="128">
        <f t="shared" si="82"/>
        <v>2</v>
      </c>
      <c r="G140" s="128">
        <f t="shared" si="82"/>
        <v>2</v>
      </c>
      <c r="H140" s="128">
        <f t="shared" si="82"/>
        <v>0</v>
      </c>
      <c r="I140" s="128">
        <f t="shared" si="82"/>
        <v>1</v>
      </c>
      <c r="J140" s="128">
        <f t="shared" si="82"/>
        <v>3</v>
      </c>
      <c r="K140" s="128">
        <f t="shared" si="82"/>
        <v>0</v>
      </c>
      <c r="L140" s="128">
        <f t="shared" si="83"/>
        <v>12</v>
      </c>
      <c r="M140" s="128">
        <f t="shared" si="79"/>
        <v>2</v>
      </c>
      <c r="N140" s="128">
        <f t="shared" si="79"/>
        <v>0</v>
      </c>
      <c r="O140" s="128">
        <f t="shared" si="79"/>
        <v>1</v>
      </c>
      <c r="P140" s="128">
        <f t="shared" si="79"/>
        <v>1</v>
      </c>
      <c r="Q140" s="128">
        <f t="shared" si="79"/>
        <v>0</v>
      </c>
      <c r="R140" s="128">
        <f t="shared" si="79"/>
        <v>0</v>
      </c>
      <c r="S140" s="128">
        <f t="shared" si="79"/>
        <v>1</v>
      </c>
      <c r="T140" s="128">
        <f t="shared" si="79"/>
        <v>0</v>
      </c>
      <c r="U140" s="128">
        <f t="shared" si="79"/>
        <v>0</v>
      </c>
      <c r="V140" s="128">
        <f t="shared" si="81"/>
        <v>5</v>
      </c>
      <c r="W140" s="92">
        <f t="shared" si="84"/>
        <v>17</v>
      </c>
    </row>
    <row r="141" spans="2:23" x14ac:dyDescent="0.35">
      <c r="B141" s="64" t="str">
        <f t="shared" si="80"/>
        <v>Mueller</v>
      </c>
      <c r="C141" s="128">
        <f t="shared" si="82"/>
        <v>0</v>
      </c>
      <c r="D141" s="128">
        <f t="shared" si="82"/>
        <v>1</v>
      </c>
      <c r="E141" s="128">
        <f t="shared" si="82"/>
        <v>0</v>
      </c>
      <c r="F141" s="128">
        <f t="shared" si="82"/>
        <v>1</v>
      </c>
      <c r="G141" s="128">
        <f t="shared" si="82"/>
        <v>1</v>
      </c>
      <c r="H141" s="128">
        <f t="shared" si="82"/>
        <v>0</v>
      </c>
      <c r="I141" s="128">
        <f t="shared" si="82"/>
        <v>0</v>
      </c>
      <c r="J141" s="128">
        <f t="shared" si="82"/>
        <v>0</v>
      </c>
      <c r="K141" s="128">
        <f t="shared" si="82"/>
        <v>0</v>
      </c>
      <c r="L141" s="128">
        <f t="shared" si="83"/>
        <v>3</v>
      </c>
      <c r="M141" s="128">
        <f t="shared" si="79"/>
        <v>0</v>
      </c>
      <c r="N141" s="128">
        <f t="shared" si="79"/>
        <v>2</v>
      </c>
      <c r="O141" s="128">
        <f t="shared" si="79"/>
        <v>2</v>
      </c>
      <c r="P141" s="128">
        <f t="shared" si="79"/>
        <v>1</v>
      </c>
      <c r="Q141" s="128">
        <f t="shared" si="79"/>
        <v>1</v>
      </c>
      <c r="R141" s="128">
        <f t="shared" si="79"/>
        <v>2</v>
      </c>
      <c r="S141" s="128">
        <f t="shared" si="79"/>
        <v>1</v>
      </c>
      <c r="T141" s="128">
        <f t="shared" si="79"/>
        <v>0</v>
      </c>
      <c r="U141" s="128">
        <f t="shared" si="79"/>
        <v>1</v>
      </c>
      <c r="V141" s="128">
        <f t="shared" si="81"/>
        <v>10</v>
      </c>
      <c r="W141" s="92">
        <f t="shared" si="84"/>
        <v>13</v>
      </c>
    </row>
    <row r="142" spans="2:23" x14ac:dyDescent="0.35">
      <c r="B142" s="64" t="str">
        <f t="shared" si="80"/>
        <v>Rogers</v>
      </c>
      <c r="C142" s="128">
        <f t="shared" si="82"/>
        <v>1</v>
      </c>
      <c r="D142" s="128">
        <f t="shared" si="82"/>
        <v>0</v>
      </c>
      <c r="E142" s="128">
        <f t="shared" si="82"/>
        <v>0</v>
      </c>
      <c r="F142" s="128">
        <f t="shared" si="82"/>
        <v>0</v>
      </c>
      <c r="G142" s="128">
        <f t="shared" si="82"/>
        <v>1</v>
      </c>
      <c r="H142" s="128">
        <f t="shared" si="82"/>
        <v>0</v>
      </c>
      <c r="I142" s="128">
        <f t="shared" si="82"/>
        <v>2</v>
      </c>
      <c r="J142" s="128">
        <f t="shared" si="82"/>
        <v>2</v>
      </c>
      <c r="K142" s="128">
        <f t="shared" si="82"/>
        <v>0</v>
      </c>
      <c r="L142" s="128">
        <f t="shared" si="83"/>
        <v>6</v>
      </c>
      <c r="M142" s="128">
        <f t="shared" si="79"/>
        <v>0</v>
      </c>
      <c r="N142" s="128">
        <f t="shared" si="79"/>
        <v>1</v>
      </c>
      <c r="O142" s="128">
        <f t="shared" si="79"/>
        <v>0</v>
      </c>
      <c r="P142" s="128">
        <f t="shared" si="79"/>
        <v>0</v>
      </c>
      <c r="Q142" s="128">
        <f t="shared" si="79"/>
        <v>1</v>
      </c>
      <c r="R142" s="128">
        <f t="shared" si="79"/>
        <v>1</v>
      </c>
      <c r="S142" s="128">
        <f t="shared" si="79"/>
        <v>0</v>
      </c>
      <c r="T142" s="128">
        <f t="shared" si="79"/>
        <v>1</v>
      </c>
      <c r="U142" s="128">
        <f t="shared" si="79"/>
        <v>2</v>
      </c>
      <c r="V142" s="128">
        <f t="shared" si="81"/>
        <v>6</v>
      </c>
      <c r="W142" s="92">
        <f t="shared" si="84"/>
        <v>12</v>
      </c>
    </row>
    <row r="143" spans="2:23" x14ac:dyDescent="0.35">
      <c r="B143" s="64" t="str">
        <f t="shared" si="80"/>
        <v>Stever II</v>
      </c>
      <c r="C143" s="128">
        <f t="shared" si="82"/>
        <v>0</v>
      </c>
      <c r="D143" s="128">
        <f t="shared" si="82"/>
        <v>0</v>
      </c>
      <c r="E143" s="128">
        <f t="shared" si="82"/>
        <v>0</v>
      </c>
      <c r="F143" s="128">
        <f t="shared" si="82"/>
        <v>1</v>
      </c>
      <c r="G143" s="128">
        <f t="shared" si="82"/>
        <v>1</v>
      </c>
      <c r="H143" s="128">
        <f t="shared" si="82"/>
        <v>1</v>
      </c>
      <c r="I143" s="128">
        <f t="shared" si="82"/>
        <v>0</v>
      </c>
      <c r="J143" s="128">
        <f t="shared" si="82"/>
        <v>0</v>
      </c>
      <c r="K143" s="128">
        <f t="shared" si="82"/>
        <v>0</v>
      </c>
      <c r="L143" s="128">
        <f t="shared" si="83"/>
        <v>3</v>
      </c>
      <c r="M143" s="128">
        <f t="shared" si="79"/>
        <v>1</v>
      </c>
      <c r="N143" s="128">
        <f t="shared" si="79"/>
        <v>0</v>
      </c>
      <c r="O143" s="128">
        <f t="shared" si="79"/>
        <v>1</v>
      </c>
      <c r="P143" s="128">
        <f t="shared" si="79"/>
        <v>0</v>
      </c>
      <c r="Q143" s="128">
        <f t="shared" si="79"/>
        <v>1</v>
      </c>
      <c r="R143" s="128">
        <f t="shared" si="79"/>
        <v>0</v>
      </c>
      <c r="S143" s="128">
        <f t="shared" si="79"/>
        <v>1</v>
      </c>
      <c r="T143" s="128">
        <f t="shared" si="79"/>
        <v>0</v>
      </c>
      <c r="U143" s="128">
        <f t="shared" si="79"/>
        <v>1</v>
      </c>
      <c r="V143" s="128">
        <f t="shared" si="81"/>
        <v>5</v>
      </c>
      <c r="W143" s="92">
        <f t="shared" si="84"/>
        <v>8</v>
      </c>
    </row>
    <row r="146" spans="1:23" ht="21" x14ac:dyDescent="0.5">
      <c r="B146" s="33" t="s">
        <v>30</v>
      </c>
      <c r="C146" s="34"/>
      <c r="D146" s="34"/>
      <c r="E146" s="34"/>
      <c r="F146" s="34"/>
      <c r="G146" s="34"/>
      <c r="H146" s="34"/>
      <c r="I146" s="34"/>
      <c r="J146" s="34"/>
      <c r="K146" s="34"/>
      <c r="L146" s="34"/>
      <c r="M146" s="34"/>
      <c r="N146" s="34"/>
      <c r="O146" s="34"/>
      <c r="P146" s="34"/>
      <c r="Q146" s="34"/>
      <c r="R146" s="34"/>
      <c r="S146" s="34"/>
      <c r="T146" s="34"/>
      <c r="U146" s="34"/>
      <c r="V146" s="34"/>
      <c r="W146" s="35"/>
    </row>
    <row r="147" spans="1:23" x14ac:dyDescent="0.35">
      <c r="B147" s="146" t="s">
        <v>31</v>
      </c>
      <c r="C147" s="43">
        <v>1</v>
      </c>
      <c r="D147" s="43">
        <v>2</v>
      </c>
      <c r="E147" s="43">
        <v>3</v>
      </c>
      <c r="F147" s="43">
        <v>4</v>
      </c>
      <c r="G147" s="43">
        <v>5</v>
      </c>
      <c r="H147" s="37" t="s">
        <v>15</v>
      </c>
      <c r="I147" s="37"/>
      <c r="J147" s="37"/>
      <c r="K147" s="37"/>
      <c r="L147" s="37"/>
      <c r="M147" s="37"/>
      <c r="N147" s="37"/>
      <c r="O147" s="37"/>
      <c r="P147" s="37"/>
      <c r="Q147" s="37"/>
      <c r="R147" s="37"/>
      <c r="S147" s="37"/>
      <c r="T147" s="37"/>
      <c r="U147" s="37"/>
      <c r="V147" s="37"/>
      <c r="W147" s="37"/>
    </row>
    <row r="148" spans="1:23" ht="10.5" customHeight="1" x14ac:dyDescent="0.35">
      <c r="A148" s="141" t="s">
        <v>45</v>
      </c>
      <c r="B148" s="341"/>
      <c r="C148" s="117"/>
      <c r="D148" s="117"/>
      <c r="E148" s="117"/>
      <c r="F148" s="117"/>
      <c r="G148" s="117"/>
      <c r="H148" s="394"/>
      <c r="I148" s="117"/>
      <c r="J148" s="117"/>
      <c r="K148" s="117"/>
      <c r="L148" s="117"/>
      <c r="M148" s="117"/>
      <c r="N148" s="117"/>
      <c r="O148" s="117"/>
      <c r="P148" s="117"/>
      <c r="Q148" s="117"/>
      <c r="R148" s="117"/>
      <c r="S148" s="117"/>
      <c r="T148" s="117"/>
      <c r="U148" s="117"/>
      <c r="V148" s="117"/>
      <c r="W148" s="342"/>
    </row>
    <row r="149" spans="1:23" x14ac:dyDescent="0.35">
      <c r="A149">
        <f>VLOOKUP(B149,'Player Info'!B5:D20,3,FALSE)</f>
        <v>4</v>
      </c>
      <c r="B149" s="391" t="s">
        <v>71</v>
      </c>
      <c r="C149" s="92">
        <f>VLOOKUP(B149,'Day One'!B105:W120,22,FALSE)</f>
        <v>46</v>
      </c>
      <c r="D149" s="92">
        <f>VLOOKUP(B149,'Day Two'!B106:W121,22,FALSE)</f>
        <v>67</v>
      </c>
      <c r="E149" s="92">
        <f>VLOOKUP(B149,'Day Three'!B106:W121,22,FALSE)</f>
        <v>77</v>
      </c>
      <c r="F149" s="92"/>
      <c r="G149" s="92"/>
      <c r="H149" s="145">
        <f t="shared" ref="H149:H164" si="85">SUM(C149:G149)</f>
        <v>190</v>
      </c>
      <c r="I149" s="2"/>
      <c r="J149" s="2"/>
      <c r="K149" s="2"/>
      <c r="L149" s="2"/>
      <c r="M149" s="2"/>
      <c r="N149" s="2"/>
      <c r="O149" s="2"/>
      <c r="P149" s="2"/>
      <c r="Q149" s="2"/>
      <c r="R149" s="2"/>
      <c r="S149" s="2"/>
      <c r="T149" s="2"/>
      <c r="U149" s="2"/>
      <c r="V149" s="2"/>
      <c r="W149" s="80"/>
    </row>
    <row r="150" spans="1:23" x14ac:dyDescent="0.35">
      <c r="A150">
        <f>VLOOKUP(B150,'Player Info'!B5:D20,3,FALSE)</f>
        <v>3</v>
      </c>
      <c r="B150" s="391" t="s">
        <v>97</v>
      </c>
      <c r="C150" s="92">
        <f>VLOOKUP(B150,'Day One'!B105:W120,22,FALSE)</f>
        <v>52</v>
      </c>
      <c r="D150" s="92">
        <f>VLOOKUP(B150,'Day Two'!B106:W121,22,FALSE)</f>
        <v>70</v>
      </c>
      <c r="E150" s="92">
        <f>VLOOKUP(B150,'Day Three'!B106:W121,22,FALSE)</f>
        <v>81</v>
      </c>
      <c r="F150" s="92"/>
      <c r="G150" s="92"/>
      <c r="H150" s="145">
        <f t="shared" si="85"/>
        <v>203</v>
      </c>
      <c r="I150" s="2"/>
      <c r="J150" s="2"/>
      <c r="K150" s="2"/>
      <c r="L150" s="2"/>
      <c r="M150" s="2"/>
      <c r="N150" s="2"/>
      <c r="O150" s="2"/>
      <c r="P150" s="2"/>
      <c r="Q150" s="2"/>
      <c r="R150" s="2"/>
      <c r="S150" s="2"/>
      <c r="T150" s="2"/>
      <c r="U150" s="2"/>
      <c r="V150" s="2"/>
      <c r="W150" s="80"/>
    </row>
    <row r="151" spans="1:23" x14ac:dyDescent="0.35">
      <c r="A151">
        <f>VLOOKUP(B151,'Player Info'!B5:D20,3,FALSE)</f>
        <v>2</v>
      </c>
      <c r="B151" s="391" t="s">
        <v>98</v>
      </c>
      <c r="C151" s="92">
        <f>VLOOKUP(B151,'Day One'!B105:W120,22,FALSE)</f>
        <v>56</v>
      </c>
      <c r="D151" s="92">
        <f>VLOOKUP(B151,'Day Two'!B106:W121,22,FALSE)</f>
        <v>75</v>
      </c>
      <c r="E151" s="92">
        <f>VLOOKUP(B151,'Day Three'!B106:W121,22,FALSE)</f>
        <v>77</v>
      </c>
      <c r="F151" s="92"/>
      <c r="G151" s="92"/>
      <c r="H151" s="145">
        <f t="shared" si="85"/>
        <v>208</v>
      </c>
      <c r="I151" s="2"/>
      <c r="J151" s="2"/>
      <c r="K151" s="2"/>
      <c r="L151" s="2"/>
      <c r="M151" s="2"/>
      <c r="N151" s="2"/>
      <c r="O151" s="2"/>
      <c r="P151" s="2"/>
      <c r="Q151" s="2"/>
      <c r="R151" s="2"/>
      <c r="S151" s="2"/>
      <c r="T151" s="2"/>
      <c r="U151" s="2"/>
      <c r="V151" s="2"/>
      <c r="W151" s="80"/>
    </row>
    <row r="152" spans="1:23" x14ac:dyDescent="0.35">
      <c r="A152">
        <f>VLOOKUP(B152,'Player Info'!B5:D20,3,FALSE)</f>
        <v>5</v>
      </c>
      <c r="B152" s="391" t="s">
        <v>94</v>
      </c>
      <c r="C152" s="92">
        <f>VLOOKUP(B152,'Day One'!B105:W120,22,FALSE)</f>
        <v>63</v>
      </c>
      <c r="D152" s="92">
        <f>VLOOKUP(B152,'Day Two'!B106:W121,22,FALSE)</f>
        <v>78</v>
      </c>
      <c r="E152" s="92">
        <f>VLOOKUP(B152,'Day Three'!B106:W121,22,FALSE)</f>
        <v>74</v>
      </c>
      <c r="F152" s="92"/>
      <c r="G152" s="92"/>
      <c r="H152" s="145">
        <f t="shared" si="85"/>
        <v>215</v>
      </c>
      <c r="I152" s="2"/>
      <c r="J152" s="2"/>
      <c r="K152" s="2"/>
      <c r="L152" s="2"/>
      <c r="M152" s="2"/>
      <c r="N152" s="2"/>
      <c r="O152" s="2"/>
      <c r="P152" s="2"/>
      <c r="Q152" s="2"/>
      <c r="R152" s="2"/>
      <c r="S152" s="2"/>
      <c r="T152" s="2"/>
      <c r="U152" s="2"/>
      <c r="V152" s="2"/>
      <c r="W152" s="80"/>
    </row>
    <row r="153" spans="1:23" x14ac:dyDescent="0.35">
      <c r="A153">
        <f>VLOOKUP(B153,'Player Info'!B5:D20,3,FALSE)</f>
        <v>1</v>
      </c>
      <c r="B153" s="391" t="s">
        <v>7</v>
      </c>
      <c r="C153" s="92">
        <f>VLOOKUP(B153,'Day One'!B105:W120,22,FALSE)</f>
        <v>63</v>
      </c>
      <c r="D153" s="92">
        <f>VLOOKUP(B153,'Day Two'!B106:W121,22,FALSE)</f>
        <v>79</v>
      </c>
      <c r="E153" s="92">
        <f>VLOOKUP(B153,'Day Three'!B106:W121,22,FALSE)</f>
        <v>73</v>
      </c>
      <c r="F153" s="92"/>
      <c r="G153" s="92"/>
      <c r="H153" s="145">
        <f t="shared" si="85"/>
        <v>215</v>
      </c>
      <c r="I153" s="2"/>
      <c r="J153" s="2"/>
      <c r="K153" s="2"/>
      <c r="L153" s="2"/>
      <c r="M153" s="2"/>
      <c r="N153" s="2"/>
      <c r="O153" s="2"/>
      <c r="P153" s="2"/>
      <c r="Q153" s="2"/>
      <c r="R153" s="2"/>
      <c r="S153" s="2"/>
      <c r="T153" s="2"/>
      <c r="U153" s="2"/>
      <c r="V153" s="2"/>
      <c r="W153" s="80"/>
    </row>
    <row r="154" spans="1:23" x14ac:dyDescent="0.35">
      <c r="A154">
        <f>VLOOKUP(B154,'Player Info'!B5:D20,3,FALSE)</f>
        <v>7</v>
      </c>
      <c r="B154" s="391" t="s">
        <v>6</v>
      </c>
      <c r="C154" s="92">
        <f>VLOOKUP(B154,'Day One'!B105:W120,22,FALSE)</f>
        <v>64</v>
      </c>
      <c r="D154" s="92">
        <f>VLOOKUP(B154,'Day Two'!B106:W121,22,FALSE)</f>
        <v>80</v>
      </c>
      <c r="E154" s="92">
        <f>VLOOKUP(B154,'Day Three'!B106:W121,22,FALSE)</f>
        <v>74</v>
      </c>
      <c r="F154" s="92"/>
      <c r="G154" s="92"/>
      <c r="H154" s="145">
        <f t="shared" si="85"/>
        <v>218</v>
      </c>
      <c r="I154" s="2"/>
      <c r="J154" s="2"/>
      <c r="K154" s="2"/>
      <c r="L154" s="2"/>
      <c r="M154" s="2"/>
      <c r="N154" s="2"/>
      <c r="O154" s="2"/>
      <c r="P154" s="2"/>
      <c r="Q154" s="2"/>
      <c r="R154" s="2"/>
      <c r="S154" s="2"/>
      <c r="T154" s="2"/>
      <c r="U154" s="2"/>
      <c r="V154" s="2"/>
      <c r="W154" s="80"/>
    </row>
    <row r="155" spans="1:23" x14ac:dyDescent="0.35">
      <c r="A155">
        <f>VLOOKUP(B155,'Player Info'!B5:D20,3,FALSE)</f>
        <v>8</v>
      </c>
      <c r="B155" s="391" t="s">
        <v>19</v>
      </c>
      <c r="C155" s="92">
        <f>VLOOKUP(B155,'Day One'!B105:W120,22,FALSE)</f>
        <v>57</v>
      </c>
      <c r="D155" s="92">
        <f>VLOOKUP(B155,'Day Two'!B106:W121,22,FALSE)</f>
        <v>80</v>
      </c>
      <c r="E155" s="92">
        <f>VLOOKUP(B155,'Day Three'!B106:W121,22,FALSE)</f>
        <v>73</v>
      </c>
      <c r="F155" s="92"/>
      <c r="G155" s="92"/>
      <c r="H155" s="145">
        <f t="shared" si="85"/>
        <v>210</v>
      </c>
      <c r="I155" s="2"/>
      <c r="J155" s="2"/>
      <c r="K155" s="2"/>
      <c r="L155" s="2"/>
      <c r="M155" s="2"/>
      <c r="N155" s="2"/>
      <c r="O155" s="2"/>
      <c r="P155" s="2"/>
      <c r="Q155" s="2"/>
      <c r="R155" s="2"/>
      <c r="S155" s="2"/>
      <c r="T155" s="2"/>
      <c r="U155" s="2"/>
      <c r="V155" s="2"/>
      <c r="W155" s="80"/>
    </row>
    <row r="156" spans="1:23" x14ac:dyDescent="0.35">
      <c r="A156">
        <f>VLOOKUP(B156,'Player Info'!B5:D20,3,FALSE)</f>
        <v>11</v>
      </c>
      <c r="B156" s="391" t="s">
        <v>96</v>
      </c>
      <c r="C156" s="92">
        <f>VLOOKUP(B156,'Day One'!B105:W120,22,FALSE)</f>
        <v>60</v>
      </c>
      <c r="D156" s="92">
        <f>VLOOKUP(B156,'Day Two'!B106:W121,22,FALSE)</f>
        <v>71</v>
      </c>
      <c r="E156" s="92">
        <f>VLOOKUP(B156,'Day Three'!B106:W121,22,FALSE)</f>
        <v>75</v>
      </c>
      <c r="F156" s="92"/>
      <c r="G156" s="92"/>
      <c r="H156" s="145">
        <f t="shared" si="85"/>
        <v>206</v>
      </c>
      <c r="I156" s="2"/>
      <c r="J156" s="2"/>
      <c r="K156" s="2"/>
      <c r="L156" s="2"/>
      <c r="M156" s="2"/>
      <c r="N156" s="2"/>
      <c r="O156" s="2"/>
      <c r="P156" s="2"/>
      <c r="Q156" s="2"/>
      <c r="R156" s="2"/>
      <c r="S156" s="2"/>
      <c r="T156" s="2"/>
      <c r="U156" s="2"/>
      <c r="V156" s="2"/>
      <c r="W156" s="80"/>
    </row>
    <row r="157" spans="1:23" x14ac:dyDescent="0.35">
      <c r="A157">
        <f>VLOOKUP(B157,'Player Info'!B5:D20,3,FALSE)</f>
        <v>6</v>
      </c>
      <c r="B157" s="391" t="s">
        <v>72</v>
      </c>
      <c r="C157" s="92">
        <f>VLOOKUP(B157,'Day One'!B105:W120,22,FALSE)</f>
        <v>56</v>
      </c>
      <c r="D157" s="92">
        <f>VLOOKUP(B157,'Day Two'!B106:W121,22,FALSE)</f>
        <v>79</v>
      </c>
      <c r="E157" s="92">
        <f>VLOOKUP(B157,'Day Three'!B106:W121,22,FALSE)</f>
        <v>71</v>
      </c>
      <c r="F157" s="92"/>
      <c r="G157" s="92"/>
      <c r="H157" s="145">
        <f t="shared" si="85"/>
        <v>206</v>
      </c>
      <c r="I157" s="2"/>
      <c r="J157" s="2"/>
      <c r="K157" s="2"/>
      <c r="L157" s="2"/>
      <c r="M157" s="2"/>
      <c r="N157" s="2"/>
      <c r="O157" s="2"/>
      <c r="P157" s="2"/>
      <c r="Q157" s="2"/>
      <c r="R157" s="2"/>
      <c r="S157" s="2"/>
      <c r="T157" s="2"/>
      <c r="U157" s="2"/>
      <c r="V157" s="2"/>
      <c r="W157" s="80"/>
    </row>
    <row r="158" spans="1:23" x14ac:dyDescent="0.35">
      <c r="A158">
        <f>VLOOKUP(B158,'Player Info'!B5:D20,3,FALSE)</f>
        <v>10</v>
      </c>
      <c r="B158" s="391" t="s">
        <v>105</v>
      </c>
      <c r="C158" s="92">
        <f>VLOOKUP(B158,'Day One'!B105:W120,22,FALSE)</f>
        <v>55</v>
      </c>
      <c r="D158" s="92">
        <f>VLOOKUP(B158,'Day Two'!B106:W121,22,FALSE)</f>
        <v>76</v>
      </c>
      <c r="E158" s="92">
        <f>VLOOKUP(B158,'Day Three'!B106:W121,22,FALSE)</f>
        <v>77</v>
      </c>
      <c r="F158" s="92"/>
      <c r="G158" s="92"/>
      <c r="H158" s="145">
        <f t="shared" si="85"/>
        <v>208</v>
      </c>
      <c r="I158" s="2"/>
      <c r="J158" s="2"/>
      <c r="K158" s="2"/>
      <c r="L158" s="2"/>
      <c r="M158" s="2"/>
      <c r="N158" s="2"/>
      <c r="O158" s="2"/>
      <c r="P158" s="2"/>
      <c r="Q158" s="2"/>
      <c r="R158" s="2"/>
      <c r="S158" s="2"/>
      <c r="T158" s="2"/>
      <c r="U158" s="2"/>
      <c r="V158" s="2"/>
      <c r="W158" s="80"/>
    </row>
    <row r="159" spans="1:23" x14ac:dyDescent="0.35">
      <c r="A159">
        <f>VLOOKUP(B159,'Player Info'!B5:D20,3,FALSE)</f>
        <v>9</v>
      </c>
      <c r="B159" s="391" t="s">
        <v>11</v>
      </c>
      <c r="C159" s="92">
        <f>VLOOKUP(B159,'Day One'!B105:W120,22,FALSE)</f>
        <v>60</v>
      </c>
      <c r="D159" s="92">
        <f>VLOOKUP(B159,'Day Two'!B106:W121,22,FALSE)</f>
        <v>74</v>
      </c>
      <c r="E159" s="92">
        <f>VLOOKUP(B159,'Day Three'!B106:W121,22,FALSE)</f>
        <v>80</v>
      </c>
      <c r="F159" s="92"/>
      <c r="G159" s="92"/>
      <c r="H159" s="145">
        <f t="shared" si="85"/>
        <v>214</v>
      </c>
      <c r="I159" s="2"/>
      <c r="J159" s="2"/>
      <c r="K159" s="2"/>
      <c r="L159" s="2"/>
      <c r="M159" s="2"/>
      <c r="N159" s="2"/>
      <c r="O159" s="2"/>
      <c r="P159" s="2"/>
      <c r="Q159" s="2"/>
      <c r="R159" s="2"/>
      <c r="S159" s="2"/>
      <c r="T159" s="2"/>
      <c r="U159" s="2"/>
      <c r="V159" s="2"/>
      <c r="W159" s="80"/>
    </row>
    <row r="160" spans="1:23" x14ac:dyDescent="0.35">
      <c r="A160">
        <f>VLOOKUP(B160,'Player Info'!B5:D20,3,FALSE)</f>
        <v>13</v>
      </c>
      <c r="B160" s="391" t="s">
        <v>20</v>
      </c>
      <c r="C160" s="92">
        <f>VLOOKUP(B160,'Day One'!B105:W120,22,FALSE)</f>
        <v>46</v>
      </c>
      <c r="D160" s="92">
        <f>VLOOKUP(B160,'Day Two'!B106:W121,22,FALSE)</f>
        <v>78</v>
      </c>
      <c r="E160" s="92">
        <f>VLOOKUP(B160,'Day Three'!B106:W121,22,FALSE)</f>
        <v>80</v>
      </c>
      <c r="F160" s="92"/>
      <c r="G160" s="92"/>
      <c r="H160" s="145">
        <f t="shared" si="85"/>
        <v>204</v>
      </c>
      <c r="I160" s="2"/>
      <c r="J160" s="2"/>
      <c r="K160" s="2"/>
      <c r="L160" s="2"/>
      <c r="M160" s="2"/>
      <c r="N160" s="2"/>
      <c r="O160" s="2"/>
      <c r="P160" s="2"/>
      <c r="Q160" s="2"/>
      <c r="R160" s="2"/>
      <c r="S160" s="2"/>
      <c r="T160" s="2"/>
      <c r="U160" s="2"/>
      <c r="V160" s="2"/>
      <c r="W160" s="80"/>
    </row>
    <row r="161" spans="1:23" x14ac:dyDescent="0.35">
      <c r="A161">
        <f>VLOOKUP(B161,'Player Info'!B5:D20,3,FALSE)</f>
        <v>12</v>
      </c>
      <c r="B161" s="391" t="s">
        <v>9</v>
      </c>
      <c r="C161" s="92">
        <f>VLOOKUP(B161,'Day One'!B105:W120,22,FALSE)</f>
        <v>58</v>
      </c>
      <c r="D161" s="92">
        <f>VLOOKUP(B161,'Day Two'!B106:W121,22,FALSE)</f>
        <v>73</v>
      </c>
      <c r="E161" s="92">
        <f>VLOOKUP(B161,'Day Three'!B106:W121,22,FALSE)</f>
        <v>83</v>
      </c>
      <c r="F161" s="92"/>
      <c r="G161" s="92"/>
      <c r="H161" s="145">
        <f t="shared" si="85"/>
        <v>214</v>
      </c>
      <c r="I161" s="2"/>
      <c r="J161" s="2"/>
      <c r="K161" s="2"/>
      <c r="L161" s="2"/>
      <c r="M161" s="2"/>
      <c r="N161" s="2"/>
      <c r="O161" s="2"/>
      <c r="P161" s="2"/>
      <c r="Q161" s="2"/>
      <c r="R161" s="2"/>
      <c r="S161" s="2"/>
      <c r="T161" s="2"/>
      <c r="U161" s="2"/>
      <c r="V161" s="2"/>
      <c r="W161" s="80"/>
    </row>
    <row r="162" spans="1:23" x14ac:dyDescent="0.35">
      <c r="A162">
        <f>VLOOKUP(B162,'Player Info'!B5:D20,3,FALSE)</f>
        <v>14</v>
      </c>
      <c r="B162" s="391" t="s">
        <v>100</v>
      </c>
      <c r="C162" s="92">
        <f>VLOOKUP(B162,'Day One'!B105:W120,22,FALSE)</f>
        <v>51</v>
      </c>
      <c r="D162" s="92">
        <f>VLOOKUP(B162,'Day Two'!B106:W121,22,FALSE)</f>
        <v>76</v>
      </c>
      <c r="E162" s="92">
        <f>VLOOKUP(B162,'Day Three'!B106:W121,22,FALSE)</f>
        <v>83</v>
      </c>
      <c r="F162" s="92"/>
      <c r="G162" s="92"/>
      <c r="H162" s="145">
        <f t="shared" si="85"/>
        <v>210</v>
      </c>
      <c r="I162" s="2"/>
      <c r="J162" s="2"/>
      <c r="K162" s="2"/>
      <c r="L162" s="2"/>
      <c r="M162" s="2"/>
      <c r="N162" s="2"/>
      <c r="O162" s="2"/>
      <c r="P162" s="2"/>
      <c r="Q162" s="2"/>
      <c r="R162" s="2"/>
      <c r="S162" s="2"/>
      <c r="T162" s="2"/>
      <c r="U162" s="2"/>
      <c r="V162" s="2"/>
      <c r="W162" s="80"/>
    </row>
    <row r="163" spans="1:23" x14ac:dyDescent="0.35">
      <c r="A163">
        <f>VLOOKUP(B163,'Player Info'!B5:D20,3,FALSE)</f>
        <v>16</v>
      </c>
      <c r="B163" s="391" t="s">
        <v>281</v>
      </c>
      <c r="C163" s="92">
        <f>VLOOKUP(B163,'Day One'!B105:W120,22,FALSE)</f>
        <v>56</v>
      </c>
      <c r="D163" s="92">
        <f>VLOOKUP(B163,'Day Two'!B106:W121,22,FALSE)</f>
        <v>97</v>
      </c>
      <c r="E163" s="92">
        <f>VLOOKUP(B163,'Day Three'!B106:W121,22,FALSE)</f>
        <v>90</v>
      </c>
      <c r="F163" s="92"/>
      <c r="G163" s="92"/>
      <c r="H163" s="145">
        <f t="shared" si="85"/>
        <v>243</v>
      </c>
      <c r="I163" s="2"/>
      <c r="J163" s="2"/>
      <c r="K163" s="2"/>
      <c r="L163" s="2"/>
      <c r="M163" s="2"/>
      <c r="N163" s="2"/>
      <c r="O163" s="2"/>
      <c r="P163" s="2"/>
      <c r="Q163" s="2"/>
      <c r="R163" s="2"/>
      <c r="S163" s="2"/>
      <c r="T163" s="2"/>
      <c r="U163" s="2"/>
      <c r="V163" s="2"/>
      <c r="W163" s="80"/>
    </row>
    <row r="164" spans="1:23" x14ac:dyDescent="0.35">
      <c r="A164">
        <f>VLOOKUP(B164,'Player Info'!B5:D20,3,FALSE)</f>
        <v>15</v>
      </c>
      <c r="B164" s="391" t="s">
        <v>13</v>
      </c>
      <c r="C164" s="92">
        <f>VLOOKUP(B164,'Day One'!B105:W120,22,FALSE)</f>
        <v>54</v>
      </c>
      <c r="D164" s="92">
        <f>VLOOKUP(B164,'Day Two'!B106:W121,22,FALSE)</f>
        <v>80</v>
      </c>
      <c r="E164" s="92">
        <f>VLOOKUP(B164,'Day Three'!B106:W121,22,FALSE)</f>
        <v>69</v>
      </c>
      <c r="F164" s="92"/>
      <c r="G164" s="92"/>
      <c r="H164" s="145">
        <f t="shared" si="85"/>
        <v>203</v>
      </c>
      <c r="I164" s="53"/>
      <c r="J164" s="53"/>
      <c r="K164" s="53"/>
      <c r="L164" s="53"/>
      <c r="M164" s="53"/>
      <c r="N164" s="53"/>
      <c r="O164" s="53"/>
      <c r="P164" s="53"/>
      <c r="Q164" s="53"/>
      <c r="R164" s="53"/>
      <c r="S164" s="53"/>
      <c r="T164" s="53"/>
      <c r="U164" s="53"/>
      <c r="V164" s="53"/>
      <c r="W164" s="54"/>
    </row>
    <row r="166" spans="1:23" ht="15" thickBot="1" x14ac:dyDescent="0.4"/>
    <row r="167" spans="1:23" ht="21" x14ac:dyDescent="0.5">
      <c r="B167" s="45" t="s">
        <v>36</v>
      </c>
      <c r="C167" s="46"/>
      <c r="D167" s="46"/>
      <c r="E167" s="46"/>
      <c r="F167" s="46"/>
      <c r="G167" s="46"/>
      <c r="H167" s="46"/>
      <c r="I167" s="46"/>
      <c r="J167" s="46"/>
      <c r="K167" s="46"/>
      <c r="L167" s="46"/>
      <c r="M167" s="46"/>
      <c r="N167" s="46"/>
      <c r="O167" s="46"/>
      <c r="P167" s="46"/>
      <c r="Q167" s="46"/>
      <c r="R167" s="46"/>
      <c r="S167" s="46"/>
      <c r="T167" s="46"/>
      <c r="U167" s="46"/>
      <c r="V167" s="46"/>
      <c r="W167" s="47"/>
    </row>
    <row r="168" spans="1:23" ht="15" thickBot="1" x14ac:dyDescent="0.4">
      <c r="B168" s="48" t="s">
        <v>31</v>
      </c>
      <c r="C168" s="642">
        <v>1</v>
      </c>
      <c r="D168" s="677"/>
      <c r="E168" s="712">
        <v>2</v>
      </c>
      <c r="F168" s="712"/>
      <c r="G168" s="712">
        <v>3</v>
      </c>
      <c r="H168" s="712"/>
      <c r="I168" s="712">
        <v>4</v>
      </c>
      <c r="J168" s="712"/>
      <c r="K168" s="712">
        <v>5</v>
      </c>
      <c r="L168" s="712"/>
      <c r="M168" s="645" t="s">
        <v>16</v>
      </c>
      <c r="N168" s="646"/>
      <c r="O168" s="645"/>
      <c r="P168" s="646"/>
      <c r="Q168" s="43"/>
      <c r="R168" s="43"/>
      <c r="S168" s="43"/>
      <c r="T168" s="43"/>
      <c r="U168" s="43"/>
      <c r="V168" s="43"/>
      <c r="W168" s="49"/>
    </row>
    <row r="169" spans="1:23" ht="15" thickBot="1" x14ac:dyDescent="0.4">
      <c r="B169" s="134" t="s">
        <v>42</v>
      </c>
      <c r="C169" s="161" t="s">
        <v>43</v>
      </c>
      <c r="D169" s="162" t="s">
        <v>44</v>
      </c>
      <c r="E169" s="171" t="s">
        <v>43</v>
      </c>
      <c r="F169" s="172" t="s">
        <v>44</v>
      </c>
      <c r="G169" s="171" t="s">
        <v>43</v>
      </c>
      <c r="H169" s="172" t="s">
        <v>44</v>
      </c>
      <c r="I169" s="163" t="s">
        <v>43</v>
      </c>
      <c r="J169" s="468" t="s">
        <v>109</v>
      </c>
      <c r="K169" s="163" t="s">
        <v>43</v>
      </c>
      <c r="L169" s="164" t="s">
        <v>44</v>
      </c>
      <c r="M169" s="118"/>
      <c r="N169" s="118"/>
      <c r="O169" s="118"/>
      <c r="P169" s="118"/>
      <c r="Q169" s="118"/>
      <c r="R169" s="118"/>
      <c r="S169" s="118"/>
      <c r="T169" s="118"/>
      <c r="U169" s="118"/>
      <c r="V169" s="118"/>
      <c r="W169" s="119"/>
    </row>
    <row r="170" spans="1:23" ht="15.5" x14ac:dyDescent="0.35">
      <c r="B170" s="159" t="s">
        <v>33</v>
      </c>
      <c r="C170" s="173">
        <f>'Day One'!C169</f>
        <v>4</v>
      </c>
      <c r="D170" s="174">
        <f>'Day One'!D169</f>
        <v>3</v>
      </c>
      <c r="E170" s="173">
        <f>'Day Two'!E170</f>
        <v>4</v>
      </c>
      <c r="F170" s="175" t="str">
        <f>'Day Two'!F170</f>
        <v>X</v>
      </c>
      <c r="G170" s="173">
        <f>SUM(E31+K31+Q31+W31)</f>
        <v>6</v>
      </c>
      <c r="H170" s="175">
        <v>3</v>
      </c>
      <c r="I170" s="167">
        <v>6</v>
      </c>
      <c r="J170" s="469" t="s">
        <v>104</v>
      </c>
      <c r="K170" s="167"/>
      <c r="L170" s="165"/>
      <c r="M170" s="722">
        <f>SUM(C170:L170)</f>
        <v>26</v>
      </c>
      <c r="N170" s="722"/>
      <c r="O170" s="51"/>
      <c r="P170" s="713"/>
      <c r="Q170" s="713"/>
      <c r="R170" s="713"/>
      <c r="S170" s="713"/>
      <c r="T170" s="713"/>
      <c r="U170" s="713"/>
      <c r="V170" s="713"/>
      <c r="W170" s="714"/>
    </row>
    <row r="171" spans="1:23" ht="16" thickBot="1" x14ac:dyDescent="0.4">
      <c r="B171" s="160" t="s">
        <v>34</v>
      </c>
      <c r="C171" s="170">
        <f>'Day One'!C170</f>
        <v>4</v>
      </c>
      <c r="D171" s="176">
        <f>'Day One'!D170</f>
        <v>5</v>
      </c>
      <c r="E171" s="170">
        <f>'Day Two'!E171</f>
        <v>4</v>
      </c>
      <c r="F171" s="169" t="str">
        <f>'Day Two'!F171</f>
        <v>X</v>
      </c>
      <c r="G171" s="170">
        <f>SUM(E34+K34+Q34+W34)</f>
        <v>2</v>
      </c>
      <c r="H171" s="169">
        <v>6</v>
      </c>
      <c r="I171" s="168">
        <v>2</v>
      </c>
      <c r="J171" s="169" t="s">
        <v>104</v>
      </c>
      <c r="K171" s="168"/>
      <c r="L171" s="166"/>
      <c r="M171" s="717">
        <f>SUM(C171:L171)</f>
        <v>23</v>
      </c>
      <c r="N171" s="717"/>
      <c r="O171" s="53"/>
      <c r="P171" s="715"/>
      <c r="Q171" s="715"/>
      <c r="R171" s="715"/>
      <c r="S171" s="715"/>
      <c r="T171" s="715"/>
      <c r="U171" s="715"/>
      <c r="V171" s="715"/>
      <c r="W171" s="716"/>
    </row>
    <row r="172" spans="1:23" ht="21" x14ac:dyDescent="0.5">
      <c r="B172" s="44"/>
      <c r="C172" s="2"/>
      <c r="D172" s="2"/>
      <c r="E172" s="2"/>
      <c r="F172" s="2"/>
      <c r="G172" s="2"/>
      <c r="H172" s="2"/>
      <c r="I172" s="2"/>
      <c r="J172" s="2"/>
      <c r="K172" s="2"/>
      <c r="L172" s="2"/>
      <c r="M172" s="2"/>
      <c r="N172" s="2"/>
      <c r="O172" s="2"/>
      <c r="P172" s="2"/>
      <c r="Q172" s="2"/>
      <c r="R172" s="2"/>
      <c r="S172" s="2"/>
      <c r="T172" s="2"/>
      <c r="U172" s="2"/>
      <c r="V172" s="2"/>
      <c r="W172" s="2"/>
    </row>
    <row r="173" spans="1:23" ht="13.5" customHeight="1" thickBot="1" x14ac:dyDescent="0.55000000000000004">
      <c r="A173" s="140"/>
      <c r="B173" s="214"/>
      <c r="C173" s="215"/>
      <c r="D173" s="215"/>
      <c r="E173" s="215"/>
      <c r="F173" s="215"/>
      <c r="G173" s="215"/>
      <c r="H173" s="215"/>
      <c r="I173" s="215"/>
      <c r="J173" s="215"/>
      <c r="K173" s="215"/>
      <c r="L173" s="215"/>
      <c r="M173" s="215"/>
      <c r="N173" s="215"/>
      <c r="O173" s="215"/>
      <c r="P173" s="215"/>
      <c r="Q173" s="215"/>
      <c r="R173" s="215"/>
      <c r="S173" s="215"/>
      <c r="T173" s="215"/>
      <c r="U173" s="215"/>
      <c r="V173" s="215"/>
      <c r="W173" s="215"/>
    </row>
    <row r="174" spans="1:23" ht="21.5" thickBot="1" x14ac:dyDescent="0.55000000000000004">
      <c r="B174" s="29" t="s">
        <v>238</v>
      </c>
      <c r="C174" s="25"/>
      <c r="D174" s="25"/>
      <c r="E174" s="25"/>
      <c r="F174" s="25"/>
      <c r="G174" s="25"/>
      <c r="H174" s="25"/>
      <c r="I174" s="25"/>
      <c r="J174" s="25"/>
      <c r="K174" s="25"/>
      <c r="L174" s="25"/>
      <c r="M174" s="25"/>
      <c r="N174" s="25"/>
      <c r="O174" s="25"/>
      <c r="P174" s="25"/>
      <c r="Q174" s="25"/>
      <c r="R174" s="25"/>
      <c r="S174" s="25"/>
      <c r="T174" s="25"/>
      <c r="U174" s="25"/>
      <c r="V174" s="25"/>
      <c r="W174" s="26"/>
    </row>
    <row r="175" spans="1:23" x14ac:dyDescent="0.35">
      <c r="B175" s="93"/>
      <c r="C175" s="94"/>
      <c r="D175" s="94"/>
      <c r="E175" s="94"/>
      <c r="F175" s="94"/>
      <c r="G175" s="94"/>
      <c r="H175" s="94"/>
      <c r="I175" s="94"/>
      <c r="J175" s="94"/>
      <c r="K175" s="94"/>
      <c r="L175" s="94"/>
      <c r="M175" s="94"/>
      <c r="N175" s="94"/>
      <c r="O175" s="94"/>
      <c r="P175" s="94"/>
      <c r="Q175" s="94"/>
      <c r="R175" s="94"/>
      <c r="S175" s="94"/>
      <c r="T175" s="94"/>
      <c r="U175" s="94"/>
      <c r="V175" s="94"/>
      <c r="W175" s="95"/>
    </row>
    <row r="176" spans="1:23" ht="15" thickBot="1" x14ac:dyDescent="0.4">
      <c r="A176" s="236" t="s">
        <v>45</v>
      </c>
      <c r="B176" s="607" t="s">
        <v>23</v>
      </c>
      <c r="C176" s="607"/>
      <c r="D176" s="607"/>
      <c r="E176" s="59" t="s">
        <v>45</v>
      </c>
      <c r="F176" s="607" t="s">
        <v>24</v>
      </c>
      <c r="G176" s="607"/>
      <c r="H176" s="607"/>
      <c r="I176" s="607"/>
      <c r="J176" s="607"/>
      <c r="K176" s="59" t="s">
        <v>45</v>
      </c>
      <c r="L176" s="607" t="s">
        <v>26</v>
      </c>
      <c r="M176" s="607"/>
      <c r="N176" s="607"/>
      <c r="O176" s="607"/>
      <c r="P176" s="607"/>
      <c r="Q176" s="59" t="s">
        <v>45</v>
      </c>
      <c r="R176" s="608" t="s">
        <v>27</v>
      </c>
      <c r="S176" s="608"/>
      <c r="T176" s="608"/>
      <c r="U176" s="608"/>
      <c r="V176" s="608"/>
      <c r="W176" s="236"/>
    </row>
    <row r="177" spans="1:23" ht="15" customHeight="1" x14ac:dyDescent="0.35">
      <c r="A177" s="609">
        <f>VLOOKUP(B177,'Player Info'!B5:D20,3,FALSE)</f>
        <v>7</v>
      </c>
      <c r="B177" s="614" t="str">
        <f>B191</f>
        <v>Delagardelle</v>
      </c>
      <c r="C177" s="720">
        <f>W191</f>
        <v>9.5</v>
      </c>
      <c r="D177" s="720"/>
      <c r="E177" s="613">
        <f>VLOOKUP(F177,'Player Info'!B5:D20,3,FALSE)</f>
        <v>7</v>
      </c>
      <c r="F177" s="614" t="str">
        <f>B195</f>
        <v>Delagardelle</v>
      </c>
      <c r="G177" s="614"/>
      <c r="H177" s="614"/>
      <c r="I177" s="611">
        <f>W199</f>
        <v>9.5</v>
      </c>
      <c r="J177" s="611"/>
      <c r="K177" s="613">
        <f>VLOOKUP(L177,'Player Info'!B5:D20,3,FALSE)</f>
        <v>7</v>
      </c>
      <c r="L177" s="616" t="str">
        <f>B207</f>
        <v>Delagardelle</v>
      </c>
      <c r="M177" s="616"/>
      <c r="N177" s="616"/>
      <c r="O177" s="611">
        <f>W207</f>
        <v>9.5</v>
      </c>
      <c r="P177" s="611"/>
      <c r="Q177" s="613">
        <f>VLOOKUP(R177,'Player Info'!B5:D20,3,FALSE)</f>
        <v>7</v>
      </c>
      <c r="R177" s="615" t="str">
        <f>B215</f>
        <v>Delagardelle</v>
      </c>
      <c r="S177" s="615"/>
      <c r="T177" s="615"/>
      <c r="U177" s="612">
        <f>W215</f>
        <v>9.5</v>
      </c>
      <c r="V177" s="612"/>
      <c r="W177" s="602"/>
    </row>
    <row r="178" spans="1:23" ht="15" customHeight="1" x14ac:dyDescent="0.35">
      <c r="A178" s="610"/>
      <c r="B178" s="615"/>
      <c r="C178" s="721"/>
      <c r="D178" s="721"/>
      <c r="E178" s="610"/>
      <c r="F178" s="615"/>
      <c r="G178" s="615"/>
      <c r="H178" s="615"/>
      <c r="I178" s="612"/>
      <c r="J178" s="612"/>
      <c r="K178" s="610"/>
      <c r="L178" s="617"/>
      <c r="M178" s="617"/>
      <c r="N178" s="617"/>
      <c r="O178" s="612"/>
      <c r="P178" s="612"/>
      <c r="Q178" s="610"/>
      <c r="R178" s="615"/>
      <c r="S178" s="615"/>
      <c r="T178" s="615"/>
      <c r="U178" s="612"/>
      <c r="V178" s="612"/>
      <c r="W178" s="602"/>
    </row>
    <row r="179" spans="1:23" ht="15" thickBot="1" x14ac:dyDescent="0.4">
      <c r="B179" s="130" t="s">
        <v>39</v>
      </c>
      <c r="C179" s="131"/>
      <c r="D179" s="131"/>
      <c r="E179" s="17"/>
      <c r="F179" s="624" t="s">
        <v>39</v>
      </c>
      <c r="G179" s="624"/>
      <c r="H179" s="624"/>
      <c r="I179" s="131"/>
      <c r="J179" s="131"/>
      <c r="K179" s="131"/>
      <c r="L179" s="624" t="s">
        <v>39</v>
      </c>
      <c r="M179" s="624"/>
      <c r="N179" s="624"/>
      <c r="O179" s="131"/>
      <c r="P179" s="131"/>
      <c r="Q179" s="238"/>
      <c r="R179" s="624" t="s">
        <v>39</v>
      </c>
      <c r="S179" s="624"/>
      <c r="T179" s="624"/>
      <c r="U179" s="131"/>
      <c r="V179" s="155"/>
      <c r="W179" s="234"/>
    </row>
    <row r="180" spans="1:23" ht="15" customHeight="1" x14ac:dyDescent="0.35">
      <c r="A180" s="613">
        <f>VLOOKUP(B180,'Player Info'!B5:D20,3,FALSE)</f>
        <v>11</v>
      </c>
      <c r="B180" s="596" t="str">
        <f>B192</f>
        <v>Whitehill</v>
      </c>
      <c r="C180" s="618">
        <f>W192</f>
        <v>8.5</v>
      </c>
      <c r="D180" s="619"/>
      <c r="E180" s="613">
        <f>VLOOKUP(F180,'Player Info'!B5:D20,3,FALSE)</f>
        <v>11</v>
      </c>
      <c r="F180" s="596" t="str">
        <f>B200</f>
        <v>Whitehill</v>
      </c>
      <c r="G180" s="596"/>
      <c r="H180" s="596"/>
      <c r="I180" s="619">
        <f>W200</f>
        <v>8.5</v>
      </c>
      <c r="J180" s="619"/>
      <c r="K180" s="613">
        <f>VLOOKUP(L180,'Player Info'!B5:D20,3,FALSE)</f>
        <v>11</v>
      </c>
      <c r="L180" s="621" t="str">
        <f>B208</f>
        <v>Whitehill</v>
      </c>
      <c r="M180" s="621"/>
      <c r="N180" s="621"/>
      <c r="O180" s="619">
        <f>W208</f>
        <v>8.5</v>
      </c>
      <c r="P180" s="619"/>
      <c r="Q180" s="613">
        <f>VLOOKUP(R180,'Player Info'!B5:D20,3,FALSE)</f>
        <v>11</v>
      </c>
      <c r="R180" s="596" t="str">
        <f>B216</f>
        <v>Whitehill</v>
      </c>
      <c r="S180" s="596"/>
      <c r="T180" s="596"/>
      <c r="U180" s="619">
        <f>W216</f>
        <v>8.5</v>
      </c>
      <c r="V180" s="619"/>
      <c r="W180" s="602"/>
    </row>
    <row r="181" spans="1:23" ht="15.75" customHeight="1" thickBot="1" x14ac:dyDescent="0.4">
      <c r="A181" s="610"/>
      <c r="B181" s="597"/>
      <c r="C181" s="620"/>
      <c r="D181" s="620"/>
      <c r="E181" s="610"/>
      <c r="F181" s="597"/>
      <c r="G181" s="597"/>
      <c r="H181" s="597"/>
      <c r="I181" s="620"/>
      <c r="J181" s="620"/>
      <c r="K181" s="610"/>
      <c r="L181" s="622"/>
      <c r="M181" s="622"/>
      <c r="N181" s="622"/>
      <c r="O181" s="620"/>
      <c r="P181" s="620"/>
      <c r="Q181" s="610"/>
      <c r="R181" s="597"/>
      <c r="S181" s="597"/>
      <c r="T181" s="597"/>
      <c r="U181" s="620"/>
      <c r="V181" s="620"/>
      <c r="W181" s="602"/>
    </row>
    <row r="182" spans="1:23" ht="21.5" thickBot="1" x14ac:dyDescent="0.55000000000000004">
      <c r="B182" s="44"/>
      <c r="C182" s="2"/>
      <c r="D182" s="2"/>
      <c r="E182" s="2"/>
      <c r="F182" s="2"/>
      <c r="G182" s="2"/>
      <c r="H182" s="2"/>
      <c r="I182" s="2"/>
      <c r="J182" s="2"/>
      <c r="K182" s="2"/>
      <c r="L182" s="2"/>
      <c r="M182" s="2"/>
      <c r="N182" s="2"/>
      <c r="O182" s="2"/>
      <c r="P182" s="2"/>
      <c r="Q182" s="2"/>
      <c r="R182" s="2"/>
      <c r="S182" s="2"/>
      <c r="T182" s="2"/>
      <c r="U182" s="2"/>
      <c r="V182" s="2"/>
      <c r="W182" s="2"/>
    </row>
    <row r="183" spans="1:23" ht="21" x14ac:dyDescent="0.5">
      <c r="B183" s="29" t="s">
        <v>238</v>
      </c>
      <c r="C183" s="25"/>
      <c r="D183" s="25"/>
      <c r="E183" s="25"/>
      <c r="F183" s="25"/>
      <c r="G183" s="25"/>
      <c r="H183" s="25"/>
      <c r="I183" s="25"/>
      <c r="J183" s="25"/>
      <c r="K183" s="25"/>
      <c r="L183" s="25"/>
      <c r="M183" s="25"/>
      <c r="N183" s="25"/>
      <c r="O183" s="25"/>
      <c r="P183" s="25"/>
      <c r="Q183" s="25"/>
      <c r="R183" s="25"/>
      <c r="S183" s="25"/>
      <c r="T183" s="25"/>
      <c r="U183" s="25"/>
      <c r="V183" s="25"/>
      <c r="W183" s="26"/>
    </row>
    <row r="184" spans="1:23" ht="15" thickBot="1" x14ac:dyDescent="0.4">
      <c r="B184" s="97" t="s">
        <v>0</v>
      </c>
      <c r="C184" s="97">
        <v>1</v>
      </c>
      <c r="D184" s="97">
        <v>2</v>
      </c>
      <c r="E184" s="97">
        <v>3</v>
      </c>
      <c r="F184" s="97">
        <v>4</v>
      </c>
      <c r="G184" s="97">
        <v>5</v>
      </c>
      <c r="H184" s="97">
        <v>6</v>
      </c>
      <c r="I184" s="97">
        <v>7</v>
      </c>
      <c r="J184" s="97">
        <v>8</v>
      </c>
      <c r="K184" s="97">
        <v>9</v>
      </c>
      <c r="L184" s="97" t="s">
        <v>1</v>
      </c>
      <c r="M184" s="97">
        <v>10</v>
      </c>
      <c r="N184" s="97">
        <v>11</v>
      </c>
      <c r="O184" s="97">
        <v>12</v>
      </c>
      <c r="P184" s="97">
        <v>13</v>
      </c>
      <c r="Q184" s="97">
        <v>14</v>
      </c>
      <c r="R184" s="97">
        <v>15</v>
      </c>
      <c r="S184" s="97">
        <v>16</v>
      </c>
      <c r="T184" s="97">
        <v>17</v>
      </c>
      <c r="U184" s="97">
        <v>18</v>
      </c>
      <c r="V184" s="97" t="s">
        <v>14</v>
      </c>
      <c r="W184" s="98" t="s">
        <v>15</v>
      </c>
    </row>
    <row r="185" spans="1:23" x14ac:dyDescent="0.35">
      <c r="B185" s="6"/>
      <c r="C185" s="3"/>
      <c r="D185" s="3"/>
      <c r="E185" s="3"/>
      <c r="F185" s="3"/>
      <c r="G185" s="3"/>
      <c r="H185" s="3"/>
      <c r="I185" s="3"/>
      <c r="J185" s="3"/>
      <c r="K185" s="3"/>
      <c r="L185" s="3"/>
      <c r="M185" s="3"/>
      <c r="N185" s="3"/>
      <c r="O185" s="3"/>
      <c r="P185" s="3"/>
      <c r="Q185" s="3"/>
      <c r="R185" s="3"/>
      <c r="S185" s="3"/>
      <c r="T185" s="3"/>
      <c r="U185" s="3"/>
      <c r="V185" s="3"/>
      <c r="W185" s="4"/>
    </row>
    <row r="186" spans="1:23" ht="15" thickBot="1" x14ac:dyDescent="0.4">
      <c r="B186" s="69" t="s">
        <v>255</v>
      </c>
      <c r="C186" s="70"/>
      <c r="D186" s="70"/>
      <c r="E186" s="70"/>
      <c r="F186" s="70"/>
      <c r="G186" s="70"/>
      <c r="H186" s="70"/>
      <c r="I186" s="70"/>
      <c r="J186" s="70"/>
      <c r="K186" s="70"/>
      <c r="L186" s="70"/>
      <c r="M186" s="70"/>
      <c r="N186" s="70"/>
      <c r="O186" s="70"/>
      <c r="P186" s="70"/>
      <c r="Q186" s="70"/>
      <c r="R186" s="723" t="s">
        <v>25</v>
      </c>
      <c r="S186" s="723"/>
      <c r="T186" s="718"/>
      <c r="U186" s="718"/>
      <c r="V186" s="718"/>
      <c r="W186" s="719"/>
    </row>
    <row r="187" spans="1:23" x14ac:dyDescent="0.35">
      <c r="A187" s="1">
        <f>VLOOKUP(B187,'Player Info'!B5:C55,2,FALSE)</f>
        <v>8</v>
      </c>
      <c r="B187" s="88" t="s">
        <v>6</v>
      </c>
      <c r="C187" s="532">
        <f>VLOOKUP(B187,B11:U26,2,FALSE)-IF((B$188)&gt;=($C10),(IF((B$188)-18&gt;=($C10),2,1)),0)</f>
        <v>4</v>
      </c>
      <c r="D187" s="532">
        <f>VLOOKUP(B187,B11:U26,3,FALSE)-IF((B$188)&gt;=($D10),(IF((B$188)-18&gt;=($D10),2,1)),0)</f>
        <v>5</v>
      </c>
      <c r="E187" s="532">
        <f>VLOOKUP(B187,B11:U26,4,FALSE)-IF((B$188)&gt;=($E10),(IF((B$188)-18&gt;=($E10),2,1)),0)</f>
        <v>3</v>
      </c>
      <c r="F187" s="532">
        <f>VLOOKUP(B187,B11:U26,5,FALSE)-IF((B$188)&gt;=($F10),(IF((B$188)-18&gt;=($F10),2,1)),0)</f>
        <v>4</v>
      </c>
      <c r="G187" s="532">
        <f>VLOOKUP(B187,B11:U26,6,FALSE)-IF((B$188)&gt;=($G10),(IF((B$188)-18&gt;=($G10),2,1)),0)</f>
        <v>5</v>
      </c>
      <c r="H187" s="532">
        <f>VLOOKUP(B187,B11:U26,7,FALSE)-IF((B$188)&gt;=($H10),(IF((B$188)-18&gt;=($H10),2,1)),0)</f>
        <v>6</v>
      </c>
      <c r="I187" s="532">
        <f>VLOOKUP(B187,B11:U26,8,FALSE)-IF((B$188)&gt;=($I10),(IF((B$188)-18&gt;=($I10),2,1)),0)</f>
        <v>4</v>
      </c>
      <c r="J187" s="532">
        <f>VLOOKUP(B187,B11:U26,9,FALSE)-IF((B$188)&gt;=($J10),(IF((B$188)-18&gt;=($J10),2,1)),0)</f>
        <v>5</v>
      </c>
      <c r="K187" s="532">
        <f>VLOOKUP(B187,B11:U26,10,FALSE)-IF((B$188)&gt;=($K10),(IF((B$188)-18&gt;=($K10),2,1)),0)</f>
        <v>4</v>
      </c>
      <c r="L187" s="532">
        <f>SUM(C187:K187)</f>
        <v>40</v>
      </c>
      <c r="M187" s="532">
        <f>VLOOKUP(B187,B11:U26,12,FALSE)-IF((B$188)&gt;=($M10),(IF((B$188)-18&gt;=($M10),2,1)),0)</f>
        <v>4</v>
      </c>
      <c r="N187" s="532">
        <f>VLOOKUP(B187,B11:U26,13,FALSE)-IF((B$188)&gt;=($N10),(IF((B$188)-18&gt;=($N10),2,1)),0)</f>
        <v>4</v>
      </c>
      <c r="O187" s="532">
        <f>VLOOKUP(B187,B11:U26,14,FALSE)-IF((B$188)&gt;=($O10),(IF((B$188)-18&gt;=($O10),2,1)),0)</f>
        <v>4</v>
      </c>
      <c r="P187" s="532">
        <f>VLOOKUP(B187,B11:U26,15,FALSE)-IF((B$188)&gt;=($P10),(IF((B$188)-18&gt;=($P10),2,1)),0)</f>
        <v>4</v>
      </c>
      <c r="Q187" s="532">
        <f>VLOOKUP(B187,B11:U26,16,FALSE)-IF((B$188)&gt;=($Q10),(IF((B$188)-18&gt;=($Q10),2,1)),0)</f>
        <v>6</v>
      </c>
      <c r="R187" s="532">
        <f>VLOOKUP(B187,B11:U26,17,FALSE)-IF((B$188)&gt;=($R10),(IF((B$188)-18&gt;=($R10),2,1)),0)</f>
        <v>7</v>
      </c>
      <c r="S187" s="532">
        <f>VLOOKUP(B187,B11:U26,18,FALSE)-IF((B$188)&gt;=($S10),(IF((B$188)-18&gt;=($S10),2,1)),0)</f>
        <v>3</v>
      </c>
      <c r="T187" s="532">
        <f>VLOOKUP(B187,B11:U26,19,FALSE)-IF((B$188)&gt;=($T10),(IF((B$188)-18&gt;=($T10),2,1)),0)</f>
        <v>6</v>
      </c>
      <c r="U187" s="532">
        <f>VLOOKUP(B187,B11:U26,20,FALSE)-IF((B$188)&gt;=($U10),(IF((B$188)-18&gt;=($U10),2,1)),0)</f>
        <v>4</v>
      </c>
      <c r="V187" s="532">
        <f>SUM(M187:U187)</f>
        <v>42</v>
      </c>
      <c r="W187" s="533">
        <f>SUM(L187+V187)</f>
        <v>82</v>
      </c>
    </row>
    <row r="188" spans="1:23" ht="15" thickBot="1" x14ac:dyDescent="0.4">
      <c r="A188" s="1" t="s">
        <v>38</v>
      </c>
      <c r="B188" s="470">
        <f>(A187-(MIN(A187,A189)))</f>
        <v>0</v>
      </c>
      <c r="C188" s="535"/>
      <c r="D188" s="535"/>
      <c r="E188" s="535"/>
      <c r="F188" s="535"/>
      <c r="G188" s="535"/>
      <c r="H188" s="535"/>
      <c r="I188" s="535"/>
      <c r="J188" s="535"/>
      <c r="K188" s="535"/>
      <c r="L188" s="535"/>
      <c r="M188" s="535"/>
      <c r="N188" s="535"/>
      <c r="O188" s="535"/>
      <c r="P188" s="535"/>
      <c r="Q188" s="535"/>
      <c r="R188" s="535"/>
      <c r="S188" s="535"/>
      <c r="T188" s="535"/>
      <c r="U188" s="535"/>
      <c r="V188" s="535"/>
      <c r="W188" s="536"/>
    </row>
    <row r="189" spans="1:23" x14ac:dyDescent="0.35">
      <c r="A189" s="1">
        <f>VLOOKUP(B189,'Player Info'!B5:C55,2,FALSE)</f>
        <v>12</v>
      </c>
      <c r="B189" s="61" t="s">
        <v>96</v>
      </c>
      <c r="C189" s="530">
        <f>VLOOKUP(B189,B11:U26,2,FALSE)-IF((B$190)&gt;=($C10),(IF((B$190)-18&gt;=($C10),2,1)),0)</f>
        <v>7</v>
      </c>
      <c r="D189" s="530">
        <f>VLOOKUP(B189,B11:U26,3,FALSE)-IF((B$190)&gt;=($D10),(IF((B$190)-18&gt;=($D10),2,1)),0)</f>
        <v>7</v>
      </c>
      <c r="E189" s="530">
        <f>VLOOKUP(B189,B11:U26,4,FALSE)-IF((B$190)&gt;=($E10),(IF((B$190)-18&gt;=($E10),2,1)),0)</f>
        <v>4</v>
      </c>
      <c r="F189" s="530">
        <f>VLOOKUP(B189,B11:U26,5,FALSE)-IF((B$190)&gt;=($F10),(IF((B$190)-18&gt;=($F10),2,1)),0)</f>
        <v>4</v>
      </c>
      <c r="G189" s="530">
        <f>VLOOKUP(B189,B11:U26,6,FALSE)-IF((B$190)&gt;=($G10),(IF((B$190)-18&gt;=($G10),2,1)),0)</f>
        <v>5</v>
      </c>
      <c r="H189" s="530">
        <f>VLOOKUP(B189,B11:U26,7,FALSE)-IF((B$190)&gt;=($H10),(IF((B$190)-18&gt;=($H10),2,1)),0)</f>
        <v>6</v>
      </c>
      <c r="I189" s="530">
        <f>VLOOKUP(B189,B11:U26,8,FALSE)-IF((B$190)&gt;=($I10),(IF((B$190)-18&gt;=($I10),2,1)),0)</f>
        <v>3</v>
      </c>
      <c r="J189" s="530">
        <f>VLOOKUP(B189,B11:U26,9,FALSE)-IF((B$190)&gt;=($J10),(IF((B$190)-18&gt;=($J10),2,1)),0)</f>
        <v>6</v>
      </c>
      <c r="K189" s="530">
        <f>VLOOKUP(B189,B11:U26,10,FALSE)-IF((B$190)&gt;=($K10),(IF((B$190)-18&gt;=($K10),2,1)),0)</f>
        <v>4</v>
      </c>
      <c r="L189" s="530">
        <f>SUM(C189:K189)</f>
        <v>46</v>
      </c>
      <c r="M189" s="530">
        <f>VLOOKUP(B189,B11:U26,12,FALSE)-IF((B$190)&gt;=($M10),(IF((B$190)-18&gt;=($M10),2,1)),0)</f>
        <v>3</v>
      </c>
      <c r="N189" s="530">
        <f>VLOOKUP(B189,B11:U26,13,FALSE)-IF((B$190)&gt;=($N10),(IF((B$190)-18&gt;=($N10),2,1)),0)</f>
        <v>5</v>
      </c>
      <c r="O189" s="530">
        <f>VLOOKUP(B189,B11:U26,14,FALSE)-IF((B$190)&gt;=($O10),(IF((B$190)-18&gt;=($O10),2,1)),0)</f>
        <v>4</v>
      </c>
      <c r="P189" s="530">
        <f>VLOOKUP(B189,B11:U26,15,FALSE)-IF((B$190)&gt;=($P10),(IF((B$190)-18&gt;=($P10),2,1)),0)</f>
        <v>4</v>
      </c>
      <c r="Q189" s="530">
        <f>VLOOKUP(B189,B11:U26,16,FALSE)-IF((B$190)&gt;=($Q10),(IF((B$190)-18&gt;=($Q10),2,1)),0)</f>
        <v>4</v>
      </c>
      <c r="R189" s="530">
        <f>VLOOKUP(B189,B11:U26,17,FALSE)-IF((B$190)&gt;=($R10),(IF((B$190)-18&gt;=($R10),2,1)),0)</f>
        <v>5</v>
      </c>
      <c r="S189" s="530">
        <f>VLOOKUP(B189,B11:U26,18,FALSE)-IF((B$190)&gt;=($S10),(IF((B$190)-18&gt;=($S10),2,1)),0)</f>
        <v>4</v>
      </c>
      <c r="T189" s="530">
        <f>VLOOKUP(B189,B11:U26,19,FALSE)-IF((B$190)&gt;=($T10),(IF((B$190)-18&gt;=($T10),2,1)),0)</f>
        <v>4</v>
      </c>
      <c r="U189" s="530">
        <f>VLOOKUP(B189,B11:U26,20,FALSE)-IF((B$190)&gt;=($U10),(IF((B$190)-18&gt;=($U10),2,1)),0)</f>
        <v>4</v>
      </c>
      <c r="V189" s="530">
        <f>SUM(M189:U189)</f>
        <v>37</v>
      </c>
      <c r="W189" s="537">
        <f>SUM(L189+V189)</f>
        <v>83</v>
      </c>
    </row>
    <row r="190" spans="1:23" x14ac:dyDescent="0.35">
      <c r="A190" s="1" t="s">
        <v>38</v>
      </c>
      <c r="B190" s="61">
        <f>(A189-(MIN(A187,A189)))</f>
        <v>4</v>
      </c>
      <c r="C190" s="530"/>
      <c r="D190" s="530"/>
      <c r="E190" s="530"/>
      <c r="F190" s="530"/>
      <c r="G190" s="530"/>
      <c r="H190" s="530"/>
      <c r="I190" s="530"/>
      <c r="J190" s="530"/>
      <c r="K190" s="530"/>
      <c r="L190" s="530"/>
      <c r="M190" s="530"/>
      <c r="N190" s="530"/>
      <c r="O190" s="530"/>
      <c r="P190" s="530"/>
      <c r="Q190" s="530"/>
      <c r="R190" s="530"/>
      <c r="S190" s="530"/>
      <c r="T190" s="530"/>
      <c r="U190" s="530"/>
      <c r="V190" s="530"/>
      <c r="W190" s="537"/>
    </row>
    <row r="191" spans="1:23" ht="15.5" x14ac:dyDescent="0.35">
      <c r="B191" s="217" t="str">
        <f>B187</f>
        <v>Delagardelle</v>
      </c>
      <c r="C191" s="538">
        <f t="shared" ref="C191:J191" si="86">IF((C187)&lt;&gt;(C189),(IF((C189)&gt;(C187),(1),(0))),(0.5))</f>
        <v>1</v>
      </c>
      <c r="D191" s="538">
        <f t="shared" si="86"/>
        <v>1</v>
      </c>
      <c r="E191" s="538">
        <f t="shared" si="86"/>
        <v>1</v>
      </c>
      <c r="F191" s="538">
        <f t="shared" si="86"/>
        <v>0.5</v>
      </c>
      <c r="G191" s="538">
        <f t="shared" si="86"/>
        <v>0.5</v>
      </c>
      <c r="H191" s="538">
        <f t="shared" si="86"/>
        <v>0.5</v>
      </c>
      <c r="I191" s="538">
        <f t="shared" si="86"/>
        <v>0</v>
      </c>
      <c r="J191" s="538">
        <f t="shared" si="86"/>
        <v>1</v>
      </c>
      <c r="K191" s="538">
        <f>IF((K187)&lt;&gt;(K189),(IF((K189)&gt;(K187),(1),(0))),(0.5))</f>
        <v>0.5</v>
      </c>
      <c r="L191" s="538">
        <f>SUM(C191:K191)</f>
        <v>6</v>
      </c>
      <c r="M191" s="538">
        <f t="shared" ref="M191:U191" si="87">IF((M187)&lt;&gt;(M189),(IF((M189)&gt;(M187),(1),(0))),(0.5))</f>
        <v>0</v>
      </c>
      <c r="N191" s="538">
        <f t="shared" si="87"/>
        <v>1</v>
      </c>
      <c r="O191" s="538">
        <f t="shared" si="87"/>
        <v>0.5</v>
      </c>
      <c r="P191" s="538">
        <f t="shared" si="87"/>
        <v>0.5</v>
      </c>
      <c r="Q191" s="538">
        <f t="shared" si="87"/>
        <v>0</v>
      </c>
      <c r="R191" s="538">
        <f t="shared" si="87"/>
        <v>0</v>
      </c>
      <c r="S191" s="538">
        <f t="shared" si="87"/>
        <v>1</v>
      </c>
      <c r="T191" s="538">
        <f t="shared" si="87"/>
        <v>0</v>
      </c>
      <c r="U191" s="538">
        <f t="shared" si="87"/>
        <v>0.5</v>
      </c>
      <c r="V191" s="538">
        <f>SUM(M191:U191)</f>
        <v>3.5</v>
      </c>
      <c r="W191" s="539">
        <f>SUM(V191+L191)</f>
        <v>9.5</v>
      </c>
    </row>
    <row r="192" spans="1:23" ht="15.5" x14ac:dyDescent="0.35">
      <c r="B192" s="219" t="str">
        <f>B189</f>
        <v>Whitehill</v>
      </c>
      <c r="C192" s="540">
        <f t="shared" ref="C192:J192" si="88">IF((C189)&lt;&gt;(C187),(IF((C187)&gt;(C189),(1),(0))),(0.5))</f>
        <v>0</v>
      </c>
      <c r="D192" s="540">
        <f t="shared" si="88"/>
        <v>0</v>
      </c>
      <c r="E192" s="540">
        <f t="shared" si="88"/>
        <v>0</v>
      </c>
      <c r="F192" s="540">
        <f t="shared" si="88"/>
        <v>0.5</v>
      </c>
      <c r="G192" s="540">
        <f t="shared" si="88"/>
        <v>0.5</v>
      </c>
      <c r="H192" s="540">
        <f t="shared" si="88"/>
        <v>0.5</v>
      </c>
      <c r="I192" s="540">
        <f t="shared" si="88"/>
        <v>1</v>
      </c>
      <c r="J192" s="540">
        <f t="shared" si="88"/>
        <v>0</v>
      </c>
      <c r="K192" s="540">
        <f>IF((K189)&lt;&gt;(K187),(IF((K187)&gt;(K189),(1),(0))),(0.5))</f>
        <v>0.5</v>
      </c>
      <c r="L192" s="540">
        <f>SUM(C192:K192)</f>
        <v>3</v>
      </c>
      <c r="M192" s="540">
        <f t="shared" ref="M192:U192" si="89">IF((M189)&lt;&gt;(M187),(IF((M187)&gt;(M189),(1),(0))),(0.5))</f>
        <v>1</v>
      </c>
      <c r="N192" s="540">
        <f t="shared" si="89"/>
        <v>0</v>
      </c>
      <c r="O192" s="540">
        <f t="shared" si="89"/>
        <v>0.5</v>
      </c>
      <c r="P192" s="540">
        <f t="shared" si="89"/>
        <v>0.5</v>
      </c>
      <c r="Q192" s="540">
        <f t="shared" si="89"/>
        <v>1</v>
      </c>
      <c r="R192" s="540">
        <f t="shared" si="89"/>
        <v>1</v>
      </c>
      <c r="S192" s="540">
        <f t="shared" si="89"/>
        <v>0</v>
      </c>
      <c r="T192" s="540">
        <f t="shared" si="89"/>
        <v>1</v>
      </c>
      <c r="U192" s="540">
        <f t="shared" si="89"/>
        <v>0.5</v>
      </c>
      <c r="V192" s="540">
        <f>SUM(M192:U192)</f>
        <v>5.5</v>
      </c>
      <c r="W192" s="541">
        <f>SUM(L192+V192)</f>
        <v>8.5</v>
      </c>
    </row>
    <row r="193" spans="1:23" x14ac:dyDescent="0.35">
      <c r="C193" s="530"/>
      <c r="D193" s="530"/>
      <c r="E193" s="530"/>
      <c r="F193" s="530"/>
      <c r="G193" s="530"/>
      <c r="H193" s="530"/>
      <c r="I193" s="530"/>
      <c r="J193" s="530"/>
      <c r="K193" s="530"/>
      <c r="L193" s="530"/>
      <c r="M193" s="530"/>
      <c r="N193" s="530"/>
      <c r="O193" s="530"/>
      <c r="P193" s="530"/>
      <c r="Q193" s="530"/>
      <c r="R193" s="530"/>
      <c r="S193" s="530"/>
      <c r="T193" s="530"/>
      <c r="U193" s="530"/>
      <c r="V193" s="530"/>
      <c r="W193" s="530"/>
    </row>
    <row r="194" spans="1:23" ht="15" thickBot="1" x14ac:dyDescent="0.4">
      <c r="B194" s="189" t="s">
        <v>256</v>
      </c>
      <c r="C194" s="542"/>
      <c r="D194" s="542"/>
      <c r="E194" s="542"/>
      <c r="F194" s="542"/>
      <c r="G194" s="542"/>
      <c r="H194" s="542"/>
      <c r="I194" s="542"/>
      <c r="J194" s="542"/>
      <c r="K194" s="542"/>
      <c r="L194" s="542"/>
      <c r="M194" s="542"/>
      <c r="N194" s="542"/>
      <c r="O194" s="542"/>
      <c r="P194" s="542"/>
      <c r="Q194" s="542"/>
      <c r="R194" s="704" t="s">
        <v>25</v>
      </c>
      <c r="S194" s="704"/>
      <c r="T194" s="705"/>
      <c r="U194" s="706"/>
      <c r="V194" s="706"/>
      <c r="W194" s="707"/>
    </row>
    <row r="195" spans="1:23" x14ac:dyDescent="0.35">
      <c r="A195" s="1">
        <f>VLOOKUP(B195,'Player Info'!B5:C55,2,FALSE)</f>
        <v>8</v>
      </c>
      <c r="B195" s="88" t="s">
        <v>6</v>
      </c>
      <c r="C195" s="532">
        <f>VLOOKUP(B195,B11:U26,2,FALSE)-IF((B$196)&gt;=($C10),(IF((B$196)-18&gt;=($C10),2,1)),0)</f>
        <v>4</v>
      </c>
      <c r="D195" s="532">
        <f>VLOOKUP(B195,B11:U26,3,FALSE)-IF((B$196)&gt;=($D10),(IF((B$196)-18&gt;=($D10),2,1)),0)</f>
        <v>5</v>
      </c>
      <c r="E195" s="532">
        <f>VLOOKUP(B195,B11:U26,4,FALSE)-IF((B$196)&gt;=($E10),(IF((B$196)-18&gt;=($E10),2,1)),0)</f>
        <v>3</v>
      </c>
      <c r="F195" s="532">
        <f>VLOOKUP(B195,B11:U26,5,FALSE)-IF((B$196)&gt;=($F10),(IF((B$196)-18&gt;=($F10),2,1)),0)</f>
        <v>4</v>
      </c>
      <c r="G195" s="532">
        <f>VLOOKUP(B195,B11:U26,6,FALSE)-IF((B$196)&gt;=($G10),(IF((B$196)-18&gt;=($G10),2,1)),0)</f>
        <v>5</v>
      </c>
      <c r="H195" s="532">
        <f>VLOOKUP(B195,B11:U26,7,FALSE)-IF((B$196)&gt;=($H10),(IF((B$196)-18&gt;=($H10),2,1)),0)</f>
        <v>6</v>
      </c>
      <c r="I195" s="532">
        <f>VLOOKUP(B195,B11:U26,8,FALSE)-IF((B$196)&gt;=($I10),(IF((B$196)-18&gt;=($I10),2,1)),0)</f>
        <v>4</v>
      </c>
      <c r="J195" s="532">
        <f>VLOOKUP(B195,B11:U26,9,FALSE)-IF((B$196)&gt;=($J10),(IF((B$196)-18&gt;=($J10),2,1)),0)</f>
        <v>5</v>
      </c>
      <c r="K195" s="532">
        <f>VLOOKUP(B195,B11:U26,10,FALSE)-IF((B$196)&gt;=($K10),(IF((B$196)-18&gt;=($K10),2,1)),0)</f>
        <v>4</v>
      </c>
      <c r="L195" s="532">
        <f>SUM(C195:K195)</f>
        <v>40</v>
      </c>
      <c r="M195" s="532">
        <f>VLOOKUP(B195,B11:U26,12,FALSE)-IF((B$196)&gt;=($M10),(IF((B$196)-18&gt;=($M10),2,1)),0)</f>
        <v>4</v>
      </c>
      <c r="N195" s="532">
        <f>VLOOKUP(B195,B11:U26,13,FALSE)-IF((B$196)&gt;=($N10),(IF((B$196)-18&gt;=($N10),2,1)),0)</f>
        <v>4</v>
      </c>
      <c r="O195" s="532">
        <f>VLOOKUP(B195,B11:U26,14,FALSE)-IF((B$196)&gt;=($O10),(IF((B$196)-18&gt;=($O10),2,1)),0)</f>
        <v>4</v>
      </c>
      <c r="P195" s="532">
        <f>VLOOKUP(B195,B11:U26,15,FALSE)-IF((B$196)&gt;=($P10),(IF((B$196)-18&gt;=($P10),2,1)),0)</f>
        <v>4</v>
      </c>
      <c r="Q195" s="532">
        <f>VLOOKUP(B195,B11:U26,16,FALSE)-IF((B$196)&gt;=($Q10),(IF((B$196)-18&gt;=($Q10),2,1)),0)</f>
        <v>6</v>
      </c>
      <c r="R195" s="532">
        <f>VLOOKUP(B195,B11:U26,17,FALSE)-IF((B$196)&gt;=($R10),(IF((B$196)-18&gt;=($R10),2,1)),0)</f>
        <v>7</v>
      </c>
      <c r="S195" s="532">
        <f>VLOOKUP(B195,B11:U26,18,FALSE)-IF((B$196)&gt;=($S10),(IF((B$196)-18&gt;=($S10),2,1)),0)</f>
        <v>3</v>
      </c>
      <c r="T195" s="532">
        <f>VLOOKUP(B195,B11:U26,19,FALSE)-IF((B$196)&gt;=($T10),(IF((B$196)-18&gt;=($T10),2,1)),0)</f>
        <v>6</v>
      </c>
      <c r="U195" s="532">
        <f>VLOOKUP(B195,B11:U26,20,FALSE)-IF((B$196)&gt;=($U10),(IF((B$196)-18&gt;=($U10),2,1)),0)</f>
        <v>4</v>
      </c>
      <c r="V195" s="532">
        <f>SUM(M195:U195)</f>
        <v>42</v>
      </c>
      <c r="W195" s="533">
        <f>SUM(V195+L195)</f>
        <v>82</v>
      </c>
    </row>
    <row r="196" spans="1:23" ht="15" thickBot="1" x14ac:dyDescent="0.4">
      <c r="A196" s="1" t="s">
        <v>38</v>
      </c>
      <c r="B196" s="471">
        <f>(A195-(MIN(A195,A197)))</f>
        <v>0</v>
      </c>
      <c r="C196" s="535"/>
      <c r="D196" s="535"/>
      <c r="E196" s="535"/>
      <c r="F196" s="535"/>
      <c r="G196" s="535"/>
      <c r="H196" s="535"/>
      <c r="I196" s="535"/>
      <c r="J196" s="535"/>
      <c r="K196" s="535"/>
      <c r="L196" s="535"/>
      <c r="M196" s="535"/>
      <c r="N196" s="535"/>
      <c r="O196" s="535"/>
      <c r="P196" s="535"/>
      <c r="Q196" s="535"/>
      <c r="R196" s="535"/>
      <c r="S196" s="535"/>
      <c r="T196" s="535"/>
      <c r="U196" s="535"/>
      <c r="V196" s="535"/>
      <c r="W196" s="536"/>
    </row>
    <row r="197" spans="1:23" x14ac:dyDescent="0.35">
      <c r="A197" s="1">
        <f>VLOOKUP(B197,'Player Info'!B5:C55,2,FALSE)</f>
        <v>12</v>
      </c>
      <c r="B197" s="61" t="s">
        <v>96</v>
      </c>
      <c r="C197" s="530">
        <f>VLOOKUP(B197,B11:U26,2,FALSE)-IF((B$198)&gt;=($C10),(IF((B$198)-18&gt;=($C10),2,1)),0)</f>
        <v>7</v>
      </c>
      <c r="D197" s="530">
        <f>VLOOKUP(B197,B11:U26,3,FALSE)-IF((B$198)&gt;=($D10),(IF((B$198)-18&gt;=($D10),2,1)),0)</f>
        <v>7</v>
      </c>
      <c r="E197" s="530">
        <f>VLOOKUP(B197,B11:U26,4,FALSE)-IF((B$198)&gt;=($E10),(IF((B$198)-18&gt;=($E10),2,1)),0)</f>
        <v>4</v>
      </c>
      <c r="F197" s="530">
        <f>VLOOKUP(B197,B11:U26,5,FALSE)-IF((B$198)&gt;=($F10),(IF((B$198)-18&gt;=($F10),2,1)),0)</f>
        <v>4</v>
      </c>
      <c r="G197" s="530">
        <f>VLOOKUP(B197,B11:U26,6,FALSE)-IF((B$198)&gt;=($G10),(IF((B$198)-18&gt;=($G10),2,1)),0)</f>
        <v>5</v>
      </c>
      <c r="H197" s="530">
        <f>VLOOKUP(B197,B11:U26,7,FALSE)-IF((B$198)&gt;=($H10),(IF((B$198)-18&gt;=($H10),2,1)),0)</f>
        <v>6</v>
      </c>
      <c r="I197" s="530">
        <f>VLOOKUP(B197,B11:U26,8,FALSE)-IF((B$198)&gt;=($I10),(IF((B$198)-18&gt;=($I10),2,1)),0)</f>
        <v>3</v>
      </c>
      <c r="J197" s="530">
        <f>VLOOKUP(B197,B11:U26,9,FALSE)-IF((B$198)&gt;=($J10),(IF((B$198)-18&gt;=($J10),2,1)),0)</f>
        <v>6</v>
      </c>
      <c r="K197" s="530">
        <f>VLOOKUP(B197,B11:U26,10,FALSE)-IF((B$198)&gt;=($K10),(IF((B$198)-18&gt;=($K10),2,1)),0)</f>
        <v>4</v>
      </c>
      <c r="L197" s="530">
        <f>SUM(C197:K197)</f>
        <v>46</v>
      </c>
      <c r="M197" s="530">
        <f>VLOOKUP(B197,B11:U26,12,FALSE)-IF((B$198)&gt;=($M10),(IF((B$198)-18&gt;=($M10),2,1)),0)</f>
        <v>3</v>
      </c>
      <c r="N197" s="530">
        <f>VLOOKUP(B197,B11:U26,13,FALSE)-IF((B$198)&gt;=($N10),(IF((B$198)-18&gt;=($N10),2,1)),0)</f>
        <v>5</v>
      </c>
      <c r="O197" s="530">
        <f>VLOOKUP(B197,B11:U26,14,FALSE)-IF((B$198)&gt;=($O10),(IF((B$198)-18&gt;=($O10),2,1)),0)</f>
        <v>4</v>
      </c>
      <c r="P197" s="530">
        <f>VLOOKUP(B197,B11:U26,15,FALSE)-IF((B$198)&gt;=($P10),(IF((B$198)-18&gt;=($P10),2,1)),0)</f>
        <v>4</v>
      </c>
      <c r="Q197" s="530">
        <f>VLOOKUP(B197,B11:U26,16,FALSE)-IF((B$198)&gt;=($Q10),(IF((B$198)-18&gt;=($Q10),2,1)),0)</f>
        <v>4</v>
      </c>
      <c r="R197" s="530">
        <f>VLOOKUP(B197,B11:U26,17,FALSE)-IF((B$198)&gt;=($R10),(IF((B$198)-18&gt;=($R10),2,1)),0)</f>
        <v>5</v>
      </c>
      <c r="S197" s="530">
        <f>VLOOKUP(B197,B11:U26,18,FALSE)-IF((B$198)&gt;=($S10),(IF((B$198)-18&gt;=($S10),2,1)),0)</f>
        <v>4</v>
      </c>
      <c r="T197" s="530">
        <f>VLOOKUP(B197,B11:U26,19,FALSE)-IF((B$198)&gt;=($T10),(IF((B$198)-18&gt;=($T10),2,1)),0)</f>
        <v>4</v>
      </c>
      <c r="U197" s="530">
        <f>VLOOKUP(B197,B11:U26,20,FALSE)-IF((B$198)&gt;=($U10),(IF((B$198)-18&gt;=($U10),2,1)),0)</f>
        <v>4</v>
      </c>
      <c r="V197" s="530">
        <f>SUM(M197:U197)</f>
        <v>37</v>
      </c>
      <c r="W197" s="531">
        <f>SUM(L197+V197)</f>
        <v>83</v>
      </c>
    </row>
    <row r="198" spans="1:23" x14ac:dyDescent="0.35">
      <c r="A198" s="1" t="s">
        <v>38</v>
      </c>
      <c r="B198" s="63">
        <f>(A197-(MIN(A195,A197)))</f>
        <v>4</v>
      </c>
      <c r="C198" s="530"/>
      <c r="D198" s="530"/>
      <c r="E198" s="530"/>
      <c r="F198" s="530"/>
      <c r="G198" s="530"/>
      <c r="H198" s="530"/>
      <c r="I198" s="530"/>
      <c r="J198" s="530"/>
      <c r="K198" s="530"/>
      <c r="L198" s="530"/>
      <c r="M198" s="530"/>
      <c r="N198" s="530"/>
      <c r="O198" s="530"/>
      <c r="P198" s="530"/>
      <c r="Q198" s="530"/>
      <c r="R198" s="530"/>
      <c r="S198" s="530"/>
      <c r="T198" s="530"/>
      <c r="U198" s="530"/>
      <c r="V198" s="530"/>
      <c r="W198" s="531"/>
    </row>
    <row r="199" spans="1:23" ht="15.5" x14ac:dyDescent="0.35">
      <c r="B199" s="198" t="str">
        <f>B195</f>
        <v>Delagardelle</v>
      </c>
      <c r="C199" s="538">
        <f>IF((C195)&lt;&gt;(C197),(IF((C197)&gt;(C195),(1),(0))),(0.5))</f>
        <v>1</v>
      </c>
      <c r="D199" s="538">
        <f t="shared" ref="D199:U199" si="90">IF((D195)&lt;&gt;(D197),(IF((D197)&gt;(D195),(1),(0))),(0.5))</f>
        <v>1</v>
      </c>
      <c r="E199" s="538">
        <f t="shared" si="90"/>
        <v>1</v>
      </c>
      <c r="F199" s="538">
        <f t="shared" si="90"/>
        <v>0.5</v>
      </c>
      <c r="G199" s="538">
        <f t="shared" si="90"/>
        <v>0.5</v>
      </c>
      <c r="H199" s="538">
        <f t="shared" si="90"/>
        <v>0.5</v>
      </c>
      <c r="I199" s="538">
        <f t="shared" si="90"/>
        <v>0</v>
      </c>
      <c r="J199" s="538">
        <f t="shared" si="90"/>
        <v>1</v>
      </c>
      <c r="K199" s="538">
        <f t="shared" si="90"/>
        <v>0.5</v>
      </c>
      <c r="L199" s="538">
        <f>SUM(C199:K199)</f>
        <v>6</v>
      </c>
      <c r="M199" s="538">
        <f t="shared" si="90"/>
        <v>0</v>
      </c>
      <c r="N199" s="538">
        <f t="shared" si="90"/>
        <v>1</v>
      </c>
      <c r="O199" s="538">
        <f t="shared" si="90"/>
        <v>0.5</v>
      </c>
      <c r="P199" s="538">
        <f t="shared" si="90"/>
        <v>0.5</v>
      </c>
      <c r="Q199" s="538">
        <f t="shared" si="90"/>
        <v>0</v>
      </c>
      <c r="R199" s="538">
        <f t="shared" si="90"/>
        <v>0</v>
      </c>
      <c r="S199" s="538">
        <f t="shared" si="90"/>
        <v>1</v>
      </c>
      <c r="T199" s="538">
        <f t="shared" si="90"/>
        <v>0</v>
      </c>
      <c r="U199" s="538">
        <f t="shared" si="90"/>
        <v>0.5</v>
      </c>
      <c r="V199" s="538">
        <f>SUM(M199:U199)</f>
        <v>3.5</v>
      </c>
      <c r="W199" s="543">
        <f>SUM(L199+V199)</f>
        <v>9.5</v>
      </c>
    </row>
    <row r="200" spans="1:23" ht="16" thickBot="1" x14ac:dyDescent="0.4">
      <c r="B200" s="200" t="str">
        <f>B197</f>
        <v>Whitehill</v>
      </c>
      <c r="C200" s="544">
        <f>IF((C197)&lt;&gt;(C195),(IF((C195)&gt;(C197),(1),(0))),(0.5))</f>
        <v>0</v>
      </c>
      <c r="D200" s="544">
        <f t="shared" ref="D200:U200" si="91">IF((D197)&lt;&gt;(D195),(IF((D195)&gt;(D197),(1),(0))),(0.5))</f>
        <v>0</v>
      </c>
      <c r="E200" s="544">
        <f t="shared" si="91"/>
        <v>0</v>
      </c>
      <c r="F200" s="544">
        <f t="shared" si="91"/>
        <v>0.5</v>
      </c>
      <c r="G200" s="544">
        <f t="shared" si="91"/>
        <v>0.5</v>
      </c>
      <c r="H200" s="544">
        <f t="shared" si="91"/>
        <v>0.5</v>
      </c>
      <c r="I200" s="544">
        <f t="shared" si="91"/>
        <v>1</v>
      </c>
      <c r="J200" s="544">
        <f t="shared" si="91"/>
        <v>0</v>
      </c>
      <c r="K200" s="544">
        <f t="shared" si="91"/>
        <v>0.5</v>
      </c>
      <c r="L200" s="544">
        <f>SUM(C200:K200)</f>
        <v>3</v>
      </c>
      <c r="M200" s="544">
        <f t="shared" si="91"/>
        <v>1</v>
      </c>
      <c r="N200" s="544">
        <f t="shared" si="91"/>
        <v>0</v>
      </c>
      <c r="O200" s="544">
        <f t="shared" si="91"/>
        <v>0.5</v>
      </c>
      <c r="P200" s="544">
        <f t="shared" si="91"/>
        <v>0.5</v>
      </c>
      <c r="Q200" s="544">
        <f t="shared" si="91"/>
        <v>1</v>
      </c>
      <c r="R200" s="544">
        <f t="shared" si="91"/>
        <v>1</v>
      </c>
      <c r="S200" s="544">
        <f t="shared" si="91"/>
        <v>0</v>
      </c>
      <c r="T200" s="544">
        <f t="shared" si="91"/>
        <v>1</v>
      </c>
      <c r="U200" s="544">
        <f t="shared" si="91"/>
        <v>0.5</v>
      </c>
      <c r="V200" s="544">
        <f>SUM(M200:U200)</f>
        <v>5.5</v>
      </c>
      <c r="W200" s="545">
        <f>SUM(L200+V200)</f>
        <v>8.5</v>
      </c>
    </row>
    <row r="201" spans="1:23" ht="15" thickBot="1" x14ac:dyDescent="0.4">
      <c r="B201" s="77"/>
      <c r="C201" s="546"/>
      <c r="D201" s="546"/>
      <c r="E201" s="546"/>
      <c r="F201" s="546"/>
      <c r="G201" s="546"/>
      <c r="H201" s="546"/>
      <c r="I201" s="546"/>
      <c r="J201" s="546"/>
      <c r="K201" s="546"/>
      <c r="L201" s="547"/>
      <c r="M201" s="546"/>
      <c r="N201" s="546"/>
      <c r="O201" s="546"/>
      <c r="P201" s="546"/>
      <c r="Q201" s="546"/>
      <c r="R201" s="546"/>
      <c r="S201" s="546"/>
      <c r="T201" s="546"/>
      <c r="U201" s="546"/>
      <c r="V201" s="546"/>
      <c r="W201" s="547"/>
    </row>
    <row r="202" spans="1:23" ht="15" thickBot="1" x14ac:dyDescent="0.4">
      <c r="B202" s="20" t="s">
        <v>257</v>
      </c>
      <c r="C202" s="548"/>
      <c r="D202" s="548"/>
      <c r="E202" s="548"/>
      <c r="F202" s="548"/>
      <c r="G202" s="548"/>
      <c r="H202" s="548"/>
      <c r="I202" s="548"/>
      <c r="J202" s="548"/>
      <c r="K202" s="548"/>
      <c r="L202" s="548"/>
      <c r="M202" s="548"/>
      <c r="N202" s="548"/>
      <c r="O202" s="548"/>
      <c r="P202" s="548"/>
      <c r="Q202" s="548"/>
      <c r="R202" s="708" t="s">
        <v>25</v>
      </c>
      <c r="S202" s="708"/>
      <c r="T202" s="709"/>
      <c r="U202" s="710"/>
      <c r="V202" s="710"/>
      <c r="W202" s="711"/>
    </row>
    <row r="203" spans="1:23" x14ac:dyDescent="0.35">
      <c r="A203" s="1">
        <f>VLOOKUP(B203,'Player Info'!B5:C55,2,FALSE)</f>
        <v>8</v>
      </c>
      <c r="B203" s="88" t="s">
        <v>6</v>
      </c>
      <c r="C203" s="532">
        <f>VLOOKUP(B203,B11:U26,2,FALSE)-IF((B$204)&gt;=($C10),(IF((B$204)-18&gt;=($C10),2,1)),0)</f>
        <v>4</v>
      </c>
      <c r="D203" s="532">
        <f>VLOOKUP(B203,B11:U26,3,FALSE)-IF((B$204)&gt;=($D10),(IF((B$204)-18&gt;=($D10),2,1)),0)</f>
        <v>5</v>
      </c>
      <c r="E203" s="532">
        <f>VLOOKUP(B203,B11:U26,4,FALSE)-IF((B$204)&gt;=($E10),(IF((B$204)-18&gt;=($E10),2,1)),0)</f>
        <v>3</v>
      </c>
      <c r="F203" s="532">
        <f>VLOOKUP(B203,B11:U26,5,FALSE)-IF((B$204)&gt;=($F10),(IF((B$204)-18&gt;=($F10),2,1)),0)</f>
        <v>4</v>
      </c>
      <c r="G203" s="532">
        <f>VLOOKUP(B203,B11:U26,6,FALSE)-IF((B$204)&gt;=($G10),(IF((B$204)-18&gt;=($G10),2,1)),0)</f>
        <v>5</v>
      </c>
      <c r="H203" s="532">
        <f>VLOOKUP(B203,B11:U26,7,FALSE)-IF((B$204)&gt;=($H10),(IF((B$204)-18&gt;=($H10),2,1)),0)</f>
        <v>6</v>
      </c>
      <c r="I203" s="532">
        <f>VLOOKUP(B203,B11:U26,8,FALSE)-IF((B$204)&gt;=($I10),(IF((B$204)-18&gt;=($I10),2,1)),0)</f>
        <v>4</v>
      </c>
      <c r="J203" s="532">
        <f>VLOOKUP(B203,B11:U26,9,FALSE)-IF((B$204)&gt;=($J10),(IF((B$204)-18&gt;=($J10),2,1)),0)</f>
        <v>5</v>
      </c>
      <c r="K203" s="532">
        <f>VLOOKUP(B203,B11:U26,10,FALSE)-IF((B$204)&gt;=($K10),(IF((B$204)-18&gt;=($K10),2,1)),0)</f>
        <v>4</v>
      </c>
      <c r="L203" s="532">
        <f>SUM(C203:K203)</f>
        <v>40</v>
      </c>
      <c r="M203" s="532">
        <f>VLOOKUP(B203,B11:U26,12,FALSE)-IF((B$204)&gt;=($M10),(IF((B$204)-18&gt;=($M10),2,1)),0)</f>
        <v>4</v>
      </c>
      <c r="N203" s="532">
        <f>VLOOKUP(B203,B11:U26,13,FALSE)-IF((B$204)&gt;=($N10),(IF((B$204)-18&gt;=($N10),2,1)),0)</f>
        <v>4</v>
      </c>
      <c r="O203" s="532">
        <f>VLOOKUP(B203,B11:U26,14,FALSE)-IF((B$204)&gt;=($O10),(IF((B$204)-18&gt;=($O10),2,1)),0)</f>
        <v>4</v>
      </c>
      <c r="P203" s="532">
        <f>VLOOKUP(B203,B11:U26,15,FALSE)-IF((B$204)&gt;=($P10),(IF((B$204)-18&gt;=($P10),2,1)),0)</f>
        <v>4</v>
      </c>
      <c r="Q203" s="532">
        <f>VLOOKUP(B203,B11:U26,16,FALSE)-IF((B$204)&gt;=($Q10),(IF((B$204)-18&gt;=($Q10),2,1)),0)</f>
        <v>6</v>
      </c>
      <c r="R203" s="532">
        <f>VLOOKUP(B203,B11:U26,17,FALSE)-IF((B$204)&gt;=($R10),(IF((B$204)-18&gt;=($R10),2,1)),0)</f>
        <v>7</v>
      </c>
      <c r="S203" s="532">
        <f>VLOOKUP(B203,B11:U26,18,FALSE)-IF((B$204)&gt;=($S10),(IF((B$204)-18&gt;=($S10),2,1)),0)</f>
        <v>3</v>
      </c>
      <c r="T203" s="532">
        <f>VLOOKUP(B203,B11:U26,19,FALSE)-IF((B$204)&gt;=($T10),(IF((B$204)-18&gt;=($T10),2,1)),0)</f>
        <v>6</v>
      </c>
      <c r="U203" s="532">
        <f>VLOOKUP(B203,B11:U26,20,FALSE)-IF((B$204)&gt;=($U10),(IF((B$204)-18&gt;=($U10),2,1)),0)</f>
        <v>4</v>
      </c>
      <c r="V203" s="532">
        <f>SUM(M203:U203)</f>
        <v>42</v>
      </c>
      <c r="W203" s="533">
        <f>SUM(V203+L203)</f>
        <v>82</v>
      </c>
    </row>
    <row r="204" spans="1:23" ht="15" thickBot="1" x14ac:dyDescent="0.4">
      <c r="A204" s="1" t="s">
        <v>38</v>
      </c>
      <c r="B204" s="471">
        <f>(A203-(MIN(A203,A205)))</f>
        <v>0</v>
      </c>
      <c r="C204" s="535"/>
      <c r="D204" s="535"/>
      <c r="E204" s="535"/>
      <c r="F204" s="535"/>
      <c r="G204" s="535"/>
      <c r="H204" s="535"/>
      <c r="I204" s="535"/>
      <c r="J204" s="535"/>
      <c r="K204" s="535"/>
      <c r="L204" s="535"/>
      <c r="M204" s="535"/>
      <c r="N204" s="535"/>
      <c r="O204" s="535"/>
      <c r="P204" s="535"/>
      <c r="Q204" s="535"/>
      <c r="R204" s="535"/>
      <c r="S204" s="535"/>
      <c r="T204" s="535"/>
      <c r="U204" s="535"/>
      <c r="V204" s="535"/>
      <c r="W204" s="536"/>
    </row>
    <row r="205" spans="1:23" x14ac:dyDescent="0.35">
      <c r="A205" s="1">
        <f>VLOOKUP(B205,'Player Info'!B5:C55,2,FALSE)</f>
        <v>12</v>
      </c>
      <c r="B205" s="61" t="s">
        <v>96</v>
      </c>
      <c r="C205" s="530">
        <f>VLOOKUP(B205,B11:U26,2,FALSE)-IF((B$206)&gt;=($C10),(IF((B$206)-18&gt;=($C10),2,1)),0)</f>
        <v>7</v>
      </c>
      <c r="D205" s="530">
        <f>VLOOKUP(B205,B11:U26,3,FALSE)-IF((B$206)&gt;=($D10),(IF((B$206)-18&gt;=($D10),2,1)),0)</f>
        <v>7</v>
      </c>
      <c r="E205" s="530">
        <f>VLOOKUP(B205,B11:U26,4,FALSE)-IF((B$206)&gt;=($E10),(IF((B$206)-18&gt;=($E10),2,1)),0)</f>
        <v>4</v>
      </c>
      <c r="F205" s="530">
        <f>VLOOKUP(B205,B11:U26,5,FALSE)-IF((B$206)&gt;=($F10),(IF((B$206)-18&gt;=($F10),2,1)),0)</f>
        <v>4</v>
      </c>
      <c r="G205" s="530">
        <f>VLOOKUP(B205,B11:U26,6,FALSE)-IF((B$206)&gt;=($G10),(IF((B$206)-18&gt;=($G10),2,1)),0)</f>
        <v>5</v>
      </c>
      <c r="H205" s="530">
        <f>VLOOKUP(B205,B11:U26,7,FALSE)-IF((B$206)&gt;=($H10),(IF((B$206)-18&gt;=($H10),2,1)),0)</f>
        <v>6</v>
      </c>
      <c r="I205" s="530">
        <f>VLOOKUP(B205,B11:U26,8,FALSE)-IF((B$206)&gt;=($I10),(IF((B$206)-18&gt;=($I10),2,1)),0)</f>
        <v>3</v>
      </c>
      <c r="J205" s="530">
        <f>VLOOKUP(B205,B11:U26,9,FALSE)-IF((B$206)&gt;=($J10),(IF((B$206)-18&gt;=($J10),2,1)),0)</f>
        <v>6</v>
      </c>
      <c r="K205" s="530">
        <f>VLOOKUP(B205,B11:U26,10,FALSE)-IF((B$206)&gt;=($K10),(IF((B$206)-18&gt;=($K10),2,1)),0)</f>
        <v>4</v>
      </c>
      <c r="L205" s="530">
        <f>SUM(C205:K205)</f>
        <v>46</v>
      </c>
      <c r="M205" s="530">
        <f>VLOOKUP(B205,B11:U26,12,FALSE)-IF((B$206)&gt;=($M10),(IF((B$206)-18&gt;=($M10),2,1)),0)</f>
        <v>3</v>
      </c>
      <c r="N205" s="530">
        <f>VLOOKUP(B205,B11:U26,13,FALSE)-IF((B$206)&gt;=($N10),(IF((B$206)-18&gt;=($N10),2,1)),0)</f>
        <v>5</v>
      </c>
      <c r="O205" s="530">
        <f>VLOOKUP(B205,B11:U26,14,FALSE)-IF((B$206)&gt;=($O10),(IF((B$206)-18&gt;=($O10),2,1)),0)</f>
        <v>4</v>
      </c>
      <c r="P205" s="530">
        <f>VLOOKUP(B205,B11:U26,15,FALSE)-IF((B$206)&gt;=($P10),(IF((B$206)-18&gt;=($P10),2,1)),0)</f>
        <v>4</v>
      </c>
      <c r="Q205" s="530">
        <f>VLOOKUP(B205,B11:U26,16,FALSE)-IF((B$206)&gt;=($Q10),(IF((B$206)-18&gt;=($Q10),2,1)),0)</f>
        <v>4</v>
      </c>
      <c r="R205" s="530">
        <f>VLOOKUP(B205,B11:U26,17,FALSE)-IF((B$206)&gt;=($R10),(IF((B$206)-18&gt;=($R10),2,1)),0)</f>
        <v>5</v>
      </c>
      <c r="S205" s="530">
        <f>VLOOKUP(B205,B11:U26,18,FALSE)-IF((B$206)&gt;=($S10),(IF((B$206)-18&gt;=($S10),2,1)),0)</f>
        <v>4</v>
      </c>
      <c r="T205" s="530">
        <f>VLOOKUP(B205,B11:U26,19,FALSE)-IF((B$206)&gt;=($T10),(IF((B$206)-18&gt;=($T10),2,1)),0)</f>
        <v>4</v>
      </c>
      <c r="U205" s="530">
        <f>VLOOKUP(B205,B11:U26,20,FALSE)-IF((B$206)&gt;=($U10),(IF((B$206)-18&gt;=($U10),2,1)),0)</f>
        <v>4</v>
      </c>
      <c r="V205" s="530">
        <f>SUM(M205:U205)</f>
        <v>37</v>
      </c>
      <c r="W205" s="531">
        <f>SUM(V205+L205)</f>
        <v>83</v>
      </c>
    </row>
    <row r="206" spans="1:23" x14ac:dyDescent="0.35">
      <c r="A206" s="1" t="s">
        <v>38</v>
      </c>
      <c r="B206" s="63">
        <f>(A205-(MIN(A203,A205)))</f>
        <v>4</v>
      </c>
      <c r="C206" s="530"/>
      <c r="D206" s="530"/>
      <c r="E206" s="530"/>
      <c r="F206" s="530"/>
      <c r="G206" s="530"/>
      <c r="H206" s="530"/>
      <c r="I206" s="530"/>
      <c r="J206" s="530"/>
      <c r="K206" s="530"/>
      <c r="L206" s="530"/>
      <c r="M206" s="530"/>
      <c r="N206" s="530"/>
      <c r="O206" s="530"/>
      <c r="P206" s="530"/>
      <c r="Q206" s="530"/>
      <c r="R206" s="530"/>
      <c r="S206" s="530"/>
      <c r="T206" s="530"/>
      <c r="U206" s="530"/>
      <c r="V206" s="530"/>
      <c r="W206" s="531"/>
    </row>
    <row r="207" spans="1:23" ht="15.5" x14ac:dyDescent="0.35">
      <c r="B207" s="198" t="str">
        <f>B203</f>
        <v>Delagardelle</v>
      </c>
      <c r="C207" s="538">
        <f>IF((C203)&lt;&gt;(C205),(IF((C205)&gt;(C203),(1),(0))),(0.5))</f>
        <v>1</v>
      </c>
      <c r="D207" s="538">
        <f t="shared" ref="D207:U207" si="92">IF((D203)&lt;&gt;(D205),(IF((D205)&gt;(D203),(1),(0))),(0.5))</f>
        <v>1</v>
      </c>
      <c r="E207" s="538">
        <f t="shared" si="92"/>
        <v>1</v>
      </c>
      <c r="F207" s="538">
        <f t="shared" si="92"/>
        <v>0.5</v>
      </c>
      <c r="G207" s="538">
        <f t="shared" si="92"/>
        <v>0.5</v>
      </c>
      <c r="H207" s="538">
        <f t="shared" si="92"/>
        <v>0.5</v>
      </c>
      <c r="I207" s="538">
        <f t="shared" si="92"/>
        <v>0</v>
      </c>
      <c r="J207" s="538">
        <f t="shared" si="92"/>
        <v>1</v>
      </c>
      <c r="K207" s="538">
        <f t="shared" si="92"/>
        <v>0.5</v>
      </c>
      <c r="L207" s="538">
        <f>SUM(C207:K207)</f>
        <v>6</v>
      </c>
      <c r="M207" s="538">
        <f t="shared" si="92"/>
        <v>0</v>
      </c>
      <c r="N207" s="538">
        <f t="shared" si="92"/>
        <v>1</v>
      </c>
      <c r="O207" s="538">
        <f t="shared" si="92"/>
        <v>0.5</v>
      </c>
      <c r="P207" s="538">
        <f t="shared" si="92"/>
        <v>0.5</v>
      </c>
      <c r="Q207" s="538">
        <f t="shared" si="92"/>
        <v>0</v>
      </c>
      <c r="R207" s="538">
        <f t="shared" si="92"/>
        <v>0</v>
      </c>
      <c r="S207" s="538">
        <f t="shared" si="92"/>
        <v>1</v>
      </c>
      <c r="T207" s="538">
        <f t="shared" si="92"/>
        <v>0</v>
      </c>
      <c r="U207" s="538">
        <f t="shared" si="92"/>
        <v>0.5</v>
      </c>
      <c r="V207" s="538">
        <f>SUM(M207:U207)</f>
        <v>3.5</v>
      </c>
      <c r="W207" s="543">
        <f>SUM(V207+L207)</f>
        <v>9.5</v>
      </c>
    </row>
    <row r="208" spans="1:23" ht="16" thickBot="1" x14ac:dyDescent="0.4">
      <c r="B208" s="204" t="str">
        <f>B205</f>
        <v>Whitehill</v>
      </c>
      <c r="C208" s="549">
        <f>IF((C205)&lt;&gt;(C203),(IF((C203)&gt;(C205),(1),(0))),(0.5))</f>
        <v>0</v>
      </c>
      <c r="D208" s="549">
        <f t="shared" ref="D208:U208" si="93">IF((D205)&lt;&gt;(D203),(IF((D203)&gt;(D205),(1),(0))),(0.5))</f>
        <v>0</v>
      </c>
      <c r="E208" s="549">
        <f t="shared" si="93"/>
        <v>0</v>
      </c>
      <c r="F208" s="549">
        <f t="shared" si="93"/>
        <v>0.5</v>
      </c>
      <c r="G208" s="549">
        <f t="shared" si="93"/>
        <v>0.5</v>
      </c>
      <c r="H208" s="549">
        <f t="shared" si="93"/>
        <v>0.5</v>
      </c>
      <c r="I208" s="549">
        <f t="shared" si="93"/>
        <v>1</v>
      </c>
      <c r="J208" s="549">
        <f t="shared" si="93"/>
        <v>0</v>
      </c>
      <c r="K208" s="549">
        <f t="shared" si="93"/>
        <v>0.5</v>
      </c>
      <c r="L208" s="549">
        <f>SUM(C208:K208)</f>
        <v>3</v>
      </c>
      <c r="M208" s="549">
        <f t="shared" si="93"/>
        <v>1</v>
      </c>
      <c r="N208" s="549">
        <f t="shared" si="93"/>
        <v>0</v>
      </c>
      <c r="O208" s="549">
        <f t="shared" si="93"/>
        <v>0.5</v>
      </c>
      <c r="P208" s="549">
        <f t="shared" si="93"/>
        <v>0.5</v>
      </c>
      <c r="Q208" s="549">
        <f t="shared" si="93"/>
        <v>1</v>
      </c>
      <c r="R208" s="549">
        <f t="shared" si="93"/>
        <v>1</v>
      </c>
      <c r="S208" s="549">
        <f t="shared" si="93"/>
        <v>0</v>
      </c>
      <c r="T208" s="549">
        <f t="shared" si="93"/>
        <v>1</v>
      </c>
      <c r="U208" s="549">
        <f t="shared" si="93"/>
        <v>0.5</v>
      </c>
      <c r="V208" s="549">
        <f>SUM(M208:U208)</f>
        <v>5.5</v>
      </c>
      <c r="W208" s="550">
        <f>SUM(L208,V208)</f>
        <v>8.5</v>
      </c>
    </row>
    <row r="209" spans="1:24" ht="15" thickBot="1" x14ac:dyDescent="0.4">
      <c r="C209" s="530"/>
      <c r="D209" s="530"/>
      <c r="E209" s="530"/>
      <c r="F209" s="530"/>
      <c r="G209" s="530"/>
      <c r="H209" s="530"/>
      <c r="I209" s="530"/>
      <c r="J209" s="530"/>
      <c r="K209" s="530"/>
      <c r="L209" s="530"/>
      <c r="M209" s="530"/>
      <c r="N209" s="530"/>
      <c r="O209" s="530"/>
      <c r="P209" s="530"/>
      <c r="Q209" s="530"/>
      <c r="R209" s="530"/>
      <c r="S209" s="530"/>
      <c r="T209" s="530"/>
      <c r="U209" s="530"/>
      <c r="V209" s="530"/>
      <c r="W209" s="530"/>
    </row>
    <row r="210" spans="1:24" ht="15" thickBot="1" x14ac:dyDescent="0.4">
      <c r="B210" s="20" t="s">
        <v>258</v>
      </c>
      <c r="C210" s="548"/>
      <c r="D210" s="548"/>
      <c r="E210" s="548"/>
      <c r="F210" s="548"/>
      <c r="G210" s="548"/>
      <c r="H210" s="548"/>
      <c r="I210" s="548"/>
      <c r="J210" s="548"/>
      <c r="K210" s="548"/>
      <c r="L210" s="548"/>
      <c r="M210" s="548"/>
      <c r="N210" s="548"/>
      <c r="O210" s="548"/>
      <c r="P210" s="548"/>
      <c r="Q210" s="548"/>
      <c r="R210" s="548"/>
      <c r="S210" s="548"/>
      <c r="T210" s="548"/>
      <c r="U210" s="548"/>
      <c r="V210" s="548"/>
      <c r="W210" s="551"/>
    </row>
    <row r="211" spans="1:24" x14ac:dyDescent="0.35">
      <c r="A211" s="1">
        <f>VLOOKUP(B211,'Player Info'!B5:C55,2,FALSE)</f>
        <v>8</v>
      </c>
      <c r="B211" s="88" t="s">
        <v>6</v>
      </c>
      <c r="C211" s="532">
        <f>VLOOKUP(B211,B11:U26,2,FALSE)-IF((B$212)&gt;=($C10),(IF((B$212)-18&gt;=($C10),2,1)),0)</f>
        <v>4</v>
      </c>
      <c r="D211" s="532">
        <f>VLOOKUP(B211,B11:U26,3,FALSE)-IF((B$212)&gt;=($D10),(IF((B$212)-18&gt;=($D10),2,1)),0)</f>
        <v>5</v>
      </c>
      <c r="E211" s="532">
        <f>VLOOKUP(B211,B11:U26,4,FALSE)-IF((B$212)&gt;=($E10),(IF((B$212)-18&gt;=($E10),2,1)),0)</f>
        <v>3</v>
      </c>
      <c r="F211" s="532">
        <f>VLOOKUP(B211,B11:U26,5,FALSE)-IF((B$212)&gt;=($F10),(IF((B$212)-18&gt;=($F10),2,1)),0)</f>
        <v>4</v>
      </c>
      <c r="G211" s="532">
        <f>VLOOKUP(B211,B11:U26,6,FALSE)-IF((B$212)&gt;=($G10),(IF((B$212)-18&gt;=($G10),2,1)),0)</f>
        <v>5</v>
      </c>
      <c r="H211" s="532">
        <f>VLOOKUP(B211,B11:U26,7,FALSE)-IF((B$212)&gt;=($H10),(IF((B$212)-18&gt;=($H10),2,1)),0)</f>
        <v>6</v>
      </c>
      <c r="I211" s="532">
        <f>VLOOKUP(B211,B11:U26,8,FALSE)-IF((B$212)&gt;=($I10),(IF((B$212)-18&gt;=($I10),2,1)),0)</f>
        <v>4</v>
      </c>
      <c r="J211" s="532">
        <f>VLOOKUP(B211,B11:U26,9,FALSE)-IF((B$212)&gt;=($J10),(IF((B$212)-18&gt;=($J10),2,1)),0)</f>
        <v>5</v>
      </c>
      <c r="K211" s="532">
        <f>VLOOKUP(B211,B11:U26,10,FALSE)-IF((B$212)&gt;=($K10),(IF((B$212)-18&gt;=($K10),2,1)),0)</f>
        <v>4</v>
      </c>
      <c r="L211" s="532">
        <f>SUM(C211:K211)</f>
        <v>40</v>
      </c>
      <c r="M211" s="532">
        <f>VLOOKUP(B211,B11:U26,12,FALSE)-IF((B$212)&gt;=($M10),(IF((B$212)-18&gt;=($M10),2,1)),0)</f>
        <v>4</v>
      </c>
      <c r="N211" s="532">
        <f>VLOOKUP(B211,B11:U26,13,FALSE)-IF((B$212)&gt;=($N10),(IF((B$212)-18&gt;=($N10),2,1)),0)</f>
        <v>4</v>
      </c>
      <c r="O211" s="532">
        <f>VLOOKUP(B211,B11:U26,14,FALSE)-IF((B$212)&gt;=($O10),(IF((B$212)-18&gt;=($O10),2,1)),0)</f>
        <v>4</v>
      </c>
      <c r="P211" s="532">
        <f>VLOOKUP(B211,B11:U26,15,FALSE)-IF((B$212)&gt;=($P10),(IF((B$212)-18&gt;=($P10),2,1)),0)</f>
        <v>4</v>
      </c>
      <c r="Q211" s="532">
        <f>VLOOKUP(B211,B11:U26,16,FALSE)-IF((B$212)&gt;=($Q10),(IF((B$212)-18&gt;=($Q10),2,1)),0)</f>
        <v>6</v>
      </c>
      <c r="R211" s="532">
        <f>VLOOKUP(B211,B11:U26,17,FALSE)-IF((B$212)&gt;=($R10),(IF((B$212)-18&gt;=($R10),2,1)),0)</f>
        <v>7</v>
      </c>
      <c r="S211" s="532">
        <f>VLOOKUP(B211,B11:U26,18,FALSE)-IF((B$212)&gt;=($S10),(IF((B$212)-18&gt;=($S10),2,1)),0)</f>
        <v>3</v>
      </c>
      <c r="T211" s="532">
        <f>VLOOKUP(B211,B11:U26,19,FALSE)-IF((B$212)&gt;=($T10),(IF((B$212)-18&gt;=($T10),2,1)),0)</f>
        <v>6</v>
      </c>
      <c r="U211" s="532">
        <f>VLOOKUP(B211,B11:U26,20,FALSE)-IF((B$212)&gt;=($U10),(IF((B$212)-18&gt;=($U10),2,1)),0)</f>
        <v>4</v>
      </c>
      <c r="V211" s="532">
        <f>SUM(M211:U211)</f>
        <v>42</v>
      </c>
      <c r="W211" s="533">
        <f>SUM(L211+V211)</f>
        <v>82</v>
      </c>
    </row>
    <row r="212" spans="1:24" ht="15" thickBot="1" x14ac:dyDescent="0.4">
      <c r="A212" s="1" t="s">
        <v>38</v>
      </c>
      <c r="B212" s="471">
        <f>(A211-(MIN(A211,A213)))</f>
        <v>0</v>
      </c>
      <c r="C212" s="535"/>
      <c r="D212" s="535"/>
      <c r="E212" s="535"/>
      <c r="F212" s="535"/>
      <c r="G212" s="535"/>
      <c r="H212" s="535"/>
      <c r="I212" s="535"/>
      <c r="J212" s="535"/>
      <c r="K212" s="535"/>
      <c r="L212" s="535"/>
      <c r="M212" s="535"/>
      <c r="N212" s="535"/>
      <c r="O212" s="535"/>
      <c r="P212" s="535"/>
      <c r="Q212" s="535"/>
      <c r="R212" s="535"/>
      <c r="S212" s="535"/>
      <c r="T212" s="535"/>
      <c r="U212" s="535"/>
      <c r="V212" s="535"/>
      <c r="W212" s="536"/>
    </row>
    <row r="213" spans="1:24" x14ac:dyDescent="0.35">
      <c r="A213" s="1">
        <f>VLOOKUP(B213,'Player Info'!B5:C55,2,FALSE)</f>
        <v>12</v>
      </c>
      <c r="B213" s="61" t="s">
        <v>96</v>
      </c>
      <c r="C213" s="530">
        <f>VLOOKUP(B213,B11:U26,2,FALSE)-IF((B$214)&gt;=($C10),(IF((B$214)-18&gt;=($C10),2,1)),0)</f>
        <v>7</v>
      </c>
      <c r="D213" s="530">
        <f>VLOOKUP(B213,B11:U26,3,FALSE)-IF((B$214)&gt;=($D10),(IF((B$214)-18&gt;=($D10),2,1)),0)</f>
        <v>7</v>
      </c>
      <c r="E213" s="530">
        <f>VLOOKUP(B213,B11:U26,4,FALSE)-IF((B$214)&gt;=($E10),(IF((B$214)-18&gt;=($E10),2,1)),0)</f>
        <v>4</v>
      </c>
      <c r="F213" s="530">
        <f>VLOOKUP(B213,B11:U26,5,FALSE)-IF((B$214)&gt;=($F10),(IF((B$214)-18&gt;=($F10),2,1)),0)</f>
        <v>4</v>
      </c>
      <c r="G213" s="530">
        <f>VLOOKUP(B213,B11:U26,6,FALSE)-IF((B$214)&gt;=($G10),(IF((B$214)-18&gt;=($G10),2,1)),0)</f>
        <v>5</v>
      </c>
      <c r="H213" s="530">
        <f>VLOOKUP(B213,B11:U26,7,FALSE)-IF((B$214)&gt;=($H10),(IF((B$214)-18&gt;=($H10),2,1)),0)</f>
        <v>6</v>
      </c>
      <c r="I213" s="530">
        <f>VLOOKUP(B213,B11:U26,8,FALSE)-IF((B$214)&gt;=($I10),(IF((B$214)-18&gt;=($I10),2,1)),0)</f>
        <v>3</v>
      </c>
      <c r="J213" s="530">
        <f>VLOOKUP(B213,B11:U26,9,FALSE)-IF((B$214)&gt;=($J10),(IF((B$214)-18&gt;=($J10),2,1)),0)</f>
        <v>6</v>
      </c>
      <c r="K213" s="530">
        <f>VLOOKUP(B213,B11:U26,10,FALSE)-IF((B$214)&gt;=($K10),(IF((B$214)-18&gt;=($K10),2,1)),0)</f>
        <v>4</v>
      </c>
      <c r="L213" s="530">
        <f>SUM(C213:K213)</f>
        <v>46</v>
      </c>
      <c r="M213" s="530">
        <f>VLOOKUP(B213,B11:U26,12,FALSE)-IF((B$214)&gt;=($M10),(IF((B$214)-18&gt;=($M10),2,1)),0)</f>
        <v>3</v>
      </c>
      <c r="N213" s="530">
        <f>VLOOKUP(B213,B11:U26,13,FALSE)-IF((B$214)&gt;=($N10),(IF((B$214)-18&gt;=($N10),2,1)),0)</f>
        <v>5</v>
      </c>
      <c r="O213" s="530">
        <f>VLOOKUP(B213,B11:U26,14,FALSE)-IF((B$214)&gt;=($O10),(IF((B$214)-18&gt;=($O10),2,1)),0)</f>
        <v>4</v>
      </c>
      <c r="P213" s="530">
        <f>VLOOKUP(B213,B11:U26,15,FALSE)-IF((B$214)&gt;=($P10),(IF((B$214)-18&gt;=($P10),2,1)),0)</f>
        <v>4</v>
      </c>
      <c r="Q213" s="530">
        <f>VLOOKUP(B213,B11:U26,16,FALSE)-IF((B$214)&gt;=($Q10),(IF((B$214)-18&gt;=($Q10),2,1)),0)</f>
        <v>4</v>
      </c>
      <c r="R213" s="530">
        <f>VLOOKUP(B213,B11:U26,17,FALSE)-IF((B$214)&gt;=($R10),(IF((B$214)-18&gt;=($R10),2,1)),0)</f>
        <v>5</v>
      </c>
      <c r="S213" s="530">
        <f>VLOOKUP(B213,B11:U26,18,FALSE)-IF((B$214)&gt;=($S10),(IF((B$214)-18&gt;=($S10),2,1)),0)</f>
        <v>4</v>
      </c>
      <c r="T213" s="530">
        <f>VLOOKUP(B213,B11:U26,19,FALSE)-IF((B$214)&gt;=($T10),(IF((B$214)-18&gt;=($T10),2,1)),0)</f>
        <v>4</v>
      </c>
      <c r="U213" s="530">
        <f>VLOOKUP(B213,B11:U26,20,FALSE)-IF((B$214)&gt;=($U10),(IF((B$214)-18&gt;=($U10),2,1)),0)</f>
        <v>4</v>
      </c>
      <c r="V213" s="530">
        <f>SUM(M213:U213)</f>
        <v>37</v>
      </c>
      <c r="W213" s="531">
        <f>SUM(V213+L213)</f>
        <v>83</v>
      </c>
    </row>
    <row r="214" spans="1:24" x14ac:dyDescent="0.35">
      <c r="B214" s="63">
        <f>(A213-(MIN(A211,A213)))</f>
        <v>4</v>
      </c>
      <c r="C214" s="530"/>
      <c r="D214" s="530"/>
      <c r="E214" s="530"/>
      <c r="F214" s="530"/>
      <c r="G214" s="530"/>
      <c r="H214" s="530"/>
      <c r="I214" s="530"/>
      <c r="J214" s="530"/>
      <c r="K214" s="530"/>
      <c r="L214" s="530"/>
      <c r="M214" s="530"/>
      <c r="N214" s="530"/>
      <c r="O214" s="530"/>
      <c r="P214" s="530"/>
      <c r="Q214" s="530"/>
      <c r="R214" s="530"/>
      <c r="S214" s="530"/>
      <c r="T214" s="530"/>
      <c r="U214" s="530"/>
      <c r="V214" s="530"/>
      <c r="W214" s="531"/>
    </row>
    <row r="215" spans="1:24" ht="15.5" x14ac:dyDescent="0.35">
      <c r="B215" s="198" t="str">
        <f>B211</f>
        <v>Delagardelle</v>
      </c>
      <c r="C215" s="538">
        <f>IF((C211)&lt;&gt;(C213),(IF((C213)&gt;(C211),(1),(0))),(0.5))</f>
        <v>1</v>
      </c>
      <c r="D215" s="538">
        <f>IF((D211)&lt;&gt;(D213),(IF((D213)&gt;(D211),(1),(0))),(0.5))</f>
        <v>1</v>
      </c>
      <c r="E215" s="538">
        <f t="shared" ref="E215:U215" si="94">IF((E211)&lt;&gt;(E213),(IF((E213)&gt;(E211),(1),(0))),(0.5))</f>
        <v>1</v>
      </c>
      <c r="F215" s="538">
        <f t="shared" si="94"/>
        <v>0.5</v>
      </c>
      <c r="G215" s="538">
        <f t="shared" si="94"/>
        <v>0.5</v>
      </c>
      <c r="H215" s="538">
        <f t="shared" si="94"/>
        <v>0.5</v>
      </c>
      <c r="I215" s="538">
        <f t="shared" si="94"/>
        <v>0</v>
      </c>
      <c r="J215" s="538">
        <f t="shared" si="94"/>
        <v>1</v>
      </c>
      <c r="K215" s="538">
        <f t="shared" si="94"/>
        <v>0.5</v>
      </c>
      <c r="L215" s="538">
        <f>SUM(C215:K215)</f>
        <v>6</v>
      </c>
      <c r="M215" s="538">
        <f t="shared" si="94"/>
        <v>0</v>
      </c>
      <c r="N215" s="538">
        <f t="shared" si="94"/>
        <v>1</v>
      </c>
      <c r="O215" s="538">
        <f t="shared" si="94"/>
        <v>0.5</v>
      </c>
      <c r="P215" s="538">
        <f t="shared" si="94"/>
        <v>0.5</v>
      </c>
      <c r="Q215" s="538">
        <f t="shared" si="94"/>
        <v>0</v>
      </c>
      <c r="R215" s="538">
        <f t="shared" si="94"/>
        <v>0</v>
      </c>
      <c r="S215" s="538">
        <f t="shared" si="94"/>
        <v>1</v>
      </c>
      <c r="T215" s="538">
        <f t="shared" si="94"/>
        <v>0</v>
      </c>
      <c r="U215" s="538">
        <f t="shared" si="94"/>
        <v>0.5</v>
      </c>
      <c r="V215" s="538">
        <f>SUM(M215:U215)</f>
        <v>3.5</v>
      </c>
      <c r="W215" s="552">
        <f>SUM(L215+V215)</f>
        <v>9.5</v>
      </c>
    </row>
    <row r="216" spans="1:24" ht="16" thickBot="1" x14ac:dyDescent="0.4">
      <c r="B216" s="204" t="str">
        <f>B213</f>
        <v>Whitehill</v>
      </c>
      <c r="C216" s="549">
        <f>IF((C213)&lt;&gt;(C211),(IF((C211)&gt;(C213),(1),(0))),(0.5))</f>
        <v>0</v>
      </c>
      <c r="D216" s="549">
        <f>IF((D213)&lt;&gt;(D211),(IF((D211)&gt;(D213),(1),(0))),(0.5))</f>
        <v>0</v>
      </c>
      <c r="E216" s="549">
        <f t="shared" ref="E216:U216" si="95">IF((E213)&lt;&gt;(E211),(IF((E211)&gt;(E213),(1),(0))),(0.5))</f>
        <v>0</v>
      </c>
      <c r="F216" s="549">
        <f t="shared" si="95"/>
        <v>0.5</v>
      </c>
      <c r="G216" s="549">
        <f t="shared" si="95"/>
        <v>0.5</v>
      </c>
      <c r="H216" s="549">
        <f t="shared" si="95"/>
        <v>0.5</v>
      </c>
      <c r="I216" s="549">
        <f t="shared" si="95"/>
        <v>1</v>
      </c>
      <c r="J216" s="549">
        <f t="shared" si="95"/>
        <v>0</v>
      </c>
      <c r="K216" s="549">
        <f t="shared" si="95"/>
        <v>0.5</v>
      </c>
      <c r="L216" s="549">
        <f>SUM(C216:K216)</f>
        <v>3</v>
      </c>
      <c r="M216" s="549">
        <f t="shared" si="95"/>
        <v>1</v>
      </c>
      <c r="N216" s="549">
        <f t="shared" si="95"/>
        <v>0</v>
      </c>
      <c r="O216" s="549">
        <f t="shared" si="95"/>
        <v>0.5</v>
      </c>
      <c r="P216" s="549">
        <f t="shared" si="95"/>
        <v>0.5</v>
      </c>
      <c r="Q216" s="549">
        <f t="shared" si="95"/>
        <v>1</v>
      </c>
      <c r="R216" s="549">
        <f t="shared" si="95"/>
        <v>1</v>
      </c>
      <c r="S216" s="549">
        <f t="shared" si="95"/>
        <v>0</v>
      </c>
      <c r="T216" s="549">
        <f t="shared" si="95"/>
        <v>1</v>
      </c>
      <c r="U216" s="549">
        <f t="shared" si="95"/>
        <v>0.5</v>
      </c>
      <c r="V216" s="549">
        <f>SUM(M216:U216)</f>
        <v>5.5</v>
      </c>
      <c r="W216" s="550">
        <f>SUM(L216+V216)</f>
        <v>8.5</v>
      </c>
    </row>
    <row r="217" spans="1:24" x14ac:dyDescent="0.35">
      <c r="C217" s="530"/>
      <c r="D217" s="530"/>
      <c r="E217" s="530"/>
      <c r="F217" s="530"/>
      <c r="G217" s="530"/>
      <c r="H217" s="530"/>
      <c r="I217" s="530"/>
      <c r="J217" s="530"/>
      <c r="K217" s="530"/>
      <c r="L217" s="530"/>
      <c r="M217" s="530"/>
      <c r="N217" s="530"/>
      <c r="O217" s="530"/>
      <c r="P217" s="530"/>
      <c r="Q217" s="530"/>
      <c r="R217" s="530"/>
      <c r="S217" s="530"/>
      <c r="T217" s="530"/>
      <c r="U217" s="530"/>
      <c r="V217" s="530"/>
      <c r="W217" s="530"/>
    </row>
    <row r="218" spans="1:24" ht="15" thickBot="1" x14ac:dyDescent="0.4">
      <c r="B218" s="69" t="s">
        <v>259</v>
      </c>
      <c r="C218" s="553"/>
      <c r="D218" s="553"/>
      <c r="E218" s="553"/>
      <c r="F218" s="553"/>
      <c r="G218" s="553"/>
      <c r="H218" s="553"/>
      <c r="I218" s="553"/>
      <c r="J218" s="553"/>
      <c r="K218" s="553"/>
      <c r="L218" s="553"/>
      <c r="M218" s="553"/>
      <c r="N218" s="553"/>
      <c r="O218" s="553"/>
      <c r="P218" s="553"/>
      <c r="Q218" s="553"/>
      <c r="R218" s="702" t="s">
        <v>25</v>
      </c>
      <c r="S218" s="702"/>
      <c r="T218" s="702"/>
      <c r="U218" s="702"/>
      <c r="V218" s="702"/>
      <c r="W218" s="703"/>
    </row>
    <row r="219" spans="1:24" x14ac:dyDescent="0.35">
      <c r="A219" s="1">
        <f>VLOOKUP(B219,'Player Info'!B5:C55,2,FALSE)</f>
        <v>8</v>
      </c>
      <c r="B219" s="88" t="s">
        <v>6</v>
      </c>
      <c r="C219" s="532">
        <f>VLOOKUP(B219,B11:U26,2,FALSE)-IF((B$220)&gt;=($C10),(IF((B$220)-18&gt;=($C10),2,1)),0)</f>
        <v>4</v>
      </c>
      <c r="D219" s="532">
        <f>VLOOKUP(B219,B11:U26,3,FALSE)-IF((B$220)&gt;=($D10),(IF((B$220)-18&gt;=($D10),2,1)),0)</f>
        <v>5</v>
      </c>
      <c r="E219" s="532">
        <f>VLOOKUP(B219,B11:U26,4,FALSE)-IF((B$220)&gt;=($E10),(IF((B$220)-18&gt;=($E10),2,1)),0)</f>
        <v>3</v>
      </c>
      <c r="F219" s="532">
        <f>VLOOKUP(B219,B11:U26,5,FALSE)-IF((B$220)&gt;=($F10),(IF((B$220)-18&gt;=($F10),2,1)),0)</f>
        <v>4</v>
      </c>
      <c r="G219" s="532">
        <f>VLOOKUP(B219,B11:U26,6,FALSE)-IF((B$220)&gt;=($G10),(IF((B$220)-18&gt;=($G10),2,1)),0)</f>
        <v>5</v>
      </c>
      <c r="H219" s="532">
        <f>VLOOKUP(B219,B11:U26,7,FALSE)-IF((B$220)&gt;=($H10),(IF((B$220)-18&gt;=($H10),2,1)),0)</f>
        <v>6</v>
      </c>
      <c r="I219" s="532">
        <f>VLOOKUP(B219,B11:U26,8,FALSE)-IF((B$220)&gt;=($I10),(IF((B$220)-18&gt;=($I10),2,1)),0)</f>
        <v>4</v>
      </c>
      <c r="J219" s="532">
        <f>VLOOKUP(B219,B11:U26,9,FALSE)-IF((B$220)&gt;=($J10),(IF((B$220)-18&gt;=($J10),2,1)),0)</f>
        <v>5</v>
      </c>
      <c r="K219" s="532">
        <f>VLOOKUP(B219,B11:U26,10,FALSE)-IF((B$220)&gt;=($K10),(IF((B$220)-18&gt;=($K10),2,1)),0)</f>
        <v>4</v>
      </c>
      <c r="L219" s="532">
        <f>SUM(C219:K219)</f>
        <v>40</v>
      </c>
      <c r="M219" s="532">
        <f>VLOOKUP(B219,B11:U26,12,FALSE)-IF((B$220)&gt;=($M10),(IF((B$220)-18&gt;=($M10),2,1)),0)</f>
        <v>4</v>
      </c>
      <c r="N219" s="532">
        <f>VLOOKUP(B219,B11:U26,13,FALSE)-IF((B$220)&gt;=($N10),(IF((B$220)-18&gt;=($N10),2,1)),0)</f>
        <v>4</v>
      </c>
      <c r="O219" s="532">
        <f>VLOOKUP(B219,B11:U26,14,FALSE)-IF((B$220)&gt;=($O10),(IF((B$220)-18&gt;=($O10),2,1)),0)</f>
        <v>4</v>
      </c>
      <c r="P219" s="532">
        <f>VLOOKUP(B219,B11:U26,15,FALSE)-IF((B$220)&gt;=($P10),(IF((B$220)-18&gt;=($P10),2,1)),0)</f>
        <v>4</v>
      </c>
      <c r="Q219" s="532">
        <f>VLOOKUP(B219,B11:U26,16,FALSE)-IF((B$220)&gt;=($Q10),(IF((B$220)-18&gt;=($Q10),2,1)),0)</f>
        <v>6</v>
      </c>
      <c r="R219" s="532">
        <f>VLOOKUP(B219,B11:U26,17,FALSE)-IF((B$220)&gt;=($R10),(IF((B$220)-18&gt;=($R10),2,1)),0)</f>
        <v>7</v>
      </c>
      <c r="S219" s="532">
        <f>VLOOKUP(B219,B11:U26,18,FALSE)-IF((B$220)&gt;=($S10),(IF((B$220)-18&gt;=($S10),2,1)),0)</f>
        <v>3</v>
      </c>
      <c r="T219" s="532">
        <f>VLOOKUP(B219,B11:U26,19,FALSE)-IF((B$220)&gt;=($T10),(IF((B$220)-18&gt;=($T10),2,1)),0)</f>
        <v>6</v>
      </c>
      <c r="U219" s="532">
        <f>VLOOKUP(B219,B11:U26,20,FALSE)-IF((B$220)&gt;=($U10),(IF((B$220)-18&gt;=($U10),2,1)),0)</f>
        <v>4</v>
      </c>
      <c r="V219" s="532">
        <f>SUM(M219:U219)</f>
        <v>42</v>
      </c>
      <c r="W219" s="533">
        <f>SUM(L219+V219)</f>
        <v>82</v>
      </c>
    </row>
    <row r="220" spans="1:24" ht="15" thickBot="1" x14ac:dyDescent="0.4">
      <c r="A220" s="1" t="s">
        <v>38</v>
      </c>
      <c r="B220" s="470">
        <f>(A219-(MIN(A219,A221)))</f>
        <v>0</v>
      </c>
      <c r="C220" s="535"/>
      <c r="D220" s="535"/>
      <c r="E220" s="535"/>
      <c r="F220" s="535"/>
      <c r="G220" s="535"/>
      <c r="H220" s="535"/>
      <c r="I220" s="535"/>
      <c r="J220" s="535"/>
      <c r="K220" s="535"/>
      <c r="L220" s="535"/>
      <c r="M220" s="535"/>
      <c r="N220" s="535"/>
      <c r="O220" s="535"/>
      <c r="P220" s="535"/>
      <c r="Q220" s="535"/>
      <c r="R220" s="535"/>
      <c r="S220" s="535"/>
      <c r="T220" s="535"/>
      <c r="U220" s="535"/>
      <c r="V220" s="535"/>
      <c r="W220" s="536"/>
      <c r="X220" s="555"/>
    </row>
    <row r="221" spans="1:24" x14ac:dyDescent="0.35">
      <c r="A221" s="1">
        <f>VLOOKUP(B221,'Player Info'!B5:C55,2,FALSE)</f>
        <v>12</v>
      </c>
      <c r="B221" s="61" t="s">
        <v>96</v>
      </c>
      <c r="C221" s="530">
        <f>VLOOKUP(B221,B11:U26,2,FALSE)-IF((B$222)&gt;=($C10),(IF((B$222)-18&gt;=($C10),2,1)),0)</f>
        <v>7</v>
      </c>
      <c r="D221" s="530">
        <f>VLOOKUP(B221,B11:U26,3,FALSE)-IF((B$222)&gt;=($D10),(IF((B$222)-18&gt;=($D10),2,1)),0)</f>
        <v>7</v>
      </c>
      <c r="E221" s="530">
        <f>VLOOKUP(B221,B11:U26,4,FALSE)-IF((B$222)&gt;=($E10),(IF((B$222)-18&gt;=($E10),2,1)),0)</f>
        <v>4</v>
      </c>
      <c r="F221" s="530">
        <f>VLOOKUP(B221,B11:U26,5,FALSE)-IF((B$222)&gt;=($F10),(IF((B$222)-18&gt;=($F10),2,1)),0)</f>
        <v>4</v>
      </c>
      <c r="G221" s="530">
        <f>VLOOKUP(B221,B11:U26,6,FALSE)-IF((B$222)&gt;=($G10),(IF((B$222)-18&gt;=($G10),2,1)),0)</f>
        <v>5</v>
      </c>
      <c r="H221" s="530">
        <f>VLOOKUP(B221,B11:U26,7,FALSE)-IF((B$222)&gt;=($H10),(IF((B$222)-18&gt;=($H10),2,1)),0)</f>
        <v>6</v>
      </c>
      <c r="I221" s="530">
        <f>VLOOKUP(B221,B11:U26,8,FALSE)-IF((B$222)&gt;=($I10),(IF((B$222)-18&gt;=($I10),2,1)),0)</f>
        <v>3</v>
      </c>
      <c r="J221" s="530">
        <f>VLOOKUP(B221,B11:U26,9,FALSE)-IF((B$222)&gt;=($J10),(IF((B$222)-18&gt;=($J10),2,1)),0)</f>
        <v>6</v>
      </c>
      <c r="K221" s="530">
        <f>VLOOKUP(B221,B11:U26,10,FALSE)-IF((B$222)&gt;=($K10),(IF((B$222)-18&gt;=($K10),2,1)),0)</f>
        <v>4</v>
      </c>
      <c r="L221" s="530">
        <f>SUM(C221:K221)</f>
        <v>46</v>
      </c>
      <c r="M221" s="530">
        <f>VLOOKUP(B221,B11:U26,12,FALSE)-IF((B$222)&gt;=($M10),(IF((B$222)-18&gt;=($M10),2,1)),0)</f>
        <v>3</v>
      </c>
      <c r="N221" s="530">
        <f>VLOOKUP(B221,B11:U26,13,FALSE)-IF((B$222)&gt;=($N10),(IF((B$222)-18&gt;=($N10),2,1)),0)</f>
        <v>5</v>
      </c>
      <c r="O221" s="530">
        <f>VLOOKUP(B221,B11:U26,14,FALSE)-IF((B$222)&gt;=($O10),(IF((B$222)-18&gt;=($O10),2,1)),0)</f>
        <v>4</v>
      </c>
      <c r="P221" s="530">
        <f>VLOOKUP(B221,B11:U26,15,FALSE)-IF((B$222)&gt;=($P10),(IF((B$222)-18&gt;=($P10),2,1)),0)</f>
        <v>4</v>
      </c>
      <c r="Q221" s="530">
        <f>VLOOKUP(B221,B11:U26,16,FALSE)-IF((B$222)&gt;=($Q10),(IF((B$222)-18&gt;=($Q10),2,1)),0)</f>
        <v>4</v>
      </c>
      <c r="R221" s="530">
        <f>VLOOKUP(B221,B11:U26,17,FALSE)-IF((B$222)&gt;=($R10),(IF((B$222)-18&gt;=($R10),2,1)),0)</f>
        <v>5</v>
      </c>
      <c r="S221" s="530">
        <f>VLOOKUP(B221,B11:U26,18,FALSE)-IF((B$222)&gt;=($S10),(IF((B$222)-18&gt;=($S10),2,1)),0)</f>
        <v>4</v>
      </c>
      <c r="T221" s="530">
        <f>VLOOKUP(B221,B11:U26,19,FALSE)-IF((B$222)&gt;=($T10),(IF((B$222)-18&gt;=($T10),2,1)),0)</f>
        <v>4</v>
      </c>
      <c r="U221" s="530">
        <f>VLOOKUP(B221,B11:U26,20,FALSE)-IF((B$222)&gt;=($U10),(IF((B$222)-18&gt;=($U10),2,1)),0)</f>
        <v>4</v>
      </c>
      <c r="V221" s="530">
        <f>SUM(M221:U221)</f>
        <v>37</v>
      </c>
      <c r="W221" s="537">
        <f>SUM(L221+V221)</f>
        <v>83</v>
      </c>
      <c r="X221" s="555"/>
    </row>
    <row r="222" spans="1:24" ht="15" customHeight="1" x14ac:dyDescent="0.35">
      <c r="A222" s="1" t="s">
        <v>38</v>
      </c>
      <c r="B222" s="61">
        <f>(A221-(MIN(A219,A221)))</f>
        <v>4</v>
      </c>
      <c r="C222" s="530"/>
      <c r="D222" s="530"/>
      <c r="E222" s="530"/>
      <c r="F222" s="530"/>
      <c r="G222" s="530"/>
      <c r="H222" s="530"/>
      <c r="I222" s="530"/>
      <c r="J222" s="530"/>
      <c r="K222" s="530"/>
      <c r="L222" s="530"/>
      <c r="M222" s="530"/>
      <c r="N222" s="530"/>
      <c r="O222" s="530"/>
      <c r="P222" s="530"/>
      <c r="Q222" s="530"/>
      <c r="R222" s="530"/>
      <c r="S222" s="530"/>
      <c r="T222" s="530"/>
      <c r="U222" s="530"/>
      <c r="V222" s="530"/>
      <c r="W222" s="537"/>
      <c r="X222" s="555"/>
    </row>
    <row r="223" spans="1:24" ht="15" customHeight="1" x14ac:dyDescent="0.35">
      <c r="B223" s="217" t="str">
        <f>B219</f>
        <v>Delagardelle</v>
      </c>
      <c r="C223" s="538">
        <f t="shared" ref="C223:J223" si="96">IF((C219)&lt;&gt;(C221),(IF((C221)&gt;(C219),(1),(0))),(0.5))</f>
        <v>1</v>
      </c>
      <c r="D223" s="538">
        <f t="shared" si="96"/>
        <v>1</v>
      </c>
      <c r="E223" s="538">
        <f t="shared" si="96"/>
        <v>1</v>
      </c>
      <c r="F223" s="538">
        <f t="shared" si="96"/>
        <v>0.5</v>
      </c>
      <c r="G223" s="538">
        <f t="shared" si="96"/>
        <v>0.5</v>
      </c>
      <c r="H223" s="538">
        <f t="shared" si="96"/>
        <v>0.5</v>
      </c>
      <c r="I223" s="538">
        <f t="shared" si="96"/>
        <v>0</v>
      </c>
      <c r="J223" s="538">
        <f t="shared" si="96"/>
        <v>1</v>
      </c>
      <c r="K223" s="538">
        <f>IF((K219)&lt;&gt;(K221),(IF((K221)&gt;(K219),(1),(0))),(0.5))</f>
        <v>0.5</v>
      </c>
      <c r="L223" s="538">
        <f>SUM(C223:K223)</f>
        <v>6</v>
      </c>
      <c r="M223" s="538">
        <f t="shared" ref="M223:U223" si="97">IF((M219)&lt;&gt;(M221),(IF((M221)&gt;(M219),(1),(0))),(0.5))</f>
        <v>0</v>
      </c>
      <c r="N223" s="538">
        <f t="shared" si="97"/>
        <v>1</v>
      </c>
      <c r="O223" s="538">
        <f t="shared" si="97"/>
        <v>0.5</v>
      </c>
      <c r="P223" s="538">
        <f t="shared" si="97"/>
        <v>0.5</v>
      </c>
      <c r="Q223" s="538">
        <f t="shared" si="97"/>
        <v>0</v>
      </c>
      <c r="R223" s="538">
        <f t="shared" si="97"/>
        <v>0</v>
      </c>
      <c r="S223" s="538">
        <f t="shared" si="97"/>
        <v>1</v>
      </c>
      <c r="T223" s="538">
        <f t="shared" si="97"/>
        <v>0</v>
      </c>
      <c r="U223" s="538">
        <f t="shared" si="97"/>
        <v>0.5</v>
      </c>
      <c r="V223" s="538">
        <f>SUM(M223:U223)</f>
        <v>3.5</v>
      </c>
      <c r="W223" s="539">
        <f>SUM(V223+L223)</f>
        <v>9.5</v>
      </c>
      <c r="X223" s="555"/>
    </row>
    <row r="224" spans="1:24" ht="15" customHeight="1" x14ac:dyDescent="0.35">
      <c r="B224" s="219" t="str">
        <f>B221</f>
        <v>Whitehill</v>
      </c>
      <c r="C224" s="540">
        <f t="shared" ref="C224:J224" si="98">IF((C221)&lt;&gt;(C219),(IF((C219)&gt;(C221),(1),(0))),(0.5))</f>
        <v>0</v>
      </c>
      <c r="D224" s="540">
        <f t="shared" si="98"/>
        <v>0</v>
      </c>
      <c r="E224" s="540">
        <f t="shared" si="98"/>
        <v>0</v>
      </c>
      <c r="F224" s="540">
        <f t="shared" si="98"/>
        <v>0.5</v>
      </c>
      <c r="G224" s="540">
        <f t="shared" si="98"/>
        <v>0.5</v>
      </c>
      <c r="H224" s="540">
        <f t="shared" si="98"/>
        <v>0.5</v>
      </c>
      <c r="I224" s="540">
        <f t="shared" si="98"/>
        <v>1</v>
      </c>
      <c r="J224" s="540">
        <f t="shared" si="98"/>
        <v>0</v>
      </c>
      <c r="K224" s="540">
        <f>IF((K221)&lt;&gt;(K219),(IF((K219)&gt;(K221),(1),(0))),(0.5))</f>
        <v>0.5</v>
      </c>
      <c r="L224" s="540">
        <f>SUM(C224:K224)</f>
        <v>3</v>
      </c>
      <c r="M224" s="540">
        <f t="shared" ref="M224:U224" si="99">IF((M221)&lt;&gt;(M219),(IF((M219)&gt;(M221),(1),(0))),(0.5))</f>
        <v>1</v>
      </c>
      <c r="N224" s="540">
        <f t="shared" si="99"/>
        <v>0</v>
      </c>
      <c r="O224" s="540">
        <f t="shared" si="99"/>
        <v>0.5</v>
      </c>
      <c r="P224" s="540">
        <f t="shared" si="99"/>
        <v>0.5</v>
      </c>
      <c r="Q224" s="540">
        <f t="shared" si="99"/>
        <v>1</v>
      </c>
      <c r="R224" s="540">
        <f t="shared" si="99"/>
        <v>1</v>
      </c>
      <c r="S224" s="540">
        <f t="shared" si="99"/>
        <v>0</v>
      </c>
      <c r="T224" s="540">
        <f t="shared" si="99"/>
        <v>1</v>
      </c>
      <c r="U224" s="540">
        <f t="shared" si="99"/>
        <v>0.5</v>
      </c>
      <c r="V224" s="540">
        <f>SUM(M224:U224)</f>
        <v>5.5</v>
      </c>
      <c r="W224" s="541">
        <f>SUM(L224+V224)</f>
        <v>8.5</v>
      </c>
      <c r="X224" s="554"/>
    </row>
    <row r="225" spans="1:23" ht="15.75" customHeight="1" x14ac:dyDescent="0.35">
      <c r="C225" s="530"/>
      <c r="D225" s="530"/>
      <c r="E225" s="530"/>
      <c r="F225" s="530"/>
      <c r="G225" s="530"/>
      <c r="H225" s="530"/>
      <c r="I225" s="530"/>
      <c r="J225" s="530"/>
      <c r="K225" s="530"/>
      <c r="L225" s="530"/>
      <c r="M225" s="530"/>
      <c r="N225" s="530"/>
      <c r="O225" s="530"/>
      <c r="P225" s="530"/>
      <c r="Q225" s="530"/>
      <c r="R225" s="530"/>
      <c r="S225" s="530"/>
      <c r="T225" s="530"/>
      <c r="U225" s="530"/>
      <c r="V225" s="530"/>
      <c r="W225" s="530"/>
    </row>
    <row r="226" spans="1:23" ht="15" thickBot="1" x14ac:dyDescent="0.4">
      <c r="B226" s="189" t="s">
        <v>260</v>
      </c>
      <c r="C226" s="542"/>
      <c r="D226" s="542"/>
      <c r="E226" s="542"/>
      <c r="F226" s="542"/>
      <c r="G226" s="542"/>
      <c r="H226" s="542"/>
      <c r="I226" s="542"/>
      <c r="J226" s="542"/>
      <c r="K226" s="542"/>
      <c r="L226" s="542"/>
      <c r="M226" s="542"/>
      <c r="N226" s="542"/>
      <c r="O226" s="542"/>
      <c r="P226" s="542"/>
      <c r="Q226" s="542"/>
      <c r="R226" s="704" t="s">
        <v>25</v>
      </c>
      <c r="S226" s="704"/>
      <c r="T226" s="705"/>
      <c r="U226" s="706"/>
      <c r="V226" s="706"/>
      <c r="W226" s="707"/>
    </row>
    <row r="227" spans="1:23" x14ac:dyDescent="0.35">
      <c r="A227" s="1">
        <f>VLOOKUP(B227,'Player Info'!B5:C55,2,FALSE)</f>
        <v>8</v>
      </c>
      <c r="B227" s="88" t="s">
        <v>6</v>
      </c>
      <c r="C227" s="530">
        <f>VLOOKUP(B227,B11:U26,2,FALSE)-IF((B$228)&gt;=($C10),(IF((B$228)-18&gt;=($C10),2,1)),0)</f>
        <v>4</v>
      </c>
      <c r="D227" s="532">
        <f>VLOOKUP(B227,B11:U26,3,FALSE)-IF((B$228)&gt;=($D10),(IF((B$228)-18&gt;=($D10),2,1)),0)</f>
        <v>5</v>
      </c>
      <c r="E227" s="530">
        <f>VLOOKUP(B227,B11:U26,4,FALSE)-IF((B$228)&gt;=($E10),(IF((B$228)-18&gt;=($E10),2,1)),0)</f>
        <v>3</v>
      </c>
      <c r="F227" s="532">
        <f>VLOOKUP(B227,B11:U26,5,FALSE)-IF((B$228)&gt;=($F10),(IF((B$228)-18&gt;=($F10),2,1)),0)</f>
        <v>4</v>
      </c>
      <c r="G227" s="532">
        <f>VLOOKUP(B227,B11:U26,6,FALSE)-IF((B$228)&gt;=($G10),(IF((B$228)-18&gt;=($G10),2,1)),0)</f>
        <v>5</v>
      </c>
      <c r="H227" s="532">
        <f>VLOOKUP(B227,B11:U26,7,FALSE)-IF((B$228)&gt;=($H10),(IF((B$228)-18&gt;=($H10),2,1)),0)</f>
        <v>6</v>
      </c>
      <c r="I227" s="532">
        <f>VLOOKUP(B227,B11:U26,8,FALSE)-IF((B$228)&gt;=($I10),(IF((B$228)-18&gt;=($I10),2,1)),0)</f>
        <v>4</v>
      </c>
      <c r="J227" s="532">
        <f>VLOOKUP(B227,B11:U26,9,FALSE)-IF((B$228)&gt;=($J10),(IF((B$228)-18&gt;=($J10),2,1)),0)</f>
        <v>5</v>
      </c>
      <c r="K227" s="532">
        <f>VLOOKUP(B227,B11:U26,10,FALSE)-IF((B$228)&gt;=($K10),(IF((B$228)-18&gt;=($K10),2,1)),0)</f>
        <v>4</v>
      </c>
      <c r="L227" s="532">
        <f>SUM(C227:K227)</f>
        <v>40</v>
      </c>
      <c r="M227" s="532">
        <f>VLOOKUP(B227,B11:U26,12,FALSE)-IF((B$228)&gt;=($M10),(IF((B$228)-18&gt;=($M10),2,1)),0)</f>
        <v>4</v>
      </c>
      <c r="N227" s="532">
        <f>VLOOKUP(B227,B11:U26,13,FALSE)-IF((B$228)&gt;=($N10),(IF((B$228)-18&gt;=($N10),2,1)),0)</f>
        <v>4</v>
      </c>
      <c r="O227" s="532">
        <f>VLOOKUP(B227,B11:U26,14,FALSE)-IF((B$228)&gt;=($O10),(IF((B$228)-18&gt;=($O10),2,1)),0)</f>
        <v>4</v>
      </c>
      <c r="P227" s="532">
        <f>VLOOKUP(B227,B11:U26,15,FALSE)-IF((B$228)&gt;=($P10),(IF((B$228)-18&gt;=($P10),2,1)),0)</f>
        <v>4</v>
      </c>
      <c r="Q227" s="532">
        <f>VLOOKUP(B227,B11:U26,16,FALSE)-IF((B$228)&gt;=($Q10),(IF((B$228)-18&gt;=($Q10),2,1)),0)</f>
        <v>6</v>
      </c>
      <c r="R227" s="532">
        <f>VLOOKUP(B227,B11:U26,17,FALSE)-IF((B$228)&gt;=($R10),(IF((B$228)-18&gt;=($R10),2,1)),0)</f>
        <v>7</v>
      </c>
      <c r="S227" s="532">
        <f>VLOOKUP(B227,B11:U26,18,FALSE)-IF((B$228)&gt;=($S10),(IF((B$228)-18&gt;=($S10),2,1)),0)</f>
        <v>3</v>
      </c>
      <c r="T227" s="532">
        <f>VLOOKUP(B227,B11:U26,19,FALSE)-IF((B$228)&gt;=($T10),(IF((B$228)-18&gt;=($T10),2,1)),0)</f>
        <v>6</v>
      </c>
      <c r="U227" s="532">
        <f>VLOOKUP(B227,B11:U26,20,FALSE)-IF((B$228)&gt;=($U10),(IF((B$228)-18&gt;=($U10),2,1)),0)</f>
        <v>4</v>
      </c>
      <c r="V227" s="532">
        <f>SUM(M227:U227)</f>
        <v>42</v>
      </c>
      <c r="W227" s="533">
        <f>SUM(V227+L227)</f>
        <v>82</v>
      </c>
    </row>
    <row r="228" spans="1:23" ht="15" thickBot="1" x14ac:dyDescent="0.4">
      <c r="A228" s="1" t="s">
        <v>38</v>
      </c>
      <c r="B228" s="471">
        <f>(A227-(MIN(A227,A229)))</f>
        <v>0</v>
      </c>
      <c r="C228" s="535"/>
      <c r="D228" s="535"/>
      <c r="E228" s="535"/>
      <c r="F228" s="535"/>
      <c r="G228" s="535"/>
      <c r="H228" s="535"/>
      <c r="I228" s="535"/>
      <c r="J228" s="535"/>
      <c r="K228" s="535"/>
      <c r="L228" s="535"/>
      <c r="M228" s="535"/>
      <c r="N228" s="535"/>
      <c r="O228" s="535"/>
      <c r="P228" s="535"/>
      <c r="Q228" s="535"/>
      <c r="R228" s="535"/>
      <c r="S228" s="535"/>
      <c r="T228" s="535"/>
      <c r="U228" s="535"/>
      <c r="V228" s="535"/>
      <c r="W228" s="536"/>
    </row>
    <row r="229" spans="1:23" x14ac:dyDescent="0.35">
      <c r="A229" s="1">
        <f>VLOOKUP(B229,'Player Info'!B5:C55,2,FALSE)</f>
        <v>12</v>
      </c>
      <c r="B229" s="61" t="s">
        <v>96</v>
      </c>
      <c r="C229" s="530">
        <f>VLOOKUP(B229,B11:U26,2,FALSE)-IF((B$230)&gt;=($C10),(IF((B$230)-18&gt;=($C10),2,1)),0)</f>
        <v>7</v>
      </c>
      <c r="D229" s="530">
        <f>VLOOKUP(B229,B11:U26,3,FALSE)-IF((B$230)&gt;=($D10),(IF((B$230)-18&gt;=($D10),2,1)),0)</f>
        <v>7</v>
      </c>
      <c r="E229" s="530">
        <f>VLOOKUP(B229,B11:U26,4,FALSE)-IF((B$230)&gt;=($E10),(IF((B$230)-18&gt;=($E10),2,1)),0)</f>
        <v>4</v>
      </c>
      <c r="F229" s="530">
        <f>VLOOKUP(B229,B11:U26,5,FALSE)-IF((B$230)&gt;=($F10),(IF((B$230)-18&gt;=($F10),2,1)),0)</f>
        <v>4</v>
      </c>
      <c r="G229" s="530">
        <f>VLOOKUP(B229,B11:U26,6,FALSE)-IF((B$230)&gt;=($G10),(IF((B$230)-18&gt;=($G10),2,1)),0)</f>
        <v>5</v>
      </c>
      <c r="H229" s="530">
        <f>VLOOKUP(B229,B11:U26,7,FALSE)-IF((B$230)&gt;=($H10),(IF((B$230)-18&gt;=($H10),2,1)),0)</f>
        <v>6</v>
      </c>
      <c r="I229" s="530">
        <f>VLOOKUP(B229,B11:U26,8,FALSE)-IF((B$230)&gt;=($I10),(IF((B$230)-18&gt;=($I10),2,1)),0)</f>
        <v>3</v>
      </c>
      <c r="J229" s="530">
        <f>VLOOKUP(B229,B11:U26,9,FALSE)-IF((B$230)&gt;=($J10),(IF((B$230)-18&gt;=($J10),2,1)),0)</f>
        <v>6</v>
      </c>
      <c r="K229" s="530">
        <f>VLOOKUP(B229,B11:U26,10,FALSE)-IF((B$230)&gt;=($K10),(IF((B$230)-18&gt;=($K10),2,1)),0)</f>
        <v>4</v>
      </c>
      <c r="L229" s="530">
        <f>SUM(C229:K229)</f>
        <v>46</v>
      </c>
      <c r="M229" s="530">
        <f>VLOOKUP(B229,B11:U26,12,FALSE)-IF((B$230)&gt;=($M10),(IF((B$230)-18&gt;=($M10),2,1)),0)</f>
        <v>3</v>
      </c>
      <c r="N229" s="530">
        <f>VLOOKUP(B229,B11:U26,13,FALSE)-IF((B$230)&gt;=($N10),(IF((B$230)-18&gt;=($N10),2,1)),0)</f>
        <v>5</v>
      </c>
      <c r="O229" s="530">
        <f>VLOOKUP(B229,B11:U26,14,FALSE)-IF((B$230)&gt;=($O10),(IF((B$230)-18&gt;=($O10),2,1)),0)</f>
        <v>4</v>
      </c>
      <c r="P229" s="530">
        <f>VLOOKUP(B229,B11:U26,15,FALSE)-IF((B$230)&gt;=($P10),(IF((B$230)-18&gt;=($P10),2,1)),0)</f>
        <v>4</v>
      </c>
      <c r="Q229" s="530">
        <f>VLOOKUP(B229,B11:U26,16,FALSE)-IF((B$230)&gt;=($Q10),(IF((B$230)-18&gt;=($Q10),2,1)),0)</f>
        <v>4</v>
      </c>
      <c r="R229" s="530">
        <f>VLOOKUP(B229,B11:U26,17,FALSE)-IF((B$230)&gt;=($R10),(IF((B$230)-18&gt;=($R10),2,1)),0)</f>
        <v>5</v>
      </c>
      <c r="S229" s="530">
        <f>VLOOKUP(B229,B11:U26,18,FALSE)-IF((B$230)&gt;=($S10),(IF((B$230)-18&gt;=($S10),2,1)),0)</f>
        <v>4</v>
      </c>
      <c r="T229" s="530">
        <f>VLOOKUP(B229,B11:U26,19,FALSE)-IF((B$230)&gt;=($T10),(IF((B$230)-18&gt;=($T10),2,1)),0)</f>
        <v>4</v>
      </c>
      <c r="U229" s="530">
        <f>VLOOKUP(B229,B11:U26,20,FALSE)-IF((B$230)&gt;=($U10),(IF((B$230)-18&gt;=($U10),2,1)),0)</f>
        <v>4</v>
      </c>
      <c r="V229" s="530">
        <f>SUM(M229:U229)</f>
        <v>37</v>
      </c>
      <c r="W229" s="531">
        <f>SUM(L229+V229)</f>
        <v>83</v>
      </c>
    </row>
    <row r="230" spans="1:23" x14ac:dyDescent="0.35">
      <c r="A230" s="1" t="s">
        <v>38</v>
      </c>
      <c r="B230" s="63">
        <f>(A229-(MIN(A227,A229)))</f>
        <v>4</v>
      </c>
      <c r="C230" s="530"/>
      <c r="D230" s="530"/>
      <c r="E230" s="530"/>
      <c r="F230" s="530"/>
      <c r="G230" s="530"/>
      <c r="H230" s="530"/>
      <c r="I230" s="530"/>
      <c r="J230" s="530"/>
      <c r="K230" s="530"/>
      <c r="L230" s="530"/>
      <c r="M230" s="530"/>
      <c r="N230" s="530"/>
      <c r="O230" s="530"/>
      <c r="P230" s="530"/>
      <c r="Q230" s="530"/>
      <c r="R230" s="530"/>
      <c r="S230" s="530"/>
      <c r="T230" s="530"/>
      <c r="U230" s="530"/>
      <c r="V230" s="530"/>
      <c r="W230" s="531"/>
    </row>
    <row r="231" spans="1:23" ht="15.5" x14ac:dyDescent="0.35">
      <c r="B231" s="198" t="str">
        <f>B227</f>
        <v>Delagardelle</v>
      </c>
      <c r="C231" s="538">
        <f t="shared" ref="C231:K231" si="100">IF((C227)&lt;&gt;(C229),(IF((C229)&gt;(C227),(1),(0))),(0.5))</f>
        <v>1</v>
      </c>
      <c r="D231" s="538">
        <f t="shared" si="100"/>
        <v>1</v>
      </c>
      <c r="E231" s="538">
        <f t="shared" si="100"/>
        <v>1</v>
      </c>
      <c r="F231" s="538">
        <f t="shared" si="100"/>
        <v>0.5</v>
      </c>
      <c r="G231" s="538">
        <f t="shared" si="100"/>
        <v>0.5</v>
      </c>
      <c r="H231" s="538">
        <f t="shared" si="100"/>
        <v>0.5</v>
      </c>
      <c r="I231" s="538">
        <f t="shared" si="100"/>
        <v>0</v>
      </c>
      <c r="J231" s="538">
        <f t="shared" si="100"/>
        <v>1</v>
      </c>
      <c r="K231" s="538">
        <f t="shared" si="100"/>
        <v>0.5</v>
      </c>
      <c r="L231" s="538">
        <f>SUM(C231:K231)</f>
        <v>6</v>
      </c>
      <c r="M231" s="538">
        <f t="shared" ref="M231:U231" si="101">IF((M227)&lt;&gt;(M229),(IF((M229)&gt;(M227),(1),(0))),(0.5))</f>
        <v>0</v>
      </c>
      <c r="N231" s="538">
        <f t="shared" si="101"/>
        <v>1</v>
      </c>
      <c r="O231" s="538">
        <f t="shared" si="101"/>
        <v>0.5</v>
      </c>
      <c r="P231" s="538">
        <f t="shared" si="101"/>
        <v>0.5</v>
      </c>
      <c r="Q231" s="538">
        <f t="shared" si="101"/>
        <v>0</v>
      </c>
      <c r="R231" s="538">
        <f t="shared" si="101"/>
        <v>0</v>
      </c>
      <c r="S231" s="538">
        <f t="shared" si="101"/>
        <v>1</v>
      </c>
      <c r="T231" s="538">
        <f t="shared" si="101"/>
        <v>0</v>
      </c>
      <c r="U231" s="538">
        <f t="shared" si="101"/>
        <v>0.5</v>
      </c>
      <c r="V231" s="538">
        <f>SUM(M231:U231)</f>
        <v>3.5</v>
      </c>
      <c r="W231" s="543">
        <f>SUM(L231+V231)</f>
        <v>9.5</v>
      </c>
    </row>
    <row r="232" spans="1:23" ht="16" thickBot="1" x14ac:dyDescent="0.4">
      <c r="B232" s="200" t="str">
        <f>B229</f>
        <v>Whitehill</v>
      </c>
      <c r="C232" s="544">
        <f t="shared" ref="C232:K232" si="102">IF((C229)&lt;&gt;(C227),(IF((C227)&gt;(C229),(1),(0))),(0.5))</f>
        <v>0</v>
      </c>
      <c r="D232" s="544">
        <f t="shared" si="102"/>
        <v>0</v>
      </c>
      <c r="E232" s="544">
        <f t="shared" si="102"/>
        <v>0</v>
      </c>
      <c r="F232" s="544">
        <f t="shared" si="102"/>
        <v>0.5</v>
      </c>
      <c r="G232" s="544">
        <f t="shared" si="102"/>
        <v>0.5</v>
      </c>
      <c r="H232" s="544">
        <f t="shared" si="102"/>
        <v>0.5</v>
      </c>
      <c r="I232" s="544">
        <f t="shared" si="102"/>
        <v>1</v>
      </c>
      <c r="J232" s="544">
        <f t="shared" si="102"/>
        <v>0</v>
      </c>
      <c r="K232" s="544">
        <f t="shared" si="102"/>
        <v>0.5</v>
      </c>
      <c r="L232" s="544">
        <f>SUM(C232:K232)</f>
        <v>3</v>
      </c>
      <c r="M232" s="544">
        <f t="shared" ref="M232:U232" si="103">IF((M229)&lt;&gt;(M227),(IF((M227)&gt;(M229),(1),(0))),(0.5))</f>
        <v>1</v>
      </c>
      <c r="N232" s="544">
        <f t="shared" si="103"/>
        <v>0</v>
      </c>
      <c r="O232" s="544">
        <f t="shared" si="103"/>
        <v>0.5</v>
      </c>
      <c r="P232" s="544">
        <f t="shared" si="103"/>
        <v>0.5</v>
      </c>
      <c r="Q232" s="544">
        <f t="shared" si="103"/>
        <v>1</v>
      </c>
      <c r="R232" s="544">
        <f t="shared" si="103"/>
        <v>1</v>
      </c>
      <c r="S232" s="544">
        <f t="shared" si="103"/>
        <v>0</v>
      </c>
      <c r="T232" s="544">
        <f t="shared" si="103"/>
        <v>1</v>
      </c>
      <c r="U232" s="544">
        <f t="shared" si="103"/>
        <v>0.5</v>
      </c>
      <c r="V232" s="544">
        <f>SUM(M232:U232)</f>
        <v>5.5</v>
      </c>
      <c r="W232" s="545">
        <f>SUM(L232+V232)</f>
        <v>8.5</v>
      </c>
    </row>
    <row r="233" spans="1:23" ht="15" thickBot="1" x14ac:dyDescent="0.4">
      <c r="B233" s="77"/>
      <c r="C233" s="546"/>
      <c r="D233" s="546"/>
      <c r="E233" s="546"/>
      <c r="F233" s="546"/>
      <c r="G233" s="546"/>
      <c r="H233" s="546"/>
      <c r="I233" s="546"/>
      <c r="J233" s="546"/>
      <c r="K233" s="546"/>
      <c r="L233" s="547"/>
      <c r="M233" s="546"/>
      <c r="N233" s="546"/>
      <c r="O233" s="546"/>
      <c r="P233" s="546"/>
      <c r="Q233" s="546"/>
      <c r="R233" s="546"/>
      <c r="S233" s="546"/>
      <c r="T233" s="546"/>
      <c r="U233" s="546"/>
      <c r="V233" s="546"/>
      <c r="W233" s="547"/>
    </row>
    <row r="234" spans="1:23" ht="15" thickBot="1" x14ac:dyDescent="0.4">
      <c r="B234" s="20" t="s">
        <v>261</v>
      </c>
      <c r="C234" s="548"/>
      <c r="D234" s="548"/>
      <c r="E234" s="548"/>
      <c r="F234" s="548"/>
      <c r="G234" s="548"/>
      <c r="H234" s="548"/>
      <c r="I234" s="548"/>
      <c r="J234" s="548"/>
      <c r="K234" s="548"/>
      <c r="L234" s="548"/>
      <c r="M234" s="548"/>
      <c r="N234" s="548"/>
      <c r="O234" s="548"/>
      <c r="P234" s="548"/>
      <c r="Q234" s="548"/>
      <c r="R234" s="708" t="s">
        <v>25</v>
      </c>
      <c r="S234" s="708"/>
      <c r="T234" s="709"/>
      <c r="U234" s="710"/>
      <c r="V234" s="710"/>
      <c r="W234" s="711"/>
    </row>
    <row r="235" spans="1:23" x14ac:dyDescent="0.35">
      <c r="A235" s="1">
        <f>VLOOKUP(B235,'Player Info'!B5:C55,2,FALSE)</f>
        <v>8</v>
      </c>
      <c r="B235" s="88" t="s">
        <v>6</v>
      </c>
      <c r="C235" s="532">
        <f>VLOOKUP(B235,B11:U26,2,FALSE)-IF((B$236)&gt;=($C10),(IF((B$236)-18&gt;=($C10),2,1)),0)</f>
        <v>4</v>
      </c>
      <c r="D235" s="532">
        <f>VLOOKUP(B235,B11:U26,3,FALSE)-IF((B$236)&gt;=($D10),(IF((B$236)-18&gt;=($D10),2,1)),0)</f>
        <v>5</v>
      </c>
      <c r="E235" s="532">
        <f>VLOOKUP(B235,B11:U26,4,FALSE)-IF((B$236)&gt;=($E10),(IF((B$236)-18&gt;=($E10),2,1)),0)</f>
        <v>3</v>
      </c>
      <c r="F235" s="532">
        <f>VLOOKUP(B235,B11:U26,5,FALSE)-IF((B$236)&gt;=($F10),(IF((B$236)-18&gt;=($F10),2,1)),0)</f>
        <v>4</v>
      </c>
      <c r="G235" s="532">
        <f>VLOOKUP(B235,B11:U26,6,FALSE)-IF((B$236)&gt;=($G10),(IF((B$236)-18&gt;=($G10),2,1)),0)</f>
        <v>5</v>
      </c>
      <c r="H235" s="532">
        <f>VLOOKUP(B235,B11:U26,7,FALSE)-IF((B$236)&gt;=($H10),(IF((B$236)-18&gt;=($H10),2,1)),0)</f>
        <v>6</v>
      </c>
      <c r="I235" s="532">
        <f>VLOOKUP(B235,B11:U26,8,FALSE)-IF((B$236)&gt;=($I10),(IF((B$236)-18&gt;=($I10),2,1)),0)</f>
        <v>4</v>
      </c>
      <c r="J235" s="532">
        <f>VLOOKUP(B235,B11:U26,9,FALSE)-IF((B$236)&gt;=($J10),(IF((B$236)-18&gt;=($J10),2,1)),0)</f>
        <v>5</v>
      </c>
      <c r="K235" s="532">
        <f>VLOOKUP(B235,B11:U26,10,FALSE)-IF((B$236)&gt;=($K10),(IF((B$236)-18&gt;=($K10),2,1)),0)</f>
        <v>4</v>
      </c>
      <c r="L235" s="532">
        <f>SUM(C235:K235)</f>
        <v>40</v>
      </c>
      <c r="M235" s="532">
        <f>VLOOKUP(B235,B11:U26,12,FALSE)-IF((B$236)&gt;=($M10),(IF((B$236)-18&gt;=($M10),2,1)),0)</f>
        <v>4</v>
      </c>
      <c r="N235" s="532">
        <f>VLOOKUP(B235,B11:U26,13,FALSE)-IF((B$236)&gt;=($N10),(IF((B$236)-18&gt;=($N10),2,1)),0)</f>
        <v>4</v>
      </c>
      <c r="O235" s="532">
        <f>VLOOKUP(B235,B11:U26,14,FALSE)-IF((B$236)&gt;=($O10),(IF((B$236)-18&gt;=($O10),2,1)),0)</f>
        <v>4</v>
      </c>
      <c r="P235" s="532">
        <f>VLOOKUP(B235,B11:U26,15,FALSE)-IF((B$236)&gt;=($P10),(IF((B$236)-18&gt;=($P10),2,1)),0)</f>
        <v>4</v>
      </c>
      <c r="Q235" s="532">
        <f>VLOOKUP(B235,B11:U26,16,FALSE)-IF((B$236)&gt;=($Q10),(IF((B$236)-18&gt;=($Q10),2,1)),0)</f>
        <v>6</v>
      </c>
      <c r="R235" s="532">
        <f>VLOOKUP(B235,B11:U26,17,FALSE)-IF((B$236)&gt;=($R10),(IF((B$236)-18&gt;=($R10),2,1)),0)</f>
        <v>7</v>
      </c>
      <c r="S235" s="532">
        <f>VLOOKUP(B235,B11:U26,18,FALSE)-IF((B$236)&gt;=($S10),(IF((B$236)-18&gt;=($S10),2,1)),0)</f>
        <v>3</v>
      </c>
      <c r="T235" s="532">
        <f>VLOOKUP(B235,B11:U26,19,FALSE)-IF((B$236)&gt;=($T10),(IF((B$236)-18&gt;=($T10),2,1)),0)</f>
        <v>6</v>
      </c>
      <c r="U235" s="532">
        <f>VLOOKUP(B235,B11:U26,20,FALSE)-IF((B$236)&gt;=($U10),(IF((B$236)-18&gt;=($U10),2,1)),0)</f>
        <v>4</v>
      </c>
      <c r="V235" s="532">
        <f>SUM(M235:U235)</f>
        <v>42</v>
      </c>
      <c r="W235" s="533">
        <f>SUM(V235+L235)</f>
        <v>82</v>
      </c>
    </row>
    <row r="236" spans="1:23" ht="15" thickBot="1" x14ac:dyDescent="0.4">
      <c r="A236" s="1" t="s">
        <v>38</v>
      </c>
      <c r="B236" s="471">
        <f>(A235-(MIN(A235,A237)))</f>
        <v>0</v>
      </c>
      <c r="C236" s="535"/>
      <c r="D236" s="535"/>
      <c r="E236" s="535"/>
      <c r="F236" s="535"/>
      <c r="G236" s="535"/>
      <c r="H236" s="535"/>
      <c r="I236" s="535"/>
      <c r="J236" s="535"/>
      <c r="K236" s="535"/>
      <c r="L236" s="535"/>
      <c r="M236" s="535"/>
      <c r="N236" s="535"/>
      <c r="O236" s="535"/>
      <c r="P236" s="535"/>
      <c r="Q236" s="535"/>
      <c r="R236" s="535"/>
      <c r="S236" s="535"/>
      <c r="T236" s="535"/>
      <c r="U236" s="535"/>
      <c r="V236" s="535"/>
      <c r="W236" s="536"/>
    </row>
    <row r="237" spans="1:23" x14ac:dyDescent="0.35">
      <c r="A237" s="1">
        <f>VLOOKUP(B237,'Player Info'!B5:C55,2,FALSE)</f>
        <v>12</v>
      </c>
      <c r="B237" s="61" t="s">
        <v>96</v>
      </c>
      <c r="C237" s="530">
        <f>VLOOKUP(B237,B11:U26,2,FALSE)-IF((B$238)&gt;=($C10),(IF((B$238)-18&gt;=($C10),2,1)),0)</f>
        <v>7</v>
      </c>
      <c r="D237" s="530">
        <f>VLOOKUP(B237,B11:U26,3,FALSE)-IF((B$238)&gt;=($D10),(IF((B$238)-18&gt;=($D10),2,1)),0)</f>
        <v>7</v>
      </c>
      <c r="E237" s="530">
        <f>VLOOKUP(B237,B11:U26,4,FALSE)-IF((B$238)&gt;=($E10),(IF((B$238)-18&gt;=($E10),2,1)),0)</f>
        <v>4</v>
      </c>
      <c r="F237" s="530">
        <f>VLOOKUP(B237,B11:U26,5,FALSE)-IF((B$238)&gt;=($F10),(IF((B$238)-18&gt;=($F10),2,1)),0)</f>
        <v>4</v>
      </c>
      <c r="G237" s="530">
        <f>VLOOKUP(B237,B11:U26,6,FALSE)-IF((B$238)&gt;=($G10),(IF((B$238)-18&gt;=($G10),2,1)),0)</f>
        <v>5</v>
      </c>
      <c r="H237" s="530">
        <f>VLOOKUP(B237,B11:U26,7,FALSE)-IF((B$238)&gt;=($H10),(IF((B$238)-18&gt;=($H10),2,1)),0)</f>
        <v>6</v>
      </c>
      <c r="I237" s="530">
        <f>VLOOKUP(B237,B11:U26,8,FALSE)-IF((B$238)&gt;=($I10),(IF((B$238)-18&gt;=($I10),2,1)),0)</f>
        <v>3</v>
      </c>
      <c r="J237" s="530">
        <f>VLOOKUP(B237,B11:U26,9,FALSE)-IF((B$238)&gt;=($J10),(IF((B$238)-18&gt;=($J10),2,1)),0)</f>
        <v>6</v>
      </c>
      <c r="K237" s="530">
        <f>VLOOKUP(B237,B11:U26,10,FALSE)-IF((B$238)&gt;=($K10),(IF((B$238)-18&gt;=($K10),2,1)),0)</f>
        <v>4</v>
      </c>
      <c r="L237" s="530">
        <f>SUM(C237:K237)</f>
        <v>46</v>
      </c>
      <c r="M237" s="530">
        <f>VLOOKUP(B237,B11:U26,12,FALSE)-IF((B$238)&gt;=($M10),(IF((B$238)-18&gt;=($M10),2,1)),0)</f>
        <v>3</v>
      </c>
      <c r="N237" s="530">
        <f>VLOOKUP(B237,B11:U26,13,FALSE)-IF((B$238)&gt;=($N10),(IF((B$238)-18&gt;=($N10),2,1)),0)</f>
        <v>5</v>
      </c>
      <c r="O237" s="530">
        <f>VLOOKUP(B237,B11:U26,14,FALSE)-IF((B$238)&gt;=($O10),(IF((B$238)-18&gt;=($O10),2,1)),0)</f>
        <v>4</v>
      </c>
      <c r="P237" s="530">
        <f>VLOOKUP(B237,B11:U26,15,FALSE)-IF((B$238)&gt;=($P10),(IF((B$238)-18&gt;=($P10),2,1)),0)</f>
        <v>4</v>
      </c>
      <c r="Q237" s="530">
        <f>VLOOKUP(B237,B11:U26,16,FALSE)-IF((B$238)&gt;=($Q10),(IF((B$238)-18&gt;=($Q10),2,1)),0)</f>
        <v>4</v>
      </c>
      <c r="R237" s="530">
        <f>VLOOKUP(B237,B11:U26,17,FALSE)-IF((B$238)&gt;=($R10),(IF((B$238)-18&gt;=($R10),2,1)),0)</f>
        <v>5</v>
      </c>
      <c r="S237" s="530">
        <f>VLOOKUP(B237,B11:U26,18,FALSE)-IF((B$238)&gt;=($S10),(IF((B$238)-18&gt;=($S10),2,1)),0)</f>
        <v>4</v>
      </c>
      <c r="T237" s="530">
        <f>VLOOKUP(B237,B11:U26,19,FALSE)-IF((B$238)&gt;=($T10),(IF((B$238)-18&gt;=($T10),2,1)),0)</f>
        <v>4</v>
      </c>
      <c r="U237" s="530">
        <f>VLOOKUP(B237,B11:U26,20,FALSE)-IF((B$238)&gt;=($U10),(IF((B$238)-18&gt;=($U10),2,1)),0)</f>
        <v>4</v>
      </c>
      <c r="V237" s="530">
        <f>SUM(M237:U237)</f>
        <v>37</v>
      </c>
      <c r="W237" s="531">
        <f>SUM(V237+L237)</f>
        <v>83</v>
      </c>
    </row>
    <row r="238" spans="1:23" x14ac:dyDescent="0.35">
      <c r="A238" s="1" t="s">
        <v>38</v>
      </c>
      <c r="B238" s="63">
        <f>(A237-(MIN(A235,A237)))</f>
        <v>4</v>
      </c>
      <c r="C238" s="530"/>
      <c r="D238" s="530"/>
      <c r="E238" s="530"/>
      <c r="F238" s="530"/>
      <c r="G238" s="530"/>
      <c r="H238" s="530"/>
      <c r="I238" s="530"/>
      <c r="J238" s="530"/>
      <c r="K238" s="530"/>
      <c r="L238" s="530"/>
      <c r="M238" s="530"/>
      <c r="N238" s="530"/>
      <c r="O238" s="530"/>
      <c r="P238" s="530"/>
      <c r="Q238" s="530"/>
      <c r="R238" s="530"/>
      <c r="S238" s="530"/>
      <c r="T238" s="530"/>
      <c r="U238" s="530"/>
      <c r="V238" s="530"/>
      <c r="W238" s="531"/>
    </row>
    <row r="239" spans="1:23" ht="15.5" x14ac:dyDescent="0.35">
      <c r="B239" s="198" t="str">
        <f>B235</f>
        <v>Delagardelle</v>
      </c>
      <c r="C239" s="538">
        <f>IF((C235)&lt;&gt;(C237),(IF((C237)&gt;(C235),(1),(0))),(0.5))</f>
        <v>1</v>
      </c>
      <c r="D239" s="538">
        <f t="shared" ref="D239:K239" si="104">IF((D235)&lt;&gt;(D237),(IF((D237)&gt;(D235),(1),(0))),(0.5))</f>
        <v>1</v>
      </c>
      <c r="E239" s="538">
        <f t="shared" si="104"/>
        <v>1</v>
      </c>
      <c r="F239" s="538">
        <f t="shared" si="104"/>
        <v>0.5</v>
      </c>
      <c r="G239" s="538">
        <f t="shared" si="104"/>
        <v>0.5</v>
      </c>
      <c r="H239" s="538">
        <f t="shared" si="104"/>
        <v>0.5</v>
      </c>
      <c r="I239" s="538">
        <f t="shared" si="104"/>
        <v>0</v>
      </c>
      <c r="J239" s="538">
        <f t="shared" si="104"/>
        <v>1</v>
      </c>
      <c r="K239" s="538">
        <f t="shared" si="104"/>
        <v>0.5</v>
      </c>
      <c r="L239" s="538">
        <f>SUM(C239:K239)</f>
        <v>6</v>
      </c>
      <c r="M239" s="538">
        <f t="shared" ref="M239:U239" si="105">IF((M235)&lt;&gt;(M237),(IF((M237)&gt;(M235),(1),(0))),(0.5))</f>
        <v>0</v>
      </c>
      <c r="N239" s="538">
        <f t="shared" si="105"/>
        <v>1</v>
      </c>
      <c r="O239" s="538">
        <f t="shared" si="105"/>
        <v>0.5</v>
      </c>
      <c r="P239" s="538">
        <f t="shared" si="105"/>
        <v>0.5</v>
      </c>
      <c r="Q239" s="538">
        <f t="shared" si="105"/>
        <v>0</v>
      </c>
      <c r="R239" s="538">
        <f t="shared" si="105"/>
        <v>0</v>
      </c>
      <c r="S239" s="538">
        <f t="shared" si="105"/>
        <v>1</v>
      </c>
      <c r="T239" s="538">
        <f t="shared" si="105"/>
        <v>0</v>
      </c>
      <c r="U239" s="538">
        <f t="shared" si="105"/>
        <v>0.5</v>
      </c>
      <c r="V239" s="538">
        <f>SUM(M239:U239)</f>
        <v>3.5</v>
      </c>
      <c r="W239" s="543">
        <f>SUM(V239+L239)</f>
        <v>9.5</v>
      </c>
    </row>
    <row r="240" spans="1:23" ht="16" thickBot="1" x14ac:dyDescent="0.4">
      <c r="B240" s="204" t="str">
        <f>B237</f>
        <v>Whitehill</v>
      </c>
      <c r="C240" s="549">
        <f>IF((C237)&lt;&gt;(C235),(IF((C235)&gt;(C237),(1),(0))),(0.5))</f>
        <v>0</v>
      </c>
      <c r="D240" s="549">
        <f t="shared" ref="D240:K240" si="106">IF((D237)&lt;&gt;(D235),(IF((D235)&gt;(D237),(1),(0))),(0.5))</f>
        <v>0</v>
      </c>
      <c r="E240" s="549">
        <f t="shared" si="106"/>
        <v>0</v>
      </c>
      <c r="F240" s="549">
        <f t="shared" si="106"/>
        <v>0.5</v>
      </c>
      <c r="G240" s="549">
        <f t="shared" si="106"/>
        <v>0.5</v>
      </c>
      <c r="H240" s="549">
        <f t="shared" si="106"/>
        <v>0.5</v>
      </c>
      <c r="I240" s="549">
        <f t="shared" si="106"/>
        <v>1</v>
      </c>
      <c r="J240" s="549">
        <f t="shared" si="106"/>
        <v>0</v>
      </c>
      <c r="K240" s="549">
        <f t="shared" si="106"/>
        <v>0.5</v>
      </c>
      <c r="L240" s="549">
        <f>SUM(C240:K240)</f>
        <v>3</v>
      </c>
      <c r="M240" s="549">
        <f t="shared" ref="M240:U240" si="107">IF((M237)&lt;&gt;(M235),(IF((M235)&gt;(M237),(1),(0))),(0.5))</f>
        <v>1</v>
      </c>
      <c r="N240" s="549">
        <f t="shared" si="107"/>
        <v>0</v>
      </c>
      <c r="O240" s="549">
        <f t="shared" si="107"/>
        <v>0.5</v>
      </c>
      <c r="P240" s="549">
        <f t="shared" si="107"/>
        <v>0.5</v>
      </c>
      <c r="Q240" s="549">
        <f t="shared" si="107"/>
        <v>1</v>
      </c>
      <c r="R240" s="549">
        <f t="shared" si="107"/>
        <v>1</v>
      </c>
      <c r="S240" s="549">
        <f t="shared" si="107"/>
        <v>0</v>
      </c>
      <c r="T240" s="549">
        <f t="shared" si="107"/>
        <v>1</v>
      </c>
      <c r="U240" s="549">
        <f t="shared" si="107"/>
        <v>0.5</v>
      </c>
      <c r="V240" s="549">
        <f>SUM(M240:U240)</f>
        <v>5.5</v>
      </c>
      <c r="W240" s="550">
        <f>SUM(L240,V240)</f>
        <v>8.5</v>
      </c>
    </row>
    <row r="241" spans="1:34" ht="15" thickBot="1" x14ac:dyDescent="0.4">
      <c r="C241" s="530"/>
      <c r="D241" s="530"/>
      <c r="E241" s="530"/>
      <c r="F241" s="530"/>
      <c r="G241" s="530"/>
      <c r="H241" s="530"/>
      <c r="I241" s="530"/>
      <c r="J241" s="530"/>
      <c r="K241" s="530"/>
      <c r="L241" s="530"/>
      <c r="M241" s="530"/>
      <c r="N241" s="530"/>
      <c r="O241" s="530"/>
      <c r="P241" s="530"/>
      <c r="Q241" s="530"/>
      <c r="R241" s="530"/>
      <c r="S241" s="530"/>
      <c r="T241" s="530"/>
      <c r="U241" s="530"/>
      <c r="V241" s="530"/>
      <c r="W241" s="530"/>
    </row>
    <row r="242" spans="1:34" ht="15" thickBot="1" x14ac:dyDescent="0.4">
      <c r="B242" s="20" t="s">
        <v>262</v>
      </c>
      <c r="C242" s="548"/>
      <c r="D242" s="548"/>
      <c r="E242" s="548"/>
      <c r="F242" s="548"/>
      <c r="G242" s="548"/>
      <c r="H242" s="548"/>
      <c r="I242" s="548"/>
      <c r="J242" s="548"/>
      <c r="K242" s="548"/>
      <c r="L242" s="548"/>
      <c r="M242" s="548"/>
      <c r="N242" s="548"/>
      <c r="O242" s="548"/>
      <c r="P242" s="548"/>
      <c r="Q242" s="548"/>
      <c r="R242" s="548"/>
      <c r="S242" s="548"/>
      <c r="T242" s="548"/>
      <c r="U242" s="548"/>
      <c r="V242" s="548"/>
      <c r="W242" s="551"/>
    </row>
    <row r="243" spans="1:34" x14ac:dyDescent="0.35">
      <c r="A243" s="1">
        <f>VLOOKUP(B243,'Player Info'!B5:C55,2,FALSE)</f>
        <v>8</v>
      </c>
      <c r="B243" s="88" t="s">
        <v>6</v>
      </c>
      <c r="C243" s="532">
        <f>VLOOKUP(B243,B11:U26,2,FALSE)-IF((B$244)&gt;=($C10),(IF((B$244)-18&gt;=($C10),2,1)),0)</f>
        <v>4</v>
      </c>
      <c r="D243" s="532">
        <f>VLOOKUP(B243,B11:U26,3,FALSE)-IF((B$244)&gt;=($D10),(IF((B$244)-18&gt;=($D10),2,1)),0)</f>
        <v>5</v>
      </c>
      <c r="E243" s="532">
        <f>VLOOKUP(B243,B11:U26,4,FALSE)-IF((B$244)&gt;=($E10),(IF((B$244)-18&gt;=($E10),2,1)),0)</f>
        <v>3</v>
      </c>
      <c r="F243" s="532">
        <f>VLOOKUP(B243,B11:U26,5,FALSE)-IF((B$244)&gt;=($F10),(IF((B$244)-18&gt;=($F10),2,1)),0)</f>
        <v>4</v>
      </c>
      <c r="G243" s="532">
        <f>VLOOKUP(B243,B11:U26,6,FALSE)-IF((B$244)&gt;=($G10),(IF((B$244)-18&gt;=($G10),2,1)),0)</f>
        <v>5</v>
      </c>
      <c r="H243" s="532">
        <f>VLOOKUP(B243,B11:U26,7,FALSE)-IF((B$244)&gt;=($H10),(IF((B$244)-18&gt;=($H10),2,1)),0)</f>
        <v>6</v>
      </c>
      <c r="I243" s="532">
        <f>VLOOKUP(B243,B11:U26,8,FALSE)-IF((B$244)&gt;=($I10),(IF((B$244)-18&gt;=($I10),2,1)),0)</f>
        <v>4</v>
      </c>
      <c r="J243" s="532">
        <f>VLOOKUP(B243,B11:U26,9,FALSE)-IF((B$244)&gt;=($J10),(IF((B$244)-18&gt;=($J10),2,1)),0)</f>
        <v>5</v>
      </c>
      <c r="K243" s="532">
        <f>VLOOKUP(B243,B11:U26,10,FALSE)-IF((B$244)&gt;=($K10),(IF((B$244)-18&gt;=($K10),2,1)),0)</f>
        <v>4</v>
      </c>
      <c r="L243" s="532">
        <f>SUM(C243:K243)</f>
        <v>40</v>
      </c>
      <c r="M243" s="532">
        <f>VLOOKUP(B243,B11:U26,12,FALSE)-IF((B$244)&gt;=($M10),(IF((B$244)-18&gt;=($M10),2,1)),0)</f>
        <v>4</v>
      </c>
      <c r="N243" s="532">
        <f>VLOOKUP(B243,B11:U26,13,FALSE)-IF((B$244)&gt;=($N10),(IF((B$244)-18&gt;=($N10),2,1)),0)</f>
        <v>4</v>
      </c>
      <c r="O243" s="532">
        <f>VLOOKUP(B243,B11:U26,14,FALSE)-IF((B$244)&gt;=($O10),(IF((B$244)-18&gt;=($O10),2,1)),0)</f>
        <v>4</v>
      </c>
      <c r="P243" s="532">
        <f>VLOOKUP(B243,B11:U26,15,FALSE)-IF((B$244)&gt;=($P10),(IF((B$244)-18&gt;=($P10),2,1)),0)</f>
        <v>4</v>
      </c>
      <c r="Q243" s="532">
        <f>VLOOKUP(B243,B11:U26,16,FALSE)-IF((B$244)&gt;=($Q10),(IF((B$244)-18&gt;=($Q10),2,1)),0)</f>
        <v>6</v>
      </c>
      <c r="R243" s="532">
        <f>VLOOKUP(B243,B11:U26,17,FALSE)-IF((B$244)&gt;=($R10),(IF((B$244)-18&gt;=($R10),2,1)),0)</f>
        <v>7</v>
      </c>
      <c r="S243" s="532">
        <f>VLOOKUP(B243,B11:U26,18,FALSE)-IF((B$244)&gt;=($S10),(IF((B$244)-18&gt;=($S10),2,1)),0)</f>
        <v>3</v>
      </c>
      <c r="T243" s="532">
        <f>VLOOKUP(B243,B11:U26,19,FALSE)-IF((B$244)&gt;=($T10),(IF((B$244)-18&gt;=($T10),2,1)),0)</f>
        <v>6</v>
      </c>
      <c r="U243" s="532">
        <f>VLOOKUP(B243,B11:U26,20,FALSE)-IF((B$244)&gt;=($U10),(IF((B$244)-18&gt;=($U10),2,1)),0)</f>
        <v>4</v>
      </c>
      <c r="V243" s="532">
        <f>SUM(M243:U243)</f>
        <v>42</v>
      </c>
      <c r="W243" s="533">
        <f>SUM(L243+V243)</f>
        <v>82</v>
      </c>
    </row>
    <row r="244" spans="1:34" ht="15" thickBot="1" x14ac:dyDescent="0.4">
      <c r="A244" s="1" t="s">
        <v>38</v>
      </c>
      <c r="B244" s="471">
        <f>(A243-(MIN(A243,A245)))</f>
        <v>0</v>
      </c>
      <c r="C244" s="535"/>
      <c r="D244" s="535"/>
      <c r="E244" s="535"/>
      <c r="F244" s="535"/>
      <c r="G244" s="535"/>
      <c r="H244" s="535"/>
      <c r="I244" s="535"/>
      <c r="J244" s="535"/>
      <c r="K244" s="535"/>
      <c r="L244" s="535"/>
      <c r="M244" s="535"/>
      <c r="N244" s="535"/>
      <c r="O244" s="535"/>
      <c r="P244" s="535"/>
      <c r="Q244" s="535"/>
      <c r="R244" s="535"/>
      <c r="S244" s="535"/>
      <c r="T244" s="535"/>
      <c r="U244" s="535"/>
      <c r="V244" s="535"/>
      <c r="W244" s="536"/>
    </row>
    <row r="245" spans="1:34" x14ac:dyDescent="0.35">
      <c r="A245" s="1">
        <f>VLOOKUP(B245,'Player Info'!B5:C55,2,FALSE)</f>
        <v>12</v>
      </c>
      <c r="B245" s="61" t="s">
        <v>96</v>
      </c>
      <c r="C245" s="530">
        <f>VLOOKUP(B245,B11:U26,2,FALSE)-IF((B$246)&gt;=($C10),(IF((B$244)-18&gt;=($C10),2,1)),0)</f>
        <v>7</v>
      </c>
      <c r="D245" s="530">
        <f>VLOOKUP(B245,B11:U26,3,FALSE)-IF((B$246)&gt;=($D10),(IF((B$244)-18&gt;=($D10),2,1)),0)</f>
        <v>7</v>
      </c>
      <c r="E245" s="530">
        <f>VLOOKUP(B245,B11:U26,4,FALSE)-IF((B$246)&gt;=($E10),(IF((B$244)-18&gt;=($E10),2,1)),0)</f>
        <v>4</v>
      </c>
      <c r="F245" s="530">
        <f>VLOOKUP(B245,B11:U26,5,FALSE)-IF((B$246)&gt;=($F10),(IF((B$244)-18&gt;=($F10),2,1)),0)</f>
        <v>4</v>
      </c>
      <c r="G245" s="530">
        <f>VLOOKUP(B245,B11:U26,6,FALSE)-IF((B$246)&gt;=($G10),(IF((B$244)-18&gt;=($G10),2,1)),0)</f>
        <v>5</v>
      </c>
      <c r="H245" s="530">
        <f>VLOOKUP(B245,B11:U26,7,FALSE)-IF((B$246)&gt;=($H10),(IF((B$244)-18&gt;=($H10),2,1)),0)</f>
        <v>6</v>
      </c>
      <c r="I245" s="530">
        <f>VLOOKUP(B245,B11:U26,8,FALSE)-IF((B$246)&gt;=($I10),(IF((B$244)-18&gt;=($I10),2,1)),0)</f>
        <v>3</v>
      </c>
      <c r="J245" s="530">
        <f>VLOOKUP(B245,B11:U26,9,FALSE)-IF((B$246)&gt;=($J10),(IF((B$244)-18&gt;=($J10),2,1)),0)</f>
        <v>6</v>
      </c>
      <c r="K245" s="530">
        <f>VLOOKUP(B245,B11:U26,10,FALSE)-IF((B$246)&gt;=($K10),(IF((B$244)-18&gt;=($K10),2,1)),0)</f>
        <v>4</v>
      </c>
      <c r="L245" s="530">
        <f>SUM(C245:K245)</f>
        <v>46</v>
      </c>
      <c r="M245" s="530">
        <f>VLOOKUP(B245,B11:U26,12,FALSE)-IF((B$246)&gt;=($M10),(IF((B$244)-18&gt;=($M10),2,1)),0)</f>
        <v>3</v>
      </c>
      <c r="N245" s="530">
        <f>VLOOKUP(B245,B11:U26,13,FALSE)-IF((B$246)&gt;=($N10),(IF((B$244)-18&gt;=($N10),2,1)),0)</f>
        <v>5</v>
      </c>
      <c r="O245" s="530">
        <f>VLOOKUP(B245,B11:U26,14,FALSE)-IF((B$246)&gt;=($O10),(IF((B$244)-18&gt;=($O10),2,1)),0)</f>
        <v>4</v>
      </c>
      <c r="P245" s="530">
        <f>VLOOKUP(B245,B11:U26,15,FALSE)-IF((B$246)&gt;=($P10),(IF((B$244)-18&gt;=($P10),2,1)),0)</f>
        <v>4</v>
      </c>
      <c r="Q245" s="530">
        <f>VLOOKUP(B245,B11:U26,16,FALSE)-IF((B$246)&gt;=($Q10),(IF((B$244)-18&gt;=($Q10),2,1)),0)</f>
        <v>4</v>
      </c>
      <c r="R245" s="530">
        <f>VLOOKUP(B245,B11:U26,17,FALSE)-IF((B$246)&gt;=($R10),(IF((B$244)-18&gt;=($R10),2,1)),0)</f>
        <v>5</v>
      </c>
      <c r="S245" s="530">
        <f>VLOOKUP(B245,B11:U26,18,FALSE)-IF((B$246)&gt;=($S10),(IF((B$244)-18&gt;=($S10),2,1)),0)</f>
        <v>4</v>
      </c>
      <c r="T245" s="530">
        <f>VLOOKUP(B245,B11:U26,19,FALSE)-IF((B$246)&gt;=($T10),(IF((B$244)-18&gt;=($T10),2,1)),0)</f>
        <v>4</v>
      </c>
      <c r="U245" s="530">
        <f>VLOOKUP(B245,B11:U26,20,FALSE)-IF((B$246)&gt;=($U10),(IF((B$244)-18&gt;=($U10),2,1)),0)</f>
        <v>4</v>
      </c>
      <c r="V245" s="530">
        <f>SUM(M245:U245)</f>
        <v>37</v>
      </c>
      <c r="W245" s="531">
        <f>SUM(V245+L245)</f>
        <v>83</v>
      </c>
    </row>
    <row r="246" spans="1:34" x14ac:dyDescent="0.35">
      <c r="B246" s="63">
        <f>(A245-(MIN(A243,A245)))</f>
        <v>4</v>
      </c>
      <c r="C246" s="530"/>
      <c r="D246" s="530"/>
      <c r="E246" s="530"/>
      <c r="F246" s="530"/>
      <c r="G246" s="530"/>
      <c r="H246" s="530"/>
      <c r="I246" s="530"/>
      <c r="J246" s="530"/>
      <c r="K246" s="530"/>
      <c r="L246" s="530"/>
      <c r="M246" s="530"/>
      <c r="N246" s="530"/>
      <c r="O246" s="530"/>
      <c r="P246" s="530"/>
      <c r="Q246" s="530"/>
      <c r="R246" s="530"/>
      <c r="S246" s="530"/>
      <c r="T246" s="530"/>
      <c r="U246" s="530"/>
      <c r="V246" s="530"/>
      <c r="W246" s="531"/>
    </row>
    <row r="247" spans="1:34" ht="15.5" x14ac:dyDescent="0.35">
      <c r="B247" s="198" t="str">
        <f>B243</f>
        <v>Delagardelle</v>
      </c>
      <c r="C247" s="538">
        <f t="shared" ref="C247:K247" si="108">IF((C243)&lt;&gt;(C245),(IF((C245)&gt;(C243),(1),(0))),(0.5))</f>
        <v>1</v>
      </c>
      <c r="D247" s="538">
        <f t="shared" si="108"/>
        <v>1</v>
      </c>
      <c r="E247" s="538">
        <f t="shared" si="108"/>
        <v>1</v>
      </c>
      <c r="F247" s="538">
        <f t="shared" si="108"/>
        <v>0.5</v>
      </c>
      <c r="G247" s="538">
        <f t="shared" si="108"/>
        <v>0.5</v>
      </c>
      <c r="H247" s="538">
        <f t="shared" si="108"/>
        <v>0.5</v>
      </c>
      <c r="I247" s="538">
        <f t="shared" si="108"/>
        <v>0</v>
      </c>
      <c r="J247" s="538">
        <f t="shared" si="108"/>
        <v>1</v>
      </c>
      <c r="K247" s="538">
        <f t="shared" si="108"/>
        <v>0.5</v>
      </c>
      <c r="L247" s="538">
        <f>SUM(C247:K247)</f>
        <v>6</v>
      </c>
      <c r="M247" s="538">
        <f t="shared" ref="M247:U247" si="109">IF((M243)&lt;&gt;(M245),(IF((M245)&gt;(M243),(1),(0))),(0.5))</f>
        <v>0</v>
      </c>
      <c r="N247" s="538">
        <f t="shared" si="109"/>
        <v>1</v>
      </c>
      <c r="O247" s="538">
        <f t="shared" si="109"/>
        <v>0.5</v>
      </c>
      <c r="P247" s="538">
        <f t="shared" si="109"/>
        <v>0.5</v>
      </c>
      <c r="Q247" s="538">
        <f t="shared" si="109"/>
        <v>0</v>
      </c>
      <c r="R247" s="538">
        <f t="shared" si="109"/>
        <v>0</v>
      </c>
      <c r="S247" s="538">
        <f t="shared" si="109"/>
        <v>1</v>
      </c>
      <c r="T247" s="538">
        <f t="shared" si="109"/>
        <v>0</v>
      </c>
      <c r="U247" s="538">
        <f t="shared" si="109"/>
        <v>0.5</v>
      </c>
      <c r="V247" s="538">
        <f>SUM(M247:U247)</f>
        <v>3.5</v>
      </c>
      <c r="W247" s="552">
        <f>SUM(L247+V247)</f>
        <v>9.5</v>
      </c>
    </row>
    <row r="248" spans="1:34" ht="16" thickBot="1" x14ac:dyDescent="0.4">
      <c r="B248" s="204" t="str">
        <f>B245</f>
        <v>Whitehill</v>
      </c>
      <c r="C248" s="549">
        <f t="shared" ref="C248:K248" si="110">IF((C245)&lt;&gt;(C243),(IF((C243)&gt;(C245),(1),(0))),(0.5))</f>
        <v>0</v>
      </c>
      <c r="D248" s="549">
        <f t="shared" si="110"/>
        <v>0</v>
      </c>
      <c r="E248" s="549">
        <f t="shared" si="110"/>
        <v>0</v>
      </c>
      <c r="F248" s="549">
        <f t="shared" si="110"/>
        <v>0.5</v>
      </c>
      <c r="G248" s="549">
        <f t="shared" si="110"/>
        <v>0.5</v>
      </c>
      <c r="H248" s="549">
        <f t="shared" si="110"/>
        <v>0.5</v>
      </c>
      <c r="I248" s="549">
        <f t="shared" si="110"/>
        <v>1</v>
      </c>
      <c r="J248" s="549">
        <f t="shared" si="110"/>
        <v>0</v>
      </c>
      <c r="K248" s="549">
        <f t="shared" si="110"/>
        <v>0.5</v>
      </c>
      <c r="L248" s="549">
        <f>SUM(C248:K248)</f>
        <v>3</v>
      </c>
      <c r="M248" s="549">
        <f t="shared" ref="M248:U248" si="111">IF((M245)&lt;&gt;(M243),(IF((M243)&gt;(M245),(1),(0))),(0.5))</f>
        <v>1</v>
      </c>
      <c r="N248" s="549">
        <f t="shared" si="111"/>
        <v>0</v>
      </c>
      <c r="O248" s="549">
        <f t="shared" si="111"/>
        <v>0.5</v>
      </c>
      <c r="P248" s="549">
        <f t="shared" si="111"/>
        <v>0.5</v>
      </c>
      <c r="Q248" s="549">
        <f t="shared" si="111"/>
        <v>1</v>
      </c>
      <c r="R248" s="549">
        <f t="shared" si="111"/>
        <v>1</v>
      </c>
      <c r="S248" s="549">
        <f t="shared" si="111"/>
        <v>0</v>
      </c>
      <c r="T248" s="549">
        <f t="shared" si="111"/>
        <v>1</v>
      </c>
      <c r="U248" s="549">
        <f t="shared" si="111"/>
        <v>0.5</v>
      </c>
      <c r="V248" s="549">
        <f>SUM(M248:U248)</f>
        <v>5.5</v>
      </c>
      <c r="W248" s="550">
        <f>SUM(L248+V248)</f>
        <v>8.5</v>
      </c>
    </row>
    <row r="249" spans="1:34" ht="15" thickBot="1" x14ac:dyDescent="0.4"/>
    <row r="250" spans="1:34" ht="21.5" thickBot="1" x14ac:dyDescent="0.55000000000000004">
      <c r="B250" s="29" t="s">
        <v>68</v>
      </c>
      <c r="C250" s="25"/>
      <c r="D250" s="25"/>
      <c r="E250" s="25"/>
      <c r="F250" s="25"/>
      <c r="G250" s="25"/>
      <c r="H250" s="25"/>
      <c r="I250" s="25"/>
      <c r="J250" s="25"/>
      <c r="K250" s="25"/>
      <c r="L250" s="25"/>
      <c r="M250" s="25"/>
      <c r="N250" s="25"/>
      <c r="O250" s="25"/>
      <c r="P250" s="25"/>
      <c r="Q250" s="25"/>
      <c r="R250" s="25"/>
      <c r="S250" s="678" t="s">
        <v>86</v>
      </c>
      <c r="T250" s="678"/>
      <c r="U250" s="678"/>
      <c r="V250" s="678"/>
      <c r="W250" s="679"/>
    </row>
    <row r="251" spans="1:34" x14ac:dyDescent="0.35">
      <c r="B251" s="93"/>
      <c r="C251" s="94"/>
      <c r="D251" s="94"/>
      <c r="E251" s="94"/>
      <c r="F251" s="94"/>
      <c r="G251" s="94"/>
      <c r="H251" s="94"/>
      <c r="I251" s="94"/>
      <c r="J251" s="94"/>
      <c r="K251" s="94"/>
      <c r="L251" s="94"/>
      <c r="M251" s="94"/>
      <c r="N251" s="94"/>
      <c r="O251" s="94"/>
      <c r="P251" s="94"/>
      <c r="Q251" s="94"/>
      <c r="R251" s="94"/>
      <c r="S251" s="94"/>
      <c r="T251" s="94"/>
      <c r="U251" s="94"/>
      <c r="V251" s="94"/>
      <c r="W251" s="95"/>
      <c r="Y251" s="593" t="s">
        <v>237</v>
      </c>
      <c r="Z251" s="593"/>
      <c r="AA251" s="593"/>
      <c r="AB251" s="593"/>
      <c r="AC251" s="593"/>
      <c r="AD251" s="593"/>
      <c r="AE251" s="593"/>
      <c r="AF251" s="593"/>
      <c r="AG251" s="593"/>
      <c r="AH251" s="593"/>
    </row>
    <row r="252" spans="1:34" ht="15" thickBot="1" x14ac:dyDescent="0.4">
      <c r="B252" s="676"/>
      <c r="C252" s="647"/>
      <c r="D252" s="647"/>
      <c r="E252" s="59"/>
      <c r="F252" s="647"/>
      <c r="G252" s="647"/>
      <c r="H252" s="647"/>
      <c r="I252" s="607"/>
      <c r="J252" s="647"/>
      <c r="K252" s="59"/>
      <c r="L252" s="647"/>
      <c r="M252" s="647"/>
      <c r="N252" s="647"/>
      <c r="O252" s="647"/>
      <c r="P252" s="647"/>
      <c r="Q252" s="59"/>
      <c r="R252" s="647"/>
      <c r="S252" s="647"/>
      <c r="T252" s="647"/>
      <c r="U252" s="607"/>
      <c r="V252" s="647"/>
      <c r="W252" s="62"/>
      <c r="Y252" s="593"/>
      <c r="Z252" s="593"/>
      <c r="AA252" s="593"/>
      <c r="AB252" s="593"/>
      <c r="AC252" s="593"/>
      <c r="AD252" s="593"/>
      <c r="AE252" s="593"/>
      <c r="AF252" s="593"/>
      <c r="AG252" s="593"/>
      <c r="AH252" s="593"/>
    </row>
    <row r="253" spans="1:34" x14ac:dyDescent="0.35">
      <c r="B253" s="259" t="s">
        <v>9</v>
      </c>
      <c r="C253" s="298">
        <f>VLOOKUP(B253,'Day Three'!B149:E164,4,FALSE)</f>
        <v>83</v>
      </c>
      <c r="D253" s="656">
        <f>SUM(C253:C256)</f>
        <v>313</v>
      </c>
      <c r="E253" s="657"/>
      <c r="F253" s="627" t="s">
        <v>6</v>
      </c>
      <c r="G253" s="628"/>
      <c r="H253" s="628"/>
      <c r="I253" s="298">
        <f>VLOOKUP(F253,'Day Three'!B149:E164,4,FALSE)</f>
        <v>74</v>
      </c>
      <c r="J253" s="656">
        <f>SUM(I253:I256)</f>
        <v>299</v>
      </c>
      <c r="K253" s="657"/>
      <c r="L253" s="627" t="s">
        <v>71</v>
      </c>
      <c r="M253" s="628"/>
      <c r="N253" s="641"/>
      <c r="O253" s="298">
        <f>VLOOKUP(L253,'Day Three'!B149:E164,4,FALSE)</f>
        <v>77</v>
      </c>
      <c r="P253" s="656">
        <f>SUM(O253:O256)</f>
        <v>313</v>
      </c>
      <c r="Q253" s="657"/>
      <c r="R253" s="627" t="s">
        <v>19</v>
      </c>
      <c r="S253" s="628"/>
      <c r="T253" s="628"/>
      <c r="U253" s="298">
        <f>VLOOKUP(R253,'Day Three'!B149:E164,4,FALSE)</f>
        <v>73</v>
      </c>
      <c r="V253" s="656">
        <f>SUM(U253:U256)</f>
        <v>312</v>
      </c>
      <c r="W253" s="657"/>
      <c r="Y253" s="593"/>
      <c r="Z253" s="593"/>
      <c r="AA253" s="593"/>
      <c r="AB253" s="593"/>
      <c r="AC253" s="593"/>
      <c r="AD253" s="593"/>
      <c r="AE253" s="593"/>
      <c r="AF253" s="593"/>
      <c r="AG253" s="593"/>
      <c r="AH253" s="593"/>
    </row>
    <row r="254" spans="1:34" x14ac:dyDescent="0.35">
      <c r="B254" s="259" t="s">
        <v>94</v>
      </c>
      <c r="C254" s="298">
        <f>VLOOKUP(B254,'Day Three'!B149:E164,4,FALSE)</f>
        <v>74</v>
      </c>
      <c r="D254" s="658"/>
      <c r="E254" s="659"/>
      <c r="F254" s="627" t="s">
        <v>98</v>
      </c>
      <c r="G254" s="628"/>
      <c r="H254" s="628"/>
      <c r="I254" s="298">
        <f>VLOOKUP(F254,'Day Three'!B149:E164,4,FALSE)</f>
        <v>77</v>
      </c>
      <c r="J254" s="658"/>
      <c r="K254" s="659"/>
      <c r="L254" s="627" t="s">
        <v>97</v>
      </c>
      <c r="M254" s="628"/>
      <c r="N254" s="641"/>
      <c r="O254" s="298">
        <f>VLOOKUP(L254,'Day Three'!B149:E164,4,FALSE)</f>
        <v>81</v>
      </c>
      <c r="P254" s="658"/>
      <c r="Q254" s="659"/>
      <c r="R254" s="627" t="s">
        <v>281</v>
      </c>
      <c r="S254" s="628"/>
      <c r="T254" s="628"/>
      <c r="U254" s="298">
        <f>VLOOKUP(R254,'Day Three'!B149:E164,4,FALSE)</f>
        <v>90</v>
      </c>
      <c r="V254" s="658"/>
      <c r="W254" s="659"/>
      <c r="Y254" s="593"/>
      <c r="Z254" s="593"/>
      <c r="AA254" s="593"/>
      <c r="AB254" s="593"/>
      <c r="AC254" s="593"/>
      <c r="AD254" s="593"/>
      <c r="AE254" s="593"/>
      <c r="AF254" s="593"/>
      <c r="AG254" s="593"/>
      <c r="AH254" s="593"/>
    </row>
    <row r="255" spans="1:34" x14ac:dyDescent="0.35">
      <c r="B255" s="259" t="s">
        <v>7</v>
      </c>
      <c r="C255" s="298">
        <f>VLOOKUP(B255,'Day Three'!B149:E164,4,FALSE)</f>
        <v>73</v>
      </c>
      <c r="D255" s="658"/>
      <c r="E255" s="659"/>
      <c r="F255" s="627" t="s">
        <v>72</v>
      </c>
      <c r="G255" s="628"/>
      <c r="H255" s="628"/>
      <c r="I255" s="298">
        <f>VLOOKUP(F255,'Day Three'!B149:E164,4,FALSE)</f>
        <v>71</v>
      </c>
      <c r="J255" s="658"/>
      <c r="K255" s="659"/>
      <c r="L255" s="627" t="s">
        <v>96</v>
      </c>
      <c r="M255" s="628"/>
      <c r="N255" s="641"/>
      <c r="O255" s="298">
        <f>VLOOKUP(L255,'Day Three'!B149:E164,4,FALSE)</f>
        <v>75</v>
      </c>
      <c r="P255" s="658"/>
      <c r="Q255" s="659"/>
      <c r="R255" s="627" t="s">
        <v>11</v>
      </c>
      <c r="S255" s="628"/>
      <c r="T255" s="628"/>
      <c r="U255" s="298">
        <f>VLOOKUP(R255,'Day Three'!B149:E164,4,FALSE)</f>
        <v>80</v>
      </c>
      <c r="V255" s="658"/>
      <c r="W255" s="659"/>
    </row>
    <row r="256" spans="1:34" x14ac:dyDescent="0.35">
      <c r="B256" s="259" t="s">
        <v>100</v>
      </c>
      <c r="C256" s="298">
        <f>VLOOKUP(B256,'Day Three'!B149:E164,4,FALSE)</f>
        <v>83</v>
      </c>
      <c r="D256" s="660"/>
      <c r="E256" s="661"/>
      <c r="F256" s="662" t="s">
        <v>105</v>
      </c>
      <c r="G256" s="662"/>
      <c r="H256" s="663"/>
      <c r="I256" s="298">
        <f>VLOOKUP(F256,'Day Three'!B149:E164,4,FALSE)</f>
        <v>77</v>
      </c>
      <c r="J256" s="660"/>
      <c r="K256" s="661"/>
      <c r="L256" s="662" t="s">
        <v>20</v>
      </c>
      <c r="M256" s="662"/>
      <c r="N256" s="663"/>
      <c r="O256" s="299">
        <f>VLOOKUP(L256,'Day Three'!B149:E164,4,FALSE)</f>
        <v>80</v>
      </c>
      <c r="P256" s="660"/>
      <c r="Q256" s="661"/>
      <c r="R256" s="662" t="s">
        <v>13</v>
      </c>
      <c r="S256" s="662"/>
      <c r="T256" s="663"/>
      <c r="U256" s="298">
        <f>VLOOKUP(R256,'Day Three'!B149:E164,4,FALSE)</f>
        <v>69</v>
      </c>
      <c r="V256" s="660"/>
      <c r="W256" s="661"/>
    </row>
    <row r="257" spans="2:23" ht="15" thickBot="1" x14ac:dyDescent="0.4"/>
    <row r="258" spans="2:23" ht="21.5" thickBot="1" x14ac:dyDescent="0.55000000000000004">
      <c r="B258" s="29" t="s">
        <v>108</v>
      </c>
      <c r="C258" s="25"/>
      <c r="D258" s="25"/>
      <c r="E258" s="25"/>
      <c r="F258" s="25"/>
      <c r="G258" s="25"/>
      <c r="H258" s="25"/>
      <c r="I258" s="25"/>
      <c r="J258" s="25"/>
      <c r="K258" s="25"/>
      <c r="L258" s="25"/>
      <c r="M258" s="25"/>
      <c r="N258" s="25"/>
      <c r="O258" s="25"/>
      <c r="P258" s="25"/>
      <c r="Q258" s="25"/>
      <c r="R258" s="25"/>
      <c r="S258" s="25"/>
      <c r="T258" s="25"/>
      <c r="U258" s="25"/>
      <c r="V258" s="25"/>
      <c r="W258" s="26"/>
    </row>
    <row r="259" spans="2:23" x14ac:dyDescent="0.35">
      <c r="B259" s="93"/>
      <c r="C259" s="94"/>
      <c r="D259" s="94"/>
      <c r="E259" s="94"/>
      <c r="F259" s="94"/>
      <c r="G259" s="94"/>
      <c r="H259" s="94"/>
      <c r="I259" s="94"/>
      <c r="J259" s="94"/>
      <c r="K259" s="94"/>
      <c r="L259" s="94"/>
      <c r="M259" s="94"/>
      <c r="N259" s="94"/>
      <c r="O259" s="94"/>
      <c r="P259" s="94"/>
      <c r="Q259" s="94"/>
      <c r="R259" s="94"/>
      <c r="S259" s="94"/>
      <c r="T259" s="94"/>
      <c r="U259" s="94"/>
      <c r="V259" s="94"/>
      <c r="W259" s="95"/>
    </row>
    <row r="260" spans="2:23" ht="15" thickBot="1" x14ac:dyDescent="0.4">
      <c r="B260" s="725" t="s">
        <v>73</v>
      </c>
      <c r="C260" s="726"/>
      <c r="D260" s="726"/>
      <c r="E260" s="59"/>
      <c r="F260" s="726" t="s">
        <v>74</v>
      </c>
      <c r="G260" s="726"/>
      <c r="H260" s="726"/>
      <c r="I260" s="726"/>
      <c r="J260" s="726"/>
      <c r="K260" s="59"/>
      <c r="L260" s="726" t="s">
        <v>75</v>
      </c>
      <c r="M260" s="726"/>
      <c r="N260" s="726"/>
      <c r="O260" s="726"/>
      <c r="P260" s="726"/>
      <c r="Q260" s="59"/>
      <c r="R260" s="726" t="s">
        <v>76</v>
      </c>
      <c r="S260" s="726"/>
      <c r="T260" s="726"/>
      <c r="U260" s="726"/>
      <c r="V260" s="726"/>
      <c r="W260" s="352"/>
    </row>
    <row r="261" spans="2:23" ht="19.5" x14ac:dyDescent="0.35">
      <c r="B261" s="353" t="s">
        <v>6</v>
      </c>
      <c r="C261" s="727" t="s">
        <v>22</v>
      </c>
      <c r="D261" s="727"/>
      <c r="E261" s="728"/>
      <c r="F261" s="151" t="s">
        <v>11</v>
      </c>
      <c r="G261" s="305"/>
      <c r="H261" s="305"/>
      <c r="I261" s="727" t="s">
        <v>22</v>
      </c>
      <c r="J261" s="727"/>
      <c r="K261" s="728"/>
      <c r="L261" s="307" t="s">
        <v>19</v>
      </c>
      <c r="M261" s="308"/>
      <c r="N261" s="308"/>
      <c r="O261" s="729" t="s">
        <v>22</v>
      </c>
      <c r="P261" s="729"/>
      <c r="Q261" s="729"/>
      <c r="R261" s="307" t="s">
        <v>7</v>
      </c>
      <c r="S261" s="308"/>
      <c r="T261" s="308"/>
      <c r="U261" s="729" t="s">
        <v>22</v>
      </c>
      <c r="V261" s="729"/>
      <c r="W261" s="730"/>
    </row>
    <row r="262" spans="2:23" ht="19.5" x14ac:dyDescent="0.35">
      <c r="B262" s="354" t="s">
        <v>12</v>
      </c>
      <c r="C262" s="346" t="s">
        <v>93</v>
      </c>
      <c r="D262" s="344">
        <v>-1</v>
      </c>
      <c r="E262" s="347"/>
      <c r="F262" s="129" t="s">
        <v>9</v>
      </c>
      <c r="G262" s="306"/>
      <c r="H262" s="345"/>
      <c r="I262" s="346" t="s">
        <v>93</v>
      </c>
      <c r="J262" s="344">
        <v>-8</v>
      </c>
      <c r="K262" s="347"/>
      <c r="L262" s="724" t="s">
        <v>72</v>
      </c>
      <c r="M262" s="664"/>
      <c r="N262" s="664"/>
      <c r="O262" s="348" t="s">
        <v>93</v>
      </c>
      <c r="P262" s="343">
        <v>-9</v>
      </c>
      <c r="Q262" s="349"/>
      <c r="R262" s="132" t="s">
        <v>105</v>
      </c>
      <c r="S262" s="309"/>
      <c r="T262" s="309"/>
      <c r="U262" s="348" t="s">
        <v>93</v>
      </c>
      <c r="V262" s="343">
        <v>-3</v>
      </c>
      <c r="W262" s="355"/>
    </row>
    <row r="263" spans="2:23" ht="19.5" x14ac:dyDescent="0.35">
      <c r="B263" s="354" t="s">
        <v>98</v>
      </c>
      <c r="C263" s="346" t="s">
        <v>22</v>
      </c>
      <c r="D263" s="344">
        <v>0</v>
      </c>
      <c r="E263" s="347"/>
      <c r="F263" s="129" t="s">
        <v>100</v>
      </c>
      <c r="G263" s="306"/>
      <c r="H263" s="345"/>
      <c r="I263" s="346" t="s">
        <v>22</v>
      </c>
      <c r="J263" s="344">
        <v>3</v>
      </c>
      <c r="K263" s="347"/>
      <c r="L263" s="310" t="s">
        <v>94</v>
      </c>
      <c r="M263" s="309"/>
      <c r="N263" s="309"/>
      <c r="O263" s="348" t="s">
        <v>22</v>
      </c>
      <c r="P263" s="343">
        <v>4</v>
      </c>
      <c r="Q263" s="349"/>
      <c r="R263" s="132" t="s">
        <v>20</v>
      </c>
      <c r="S263" s="309"/>
      <c r="T263" s="309"/>
      <c r="U263" s="348" t="s">
        <v>22</v>
      </c>
      <c r="V263" s="343">
        <v>2</v>
      </c>
      <c r="W263" s="355"/>
    </row>
    <row r="264" spans="2:23" ht="19.5" x14ac:dyDescent="0.35">
      <c r="B264" s="356" t="s">
        <v>71</v>
      </c>
      <c r="C264" s="357"/>
      <c r="D264" s="357"/>
      <c r="E264" s="358"/>
      <c r="F264" s="359" t="s">
        <v>97</v>
      </c>
      <c r="G264" s="360"/>
      <c r="H264" s="357"/>
      <c r="I264" s="357"/>
      <c r="J264" s="358"/>
      <c r="K264" s="358"/>
      <c r="L264" s="361" t="s">
        <v>8</v>
      </c>
      <c r="M264" s="362"/>
      <c r="N264" s="362"/>
      <c r="O264" s="350"/>
      <c r="P264" s="350"/>
      <c r="Q264" s="351"/>
      <c r="R264" s="361" t="s">
        <v>96</v>
      </c>
      <c r="S264" s="362"/>
      <c r="T264" s="362"/>
      <c r="U264" s="350"/>
      <c r="V264" s="350"/>
      <c r="W264" s="363"/>
    </row>
  </sheetData>
  <sortState xmlns:xlrd2="http://schemas.microsoft.com/office/spreadsheetml/2017/richdata2" ref="A149:H164">
    <sortCondition ref="H149:H164"/>
  </sortState>
  <mergeCells count="136">
    <mergeCell ref="L262:N262"/>
    <mergeCell ref="B260:D260"/>
    <mergeCell ref="F260:J260"/>
    <mergeCell ref="L260:P260"/>
    <mergeCell ref="R260:V260"/>
    <mergeCell ref="C261:E261"/>
    <mergeCell ref="I261:K261"/>
    <mergeCell ref="O261:Q261"/>
    <mergeCell ref="U261:W261"/>
    <mergeCell ref="R202:S202"/>
    <mergeCell ref="T202:W202"/>
    <mergeCell ref="R186:S186"/>
    <mergeCell ref="L35:N35"/>
    <mergeCell ref="F34:H34"/>
    <mergeCell ref="T100:W100"/>
    <mergeCell ref="R194:S194"/>
    <mergeCell ref="T194:W194"/>
    <mergeCell ref="F177:H178"/>
    <mergeCell ref="T86:W86"/>
    <mergeCell ref="U177:V178"/>
    <mergeCell ref="W1:W5"/>
    <mergeCell ref="C1:V5"/>
    <mergeCell ref="I177:J178"/>
    <mergeCell ref="K177:K178"/>
    <mergeCell ref="Q124:W124"/>
    <mergeCell ref="T102:U102"/>
    <mergeCell ref="M170:N170"/>
    <mergeCell ref="I180:J181"/>
    <mergeCell ref="K180:K181"/>
    <mergeCell ref="L180:N181"/>
    <mergeCell ref="W31:W32"/>
    <mergeCell ref="F33:H33"/>
    <mergeCell ref="L33:N33"/>
    <mergeCell ref="F32:H32"/>
    <mergeCell ref="L32:N32"/>
    <mergeCell ref="F35:H35"/>
    <mergeCell ref="R32:T32"/>
    <mergeCell ref="R179:T179"/>
    <mergeCell ref="O180:P181"/>
    <mergeCell ref="Q180:Q181"/>
    <mergeCell ref="R180:T181"/>
    <mergeCell ref="B176:D176"/>
    <mergeCell ref="F176:J176"/>
    <mergeCell ref="L176:P176"/>
    <mergeCell ref="R86:S86"/>
    <mergeCell ref="R177:T178"/>
    <mergeCell ref="T186:W186"/>
    <mergeCell ref="A177:A178"/>
    <mergeCell ref="B177:B178"/>
    <mergeCell ref="C177:D178"/>
    <mergeCell ref="E177:E178"/>
    <mergeCell ref="A180:A181"/>
    <mergeCell ref="B180:B181"/>
    <mergeCell ref="C180:D181"/>
    <mergeCell ref="E180:E181"/>
    <mergeCell ref="R176:V176"/>
    <mergeCell ref="L177:N178"/>
    <mergeCell ref="O177:P178"/>
    <mergeCell ref="Q177:Q178"/>
    <mergeCell ref="C168:D168"/>
    <mergeCell ref="E168:F168"/>
    <mergeCell ref="G168:H168"/>
    <mergeCell ref="I168:J168"/>
    <mergeCell ref="K168:L168"/>
    <mergeCell ref="U180:V181"/>
    <mergeCell ref="W180:W181"/>
    <mergeCell ref="F179:H179"/>
    <mergeCell ref="L179:N179"/>
    <mergeCell ref="O168:P168"/>
    <mergeCell ref="M168:N168"/>
    <mergeCell ref="P170:W171"/>
    <mergeCell ref="F180:H181"/>
    <mergeCell ref="W177:W178"/>
    <mergeCell ref="M171:N171"/>
    <mergeCell ref="W34:W35"/>
    <mergeCell ref="R40:S40"/>
    <mergeCell ref="T40:W40"/>
    <mergeCell ref="E34:E35"/>
    <mergeCell ref="U34:V35"/>
    <mergeCell ref="R35:T35"/>
    <mergeCell ref="I34:J35"/>
    <mergeCell ref="L34:N34"/>
    <mergeCell ref="O34:P35"/>
    <mergeCell ref="K34:K35"/>
    <mergeCell ref="F30:J30"/>
    <mergeCell ref="M102:R102"/>
    <mergeCell ref="Q34:Q35"/>
    <mergeCell ref="R100:S100"/>
    <mergeCell ref="R34:T34"/>
    <mergeCell ref="O31:P32"/>
    <mergeCell ref="R31:T31"/>
    <mergeCell ref="B30:D30"/>
    <mergeCell ref="R30:V30"/>
    <mergeCell ref="U31:V32"/>
    <mergeCell ref="L30:P30"/>
    <mergeCell ref="C31:D32"/>
    <mergeCell ref="F31:H31"/>
    <mergeCell ref="I31:J32"/>
    <mergeCell ref="L31:N31"/>
    <mergeCell ref="E31:E32"/>
    <mergeCell ref="Q31:Q32"/>
    <mergeCell ref="C34:D35"/>
    <mergeCell ref="R55:S55"/>
    <mergeCell ref="K31:K32"/>
    <mergeCell ref="R33:T33"/>
    <mergeCell ref="T55:W55"/>
    <mergeCell ref="R71:S71"/>
    <mergeCell ref="T71:W71"/>
    <mergeCell ref="B252:D252"/>
    <mergeCell ref="F252:J252"/>
    <mergeCell ref="L252:P252"/>
    <mergeCell ref="R252:V252"/>
    <mergeCell ref="D253:E256"/>
    <mergeCell ref="F253:H253"/>
    <mergeCell ref="J253:K256"/>
    <mergeCell ref="L253:N253"/>
    <mergeCell ref="F256:H256"/>
    <mergeCell ref="L256:N256"/>
    <mergeCell ref="V253:W256"/>
    <mergeCell ref="F254:H254"/>
    <mergeCell ref="L254:N254"/>
    <mergeCell ref="R254:T254"/>
    <mergeCell ref="F255:H255"/>
    <mergeCell ref="L255:N255"/>
    <mergeCell ref="R255:T255"/>
    <mergeCell ref="R218:S218"/>
    <mergeCell ref="T218:W218"/>
    <mergeCell ref="R226:S226"/>
    <mergeCell ref="T226:W226"/>
    <mergeCell ref="R234:S234"/>
    <mergeCell ref="T234:W234"/>
    <mergeCell ref="Y251:AH254"/>
    <mergeCell ref="R256:T256"/>
    <mergeCell ref="P253:Q256"/>
    <mergeCell ref="R253:T253"/>
    <mergeCell ref="S250:W250"/>
  </mergeCells>
  <phoneticPr fontId="26" type="noConversion"/>
  <conditionalFormatting sqref="C106:C121">
    <cfRule type="cellIs" dxfId="56" priority="18" operator="equal">
      <formula>$C$122</formula>
    </cfRule>
  </conditionalFormatting>
  <conditionalFormatting sqref="D106:D121">
    <cfRule type="cellIs" dxfId="55" priority="16" operator="equal">
      <formula>$D$122</formula>
    </cfRule>
  </conditionalFormatting>
  <conditionalFormatting sqref="E106:E121">
    <cfRule type="cellIs" dxfId="54" priority="15" operator="equal">
      <formula>$E$122</formula>
    </cfRule>
  </conditionalFormatting>
  <conditionalFormatting sqref="F106:F121">
    <cfRule type="cellIs" dxfId="53" priority="14" operator="equal">
      <formula>$F$122</formula>
    </cfRule>
  </conditionalFormatting>
  <conditionalFormatting sqref="G106:G121">
    <cfRule type="cellIs" dxfId="52" priority="13" operator="equal">
      <formula>$G$122</formula>
    </cfRule>
  </conditionalFormatting>
  <conditionalFormatting sqref="H106:H121">
    <cfRule type="cellIs" dxfId="51" priority="12" operator="equal">
      <formula>$H$122</formula>
    </cfRule>
  </conditionalFormatting>
  <conditionalFormatting sqref="I106:I121">
    <cfRule type="cellIs" dxfId="50" priority="11" operator="equal">
      <formula>$I$122</formula>
    </cfRule>
  </conditionalFormatting>
  <conditionalFormatting sqref="J106:J121">
    <cfRule type="cellIs" dxfId="49" priority="19" operator="equal">
      <formula>J$122</formula>
    </cfRule>
  </conditionalFormatting>
  <conditionalFormatting sqref="K106:K121">
    <cfRule type="cellIs" dxfId="48" priority="17" operator="equal">
      <formula>$K$122</formula>
    </cfRule>
  </conditionalFormatting>
  <conditionalFormatting sqref="M106:M121">
    <cfRule type="cellIs" dxfId="47" priority="10" operator="equal">
      <formula>$M$122</formula>
    </cfRule>
  </conditionalFormatting>
  <conditionalFormatting sqref="N106:N121">
    <cfRule type="cellIs" dxfId="46" priority="9" operator="equal">
      <formula>$N$122</formula>
    </cfRule>
  </conditionalFormatting>
  <conditionalFormatting sqref="O106:O121">
    <cfRule type="cellIs" dxfId="45" priority="8" operator="equal">
      <formula>$O$122</formula>
    </cfRule>
  </conditionalFormatting>
  <conditionalFormatting sqref="P106:P121">
    <cfRule type="cellIs" dxfId="44" priority="7" operator="equal">
      <formula>$P$122</formula>
    </cfRule>
  </conditionalFormatting>
  <conditionalFormatting sqref="Q106:Q121">
    <cfRule type="cellIs" dxfId="43" priority="6" operator="equal">
      <formula>$Q$122</formula>
    </cfRule>
  </conditionalFormatting>
  <conditionalFormatting sqref="R106:R121">
    <cfRule type="cellIs" dxfId="42" priority="5" operator="equal">
      <formula>$R$122</formula>
    </cfRule>
  </conditionalFormatting>
  <conditionalFormatting sqref="S106:S121">
    <cfRule type="cellIs" dxfId="41" priority="4" operator="equal">
      <formula>$S$122</formula>
    </cfRule>
  </conditionalFormatting>
  <conditionalFormatting sqref="T106:T121 U118:U121">
    <cfRule type="cellIs" dxfId="40" priority="3" operator="equal">
      <formula>$T$122</formula>
    </cfRule>
  </conditionalFormatting>
  <conditionalFormatting sqref="U106:U121">
    <cfRule type="cellIs" dxfId="39" priority="2" operator="equal">
      <formula>$U$122</formula>
    </cfRule>
  </conditionalFormatting>
  <conditionalFormatting sqref="W128:W143">
    <cfRule type="top10" dxfId="38" priority="1" rank="5"/>
  </conditionalFormatting>
  <dataValidations count="1">
    <dataValidation type="list" allowBlank="1" showInputMessage="1" showErrorMessage="1" sqref="B13:B14 B17:B18 B21:B22 B25:B26 L261 L262:N262 L263:L264 R261:R264" xr:uid="{00000000-0002-0000-0300-000001000000}">
      <formula1>teamGold</formula1>
    </dataValidation>
  </dataValidations>
  <pageMargins left="0.7" right="0.7" top="0.75" bottom="0.75" header="0.3" footer="0.3"/>
  <pageSetup scale="82" orientation="landscape" horizontalDpi="4294967293" r:id="rId1"/>
  <ignoredErrors>
    <ignoredError sqref="L41" formula="1"/>
  </ignoredErrors>
  <drawing r:id="rId2"/>
  <legacyDrawing r:id="rId3"/>
  <extLst>
    <ext xmlns:x14="http://schemas.microsoft.com/office/spreadsheetml/2009/9/main" uri="{CCE6A557-97BC-4b89-ADB6-D9C93CAAB3DF}">
      <x14:dataValidations xmlns:xm="http://schemas.microsoft.com/office/excel/2006/main" count="3">
        <x14:dataValidation type="list" showInputMessage="1" showErrorMessage="1" xr:uid="{00000000-0002-0000-0300-000000000000}">
          <x14:formula1>
            <xm:f>'Player Info'!$B$25:$B$32</xm:f>
          </x14:formula1>
          <xm:sqref>B11:B12 B15:B16 B19:B20 B23:B24</xm:sqref>
        </x14:dataValidation>
        <x14:dataValidation type="list" allowBlank="1" showInputMessage="1" showErrorMessage="1" xr:uid="{F50BB791-D0C7-4AAD-9E1E-CBE179B8B1F2}">
          <x14:formula1>
            <xm:f>'Player Info'!$B$25:$B$32</xm:f>
          </x14:formula1>
          <xm:sqref>B261:B264 F261:F264</xm:sqref>
        </x14:dataValidation>
        <x14:dataValidation type="list" allowBlank="1" showInputMessage="1" showErrorMessage="1" xr:uid="{4B0E5A32-CD96-4084-942B-C9217439C992}">
          <x14:formula1>
            <xm:f>'Player Info'!$B$5:$B$20</xm:f>
          </x14:formula1>
          <xm:sqref>B187 B189 B195 B197 B203 B205 B211 B213 B219 B221 B227 B229 B235 B237 B243 B245</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pageSetUpPr fitToPage="1"/>
  </sheetPr>
  <dimension ref="A1:AA227"/>
  <sheetViews>
    <sheetView zoomScale="88" zoomScaleNormal="88" workbookViewId="0">
      <selection activeCell="R211" sqref="R211"/>
    </sheetView>
  </sheetViews>
  <sheetFormatPr defaultRowHeight="14.5" x14ac:dyDescent="0.35"/>
  <cols>
    <col min="1" max="1" width="5.26953125" style="1" customWidth="1"/>
    <col min="2" max="2" width="17.81640625" customWidth="1"/>
    <col min="3" max="21" width="6.1796875" customWidth="1"/>
    <col min="22" max="22" width="5.453125" customWidth="1"/>
    <col min="23" max="23" width="6.7265625" customWidth="1"/>
  </cols>
  <sheetData>
    <row r="1" spans="1:27" ht="15" customHeight="1" x14ac:dyDescent="0.35">
      <c r="B1" s="345"/>
      <c r="C1" s="669" t="s">
        <v>41</v>
      </c>
      <c r="D1" s="669"/>
      <c r="E1" s="669"/>
      <c r="F1" s="669"/>
      <c r="G1" s="669"/>
      <c r="H1" s="669"/>
      <c r="I1" s="669"/>
      <c r="J1" s="669"/>
      <c r="K1" s="669"/>
      <c r="L1" s="669"/>
      <c r="M1" s="669"/>
      <c r="N1" s="669"/>
      <c r="O1" s="669"/>
      <c r="P1" s="669"/>
      <c r="Q1" s="669"/>
      <c r="R1" s="669"/>
      <c r="S1" s="669"/>
      <c r="T1" s="669"/>
      <c r="U1" s="669"/>
      <c r="V1" s="669"/>
      <c r="W1" s="665">
        <v>2025</v>
      </c>
    </row>
    <row r="2" spans="1:27" ht="15" customHeight="1" x14ac:dyDescent="0.35">
      <c r="B2" s="345"/>
      <c r="C2" s="669"/>
      <c r="D2" s="669"/>
      <c r="E2" s="669"/>
      <c r="F2" s="669"/>
      <c r="G2" s="669"/>
      <c r="H2" s="669"/>
      <c r="I2" s="669"/>
      <c r="J2" s="669"/>
      <c r="K2" s="669"/>
      <c r="L2" s="669"/>
      <c r="M2" s="669"/>
      <c r="N2" s="669"/>
      <c r="O2" s="669"/>
      <c r="P2" s="669"/>
      <c r="Q2" s="669"/>
      <c r="R2" s="669"/>
      <c r="S2" s="669"/>
      <c r="T2" s="669"/>
      <c r="U2" s="669"/>
      <c r="V2" s="669"/>
      <c r="W2" s="665"/>
    </row>
    <row r="3" spans="1:27" ht="15" customHeight="1" x14ac:dyDescent="0.35">
      <c r="B3" s="345"/>
      <c r="C3" s="669"/>
      <c r="D3" s="669"/>
      <c r="E3" s="669"/>
      <c r="F3" s="669"/>
      <c r="G3" s="669"/>
      <c r="H3" s="669"/>
      <c r="I3" s="669"/>
      <c r="J3" s="669"/>
      <c r="K3" s="669"/>
      <c r="L3" s="669"/>
      <c r="M3" s="669"/>
      <c r="N3" s="669"/>
      <c r="O3" s="669"/>
      <c r="P3" s="669"/>
      <c r="Q3" s="669"/>
      <c r="R3" s="669"/>
      <c r="S3" s="669"/>
      <c r="T3" s="669"/>
      <c r="U3" s="669"/>
      <c r="V3" s="669"/>
      <c r="W3" s="665"/>
    </row>
    <row r="4" spans="1:27" ht="15" customHeight="1" x14ac:dyDescent="0.35">
      <c r="B4" s="345"/>
      <c r="C4" s="669"/>
      <c r="D4" s="669"/>
      <c r="E4" s="669"/>
      <c r="F4" s="669"/>
      <c r="G4" s="669"/>
      <c r="H4" s="669"/>
      <c r="I4" s="669"/>
      <c r="J4" s="669"/>
      <c r="K4" s="669"/>
      <c r="L4" s="669"/>
      <c r="M4" s="669"/>
      <c r="N4" s="669"/>
      <c r="O4" s="669"/>
      <c r="P4" s="669"/>
      <c r="Q4" s="669"/>
      <c r="R4" s="669"/>
      <c r="S4" s="669"/>
      <c r="T4" s="669"/>
      <c r="U4" s="669"/>
      <c r="V4" s="669"/>
      <c r="W4" s="665"/>
    </row>
    <row r="5" spans="1:27" ht="50.25" customHeight="1" x14ac:dyDescent="0.35">
      <c r="B5" s="345"/>
      <c r="C5" s="669"/>
      <c r="D5" s="669"/>
      <c r="E5" s="669"/>
      <c r="F5" s="669"/>
      <c r="G5" s="669"/>
      <c r="H5" s="669"/>
      <c r="I5" s="669"/>
      <c r="J5" s="669"/>
      <c r="K5" s="669"/>
      <c r="L5" s="669"/>
      <c r="M5" s="669"/>
      <c r="N5" s="669"/>
      <c r="O5" s="669"/>
      <c r="P5" s="669"/>
      <c r="Q5" s="669"/>
      <c r="R5" s="669"/>
      <c r="S5" s="669"/>
      <c r="T5" s="669"/>
      <c r="U5" s="669"/>
      <c r="V5" s="669"/>
      <c r="W5" s="665"/>
    </row>
    <row r="6" spans="1:27" ht="16.5" customHeight="1" thickBot="1" x14ac:dyDescent="0.4">
      <c r="B6" s="89"/>
      <c r="C6" s="89"/>
      <c r="D6" s="89"/>
      <c r="E6" s="89"/>
      <c r="F6" s="89"/>
      <c r="G6" s="89"/>
      <c r="H6" s="89"/>
      <c r="I6" s="89"/>
      <c r="J6" s="89"/>
      <c r="K6" s="89"/>
      <c r="L6" s="89"/>
      <c r="M6" s="89"/>
      <c r="N6" s="89"/>
      <c r="O6" s="89"/>
      <c r="P6" s="89"/>
      <c r="Q6" s="89"/>
      <c r="R6" s="89"/>
      <c r="S6" s="89"/>
      <c r="T6" s="89"/>
      <c r="U6" s="89"/>
      <c r="V6" s="89"/>
      <c r="W6" s="89"/>
    </row>
    <row r="7" spans="1:27" ht="15" thickBot="1" x14ac:dyDescent="0.4">
      <c r="B7" s="698" t="str">
        <f>'Mobile Scores'!B65</f>
        <v>Day Four - Thursday Course - OCN Panther Lake</v>
      </c>
      <c r="C7" s="671"/>
      <c r="D7" s="671"/>
      <c r="E7" s="671"/>
      <c r="F7" s="671"/>
      <c r="G7" s="671"/>
      <c r="H7" s="671"/>
      <c r="I7" s="671"/>
      <c r="J7" s="18"/>
      <c r="K7" s="18"/>
      <c r="L7" s="18"/>
      <c r="M7" s="18"/>
      <c r="N7" s="18"/>
      <c r="O7" s="18"/>
      <c r="P7" s="18"/>
      <c r="Q7" s="18"/>
      <c r="R7" s="18"/>
      <c r="S7" s="18"/>
      <c r="T7" s="18"/>
      <c r="U7" s="18"/>
      <c r="V7" s="18"/>
      <c r="W7" s="19"/>
    </row>
    <row r="8" spans="1:27" s="1" customFormat="1" x14ac:dyDescent="0.35">
      <c r="B8" s="272" t="s">
        <v>0</v>
      </c>
      <c r="C8" s="273">
        <v>1</v>
      </c>
      <c r="D8" s="273">
        <v>2</v>
      </c>
      <c r="E8" s="273">
        <v>3</v>
      </c>
      <c r="F8" s="273">
        <v>4</v>
      </c>
      <c r="G8" s="273">
        <v>5</v>
      </c>
      <c r="H8" s="273">
        <v>6</v>
      </c>
      <c r="I8" s="273">
        <v>7</v>
      </c>
      <c r="J8" s="273">
        <v>8</v>
      </c>
      <c r="K8" s="273">
        <v>9</v>
      </c>
      <c r="L8" s="273" t="s">
        <v>1</v>
      </c>
      <c r="M8" s="273">
        <v>10</v>
      </c>
      <c r="N8" s="273">
        <v>11</v>
      </c>
      <c r="O8" s="273">
        <v>12</v>
      </c>
      <c r="P8" s="273">
        <v>13</v>
      </c>
      <c r="Q8" s="273">
        <v>14</v>
      </c>
      <c r="R8" s="273">
        <v>15</v>
      </c>
      <c r="S8" s="273">
        <v>16</v>
      </c>
      <c r="T8" s="273">
        <v>17</v>
      </c>
      <c r="U8" s="273">
        <v>18</v>
      </c>
      <c r="V8" s="273" t="s">
        <v>14</v>
      </c>
      <c r="W8" s="274" t="s">
        <v>16</v>
      </c>
    </row>
    <row r="9" spans="1:27" x14ac:dyDescent="0.35">
      <c r="B9" s="208" t="s">
        <v>2</v>
      </c>
      <c r="C9" s="321">
        <v>4</v>
      </c>
      <c r="D9" s="321">
        <v>5</v>
      </c>
      <c r="E9" s="321">
        <v>4</v>
      </c>
      <c r="F9" s="321">
        <v>3</v>
      </c>
      <c r="G9" s="321">
        <v>4</v>
      </c>
      <c r="H9" s="321">
        <v>3</v>
      </c>
      <c r="I9" s="321">
        <v>5</v>
      </c>
      <c r="J9" s="321">
        <v>4</v>
      </c>
      <c r="K9" s="321">
        <v>4</v>
      </c>
      <c r="L9" s="92">
        <f>SUM(C9:K9)</f>
        <v>36</v>
      </c>
      <c r="M9" s="321">
        <v>5</v>
      </c>
      <c r="N9" s="321">
        <v>3</v>
      </c>
      <c r="O9" s="321">
        <v>4</v>
      </c>
      <c r="P9" s="321">
        <v>4</v>
      </c>
      <c r="Q9" s="321">
        <v>5</v>
      </c>
      <c r="R9" s="321">
        <v>3</v>
      </c>
      <c r="S9" s="321">
        <v>4</v>
      </c>
      <c r="T9" s="321">
        <v>3</v>
      </c>
      <c r="U9" s="321">
        <v>5</v>
      </c>
      <c r="V9" s="150">
        <f>SUM(M9:U9)</f>
        <v>36</v>
      </c>
      <c r="W9" s="209">
        <f>SUM(V9+L9)</f>
        <v>72</v>
      </c>
    </row>
    <row r="10" spans="1:27" s="2" customFormat="1" x14ac:dyDescent="0.35">
      <c r="A10" s="1" t="s">
        <v>46</v>
      </c>
      <c r="B10" s="56" t="s">
        <v>3</v>
      </c>
      <c r="C10" s="323">
        <v>7</v>
      </c>
      <c r="D10" s="323">
        <v>11</v>
      </c>
      <c r="E10" s="323">
        <v>1</v>
      </c>
      <c r="F10" s="323">
        <v>13</v>
      </c>
      <c r="G10" s="323">
        <v>9</v>
      </c>
      <c r="H10" s="323">
        <v>17</v>
      </c>
      <c r="I10" s="323">
        <v>5</v>
      </c>
      <c r="J10" s="323">
        <v>15</v>
      </c>
      <c r="K10" s="323">
        <v>3</v>
      </c>
      <c r="L10" s="37"/>
      <c r="M10" s="323">
        <v>16</v>
      </c>
      <c r="N10" s="323">
        <v>2</v>
      </c>
      <c r="O10" s="323">
        <v>12</v>
      </c>
      <c r="P10" s="323">
        <v>4</v>
      </c>
      <c r="Q10" s="323">
        <v>6</v>
      </c>
      <c r="R10" s="323">
        <v>8</v>
      </c>
      <c r="S10" s="323">
        <v>14</v>
      </c>
      <c r="T10" s="323">
        <v>18</v>
      </c>
      <c r="U10" s="323">
        <v>10</v>
      </c>
      <c r="V10" s="43"/>
      <c r="W10" s="49"/>
    </row>
    <row r="11" spans="1:27" x14ac:dyDescent="0.35">
      <c r="A11" s="1">
        <f>VLOOKUP(B11,'Player Info'!B5:C55,2,FALSE)</f>
        <v>8</v>
      </c>
      <c r="B11" s="261" t="s">
        <v>6</v>
      </c>
      <c r="C11" s="17">
        <f>VLOOKUP(B11,'Mobile Scores'!B68:U83,2,FALSE)</f>
        <v>4</v>
      </c>
      <c r="D11" s="17">
        <f>VLOOKUP(B11,'Mobile Scores'!B68:U83,3,FALSE)</f>
        <v>5</v>
      </c>
      <c r="E11" s="17">
        <f>VLOOKUP(B11,'Mobile Scores'!B68:U83,4,FALSE)</f>
        <v>3</v>
      </c>
      <c r="F11" s="17">
        <f>VLOOKUP(B11,'Mobile Scores'!B68:U83,5,FALSE)</f>
        <v>4</v>
      </c>
      <c r="G11" s="17">
        <f>VLOOKUP(B11,'Mobile Scores'!B68:U83,6,FALSE)</f>
        <v>5</v>
      </c>
      <c r="H11" s="17">
        <f>VLOOKUP(B11,'Mobile Scores'!B68:U83,7,FALSE)</f>
        <v>3</v>
      </c>
      <c r="I11" s="17">
        <f>VLOOKUP(B11,'Mobile Scores'!B68:U83,8,FALSE)</f>
        <v>6</v>
      </c>
      <c r="J11" s="17">
        <f>VLOOKUP(B11,'Mobile Scores'!B68:U83,9,FALSE)</f>
        <v>5</v>
      </c>
      <c r="K11" s="17">
        <f>VLOOKUP(B11,'Mobile Scores'!B68:U83,10,FALSE)</f>
        <v>6</v>
      </c>
      <c r="L11" s="366">
        <f>SUM(C11:K11)</f>
        <v>41</v>
      </c>
      <c r="M11" s="17">
        <f>VLOOKUP(B11,'Mobile Scores'!B68:U83,12,FALSE)</f>
        <v>5</v>
      </c>
      <c r="N11" s="17">
        <f>VLOOKUP(B11,'Mobile Scores'!B68:U83,13,FALSE)</f>
        <v>4</v>
      </c>
      <c r="O11" s="17">
        <f>VLOOKUP(B11,'Mobile Scores'!B68:U83,14,FALSE)</f>
        <v>6</v>
      </c>
      <c r="P11" s="17">
        <f>VLOOKUP(B11,'Mobile Scores'!B68:U83,15,FALSE)</f>
        <v>5</v>
      </c>
      <c r="Q11" s="17">
        <f>VLOOKUP(B11,'Mobile Scores'!B68:U83,16,FALSE)</f>
        <v>4</v>
      </c>
      <c r="R11" s="17">
        <f>VLOOKUP(B11,'Mobile Scores'!B68:U83,17,FALSE)</f>
        <v>5</v>
      </c>
      <c r="S11" s="17">
        <f>VLOOKUP(B11,'Mobile Scores'!B68:U83,18,FALSE)</f>
        <v>5</v>
      </c>
      <c r="T11" s="17">
        <f>VLOOKUP(B11,'Mobile Scores'!B68:U83,19,FALSE)</f>
        <v>4</v>
      </c>
      <c r="U11" s="17">
        <f>VLOOKUP(B11,'Mobile Scores'!B68:U83,20,FALSE)</f>
        <v>4</v>
      </c>
      <c r="V11" s="177">
        <f>SUM(M11:U11)</f>
        <v>42</v>
      </c>
      <c r="W11" s="210">
        <f t="shared" ref="W11:W26" si="0">SUM(V11+L11)</f>
        <v>83</v>
      </c>
      <c r="Z11" s="143"/>
      <c r="AA11" s="17"/>
    </row>
    <row r="12" spans="1:27" x14ac:dyDescent="0.35">
      <c r="A12" s="1">
        <f>VLOOKUP(B12,'Player Info'!B5:C55,2,FALSE)</f>
        <v>9</v>
      </c>
      <c r="B12" s="261" t="s">
        <v>94</v>
      </c>
      <c r="C12" s="17">
        <f>VLOOKUP(B12,'Mobile Scores'!B68:U83,2,FALSE)</f>
        <v>6</v>
      </c>
      <c r="D12" s="17">
        <f>VLOOKUP(B12,'Mobile Scores'!B68:U83,3,FALSE)</f>
        <v>4</v>
      </c>
      <c r="E12" s="17">
        <f>VLOOKUP(B12,'Mobile Scores'!B68:U83,4,FALSE)</f>
        <v>4</v>
      </c>
      <c r="F12" s="17">
        <f>VLOOKUP(B12,'Mobile Scores'!B68:U83,5,FALSE)</f>
        <v>5</v>
      </c>
      <c r="G12" s="17">
        <f>VLOOKUP(B12,'Mobile Scores'!B68:U83,6,FALSE)</f>
        <v>4</v>
      </c>
      <c r="H12" s="17">
        <f>VLOOKUP(B12,'Mobile Scores'!B68:U83,7,FALSE)</f>
        <v>3</v>
      </c>
      <c r="I12" s="17">
        <f>VLOOKUP(B12,'Mobile Scores'!B68:U83,8,FALSE)</f>
        <v>5</v>
      </c>
      <c r="J12" s="17">
        <f>VLOOKUP(B12,'Mobile Scores'!B68:U83,9,FALSE)</f>
        <v>4</v>
      </c>
      <c r="K12" s="17">
        <f>VLOOKUP(B12,'Mobile Scores'!B68:U83,10,FALSE)</f>
        <v>5</v>
      </c>
      <c r="L12" s="127">
        <f t="shared" ref="L12:L26" si="1">SUM(C12:K12)</f>
        <v>40</v>
      </c>
      <c r="M12" s="17">
        <f>VLOOKUP(B12,'Mobile Scores'!B68:U83,12,FALSE)</f>
        <v>4</v>
      </c>
      <c r="N12" s="17">
        <f>VLOOKUP(B12,'Mobile Scores'!B68:U83,13,FALSE)</f>
        <v>2</v>
      </c>
      <c r="O12" s="17">
        <f>VLOOKUP(B12,'Mobile Scores'!B68:U83,14,FALSE)</f>
        <v>6</v>
      </c>
      <c r="P12" s="17">
        <f>VLOOKUP(B12,'Mobile Scores'!B68:U83,15,FALSE)</f>
        <v>5</v>
      </c>
      <c r="Q12" s="17">
        <f>VLOOKUP(B12,'Mobile Scores'!B68:U83,16,FALSE)</f>
        <v>3</v>
      </c>
      <c r="R12" s="17">
        <f>VLOOKUP(B12,'Mobile Scores'!B68:U83,17,FALSE)</f>
        <v>5</v>
      </c>
      <c r="S12" s="17">
        <f>VLOOKUP(B12,'Mobile Scores'!B68:U83,18,FALSE)</f>
        <v>4</v>
      </c>
      <c r="T12" s="17">
        <f>VLOOKUP(B12,'Mobile Scores'!B68:U83,19,FALSE)</f>
        <v>5</v>
      </c>
      <c r="U12" s="17">
        <f>VLOOKUP(B12,'Mobile Scores'!B68:U83,20,FALSE)</f>
        <v>4</v>
      </c>
      <c r="V12" s="177">
        <f t="shared" ref="V12:V26" si="2">SUM(M12:U12)</f>
        <v>38</v>
      </c>
      <c r="W12" s="210">
        <f t="shared" si="0"/>
        <v>78</v>
      </c>
      <c r="Z12" s="143"/>
      <c r="AA12" s="17"/>
    </row>
    <row r="13" spans="1:27" x14ac:dyDescent="0.35">
      <c r="A13" s="1">
        <f>VLOOKUP(B13,'Player Info'!B5:C55,2,FALSE)</f>
        <v>12</v>
      </c>
      <c r="B13" s="262" t="s">
        <v>96</v>
      </c>
      <c r="C13" s="17">
        <f>VLOOKUP(B13,'Mobile Scores'!B68:U83,2,FALSE)</f>
        <v>4</v>
      </c>
      <c r="D13" s="17">
        <f>VLOOKUP(B13,'Mobile Scores'!B68:U83,3,FALSE)</f>
        <v>4</v>
      </c>
      <c r="E13" s="17">
        <f>VLOOKUP(B13,'Mobile Scores'!B68:U83,4,FALSE)</f>
        <v>6</v>
      </c>
      <c r="F13" s="17">
        <f>VLOOKUP(B13,'Mobile Scores'!B68:U83,5,FALSE)</f>
        <v>5</v>
      </c>
      <c r="G13" s="17">
        <f>VLOOKUP(B13,'Mobile Scores'!B68:U83,6,FALSE)</f>
        <v>6</v>
      </c>
      <c r="H13" s="17">
        <f>VLOOKUP(B13,'Mobile Scores'!B68:U83,7,FALSE)</f>
        <v>4</v>
      </c>
      <c r="I13" s="17">
        <f>VLOOKUP(B13,'Mobile Scores'!B68:U83,8,FALSE)</f>
        <v>6</v>
      </c>
      <c r="J13" s="17">
        <f>VLOOKUP(B13,'Mobile Scores'!B68:U83,9,FALSE)</f>
        <v>5</v>
      </c>
      <c r="K13" s="17">
        <f>VLOOKUP(B13,'Mobile Scores'!B68:U83,10,FALSE)</f>
        <v>6</v>
      </c>
      <c r="L13" s="127">
        <f t="shared" si="1"/>
        <v>46</v>
      </c>
      <c r="M13" s="17">
        <f>VLOOKUP(B13,'Mobile Scores'!B68:U83,12,FALSE)</f>
        <v>5</v>
      </c>
      <c r="N13" s="17">
        <f>VLOOKUP(B13,'Mobile Scores'!B68:U83,13,FALSE)</f>
        <v>5</v>
      </c>
      <c r="O13" s="17">
        <f>VLOOKUP(B13,'Mobile Scores'!B68:U83,14,FALSE)</f>
        <v>7</v>
      </c>
      <c r="P13" s="17">
        <f>VLOOKUP(B13,'Mobile Scores'!B68:U83,15,FALSE)</f>
        <v>4</v>
      </c>
      <c r="Q13" s="17">
        <f>VLOOKUP(B13,'Mobile Scores'!B68:U83,16,FALSE)</f>
        <v>4</v>
      </c>
      <c r="R13" s="17">
        <f>VLOOKUP(B13,'Mobile Scores'!B68:U83,17,FALSE)</f>
        <v>4</v>
      </c>
      <c r="S13" s="17">
        <f>VLOOKUP(B13,'Mobile Scores'!B68:U83,18,FALSE)</f>
        <v>7</v>
      </c>
      <c r="T13" s="17">
        <f>VLOOKUP(B13,'Mobile Scores'!B68:U83,19,FALSE)</f>
        <v>4</v>
      </c>
      <c r="U13" s="17">
        <f>VLOOKUP(B13,'Mobile Scores'!B68:U83,20,FALSE)</f>
        <v>6</v>
      </c>
      <c r="V13" s="177">
        <f t="shared" si="2"/>
        <v>46</v>
      </c>
      <c r="W13" s="210">
        <f t="shared" si="0"/>
        <v>92</v>
      </c>
      <c r="Z13" s="143"/>
      <c r="AA13" s="17"/>
    </row>
    <row r="14" spans="1:27" x14ac:dyDescent="0.35">
      <c r="A14" s="1">
        <f>VLOOKUP(B14,'Player Info'!B5:C55,2,FALSE)</f>
        <v>9</v>
      </c>
      <c r="B14" s="262" t="s">
        <v>7</v>
      </c>
      <c r="C14" s="17">
        <f>VLOOKUP(B14,'Mobile Scores'!B68:U83,2,FALSE)</f>
        <v>5</v>
      </c>
      <c r="D14" s="17">
        <f>VLOOKUP(B14,'Mobile Scores'!B68:U83,3,FALSE)</f>
        <v>4</v>
      </c>
      <c r="E14" s="17">
        <f>VLOOKUP(B14,'Mobile Scores'!B68:U83,4,FALSE)</f>
        <v>3</v>
      </c>
      <c r="F14" s="17">
        <f>VLOOKUP(B14,'Mobile Scores'!B68:U83,5,FALSE)</f>
        <v>5</v>
      </c>
      <c r="G14" s="17">
        <f>VLOOKUP(B14,'Mobile Scores'!B68:U83,6,FALSE)</f>
        <v>4</v>
      </c>
      <c r="H14" s="17">
        <f>VLOOKUP(B14,'Mobile Scores'!B68:U83,7,FALSE)</f>
        <v>3</v>
      </c>
      <c r="I14" s="17">
        <f>VLOOKUP(B14,'Mobile Scores'!B68:U83,8,FALSE)</f>
        <v>5</v>
      </c>
      <c r="J14" s="17">
        <f>VLOOKUP(B14,'Mobile Scores'!B68:U83,9,FALSE)</f>
        <v>4</v>
      </c>
      <c r="K14" s="17">
        <f>VLOOKUP(B14,'Mobile Scores'!B68:U83,10,FALSE)</f>
        <v>6</v>
      </c>
      <c r="L14" s="127">
        <f t="shared" si="1"/>
        <v>39</v>
      </c>
      <c r="M14" s="17">
        <f>VLOOKUP(B14,'Mobile Scores'!B68:U83,12,FALSE)</f>
        <v>6</v>
      </c>
      <c r="N14" s="17">
        <f>VLOOKUP(B14,'Mobile Scores'!B68:U83,13,FALSE)</f>
        <v>4</v>
      </c>
      <c r="O14" s="17">
        <f>VLOOKUP(B14,'Mobile Scores'!B68:U83,14,FALSE)</f>
        <v>5</v>
      </c>
      <c r="P14" s="17">
        <f>VLOOKUP(B14,'Mobile Scores'!B68:U83,15,FALSE)</f>
        <v>4</v>
      </c>
      <c r="Q14" s="17">
        <f>VLOOKUP(B14,'Mobile Scores'!B68:U83,16,FALSE)</f>
        <v>3</v>
      </c>
      <c r="R14" s="17">
        <f>VLOOKUP(B14,'Mobile Scores'!B68:U83,17,FALSE)</f>
        <v>5</v>
      </c>
      <c r="S14" s="17">
        <f>VLOOKUP(B14,'Mobile Scores'!B68:U83,18,FALSE)</f>
        <v>5</v>
      </c>
      <c r="T14" s="17">
        <f>VLOOKUP(B14,'Mobile Scores'!B68:U83,19,FALSE)</f>
        <v>3</v>
      </c>
      <c r="U14" s="17">
        <f>VLOOKUP(B14,'Mobile Scores'!B68:U83,20,FALSE)</f>
        <v>4</v>
      </c>
      <c r="V14" s="177">
        <f t="shared" si="2"/>
        <v>39</v>
      </c>
      <c r="W14" s="210">
        <f t="shared" si="0"/>
        <v>78</v>
      </c>
      <c r="Z14" s="143"/>
      <c r="AA14" s="17"/>
    </row>
    <row r="15" spans="1:27" x14ac:dyDescent="0.35">
      <c r="A15" s="1">
        <f>VLOOKUP(B15,'Player Info'!B5:C55,2,FALSE)</f>
        <v>14</v>
      </c>
      <c r="B15" s="261" t="s">
        <v>9</v>
      </c>
      <c r="C15" s="17">
        <f>VLOOKUP(B15,'Mobile Scores'!B68:U83,2,FALSE)</f>
        <v>5</v>
      </c>
      <c r="D15" s="17">
        <f>VLOOKUP(B15,'Mobile Scores'!B68:U83,3,FALSE)</f>
        <v>4</v>
      </c>
      <c r="E15" s="17">
        <f>VLOOKUP(B15,'Mobile Scores'!B68:U83,4,FALSE)</f>
        <v>5</v>
      </c>
      <c r="F15" s="17">
        <f>VLOOKUP(B15,'Mobile Scores'!B68:U83,5,FALSE)</f>
        <v>5</v>
      </c>
      <c r="G15" s="17">
        <f>VLOOKUP(B15,'Mobile Scores'!B68:U83,6,FALSE)</f>
        <v>7</v>
      </c>
      <c r="H15" s="17">
        <f>VLOOKUP(B15,'Mobile Scores'!B68:U83,7,FALSE)</f>
        <v>4</v>
      </c>
      <c r="I15" s="17">
        <f>VLOOKUP(B15,'Mobile Scores'!B68:U83,8,FALSE)</f>
        <v>5</v>
      </c>
      <c r="J15" s="17">
        <f>VLOOKUP(B15,'Mobile Scores'!B68:U83,9,FALSE)</f>
        <v>4</v>
      </c>
      <c r="K15" s="17">
        <f>VLOOKUP(B15,'Mobile Scores'!B68:U83,10,FALSE)</f>
        <v>6</v>
      </c>
      <c r="L15" s="127">
        <f t="shared" si="1"/>
        <v>45</v>
      </c>
      <c r="M15" s="17">
        <f>VLOOKUP(B15,'Mobile Scores'!B68:U83,12,FALSE)</f>
        <v>5</v>
      </c>
      <c r="N15" s="17">
        <f>VLOOKUP(B15,'Mobile Scores'!B68:U83,13,FALSE)</f>
        <v>5</v>
      </c>
      <c r="O15" s="17">
        <f>VLOOKUP(B15,'Mobile Scores'!B68:U83,14,FALSE)</f>
        <v>6</v>
      </c>
      <c r="P15" s="17">
        <f>VLOOKUP(B15,'Mobile Scores'!B68:U83,15,FALSE)</f>
        <v>5</v>
      </c>
      <c r="Q15" s="17">
        <f>VLOOKUP(B15,'Mobile Scores'!B68:U83,16,FALSE)</f>
        <v>3</v>
      </c>
      <c r="R15" s="17">
        <f>VLOOKUP(B15,'Mobile Scores'!B68:U83,17,FALSE)</f>
        <v>6</v>
      </c>
      <c r="S15" s="17">
        <f>VLOOKUP(B15,'Mobile Scores'!B68:U83,18,FALSE)</f>
        <v>6</v>
      </c>
      <c r="T15" s="17">
        <f>VLOOKUP(B15,'Mobile Scores'!B68:U83,19,FALSE)</f>
        <v>5</v>
      </c>
      <c r="U15" s="17">
        <f>VLOOKUP(B15,'Mobile Scores'!B68:U83,20,FALSE)</f>
        <v>4</v>
      </c>
      <c r="V15" s="177">
        <f t="shared" si="2"/>
        <v>45</v>
      </c>
      <c r="W15" s="210">
        <f t="shared" si="0"/>
        <v>90</v>
      </c>
      <c r="Z15" s="143"/>
      <c r="AA15" s="17"/>
    </row>
    <row r="16" spans="1:27" x14ac:dyDescent="0.35">
      <c r="A16" s="1">
        <f>VLOOKUP(B16,'Player Info'!B5:C55,2,FALSE)</f>
        <v>16</v>
      </c>
      <c r="B16" s="261" t="s">
        <v>72</v>
      </c>
      <c r="C16" s="17">
        <f>VLOOKUP(B16,'Mobile Scores'!B68:U83,2,FALSE)</f>
        <v>6</v>
      </c>
      <c r="D16" s="17">
        <f>VLOOKUP(B16,'Mobile Scores'!B68:U83,3,FALSE)</f>
        <v>5</v>
      </c>
      <c r="E16" s="17">
        <f>VLOOKUP(B16,'Mobile Scores'!B68:U83,4,FALSE)</f>
        <v>4</v>
      </c>
      <c r="F16" s="17">
        <f>VLOOKUP(B16,'Mobile Scores'!B68:U83,5,FALSE)</f>
        <v>6</v>
      </c>
      <c r="G16" s="17">
        <f>VLOOKUP(B16,'Mobile Scores'!B68:U83,6,FALSE)</f>
        <v>5</v>
      </c>
      <c r="H16" s="17">
        <f>VLOOKUP(B16,'Mobile Scores'!B68:U83,7,FALSE)</f>
        <v>3</v>
      </c>
      <c r="I16" s="17">
        <f>VLOOKUP(B16,'Mobile Scores'!B68:U83,8,FALSE)</f>
        <v>4</v>
      </c>
      <c r="J16" s="17">
        <f>VLOOKUP(B16,'Mobile Scores'!B68:U83,9,FALSE)</f>
        <v>4</v>
      </c>
      <c r="K16" s="17">
        <f>VLOOKUP(B16,'Mobile Scores'!B68:U83,10,FALSE)</f>
        <v>5</v>
      </c>
      <c r="L16" s="127">
        <f t="shared" si="1"/>
        <v>42</v>
      </c>
      <c r="M16" s="17">
        <f>VLOOKUP(B16,'Mobile Scores'!B68:U83,12,FALSE)</f>
        <v>6</v>
      </c>
      <c r="N16" s="17">
        <f>VLOOKUP(B16,'Mobile Scores'!B68:U83,13,FALSE)</f>
        <v>5</v>
      </c>
      <c r="O16" s="17">
        <f>VLOOKUP(B16,'Mobile Scores'!B68:U83,14,FALSE)</f>
        <v>6</v>
      </c>
      <c r="P16" s="17">
        <f>VLOOKUP(B16,'Mobile Scores'!B68:U83,15,FALSE)</f>
        <v>6</v>
      </c>
      <c r="Q16" s="17">
        <f>VLOOKUP(B16,'Mobile Scores'!B68:U83,16,FALSE)</f>
        <v>6</v>
      </c>
      <c r="R16" s="17">
        <f>VLOOKUP(B16,'Mobile Scores'!B68:U83,17,FALSE)</f>
        <v>5</v>
      </c>
      <c r="S16" s="17">
        <f>VLOOKUP(B16,'Mobile Scores'!B68:U83,18,FALSE)</f>
        <v>4</v>
      </c>
      <c r="T16" s="17">
        <f>VLOOKUP(B16,'Mobile Scores'!B68:U83,19,FALSE)</f>
        <v>5</v>
      </c>
      <c r="U16" s="17">
        <f>VLOOKUP(B16,'Mobile Scores'!B68:U83,20,FALSE)</f>
        <v>5</v>
      </c>
      <c r="V16" s="177">
        <f t="shared" si="2"/>
        <v>48</v>
      </c>
      <c r="W16" s="210">
        <f t="shared" si="0"/>
        <v>90</v>
      </c>
      <c r="Z16" s="143"/>
      <c r="AA16" s="17"/>
    </row>
    <row r="17" spans="1:27" x14ac:dyDescent="0.35">
      <c r="A17" s="1">
        <f>VLOOKUP(B17,'Player Info'!B5:C55,2,FALSE)</f>
        <v>12</v>
      </c>
      <c r="B17" s="262" t="s">
        <v>11</v>
      </c>
      <c r="C17" s="17">
        <f>VLOOKUP(B17,'Mobile Scores'!B68:U83,2,FALSE)</f>
        <v>5</v>
      </c>
      <c r="D17" s="17">
        <f>VLOOKUP(B17,'Mobile Scores'!B68:U83,3,FALSE)</f>
        <v>4</v>
      </c>
      <c r="E17" s="17">
        <f>VLOOKUP(B17,'Mobile Scores'!B68:U83,4,FALSE)</f>
        <v>3</v>
      </c>
      <c r="F17" s="17">
        <f>VLOOKUP(B17,'Mobile Scores'!B68:U83,5,FALSE)</f>
        <v>8</v>
      </c>
      <c r="G17" s="17">
        <f>VLOOKUP(B17,'Mobile Scores'!B68:U83,6,FALSE)</f>
        <v>5</v>
      </c>
      <c r="H17" s="17">
        <f>VLOOKUP(B17,'Mobile Scores'!B68:U83,7,FALSE)</f>
        <v>3</v>
      </c>
      <c r="I17" s="17">
        <f>VLOOKUP(B17,'Mobile Scores'!B68:U83,8,FALSE)</f>
        <v>6</v>
      </c>
      <c r="J17" s="17">
        <f>VLOOKUP(B17,'Mobile Scores'!B68:U83,9,FALSE)</f>
        <v>4</v>
      </c>
      <c r="K17" s="17">
        <f>VLOOKUP(B17,'Mobile Scores'!B68:U83,10,FALSE)</f>
        <v>6</v>
      </c>
      <c r="L17" s="127">
        <f t="shared" si="1"/>
        <v>44</v>
      </c>
      <c r="M17" s="17">
        <f>VLOOKUP(B17,'Mobile Scores'!B68:U83,12,FALSE)</f>
        <v>5</v>
      </c>
      <c r="N17" s="17">
        <f>VLOOKUP(B17,'Mobile Scores'!B68:U83,13,FALSE)</f>
        <v>3</v>
      </c>
      <c r="O17" s="17">
        <f>VLOOKUP(B17,'Mobile Scores'!B68:U83,14,FALSE)</f>
        <v>6</v>
      </c>
      <c r="P17" s="17">
        <f>VLOOKUP(B17,'Mobile Scores'!B68:U83,15,FALSE)</f>
        <v>5</v>
      </c>
      <c r="Q17" s="17">
        <f>VLOOKUP(B17,'Mobile Scores'!B68:U83,16,FALSE)</f>
        <v>5</v>
      </c>
      <c r="R17" s="17">
        <f>VLOOKUP(B17,'Mobile Scores'!B68:U83,17,FALSE)</f>
        <v>4</v>
      </c>
      <c r="S17" s="17">
        <f>VLOOKUP(B17,'Mobile Scores'!B68:U83,18,FALSE)</f>
        <v>6</v>
      </c>
      <c r="T17" s="17">
        <f>VLOOKUP(B17,'Mobile Scores'!B68:U83,19,FALSE)</f>
        <v>5</v>
      </c>
      <c r="U17" s="17">
        <f>VLOOKUP(B17,'Mobile Scores'!B68:U83,20,FALSE)</f>
        <v>4</v>
      </c>
      <c r="V17" s="177">
        <f t="shared" si="2"/>
        <v>43</v>
      </c>
      <c r="W17" s="210">
        <f t="shared" si="0"/>
        <v>87</v>
      </c>
      <c r="Z17" s="143"/>
      <c r="AA17" s="17"/>
    </row>
    <row r="18" spans="1:27" x14ac:dyDescent="0.35">
      <c r="A18" s="1">
        <f>VLOOKUP(B18,'Player Info'!B5:C55,2,FALSE)</f>
        <v>15</v>
      </c>
      <c r="B18" s="262" t="s">
        <v>19</v>
      </c>
      <c r="C18" s="17">
        <f>VLOOKUP(B18,'Mobile Scores'!B68:U83,2,FALSE)</f>
        <v>5</v>
      </c>
      <c r="D18" s="17">
        <f>VLOOKUP(B18,'Mobile Scores'!B68:U83,3,FALSE)</f>
        <v>4</v>
      </c>
      <c r="E18" s="17">
        <f>VLOOKUP(B18,'Mobile Scores'!B68:U83,4,FALSE)</f>
        <v>5</v>
      </c>
      <c r="F18" s="17">
        <f>VLOOKUP(B18,'Mobile Scores'!B68:U83,5,FALSE)</f>
        <v>6</v>
      </c>
      <c r="G18" s="17">
        <f>VLOOKUP(B18,'Mobile Scores'!B68:U83,6,FALSE)</f>
        <v>4</v>
      </c>
      <c r="H18" s="17">
        <f>VLOOKUP(B18,'Mobile Scores'!B68:U83,7,FALSE)</f>
        <v>3</v>
      </c>
      <c r="I18" s="17">
        <f>VLOOKUP(B18,'Mobile Scores'!B68:U83,8,FALSE)</f>
        <v>5</v>
      </c>
      <c r="J18" s="17">
        <f>VLOOKUP(B18,'Mobile Scores'!B68:U83,9,FALSE)</f>
        <v>6</v>
      </c>
      <c r="K18" s="17">
        <f>VLOOKUP(B18,'Mobile Scores'!B68:U83,10,FALSE)</f>
        <v>8</v>
      </c>
      <c r="L18" s="127">
        <f t="shared" si="1"/>
        <v>46</v>
      </c>
      <c r="M18" s="17">
        <f>VLOOKUP(B18,'Mobile Scores'!B68:U83,12,FALSE)</f>
        <v>5</v>
      </c>
      <c r="N18" s="17">
        <f>VLOOKUP(B18,'Mobile Scores'!B68:U83,13,FALSE)</f>
        <v>3</v>
      </c>
      <c r="O18" s="17">
        <f>VLOOKUP(B18,'Mobile Scores'!B68:U83,14,FALSE)</f>
        <v>8</v>
      </c>
      <c r="P18" s="17">
        <f>VLOOKUP(B18,'Mobile Scores'!B68:U83,15,FALSE)</f>
        <v>7</v>
      </c>
      <c r="Q18" s="17">
        <f>VLOOKUP(B18,'Mobile Scores'!B68:U83,16,FALSE)</f>
        <v>4</v>
      </c>
      <c r="R18" s="17">
        <f>VLOOKUP(B18,'Mobile Scores'!B68:U83,17,FALSE)</f>
        <v>4</v>
      </c>
      <c r="S18" s="17">
        <f>VLOOKUP(B18,'Mobile Scores'!B68:U83,18,FALSE)</f>
        <v>7</v>
      </c>
      <c r="T18" s="17">
        <f>VLOOKUP(B18,'Mobile Scores'!B68:U83,19,FALSE)</f>
        <v>5</v>
      </c>
      <c r="U18" s="17">
        <f>VLOOKUP(B18,'Mobile Scores'!B68:U83,20,FALSE)</f>
        <v>5</v>
      </c>
      <c r="V18" s="177">
        <f t="shared" si="2"/>
        <v>48</v>
      </c>
      <c r="W18" s="210">
        <f t="shared" si="0"/>
        <v>94</v>
      </c>
      <c r="Z18" s="143"/>
      <c r="AA18" s="17"/>
    </row>
    <row r="19" spans="1:27" x14ac:dyDescent="0.35">
      <c r="A19" s="1">
        <f>VLOOKUP(B19,'Player Info'!B5:C55,2,FALSE)</f>
        <v>16</v>
      </c>
      <c r="B19" s="261" t="s">
        <v>98</v>
      </c>
      <c r="C19" s="17">
        <f>VLOOKUP(B19,'Mobile Scores'!B68:U83,2,FALSE)</f>
        <v>4</v>
      </c>
      <c r="D19" s="17">
        <f>VLOOKUP(B19,'Mobile Scores'!B68:U83,3,FALSE)</f>
        <v>4</v>
      </c>
      <c r="E19" s="17">
        <f>VLOOKUP(B19,'Mobile Scores'!B68:U83,4,FALSE)</f>
        <v>5</v>
      </c>
      <c r="F19" s="17">
        <f>VLOOKUP(B19,'Mobile Scores'!B68:U83,5,FALSE)</f>
        <v>6</v>
      </c>
      <c r="G19" s="17">
        <f>VLOOKUP(B19,'Mobile Scores'!B68:U83,6,FALSE)</f>
        <v>5</v>
      </c>
      <c r="H19" s="17">
        <f>VLOOKUP(B19,'Mobile Scores'!B68:U83,7,FALSE)</f>
        <v>4</v>
      </c>
      <c r="I19" s="17">
        <f>VLOOKUP(B19,'Mobile Scores'!B68:U83,8,FALSE)</f>
        <v>4</v>
      </c>
      <c r="J19" s="17">
        <f>VLOOKUP(B19,'Mobile Scores'!B68:U83,9,FALSE)</f>
        <v>6</v>
      </c>
      <c r="K19" s="17">
        <f>VLOOKUP(B19,'Mobile Scores'!B68:U83,10,FALSE)</f>
        <v>5</v>
      </c>
      <c r="L19" s="127">
        <f t="shared" si="1"/>
        <v>43</v>
      </c>
      <c r="M19" s="17">
        <f>VLOOKUP(B19,'Mobile Scores'!B68:U83,12,FALSE)</f>
        <v>7</v>
      </c>
      <c r="N19" s="17">
        <f>VLOOKUP(B19,'Mobile Scores'!B68:U83,13,FALSE)</f>
        <v>5</v>
      </c>
      <c r="O19" s="17">
        <f>VLOOKUP(B19,'Mobile Scores'!B68:U83,14,FALSE)</f>
        <v>5</v>
      </c>
      <c r="P19" s="17">
        <f>VLOOKUP(B19,'Mobile Scores'!B68:U83,15,FALSE)</f>
        <v>5</v>
      </c>
      <c r="Q19" s="17">
        <f>VLOOKUP(B19,'Mobile Scores'!B68:U83,16,FALSE)</f>
        <v>4</v>
      </c>
      <c r="R19" s="17">
        <f>VLOOKUP(B19,'Mobile Scores'!B68:U83,17,FALSE)</f>
        <v>5</v>
      </c>
      <c r="S19" s="17">
        <f>VLOOKUP(B19,'Mobile Scores'!B68:U83,18,FALSE)</f>
        <v>5</v>
      </c>
      <c r="T19" s="17">
        <f>VLOOKUP(B19,'Mobile Scores'!B68:U83,19,FALSE)</f>
        <v>4</v>
      </c>
      <c r="U19" s="17">
        <f>VLOOKUP(B19,'Mobile Scores'!B68:U83,20,FALSE)</f>
        <v>5</v>
      </c>
      <c r="V19" s="177">
        <f t="shared" si="2"/>
        <v>45</v>
      </c>
      <c r="W19" s="210">
        <f t="shared" si="0"/>
        <v>88</v>
      </c>
      <c r="Z19" s="143"/>
      <c r="AA19" s="17"/>
    </row>
    <row r="20" spans="1:27" x14ac:dyDescent="0.35">
      <c r="A20" s="1">
        <f>VLOOKUP(B20,'Player Info'!B5:C55,2,FALSE)</f>
        <v>17</v>
      </c>
      <c r="B20" s="261" t="s">
        <v>105</v>
      </c>
      <c r="C20" s="17">
        <f>VLOOKUP(B20,'Mobile Scores'!B68:U83,2,FALSE)</f>
        <v>7</v>
      </c>
      <c r="D20" s="17">
        <f>VLOOKUP(B20,'Mobile Scores'!B68:U83,3,FALSE)</f>
        <v>5</v>
      </c>
      <c r="E20" s="17">
        <f>VLOOKUP(B20,'Mobile Scores'!B68:U83,4,FALSE)</f>
        <v>5</v>
      </c>
      <c r="F20" s="17">
        <f>VLOOKUP(B20,'Mobile Scores'!B68:U83,5,FALSE)</f>
        <v>5</v>
      </c>
      <c r="G20" s="17">
        <f>VLOOKUP(B20,'Mobile Scores'!B68:U83,6,FALSE)</f>
        <v>5</v>
      </c>
      <c r="H20" s="17">
        <f>VLOOKUP(B20,'Mobile Scores'!B68:U83,7,FALSE)</f>
        <v>4</v>
      </c>
      <c r="I20" s="17">
        <f>VLOOKUP(B20,'Mobile Scores'!B68:U83,8,FALSE)</f>
        <v>6</v>
      </c>
      <c r="J20" s="17">
        <f>VLOOKUP(B20,'Mobile Scores'!B68:U83,9,FALSE)</f>
        <v>5</v>
      </c>
      <c r="K20" s="17">
        <f>VLOOKUP(B20,'Mobile Scores'!B68:U83,10,FALSE)</f>
        <v>7</v>
      </c>
      <c r="L20" s="127">
        <f t="shared" si="1"/>
        <v>49</v>
      </c>
      <c r="M20" s="17">
        <f>VLOOKUP(B20,'Mobile Scores'!B68:U83,12,FALSE)</f>
        <v>6</v>
      </c>
      <c r="N20" s="17">
        <f>VLOOKUP(B20,'Mobile Scores'!B68:U83,13,FALSE)</f>
        <v>6</v>
      </c>
      <c r="O20" s="17">
        <f>VLOOKUP(B20,'Mobile Scores'!B68:U83,14,FALSE)</f>
        <v>8</v>
      </c>
      <c r="P20" s="17">
        <f>VLOOKUP(B20,'Mobile Scores'!B68:U83,15,FALSE)</f>
        <v>6</v>
      </c>
      <c r="Q20" s="17">
        <f>VLOOKUP(B20,'Mobile Scores'!B68:U83,16,FALSE)</f>
        <v>3</v>
      </c>
      <c r="R20" s="17">
        <f>VLOOKUP(B20,'Mobile Scores'!B68:U83,17,FALSE)</f>
        <v>4</v>
      </c>
      <c r="S20" s="17">
        <f>VLOOKUP(B20,'Mobile Scores'!B68:U83,18,FALSE)</f>
        <v>6</v>
      </c>
      <c r="T20" s="17">
        <f>VLOOKUP(B20,'Mobile Scores'!B68:U83,19,FALSE)</f>
        <v>5</v>
      </c>
      <c r="U20" s="17">
        <f>VLOOKUP(B20,'Mobile Scores'!B68:U83,20,FALSE)</f>
        <v>5</v>
      </c>
      <c r="V20" s="177">
        <f t="shared" si="2"/>
        <v>49</v>
      </c>
      <c r="W20" s="210">
        <f t="shared" si="0"/>
        <v>98</v>
      </c>
      <c r="Z20" s="143"/>
      <c r="AA20" s="17"/>
    </row>
    <row r="21" spans="1:27" x14ac:dyDescent="0.35">
      <c r="A21" s="1">
        <f>VLOOKUP(B21,'Player Info'!B5:C55,2,FALSE)</f>
        <v>18</v>
      </c>
      <c r="B21" s="262" t="s">
        <v>13</v>
      </c>
      <c r="C21" s="17">
        <f>VLOOKUP(B21,'Mobile Scores'!B68:U83,2,FALSE)</f>
        <v>4</v>
      </c>
      <c r="D21" s="17">
        <f>VLOOKUP(B21,'Mobile Scores'!B68:U83,3,FALSE)</f>
        <v>5</v>
      </c>
      <c r="E21" s="17">
        <f>VLOOKUP(B21,'Mobile Scores'!B68:U83,4,FALSE)</f>
        <v>4</v>
      </c>
      <c r="F21" s="17">
        <f>VLOOKUP(B21,'Mobile Scores'!B68:U83,5,FALSE)</f>
        <v>5</v>
      </c>
      <c r="G21" s="17">
        <f>VLOOKUP(B21,'Mobile Scores'!B68:U83,6,FALSE)</f>
        <v>5</v>
      </c>
      <c r="H21" s="17">
        <f>VLOOKUP(B21,'Mobile Scores'!B68:U83,7,FALSE)</f>
        <v>4</v>
      </c>
      <c r="I21" s="17">
        <f>VLOOKUP(B21,'Mobile Scores'!B68:U83,8,FALSE)</f>
        <v>4</v>
      </c>
      <c r="J21" s="17">
        <f>VLOOKUP(B21,'Mobile Scores'!B68:U83,9,FALSE)</f>
        <v>5</v>
      </c>
      <c r="K21" s="17">
        <f>VLOOKUP(B21,'Mobile Scores'!B68:U83,10,FALSE)</f>
        <v>6</v>
      </c>
      <c r="L21" s="127">
        <f t="shared" si="1"/>
        <v>42</v>
      </c>
      <c r="M21" s="17">
        <f>VLOOKUP(B21,'Mobile Scores'!B68:U83,12,FALSE)</f>
        <v>7</v>
      </c>
      <c r="N21" s="17">
        <f>VLOOKUP(B21,'Mobile Scores'!B68:U83,13,FALSE)</f>
        <v>2</v>
      </c>
      <c r="O21" s="17">
        <f>VLOOKUP(B21,'Mobile Scores'!B68:U83,14,FALSE)</f>
        <v>6</v>
      </c>
      <c r="P21" s="17">
        <f>VLOOKUP(B21,'Mobile Scores'!B68:U83,15,FALSE)</f>
        <v>4</v>
      </c>
      <c r="Q21" s="17">
        <f>VLOOKUP(B21,'Mobile Scores'!B68:U83,16,FALSE)</f>
        <v>4</v>
      </c>
      <c r="R21" s="17">
        <f>VLOOKUP(B21,'Mobile Scores'!B68:U83,17,FALSE)</f>
        <v>5</v>
      </c>
      <c r="S21" s="17">
        <f>VLOOKUP(B21,'Mobile Scores'!B68:U83,18,FALSE)</f>
        <v>5</v>
      </c>
      <c r="T21" s="17">
        <f>VLOOKUP(B21,'Mobile Scores'!B68:U83,19,FALSE)</f>
        <v>5</v>
      </c>
      <c r="U21" s="17">
        <f>VLOOKUP(B21,'Mobile Scores'!B68:U83,20,FALSE)</f>
        <v>4</v>
      </c>
      <c r="V21" s="177">
        <f t="shared" si="2"/>
        <v>42</v>
      </c>
      <c r="W21" s="210">
        <f t="shared" si="0"/>
        <v>84</v>
      </c>
      <c r="Z21" s="143"/>
      <c r="AA21" s="17"/>
    </row>
    <row r="22" spans="1:27" x14ac:dyDescent="0.35">
      <c r="A22" s="1">
        <f>VLOOKUP(B22,'Player Info'!B5:C55,2,FALSE)</f>
        <v>20</v>
      </c>
      <c r="B22" s="262" t="s">
        <v>97</v>
      </c>
      <c r="C22" s="17">
        <f>VLOOKUP(B22,'Mobile Scores'!B68:U83,2,FALSE)</f>
        <v>7</v>
      </c>
      <c r="D22" s="17">
        <f>VLOOKUP(B22,'Mobile Scores'!B68:U83,3,FALSE)</f>
        <v>5</v>
      </c>
      <c r="E22" s="17">
        <f>VLOOKUP(B22,'Mobile Scores'!B68:U83,4,FALSE)</f>
        <v>4</v>
      </c>
      <c r="F22" s="17">
        <f>VLOOKUP(B22,'Mobile Scores'!B68:U83,5,FALSE)</f>
        <v>6</v>
      </c>
      <c r="G22" s="17">
        <f>VLOOKUP(B22,'Mobile Scores'!B68:U83,6,FALSE)</f>
        <v>6</v>
      </c>
      <c r="H22" s="17">
        <f>VLOOKUP(B22,'Mobile Scores'!B68:U83,7,FALSE)</f>
        <v>4</v>
      </c>
      <c r="I22" s="17">
        <f>VLOOKUP(B22,'Mobile Scores'!B68:U83,8,FALSE)</f>
        <v>5</v>
      </c>
      <c r="J22" s="17">
        <f>VLOOKUP(B22,'Mobile Scores'!B68:U83,9,FALSE)</f>
        <v>4</v>
      </c>
      <c r="K22" s="17">
        <f>VLOOKUP(B22,'Mobile Scores'!B68:U83,10,FALSE)</f>
        <v>5</v>
      </c>
      <c r="L22" s="127">
        <f t="shared" si="1"/>
        <v>46</v>
      </c>
      <c r="M22" s="17">
        <f>VLOOKUP(B22,'Mobile Scores'!B68:U83,12,FALSE)</f>
        <v>8</v>
      </c>
      <c r="N22" s="17">
        <f>VLOOKUP(B22,'Mobile Scores'!B68:U83,13,FALSE)</f>
        <v>6</v>
      </c>
      <c r="O22" s="17">
        <f>VLOOKUP(B22,'Mobile Scores'!B68:U83,14,FALSE)</f>
        <v>5</v>
      </c>
      <c r="P22" s="17">
        <f>VLOOKUP(B22,'Mobile Scores'!B68:U83,15,FALSE)</f>
        <v>5</v>
      </c>
      <c r="Q22" s="17">
        <f>VLOOKUP(B22,'Mobile Scores'!B68:U83,16,FALSE)</f>
        <v>3</v>
      </c>
      <c r="R22" s="17">
        <f>VLOOKUP(B22,'Mobile Scores'!B68:U83,17,FALSE)</f>
        <v>5</v>
      </c>
      <c r="S22" s="17">
        <f>VLOOKUP(B22,'Mobile Scores'!B68:U83,18,FALSE)</f>
        <v>7</v>
      </c>
      <c r="T22" s="17">
        <f>VLOOKUP(B22,'Mobile Scores'!B68:U83,19,FALSE)</f>
        <v>5</v>
      </c>
      <c r="U22" s="17">
        <f>VLOOKUP(B22,'Mobile Scores'!B68:U83,20,FALSE)</f>
        <v>4</v>
      </c>
      <c r="V22" s="177">
        <f t="shared" si="2"/>
        <v>48</v>
      </c>
      <c r="W22" s="210">
        <f t="shared" si="0"/>
        <v>94</v>
      </c>
      <c r="Z22" s="143"/>
      <c r="AA22" s="17"/>
    </row>
    <row r="23" spans="1:27" x14ac:dyDescent="0.35">
      <c r="A23" s="1">
        <f>VLOOKUP(B23,'Player Info'!B5:C55,2,FALSE)</f>
        <v>26</v>
      </c>
      <c r="B23" s="261" t="s">
        <v>71</v>
      </c>
      <c r="C23" s="17">
        <f>VLOOKUP(B23,'Mobile Scores'!B68:U83,2,FALSE)</f>
        <v>6</v>
      </c>
      <c r="D23" s="17">
        <f>VLOOKUP(B23,'Mobile Scores'!B68:U83,3,FALSE)</f>
        <v>5</v>
      </c>
      <c r="E23" s="17">
        <f>VLOOKUP(B23,'Mobile Scores'!B68:U83,4,FALSE)</f>
        <v>4</v>
      </c>
      <c r="F23" s="17">
        <f>VLOOKUP(B23,'Mobile Scores'!B68:U83,5,FALSE)</f>
        <v>6</v>
      </c>
      <c r="G23" s="17">
        <f>VLOOKUP(B23,'Mobile Scores'!B68:U83,6,FALSE)</f>
        <v>5</v>
      </c>
      <c r="H23" s="17">
        <f>VLOOKUP(B23,'Mobile Scores'!B68:U83,7,FALSE)</f>
        <v>3</v>
      </c>
      <c r="I23" s="17">
        <f>VLOOKUP(B23,'Mobile Scores'!B68:U83,8,FALSE)</f>
        <v>6</v>
      </c>
      <c r="J23" s="17">
        <f>VLOOKUP(B23,'Mobile Scores'!B68:U83,9,FALSE)</f>
        <v>8</v>
      </c>
      <c r="K23" s="17">
        <f>VLOOKUP(B23,'Mobile Scores'!B68:U83,10,FALSE)</f>
        <v>8</v>
      </c>
      <c r="L23" s="127">
        <f t="shared" si="1"/>
        <v>51</v>
      </c>
      <c r="M23" s="17">
        <f>VLOOKUP(B23,'Mobile Scores'!B68:U83,12,FALSE)</f>
        <v>5</v>
      </c>
      <c r="N23" s="17">
        <f>VLOOKUP(B23,'Mobile Scores'!B68:U83,13,FALSE)</f>
        <v>5</v>
      </c>
      <c r="O23" s="17">
        <f>VLOOKUP(B23,'Mobile Scores'!B68:U83,14,FALSE)</f>
        <v>7</v>
      </c>
      <c r="P23" s="17">
        <f>VLOOKUP(B23,'Mobile Scores'!B68:U83,15,FALSE)</f>
        <v>6</v>
      </c>
      <c r="Q23" s="17">
        <f>VLOOKUP(B23,'Mobile Scores'!B68:U83,16,FALSE)</f>
        <v>4</v>
      </c>
      <c r="R23" s="17">
        <f>VLOOKUP(B23,'Mobile Scores'!B68:U83,17,FALSE)</f>
        <v>6</v>
      </c>
      <c r="S23" s="17">
        <f>VLOOKUP(B23,'Mobile Scores'!B68:U83,18,FALSE)</f>
        <v>6</v>
      </c>
      <c r="T23" s="17">
        <f>VLOOKUP(B23,'Mobile Scores'!B68:U83,19,FALSE)</f>
        <v>5</v>
      </c>
      <c r="U23" s="17">
        <f>VLOOKUP(B23,'Mobile Scores'!B68:U83,20,FALSE)</f>
        <v>5</v>
      </c>
      <c r="V23" s="177">
        <f t="shared" si="2"/>
        <v>49</v>
      </c>
      <c r="W23" s="210">
        <f t="shared" si="0"/>
        <v>100</v>
      </c>
      <c r="Z23" s="143"/>
      <c r="AA23" s="17"/>
    </row>
    <row r="24" spans="1:27" x14ac:dyDescent="0.35">
      <c r="A24" s="1">
        <f>VLOOKUP(B24,'Player Info'!B5:C55,2,FALSE)</f>
        <v>26</v>
      </c>
      <c r="B24" s="261" t="s">
        <v>20</v>
      </c>
      <c r="C24" s="17">
        <f>VLOOKUP(B24,'Mobile Scores'!B68:U83,2,FALSE)</f>
        <v>6</v>
      </c>
      <c r="D24" s="17">
        <f>VLOOKUP(B24,'Mobile Scores'!B68:U83,3,FALSE)</f>
        <v>5</v>
      </c>
      <c r="E24" s="17">
        <f>VLOOKUP(B24,'Mobile Scores'!B68:U83,4,FALSE)</f>
        <v>4</v>
      </c>
      <c r="F24" s="17">
        <f>VLOOKUP(B24,'Mobile Scores'!B68:U83,5,FALSE)</f>
        <v>6</v>
      </c>
      <c r="G24" s="17">
        <f>VLOOKUP(B24,'Mobile Scores'!B68:U83,6,FALSE)</f>
        <v>7</v>
      </c>
      <c r="H24" s="17">
        <f>VLOOKUP(B24,'Mobile Scores'!B68:U83,7,FALSE)</f>
        <v>3</v>
      </c>
      <c r="I24" s="17">
        <f>VLOOKUP(B24,'Mobile Scores'!B68:U83,8,FALSE)</f>
        <v>6</v>
      </c>
      <c r="J24" s="17">
        <f>VLOOKUP(B24,'Mobile Scores'!B68:U83,9,FALSE)</f>
        <v>6</v>
      </c>
      <c r="K24" s="17">
        <f>VLOOKUP(B24,'Mobile Scores'!B68:U83,10,FALSE)</f>
        <v>6</v>
      </c>
      <c r="L24" s="127">
        <f t="shared" si="1"/>
        <v>49</v>
      </c>
      <c r="M24" s="17">
        <f>VLOOKUP(B24,'Mobile Scores'!B68:U83,12,FALSE)</f>
        <v>5</v>
      </c>
      <c r="N24" s="17">
        <f>VLOOKUP(B24,'Mobile Scores'!B68:U83,13,FALSE)</f>
        <v>5</v>
      </c>
      <c r="O24" s="17">
        <f>VLOOKUP(B24,'Mobile Scores'!B68:U83,14,FALSE)</f>
        <v>8</v>
      </c>
      <c r="P24" s="17">
        <f>VLOOKUP(B24,'Mobile Scores'!B68:U83,15,FALSE)</f>
        <v>7</v>
      </c>
      <c r="Q24" s="17">
        <f>VLOOKUP(B24,'Mobile Scores'!B68:U83,16,FALSE)</f>
        <v>4</v>
      </c>
      <c r="R24" s="17">
        <f>VLOOKUP(B24,'Mobile Scores'!B68:U83,17,FALSE)</f>
        <v>5</v>
      </c>
      <c r="S24" s="17">
        <f>VLOOKUP(B24,'Mobile Scores'!B68:U83,18,FALSE)</f>
        <v>8</v>
      </c>
      <c r="T24" s="17">
        <f>VLOOKUP(B24,'Mobile Scores'!B68:U83,19,FALSE)</f>
        <v>6</v>
      </c>
      <c r="U24" s="17">
        <f>VLOOKUP(B24,'Mobile Scores'!B68:U83,20,FALSE)</f>
        <v>6</v>
      </c>
      <c r="V24" s="177">
        <f t="shared" si="2"/>
        <v>54</v>
      </c>
      <c r="W24" s="210">
        <f t="shared" si="0"/>
        <v>103</v>
      </c>
      <c r="Z24" s="143"/>
      <c r="AA24" s="17"/>
    </row>
    <row r="25" spans="1:27" x14ac:dyDescent="0.35">
      <c r="A25" s="1">
        <f>VLOOKUP(B25,'Player Info'!B5:C55,2,FALSE)</f>
        <v>21</v>
      </c>
      <c r="B25" s="262" t="s">
        <v>100</v>
      </c>
      <c r="C25" s="17">
        <f>VLOOKUP(B25,'Mobile Scores'!B68:U83,2,FALSE)</f>
        <v>6</v>
      </c>
      <c r="D25" s="17">
        <f>VLOOKUP(B25,'Mobile Scores'!B68:U83,3,FALSE)</f>
        <v>4</v>
      </c>
      <c r="E25" s="17">
        <f>VLOOKUP(B25,'Mobile Scores'!B68:U83,4,FALSE)</f>
        <v>5</v>
      </c>
      <c r="F25" s="17">
        <f>VLOOKUP(B25,'Mobile Scores'!B68:U83,5,FALSE)</f>
        <v>8</v>
      </c>
      <c r="G25" s="17">
        <f>VLOOKUP(B25,'Mobile Scores'!B68:U83,6,FALSE)</f>
        <v>6</v>
      </c>
      <c r="H25" s="17">
        <f>VLOOKUP(B25,'Mobile Scores'!B68:U83,7,FALSE)</f>
        <v>5</v>
      </c>
      <c r="I25" s="17">
        <f>VLOOKUP(B25,'Mobile Scores'!B68:U83,8,FALSE)</f>
        <v>5</v>
      </c>
      <c r="J25" s="17">
        <f>VLOOKUP(B25,'Mobile Scores'!B68:U83,9,FALSE)</f>
        <v>6</v>
      </c>
      <c r="K25" s="17">
        <f>VLOOKUP(B25,'Mobile Scores'!B68:U83,10,FALSE)</f>
        <v>7</v>
      </c>
      <c r="L25" s="127">
        <f t="shared" si="1"/>
        <v>52</v>
      </c>
      <c r="M25" s="17">
        <f>VLOOKUP(B25,'Mobile Scores'!B68:U83,12,FALSE)</f>
        <v>5</v>
      </c>
      <c r="N25" s="17">
        <f>VLOOKUP(B25,'Mobile Scores'!B68:U83,13,FALSE)</f>
        <v>4</v>
      </c>
      <c r="O25" s="17">
        <f>VLOOKUP(B25,'Mobile Scores'!B68:U83,14,FALSE)</f>
        <v>6</v>
      </c>
      <c r="P25" s="17">
        <f>VLOOKUP(B25,'Mobile Scores'!B68:U83,15,FALSE)</f>
        <v>6</v>
      </c>
      <c r="Q25" s="17">
        <f>VLOOKUP(B25,'Mobile Scores'!B68:U83,16,FALSE)</f>
        <v>6</v>
      </c>
      <c r="R25" s="17">
        <f>VLOOKUP(B25,'Mobile Scores'!B68:U83,17,FALSE)</f>
        <v>6</v>
      </c>
      <c r="S25" s="17">
        <f>VLOOKUP(B25,'Mobile Scores'!B68:U83,18,FALSE)</f>
        <v>4</v>
      </c>
      <c r="T25" s="17">
        <f>VLOOKUP(B25,'Mobile Scores'!B68:U83,19,FALSE)</f>
        <v>5</v>
      </c>
      <c r="U25" s="17">
        <f>VLOOKUP(B25,'Mobile Scores'!B68:U83,20,FALSE)</f>
        <v>5</v>
      </c>
      <c r="V25" s="177">
        <f t="shared" si="2"/>
        <v>47</v>
      </c>
      <c r="W25" s="210">
        <f t="shared" si="0"/>
        <v>99</v>
      </c>
      <c r="Z25" s="143"/>
      <c r="AA25" s="17"/>
    </row>
    <row r="26" spans="1:27" ht="15" thickBot="1" x14ac:dyDescent="0.4">
      <c r="A26" s="1">
        <f>VLOOKUP(B26,'Player Info'!B5:C55,2,FALSE)</f>
        <v>16</v>
      </c>
      <c r="B26" s="263" t="s">
        <v>281</v>
      </c>
      <c r="C26" s="265">
        <f>VLOOKUP(B26,'Mobile Scores'!B68:U83,2,FALSE)</f>
        <v>7</v>
      </c>
      <c r="D26" s="265">
        <f>VLOOKUP(B26,'Mobile Scores'!B68:U83,3,FALSE)</f>
        <v>5</v>
      </c>
      <c r="E26" s="265">
        <f>VLOOKUP(B26,'Mobile Scores'!B68:U83,4,FALSE)</f>
        <v>4</v>
      </c>
      <c r="F26" s="265">
        <f>VLOOKUP(B26,'Mobile Scores'!B68:U83,5,FALSE)</f>
        <v>6</v>
      </c>
      <c r="G26" s="265">
        <f>VLOOKUP(B26,'Mobile Scores'!B68:U83,6,FALSE)</f>
        <v>6</v>
      </c>
      <c r="H26" s="265">
        <f>VLOOKUP(B26,'Mobile Scores'!B68:U83,7,FALSE)</f>
        <v>3</v>
      </c>
      <c r="I26" s="265">
        <f>VLOOKUP(B26,'Mobile Scores'!B68:U83,8,FALSE)</f>
        <v>5</v>
      </c>
      <c r="J26" s="265">
        <f>VLOOKUP(B26,'Mobile Scores'!B68:U83,9,FALSE)</f>
        <v>6</v>
      </c>
      <c r="K26" s="265">
        <f>VLOOKUP(B26,'Mobile Scores'!B68:U83,10,FALSE)</f>
        <v>7</v>
      </c>
      <c r="L26" s="211">
        <f t="shared" si="1"/>
        <v>49</v>
      </c>
      <c r="M26" s="265">
        <f>VLOOKUP(B26,'Mobile Scores'!B68:U83,12,FALSE)</f>
        <v>6</v>
      </c>
      <c r="N26" s="265">
        <f>VLOOKUP(B26,'Mobile Scores'!B68:U83,13,FALSE)</f>
        <v>5</v>
      </c>
      <c r="O26" s="265">
        <f>VLOOKUP(B26,'Mobile Scores'!B68:U83,14,FALSE)</f>
        <v>8</v>
      </c>
      <c r="P26" s="265">
        <f>VLOOKUP(B26,'Mobile Scores'!B68:U83,15,FALSE)</f>
        <v>8</v>
      </c>
      <c r="Q26" s="265">
        <f>VLOOKUP(B26,'Mobile Scores'!B68:U83,16,FALSE)</f>
        <v>5</v>
      </c>
      <c r="R26" s="265">
        <f>VLOOKUP(B26,'Mobile Scores'!B68:U83,17,FALSE)</f>
        <v>7</v>
      </c>
      <c r="S26" s="265">
        <f>VLOOKUP(B26,'Mobile Scores'!B68:U83,18,FALSE)</f>
        <v>6</v>
      </c>
      <c r="T26" s="265">
        <f>VLOOKUP(B26,'Mobile Scores'!B68:U83,19,FALSE)</f>
        <v>5</v>
      </c>
      <c r="U26" s="265">
        <f>VLOOKUP(B26,'Mobile Scores'!B68:U83,20,FALSE)</f>
        <v>6</v>
      </c>
      <c r="V26" s="212">
        <f t="shared" si="2"/>
        <v>56</v>
      </c>
      <c r="W26" s="213">
        <f t="shared" si="0"/>
        <v>105</v>
      </c>
      <c r="Z26" s="143"/>
      <c r="AA26" s="17"/>
    </row>
    <row r="27" spans="1:27" ht="15" thickBot="1" x14ac:dyDescent="0.4">
      <c r="B27" s="86"/>
      <c r="C27" s="17"/>
      <c r="D27" s="17"/>
      <c r="E27" s="17"/>
      <c r="F27" s="17"/>
      <c r="G27" s="17"/>
      <c r="H27" s="17"/>
      <c r="I27" s="17"/>
      <c r="J27" s="17"/>
      <c r="K27" s="17"/>
      <c r="L27" s="58"/>
      <c r="M27" s="17"/>
      <c r="N27" s="17"/>
      <c r="O27" s="17"/>
      <c r="P27" s="17"/>
      <c r="Q27" s="17"/>
      <c r="R27" s="17"/>
      <c r="S27" s="17"/>
      <c r="T27" s="17"/>
      <c r="U27" s="17"/>
      <c r="V27" s="58"/>
      <c r="W27" s="87"/>
    </row>
    <row r="28" spans="1:27" ht="21.5" thickBot="1" x14ac:dyDescent="0.55000000000000004">
      <c r="B28" s="29" t="s">
        <v>107</v>
      </c>
      <c r="C28" s="25"/>
      <c r="D28" s="25"/>
      <c r="E28" s="25"/>
      <c r="F28" s="25"/>
      <c r="G28" s="25"/>
      <c r="H28" s="25"/>
      <c r="I28" s="25"/>
      <c r="J28" s="25"/>
      <c r="K28" s="25"/>
      <c r="L28" s="25"/>
      <c r="M28" s="25"/>
      <c r="N28" s="25"/>
      <c r="O28" s="25"/>
      <c r="P28" s="25"/>
      <c r="Q28" s="25"/>
      <c r="R28" s="25"/>
      <c r="S28" s="25"/>
      <c r="T28" s="25"/>
      <c r="U28" s="25"/>
      <c r="V28" s="25"/>
      <c r="W28" s="26"/>
    </row>
    <row r="29" spans="1:27" x14ac:dyDescent="0.35">
      <c r="B29" s="93"/>
      <c r="C29" s="94"/>
      <c r="D29" s="94"/>
      <c r="E29" s="94"/>
      <c r="F29" s="94"/>
      <c r="G29" s="94"/>
      <c r="H29" s="94"/>
      <c r="I29" s="94"/>
      <c r="J29" s="94"/>
      <c r="K29" s="94"/>
      <c r="L29" s="94"/>
      <c r="M29" s="94"/>
      <c r="N29" s="94"/>
      <c r="O29" s="94"/>
      <c r="P29" s="94"/>
      <c r="Q29" s="94"/>
      <c r="R29" s="94"/>
      <c r="S29" s="94"/>
      <c r="T29" s="94"/>
      <c r="U29" s="94"/>
      <c r="V29" s="94"/>
      <c r="W29" s="95"/>
    </row>
    <row r="30" spans="1:27" ht="15" thickBot="1" x14ac:dyDescent="0.4">
      <c r="B30" s="623" t="s">
        <v>23</v>
      </c>
      <c r="C30" s="607"/>
      <c r="D30" s="607"/>
      <c r="E30" s="59" t="s">
        <v>47</v>
      </c>
      <c r="F30" s="607" t="s">
        <v>24</v>
      </c>
      <c r="G30" s="607"/>
      <c r="H30" s="607"/>
      <c r="I30" s="607"/>
      <c r="J30" s="607"/>
      <c r="K30" s="59" t="s">
        <v>47</v>
      </c>
      <c r="L30" s="607" t="s">
        <v>26</v>
      </c>
      <c r="M30" s="607"/>
      <c r="N30" s="607"/>
      <c r="O30" s="607"/>
      <c r="P30" s="607"/>
      <c r="Q30" s="59" t="s">
        <v>47</v>
      </c>
      <c r="R30" s="607" t="s">
        <v>27</v>
      </c>
      <c r="S30" s="607"/>
      <c r="T30" s="607"/>
      <c r="U30" s="607"/>
      <c r="V30" s="607"/>
      <c r="W30" s="59" t="s">
        <v>47</v>
      </c>
    </row>
    <row r="31" spans="1:27" ht="15" customHeight="1" x14ac:dyDescent="0.35">
      <c r="B31" s="151" t="str">
        <f>B41</f>
        <v>Delagardelle</v>
      </c>
      <c r="C31" s="611">
        <f>W46</f>
        <v>8.5</v>
      </c>
      <c r="D31" s="611"/>
      <c r="E31" s="634" t="str">
        <f>IF(C31=C34,"1",IF(C31&gt;C34,"2","0"))</f>
        <v>0</v>
      </c>
      <c r="F31" s="633" t="str">
        <f>B56</f>
        <v>Bruns</v>
      </c>
      <c r="G31" s="633"/>
      <c r="H31" s="633"/>
      <c r="I31" s="611">
        <f>W61</f>
        <v>10</v>
      </c>
      <c r="J31" s="611"/>
      <c r="K31" s="634" t="str">
        <f>IF(I31=I34,"1",IF(I31&gt;I34,"2","0"))</f>
        <v>2</v>
      </c>
      <c r="L31" s="640" t="str">
        <f>B72</f>
        <v>Havel</v>
      </c>
      <c r="M31" s="640"/>
      <c r="N31" s="640"/>
      <c r="O31" s="611">
        <f>W77</f>
        <v>8</v>
      </c>
      <c r="P31" s="611"/>
      <c r="Q31" s="634" t="str">
        <f>IF(O31=O34,"1",IF(O31&gt;O34,"2","0"))</f>
        <v>0</v>
      </c>
      <c r="R31" s="633" t="str">
        <f>B87</f>
        <v>Stever</v>
      </c>
      <c r="S31" s="633"/>
      <c r="T31" s="633"/>
      <c r="U31" s="611">
        <f>W92</f>
        <v>10</v>
      </c>
      <c r="V31" s="611"/>
      <c r="W31" s="634" t="str">
        <f>IF(U31=U34,"1",IF(U31&gt;U34,"2","0"))</f>
        <v>2</v>
      </c>
    </row>
    <row r="32" spans="1:27" ht="15" customHeight="1" x14ac:dyDescent="0.35">
      <c r="B32" s="129" t="str">
        <f>B43</f>
        <v>Henderson II</v>
      </c>
      <c r="C32" s="612"/>
      <c r="D32" s="612"/>
      <c r="E32" s="629"/>
      <c r="F32" s="635" t="str">
        <f>B58</f>
        <v>Salter</v>
      </c>
      <c r="G32" s="635"/>
      <c r="H32" s="635"/>
      <c r="I32" s="612"/>
      <c r="J32" s="612"/>
      <c r="K32" s="629"/>
      <c r="L32" s="639" t="str">
        <f>B74</f>
        <v>Tilley</v>
      </c>
      <c r="M32" s="639"/>
      <c r="N32" s="639"/>
      <c r="O32" s="612"/>
      <c r="P32" s="612"/>
      <c r="Q32" s="629"/>
      <c r="R32" s="635" t="str">
        <f>B89</f>
        <v>Mueller</v>
      </c>
      <c r="S32" s="635"/>
      <c r="T32" s="635"/>
      <c r="U32" s="612"/>
      <c r="V32" s="612"/>
      <c r="W32" s="629"/>
    </row>
    <row r="33" spans="1:23" x14ac:dyDescent="0.35">
      <c r="B33" s="130" t="s">
        <v>39</v>
      </c>
      <c r="C33" s="131"/>
      <c r="D33" s="131"/>
      <c r="E33" s="153"/>
      <c r="F33" s="624" t="s">
        <v>39</v>
      </c>
      <c r="G33" s="624"/>
      <c r="H33" s="624"/>
      <c r="I33" s="131"/>
      <c r="J33" s="131"/>
      <c r="K33" s="154"/>
      <c r="L33" s="624" t="s">
        <v>39</v>
      </c>
      <c r="M33" s="624"/>
      <c r="N33" s="624"/>
      <c r="O33" s="131"/>
      <c r="P33" s="131"/>
      <c r="Q33" s="156"/>
      <c r="R33" s="624" t="s">
        <v>39</v>
      </c>
      <c r="S33" s="624"/>
      <c r="T33" s="624"/>
      <c r="U33" s="131"/>
      <c r="V33" s="155"/>
      <c r="W33" s="152"/>
    </row>
    <row r="34" spans="1:23" ht="15" customHeight="1" x14ac:dyDescent="0.35">
      <c r="B34" s="132" t="str">
        <f>B48</f>
        <v>Whitehill</v>
      </c>
      <c r="C34" s="637">
        <f>W53</f>
        <v>9.5</v>
      </c>
      <c r="D34" s="637"/>
      <c r="E34" s="699" t="str">
        <f>IF(C31=C34,"1",IF(C34&gt;C31,"2","0"))</f>
        <v>2</v>
      </c>
      <c r="F34" s="664" t="str">
        <f>B63</f>
        <v>Stremlau</v>
      </c>
      <c r="G34" s="664"/>
      <c r="H34" s="664"/>
      <c r="I34" s="637">
        <f>W68</f>
        <v>8</v>
      </c>
      <c r="J34" s="637"/>
      <c r="K34" s="629" t="str">
        <f>IF(I31=I34,"1",IF(I31&lt;I34,"2","0"))</f>
        <v>0</v>
      </c>
      <c r="L34" s="636" t="str">
        <f>B79</f>
        <v>Greiner</v>
      </c>
      <c r="M34" s="636"/>
      <c r="N34" s="636"/>
      <c r="O34" s="637">
        <f>W84</f>
        <v>10</v>
      </c>
      <c r="P34" s="637"/>
      <c r="Q34" s="629" t="str">
        <f>IF(O31=O34,"1",IF(O31&lt;O34,"2","0"))</f>
        <v>2</v>
      </c>
      <c r="R34" s="664" t="str">
        <f>B94</f>
        <v>Rogers</v>
      </c>
      <c r="S34" s="664"/>
      <c r="T34" s="664"/>
      <c r="U34" s="637">
        <f>W99</f>
        <v>8</v>
      </c>
      <c r="V34" s="637"/>
      <c r="W34" s="629" t="str">
        <f>IF(U31=U34,"1",IF(U31&lt;U34,"2","0"))</f>
        <v>0</v>
      </c>
    </row>
    <row r="35" spans="1:23" ht="15.75" customHeight="1" thickBot="1" x14ac:dyDescent="0.4">
      <c r="B35" s="133" t="str">
        <f>B50</f>
        <v>Henderson</v>
      </c>
      <c r="C35" s="620"/>
      <c r="D35" s="620"/>
      <c r="E35" s="700"/>
      <c r="F35" s="638" t="str">
        <f>B65</f>
        <v>Reimers</v>
      </c>
      <c r="G35" s="638"/>
      <c r="H35" s="638"/>
      <c r="I35" s="620"/>
      <c r="J35" s="620"/>
      <c r="K35" s="630"/>
      <c r="L35" s="644" t="str">
        <f>B81</f>
        <v>Hart</v>
      </c>
      <c r="M35" s="644"/>
      <c r="N35" s="644"/>
      <c r="O35" s="620"/>
      <c r="P35" s="620"/>
      <c r="Q35" s="630"/>
      <c r="R35" s="638" t="str">
        <f>B96</f>
        <v>Stever II</v>
      </c>
      <c r="S35" s="638"/>
      <c r="T35" s="638"/>
      <c r="U35" s="620"/>
      <c r="V35" s="620"/>
      <c r="W35" s="630"/>
    </row>
    <row r="36" spans="1:23" ht="15" thickBot="1" x14ac:dyDescent="0.4">
      <c r="B36" s="86"/>
      <c r="C36" s="17"/>
      <c r="D36" s="17"/>
      <c r="E36" s="17"/>
      <c r="F36" s="17"/>
      <c r="G36" s="17"/>
      <c r="H36" s="17"/>
      <c r="I36" s="17"/>
      <c r="J36" s="17"/>
      <c r="K36" s="17"/>
      <c r="L36" s="58"/>
      <c r="M36" s="17"/>
      <c r="N36" s="17"/>
      <c r="O36" s="17"/>
      <c r="P36" s="17"/>
      <c r="Q36" s="17"/>
      <c r="R36" s="17"/>
      <c r="S36" s="17"/>
      <c r="T36" s="17"/>
      <c r="U36" s="17"/>
      <c r="V36" s="58"/>
      <c r="W36" s="87"/>
    </row>
    <row r="37" spans="1:23" ht="21" x14ac:dyDescent="0.5">
      <c r="B37" s="29" t="s">
        <v>37</v>
      </c>
      <c r="C37" s="25"/>
      <c r="D37" s="25"/>
      <c r="E37" s="25"/>
      <c r="F37" s="25"/>
      <c r="G37" s="25"/>
      <c r="H37" s="25"/>
      <c r="I37" s="25"/>
      <c r="J37" s="25"/>
      <c r="K37" s="25"/>
      <c r="L37" s="25"/>
      <c r="M37" s="25"/>
      <c r="N37" s="25"/>
      <c r="O37" s="25"/>
      <c r="P37" s="25"/>
      <c r="Q37" s="25"/>
      <c r="R37" s="25"/>
      <c r="S37" s="25"/>
      <c r="T37" s="25"/>
      <c r="U37" s="25"/>
      <c r="V37" s="25"/>
      <c r="W37" s="26"/>
    </row>
    <row r="38" spans="1:23" ht="15" thickBot="1" x14ac:dyDescent="0.4">
      <c r="B38" s="97" t="s">
        <v>0</v>
      </c>
      <c r="C38" s="97">
        <v>1</v>
      </c>
      <c r="D38" s="97">
        <v>2</v>
      </c>
      <c r="E38" s="97">
        <v>3</v>
      </c>
      <c r="F38" s="97">
        <v>4</v>
      </c>
      <c r="G38" s="97">
        <v>5</v>
      </c>
      <c r="H38" s="97">
        <v>6</v>
      </c>
      <c r="I38" s="97">
        <v>7</v>
      </c>
      <c r="J38" s="97">
        <v>8</v>
      </c>
      <c r="K38" s="97">
        <v>9</v>
      </c>
      <c r="L38" s="97" t="s">
        <v>1</v>
      </c>
      <c r="M38" s="97">
        <v>10</v>
      </c>
      <c r="N38" s="97">
        <v>11</v>
      </c>
      <c r="O38" s="97">
        <v>12</v>
      </c>
      <c r="P38" s="97">
        <v>13</v>
      </c>
      <c r="Q38" s="97">
        <v>14</v>
      </c>
      <c r="R38" s="97">
        <v>15</v>
      </c>
      <c r="S38" s="97">
        <v>16</v>
      </c>
      <c r="T38" s="97">
        <v>17</v>
      </c>
      <c r="U38" s="97">
        <v>18</v>
      </c>
      <c r="V38" s="97" t="s">
        <v>14</v>
      </c>
      <c r="W38" s="98" t="s">
        <v>15</v>
      </c>
    </row>
    <row r="39" spans="1:23" x14ac:dyDescent="0.35">
      <c r="B39" s="6"/>
      <c r="C39" s="3"/>
      <c r="D39" s="3"/>
      <c r="E39" s="3"/>
      <c r="F39" s="3"/>
      <c r="G39" s="3"/>
      <c r="H39" s="3"/>
      <c r="I39" s="3"/>
      <c r="J39" s="3"/>
      <c r="K39" s="3"/>
      <c r="L39" s="3"/>
      <c r="M39" s="3"/>
      <c r="N39" s="3"/>
      <c r="O39" s="3"/>
      <c r="P39" s="3"/>
      <c r="Q39" s="3"/>
      <c r="R39" s="3"/>
      <c r="S39" s="3"/>
      <c r="T39" s="3"/>
      <c r="U39" s="3"/>
      <c r="V39" s="3"/>
      <c r="W39" s="4"/>
    </row>
    <row r="40" spans="1:23" ht="15" thickBot="1" x14ac:dyDescent="0.4">
      <c r="B40" s="69" t="s">
        <v>23</v>
      </c>
      <c r="C40" s="70"/>
      <c r="D40" s="70"/>
      <c r="E40" s="70"/>
      <c r="F40" s="70"/>
      <c r="G40" s="70"/>
      <c r="H40" s="70"/>
      <c r="I40" s="70"/>
      <c r="J40" s="70"/>
      <c r="K40" s="70"/>
      <c r="L40" s="70"/>
      <c r="M40" s="70"/>
      <c r="N40" s="70"/>
      <c r="O40" s="70"/>
      <c r="P40" s="70"/>
      <c r="Q40" s="70"/>
      <c r="R40" s="603" t="s">
        <v>25</v>
      </c>
      <c r="S40" s="603"/>
      <c r="T40" s="604"/>
      <c r="U40" s="605"/>
      <c r="V40" s="605"/>
      <c r="W40" s="606"/>
    </row>
    <row r="41" spans="1:23" x14ac:dyDescent="0.35">
      <c r="A41" s="1">
        <f>VLOOKUP(B41,'Player Info'!B5:C55,2,FALSE)</f>
        <v>8</v>
      </c>
      <c r="B41" s="71" t="str">
        <f>B11</f>
        <v>Delagardelle</v>
      </c>
      <c r="C41" s="50">
        <f t="shared" ref="C41:K41" si="3">C11-IF(($B42)&gt;=(C$10),(IF(($B42)-18&gt;=(C$10),2,1)),0)</f>
        <v>4</v>
      </c>
      <c r="D41" s="50">
        <f t="shared" si="3"/>
        <v>5</v>
      </c>
      <c r="E41" s="50">
        <f t="shared" si="3"/>
        <v>3</v>
      </c>
      <c r="F41" s="50">
        <f t="shared" si="3"/>
        <v>4</v>
      </c>
      <c r="G41" s="50">
        <f t="shared" si="3"/>
        <v>5</v>
      </c>
      <c r="H41" s="50">
        <f t="shared" si="3"/>
        <v>3</v>
      </c>
      <c r="I41" s="50">
        <f t="shared" si="3"/>
        <v>6</v>
      </c>
      <c r="J41" s="50">
        <f t="shared" si="3"/>
        <v>5</v>
      </c>
      <c r="K41" s="50">
        <f t="shared" si="3"/>
        <v>6</v>
      </c>
      <c r="L41" s="50">
        <f>SUM(C41:K41)</f>
        <v>41</v>
      </c>
      <c r="M41" s="50">
        <f t="shared" ref="M41:U41" si="4">M11-IF(($B42)&gt;=(M$10),(IF(($B42)-18&gt;=(M$10),2,1)),0)</f>
        <v>5</v>
      </c>
      <c r="N41" s="50">
        <f t="shared" si="4"/>
        <v>4</v>
      </c>
      <c r="O41" s="50">
        <f t="shared" si="4"/>
        <v>6</v>
      </c>
      <c r="P41" s="50">
        <f t="shared" si="4"/>
        <v>5</v>
      </c>
      <c r="Q41" s="50">
        <f t="shared" si="4"/>
        <v>4</v>
      </c>
      <c r="R41" s="50">
        <f t="shared" si="4"/>
        <v>5</v>
      </c>
      <c r="S41" s="50">
        <f t="shared" si="4"/>
        <v>5</v>
      </c>
      <c r="T41" s="50">
        <f t="shared" si="4"/>
        <v>4</v>
      </c>
      <c r="U41" s="50">
        <f t="shared" si="4"/>
        <v>4</v>
      </c>
      <c r="V41" s="50">
        <f>SUM(M41:U41)</f>
        <v>42</v>
      </c>
      <c r="W41" s="79">
        <f>SUM(L41+V41)</f>
        <v>83</v>
      </c>
    </row>
    <row r="42" spans="1:23" x14ac:dyDescent="0.35">
      <c r="A42" s="1" t="s">
        <v>38</v>
      </c>
      <c r="B42" s="72">
        <f>((A41-MIN(A41,A43,A48,A50)))</f>
        <v>0</v>
      </c>
      <c r="C42" s="2"/>
      <c r="D42" s="2"/>
      <c r="E42" s="2"/>
      <c r="F42" s="2"/>
      <c r="G42" s="2"/>
      <c r="H42" s="2"/>
      <c r="I42" s="2"/>
      <c r="J42" s="2"/>
      <c r="K42" s="2"/>
      <c r="L42" s="2"/>
      <c r="M42" s="2"/>
      <c r="N42" s="2"/>
      <c r="O42" s="2"/>
      <c r="P42" s="2"/>
      <c r="Q42" s="2"/>
      <c r="R42" s="2"/>
      <c r="S42" s="2"/>
      <c r="T42" s="2"/>
      <c r="U42" s="2"/>
      <c r="V42" s="2"/>
      <c r="W42" s="80"/>
    </row>
    <row r="43" spans="1:23" x14ac:dyDescent="0.35">
      <c r="A43" s="1">
        <f>VLOOKUP(B43,'Player Info'!B5:C55,2,FALSE)</f>
        <v>9</v>
      </c>
      <c r="B43" s="61" t="str">
        <f>B12</f>
        <v>Henderson II</v>
      </c>
      <c r="C43" s="2">
        <f t="shared" ref="C43:K43" si="5">C12-IF(($B44)&gt;=(C$10),(IF(($B44)-18&gt;=(C$10),2,1)),0)</f>
        <v>6</v>
      </c>
      <c r="D43" s="2">
        <f t="shared" si="5"/>
        <v>4</v>
      </c>
      <c r="E43" s="2">
        <f t="shared" si="5"/>
        <v>3</v>
      </c>
      <c r="F43" s="2">
        <f t="shared" si="5"/>
        <v>5</v>
      </c>
      <c r="G43" s="2">
        <f t="shared" si="5"/>
        <v>4</v>
      </c>
      <c r="H43" s="2">
        <f t="shared" si="5"/>
        <v>3</v>
      </c>
      <c r="I43" s="2">
        <f t="shared" si="5"/>
        <v>5</v>
      </c>
      <c r="J43" s="2">
        <f t="shared" si="5"/>
        <v>4</v>
      </c>
      <c r="K43" s="2">
        <f t="shared" si="5"/>
        <v>5</v>
      </c>
      <c r="L43" s="2">
        <f>SUM(C43:K43)</f>
        <v>39</v>
      </c>
      <c r="M43" s="2">
        <f t="shared" ref="M43:U43" si="6">M12-IF(($B44)&gt;=(M$10),(IF(($B44)-18&gt;=(M$10),2,1)),0)</f>
        <v>4</v>
      </c>
      <c r="N43" s="2">
        <f t="shared" si="6"/>
        <v>2</v>
      </c>
      <c r="O43" s="2">
        <f t="shared" si="6"/>
        <v>6</v>
      </c>
      <c r="P43" s="2">
        <f t="shared" si="6"/>
        <v>5</v>
      </c>
      <c r="Q43" s="2">
        <f t="shared" si="6"/>
        <v>3</v>
      </c>
      <c r="R43" s="2">
        <f t="shared" si="6"/>
        <v>5</v>
      </c>
      <c r="S43" s="2">
        <f t="shared" si="6"/>
        <v>4</v>
      </c>
      <c r="T43" s="2">
        <f t="shared" si="6"/>
        <v>5</v>
      </c>
      <c r="U43" s="2">
        <f t="shared" si="6"/>
        <v>4</v>
      </c>
      <c r="V43" s="2">
        <f>SUM(M43:U43)</f>
        <v>38</v>
      </c>
      <c r="W43" s="80">
        <f>SUM(L43+V43)</f>
        <v>77</v>
      </c>
    </row>
    <row r="44" spans="1:23" x14ac:dyDescent="0.35">
      <c r="A44" s="1" t="s">
        <v>38</v>
      </c>
      <c r="B44" s="61">
        <f>(A43-(MIN(A41,A43,A48,A50)))</f>
        <v>1</v>
      </c>
      <c r="C44" s="2"/>
      <c r="D44" s="2"/>
      <c r="E44" s="2"/>
      <c r="F44" s="2"/>
      <c r="G44" s="2"/>
      <c r="H44" s="2"/>
      <c r="I44" s="2"/>
      <c r="J44" s="2"/>
      <c r="K44" s="2"/>
      <c r="L44" s="2"/>
      <c r="M44" s="2"/>
      <c r="N44" s="2"/>
      <c r="O44" s="2"/>
      <c r="P44" s="2"/>
      <c r="Q44" s="2"/>
      <c r="R44" s="2"/>
      <c r="S44" s="2"/>
      <c r="T44" s="2"/>
      <c r="U44" s="2"/>
      <c r="V44" s="2"/>
      <c r="W44" s="80"/>
    </row>
    <row r="45" spans="1:23" x14ac:dyDescent="0.35">
      <c r="B45" s="73" t="s">
        <v>21</v>
      </c>
      <c r="C45" s="81">
        <f>MIN(C41,C43)</f>
        <v>4</v>
      </c>
      <c r="D45" s="81">
        <f t="shared" ref="D45:U45" si="7">MIN(D41,D43)</f>
        <v>4</v>
      </c>
      <c r="E45" s="81">
        <f t="shared" si="7"/>
        <v>3</v>
      </c>
      <c r="F45" s="81">
        <f t="shared" si="7"/>
        <v>4</v>
      </c>
      <c r="G45" s="81">
        <f t="shared" si="7"/>
        <v>4</v>
      </c>
      <c r="H45" s="81">
        <f t="shared" si="7"/>
        <v>3</v>
      </c>
      <c r="I45" s="81">
        <f t="shared" si="7"/>
        <v>5</v>
      </c>
      <c r="J45" s="81">
        <f t="shared" si="7"/>
        <v>4</v>
      </c>
      <c r="K45" s="81">
        <f t="shared" si="7"/>
        <v>5</v>
      </c>
      <c r="L45" s="82">
        <f>SUM(C45:K45)</f>
        <v>36</v>
      </c>
      <c r="M45" s="81">
        <f t="shared" si="7"/>
        <v>4</v>
      </c>
      <c r="N45" s="81">
        <f t="shared" si="7"/>
        <v>2</v>
      </c>
      <c r="O45" s="81">
        <f t="shared" si="7"/>
        <v>6</v>
      </c>
      <c r="P45" s="81">
        <f t="shared" si="7"/>
        <v>5</v>
      </c>
      <c r="Q45" s="81">
        <f t="shared" si="7"/>
        <v>3</v>
      </c>
      <c r="R45" s="81">
        <f t="shared" si="7"/>
        <v>5</v>
      </c>
      <c r="S45" s="81">
        <f t="shared" si="7"/>
        <v>4</v>
      </c>
      <c r="T45" s="81">
        <f t="shared" si="7"/>
        <v>4</v>
      </c>
      <c r="U45" s="81">
        <f t="shared" si="7"/>
        <v>4</v>
      </c>
      <c r="V45" s="81">
        <f>SUM(M45:U45)</f>
        <v>37</v>
      </c>
      <c r="W45" s="83">
        <f>SUM(V45+L45)</f>
        <v>73</v>
      </c>
    </row>
    <row r="46" spans="1:23" x14ac:dyDescent="0.35">
      <c r="B46" s="99" t="s">
        <v>22</v>
      </c>
      <c r="C46" s="100">
        <f>IF((C45)&lt;&gt;(C52),(IF((C52)&gt;(C45),(1),(0))),(0.5))</f>
        <v>0.5</v>
      </c>
      <c r="D46" s="100">
        <f t="shared" ref="D46:K46" si="8">IF((D45)&lt;&gt;(D52),(IF((D52)&gt;(D45),(1),(0))),(0.5))</f>
        <v>0.5</v>
      </c>
      <c r="E46" s="100">
        <f t="shared" si="8"/>
        <v>0</v>
      </c>
      <c r="F46" s="100">
        <f t="shared" si="8"/>
        <v>1</v>
      </c>
      <c r="G46" s="100">
        <f t="shared" si="8"/>
        <v>0.5</v>
      </c>
      <c r="H46" s="100">
        <f t="shared" si="8"/>
        <v>0.5</v>
      </c>
      <c r="I46" s="100">
        <f t="shared" si="8"/>
        <v>0.5</v>
      </c>
      <c r="J46" s="100">
        <f t="shared" si="8"/>
        <v>0.5</v>
      </c>
      <c r="K46" s="100">
        <f t="shared" si="8"/>
        <v>0.5</v>
      </c>
      <c r="L46" s="101">
        <f>SUM(C46:K46)</f>
        <v>4.5</v>
      </c>
      <c r="M46" s="100">
        <f t="shared" ref="M46:U46" si="9">IF((M45)&lt;&gt;(M52),(IF((M52)&gt;(M45),(1),(0))),(0.5))</f>
        <v>1</v>
      </c>
      <c r="N46" s="100">
        <f t="shared" si="9"/>
        <v>1</v>
      </c>
      <c r="O46" s="100">
        <f t="shared" si="9"/>
        <v>0</v>
      </c>
      <c r="P46" s="100">
        <f t="shared" si="9"/>
        <v>0</v>
      </c>
      <c r="Q46" s="100">
        <f t="shared" si="9"/>
        <v>0.5</v>
      </c>
      <c r="R46" s="100">
        <f t="shared" si="9"/>
        <v>0</v>
      </c>
      <c r="S46" s="100">
        <f t="shared" si="9"/>
        <v>1</v>
      </c>
      <c r="T46" s="100">
        <f t="shared" si="9"/>
        <v>0</v>
      </c>
      <c r="U46" s="100">
        <f t="shared" si="9"/>
        <v>0.5</v>
      </c>
      <c r="V46" s="100">
        <f>SUM(M46:U46)</f>
        <v>4</v>
      </c>
      <c r="W46" s="126">
        <f>SUM(L46+V46)</f>
        <v>8.5</v>
      </c>
    </row>
    <row r="47" spans="1:23" x14ac:dyDescent="0.35">
      <c r="B47" s="75"/>
      <c r="C47" s="2"/>
      <c r="D47" s="2"/>
      <c r="E47" s="2"/>
      <c r="F47" s="2"/>
      <c r="G47" s="2"/>
      <c r="H47" s="2"/>
      <c r="I47" s="2"/>
      <c r="J47" s="2"/>
      <c r="K47" s="2"/>
      <c r="L47" s="2"/>
      <c r="M47" s="2"/>
      <c r="N47" s="2"/>
      <c r="O47" s="2"/>
      <c r="P47" s="2"/>
      <c r="Q47" s="2"/>
      <c r="R47" s="2"/>
      <c r="S47" s="2"/>
      <c r="T47" s="2"/>
      <c r="U47" s="2"/>
      <c r="V47" s="2"/>
      <c r="W47" s="80"/>
    </row>
    <row r="48" spans="1:23" x14ac:dyDescent="0.35">
      <c r="A48" s="1">
        <f>VLOOKUP(B48,'Player Info'!B5:C55,2,FALSE)</f>
        <v>12</v>
      </c>
      <c r="B48" s="61" t="str">
        <f>B13</f>
        <v>Whitehill</v>
      </c>
      <c r="C48" s="2">
        <f t="shared" ref="C48:K48" si="10">C13-IF(($B49)&gt;=(C$10),(IF(($B49)-18&gt;=(C$10),2,1)),0)</f>
        <v>4</v>
      </c>
      <c r="D48" s="2">
        <f t="shared" si="10"/>
        <v>4</v>
      </c>
      <c r="E48" s="2">
        <f t="shared" si="10"/>
        <v>5</v>
      </c>
      <c r="F48" s="2">
        <f t="shared" si="10"/>
        <v>5</v>
      </c>
      <c r="G48" s="2">
        <f t="shared" si="10"/>
        <v>6</v>
      </c>
      <c r="H48" s="2">
        <f t="shared" si="10"/>
        <v>4</v>
      </c>
      <c r="I48" s="2">
        <f t="shared" si="10"/>
        <v>6</v>
      </c>
      <c r="J48" s="2">
        <f t="shared" si="10"/>
        <v>5</v>
      </c>
      <c r="K48" s="2">
        <f t="shared" si="10"/>
        <v>5</v>
      </c>
      <c r="L48" s="2">
        <f>SUM(C48:K48)</f>
        <v>44</v>
      </c>
      <c r="M48" s="2">
        <f>M13-IF(($B49)&gt;=(M$10),(IF(($B49)-18&gt;=(M$10),2,1)),0)</f>
        <v>5</v>
      </c>
      <c r="N48" s="2">
        <f t="shared" ref="N48:U48" si="11">N13-IF(($B49)&gt;=(N$10),(IF(($B49)-18&gt;=(N$10),2,1)),0)</f>
        <v>4</v>
      </c>
      <c r="O48" s="2">
        <f t="shared" si="11"/>
        <v>7</v>
      </c>
      <c r="P48" s="2">
        <f t="shared" si="11"/>
        <v>3</v>
      </c>
      <c r="Q48" s="2">
        <f t="shared" si="11"/>
        <v>4</v>
      </c>
      <c r="R48" s="2">
        <f t="shared" si="11"/>
        <v>4</v>
      </c>
      <c r="S48" s="2">
        <f t="shared" si="11"/>
        <v>7</v>
      </c>
      <c r="T48" s="2">
        <f t="shared" si="11"/>
        <v>4</v>
      </c>
      <c r="U48" s="2">
        <f t="shared" si="11"/>
        <v>6</v>
      </c>
      <c r="V48" s="2">
        <f>SUM(M48:U48)</f>
        <v>44</v>
      </c>
      <c r="W48" s="80">
        <f>SUM(V48+L48)</f>
        <v>88</v>
      </c>
    </row>
    <row r="49" spans="1:23" x14ac:dyDescent="0.35">
      <c r="A49" s="1" t="s">
        <v>38</v>
      </c>
      <c r="B49" s="76">
        <f>(A48-(MIN(A41,A43,A48,A50)))</f>
        <v>4</v>
      </c>
      <c r="C49" s="2"/>
      <c r="D49" s="2"/>
      <c r="E49" s="2"/>
      <c r="F49" s="2"/>
      <c r="G49" s="2"/>
      <c r="H49" s="2"/>
      <c r="I49" s="2"/>
      <c r="J49" s="2"/>
      <c r="K49" s="2"/>
      <c r="L49" s="2"/>
      <c r="M49" s="2"/>
      <c r="N49" s="2"/>
      <c r="O49" s="2"/>
      <c r="P49" s="2"/>
      <c r="Q49" s="2"/>
      <c r="R49" s="2"/>
      <c r="S49" s="2"/>
      <c r="T49" s="2"/>
      <c r="U49" s="2"/>
      <c r="V49" s="2"/>
      <c r="W49" s="80"/>
    </row>
    <row r="50" spans="1:23" x14ac:dyDescent="0.35">
      <c r="A50" s="1">
        <f>VLOOKUP(B50,'Player Info'!B5:C55,2,FALSE)</f>
        <v>9</v>
      </c>
      <c r="B50" s="61" t="str">
        <f>B14</f>
        <v>Henderson</v>
      </c>
      <c r="C50" s="2">
        <f t="shared" ref="C50:K50" si="12">C14-IF(($B51)&gt;=(C$10),(IF(($B51)-18&gt;=(C$10),2,1)),0)</f>
        <v>5</v>
      </c>
      <c r="D50" s="2">
        <f t="shared" si="12"/>
        <v>4</v>
      </c>
      <c r="E50" s="2">
        <f t="shared" si="12"/>
        <v>2</v>
      </c>
      <c r="F50" s="2">
        <f t="shared" si="12"/>
        <v>5</v>
      </c>
      <c r="G50" s="2">
        <f t="shared" si="12"/>
        <v>4</v>
      </c>
      <c r="H50" s="2">
        <f t="shared" si="12"/>
        <v>3</v>
      </c>
      <c r="I50" s="2">
        <f t="shared" si="12"/>
        <v>5</v>
      </c>
      <c r="J50" s="2">
        <f t="shared" si="12"/>
        <v>4</v>
      </c>
      <c r="K50" s="2">
        <f t="shared" si="12"/>
        <v>6</v>
      </c>
      <c r="L50" s="2">
        <f>SUM(C50:K50)</f>
        <v>38</v>
      </c>
      <c r="M50" s="2">
        <f t="shared" ref="M50:U50" si="13">M14-IF(($B51)&gt;=(M$10),(IF(($B51)-18&gt;=(M$10),2,1)),0)</f>
        <v>6</v>
      </c>
      <c r="N50" s="2">
        <f t="shared" si="13"/>
        <v>4</v>
      </c>
      <c r="O50" s="2">
        <f t="shared" si="13"/>
        <v>5</v>
      </c>
      <c r="P50" s="2">
        <f t="shared" si="13"/>
        <v>4</v>
      </c>
      <c r="Q50" s="2">
        <f t="shared" si="13"/>
        <v>3</v>
      </c>
      <c r="R50" s="2">
        <f t="shared" si="13"/>
        <v>5</v>
      </c>
      <c r="S50" s="2">
        <f t="shared" si="13"/>
        <v>5</v>
      </c>
      <c r="T50" s="2">
        <f t="shared" si="13"/>
        <v>3</v>
      </c>
      <c r="U50" s="2">
        <f t="shared" si="13"/>
        <v>4</v>
      </c>
      <c r="V50" s="2">
        <f>SUM(M50:U50)</f>
        <v>39</v>
      </c>
      <c r="W50" s="80">
        <f>SUM(L50+V50)</f>
        <v>77</v>
      </c>
    </row>
    <row r="51" spans="1:23" x14ac:dyDescent="0.35">
      <c r="A51" s="1" t="s">
        <v>38</v>
      </c>
      <c r="B51" s="61">
        <f>(A50-(MIN(A41,A43,A48,A50)))</f>
        <v>1</v>
      </c>
      <c r="C51" s="2"/>
      <c r="D51" s="2"/>
      <c r="E51" s="2"/>
      <c r="F51" s="2"/>
      <c r="G51" s="2"/>
      <c r="H51" s="2"/>
      <c r="I51" s="2"/>
      <c r="J51" s="2"/>
      <c r="K51" s="2"/>
      <c r="L51" s="2"/>
      <c r="M51" s="2"/>
      <c r="N51" s="2"/>
      <c r="O51" s="2"/>
      <c r="P51" s="2"/>
      <c r="Q51" s="2"/>
      <c r="R51" s="2"/>
      <c r="S51" s="2"/>
      <c r="T51" s="2"/>
      <c r="U51" s="2"/>
      <c r="V51" s="2"/>
      <c r="W51" s="80"/>
    </row>
    <row r="52" spans="1:23" x14ac:dyDescent="0.35">
      <c r="B52" s="73" t="s">
        <v>21</v>
      </c>
      <c r="C52" s="81">
        <f>MIN(C50,C48)</f>
        <v>4</v>
      </c>
      <c r="D52" s="81">
        <f t="shared" ref="D52:U52" si="14">MIN(D50,D48)</f>
        <v>4</v>
      </c>
      <c r="E52" s="81">
        <f t="shared" si="14"/>
        <v>2</v>
      </c>
      <c r="F52" s="81">
        <f t="shared" si="14"/>
        <v>5</v>
      </c>
      <c r="G52" s="81">
        <f t="shared" si="14"/>
        <v>4</v>
      </c>
      <c r="H52" s="81">
        <f t="shared" si="14"/>
        <v>3</v>
      </c>
      <c r="I52" s="81">
        <f t="shared" si="14"/>
        <v>5</v>
      </c>
      <c r="J52" s="81">
        <f t="shared" si="14"/>
        <v>4</v>
      </c>
      <c r="K52" s="81">
        <f t="shared" si="14"/>
        <v>5</v>
      </c>
      <c r="L52" s="82">
        <f>SUM(C52:K52)</f>
        <v>36</v>
      </c>
      <c r="M52" s="81">
        <f t="shared" si="14"/>
        <v>5</v>
      </c>
      <c r="N52" s="81">
        <f t="shared" si="14"/>
        <v>4</v>
      </c>
      <c r="O52" s="81">
        <f t="shared" si="14"/>
        <v>5</v>
      </c>
      <c r="P52" s="81">
        <f t="shared" si="14"/>
        <v>3</v>
      </c>
      <c r="Q52" s="81">
        <f t="shared" si="14"/>
        <v>3</v>
      </c>
      <c r="R52" s="81">
        <f t="shared" si="14"/>
        <v>4</v>
      </c>
      <c r="S52" s="81">
        <f t="shared" si="14"/>
        <v>5</v>
      </c>
      <c r="T52" s="81">
        <f t="shared" si="14"/>
        <v>3</v>
      </c>
      <c r="U52" s="81">
        <f t="shared" si="14"/>
        <v>4</v>
      </c>
      <c r="V52" s="81">
        <f>SUM(M52:U52)</f>
        <v>36</v>
      </c>
      <c r="W52" s="83">
        <f>SUM(L52+V52)</f>
        <v>72</v>
      </c>
    </row>
    <row r="53" spans="1:23" x14ac:dyDescent="0.35">
      <c r="B53" s="102" t="s">
        <v>22</v>
      </c>
      <c r="C53" s="103">
        <f>IF((C52)&lt;&gt;(C45),(IF((C45)&gt;(C52),(1),(0))),(0.5))</f>
        <v>0.5</v>
      </c>
      <c r="D53" s="103">
        <f t="shared" ref="D53:K53" si="15">IF((D52)&lt;&gt;(D45),(IF((D45)&gt;(D52),(1),(0))),(0.5))</f>
        <v>0.5</v>
      </c>
      <c r="E53" s="103">
        <f t="shared" si="15"/>
        <v>1</v>
      </c>
      <c r="F53" s="103">
        <f t="shared" si="15"/>
        <v>0</v>
      </c>
      <c r="G53" s="103">
        <f t="shared" si="15"/>
        <v>0.5</v>
      </c>
      <c r="H53" s="103">
        <f t="shared" si="15"/>
        <v>0.5</v>
      </c>
      <c r="I53" s="103">
        <f t="shared" si="15"/>
        <v>0.5</v>
      </c>
      <c r="J53" s="103">
        <f t="shared" si="15"/>
        <v>0.5</v>
      </c>
      <c r="K53" s="103">
        <f t="shared" si="15"/>
        <v>0.5</v>
      </c>
      <c r="L53" s="104">
        <f>SUM(C53:K53)</f>
        <v>4.5</v>
      </c>
      <c r="M53" s="103">
        <f t="shared" ref="M53:U53" si="16">IF((M52)&lt;&gt;(M45),(IF((M45)&gt;(M52),(1),(0))),(0.5))</f>
        <v>0</v>
      </c>
      <c r="N53" s="103">
        <f t="shared" si="16"/>
        <v>0</v>
      </c>
      <c r="O53" s="103">
        <f t="shared" si="16"/>
        <v>1</v>
      </c>
      <c r="P53" s="103">
        <f t="shared" si="16"/>
        <v>1</v>
      </c>
      <c r="Q53" s="103">
        <f t="shared" si="16"/>
        <v>0.5</v>
      </c>
      <c r="R53" s="103">
        <f t="shared" si="16"/>
        <v>1</v>
      </c>
      <c r="S53" s="103">
        <f t="shared" si="16"/>
        <v>0</v>
      </c>
      <c r="T53" s="103">
        <f t="shared" si="16"/>
        <v>1</v>
      </c>
      <c r="U53" s="103">
        <f t="shared" si="16"/>
        <v>0.5</v>
      </c>
      <c r="V53" s="103">
        <f>SUM(M53:U53)</f>
        <v>5</v>
      </c>
      <c r="W53" s="105">
        <f>SUM(L53+V53)</f>
        <v>9.5</v>
      </c>
    </row>
    <row r="54" spans="1:23" x14ac:dyDescent="0.35">
      <c r="B54" s="77"/>
      <c r="C54" s="67"/>
      <c r="D54" s="67"/>
      <c r="E54" s="67"/>
      <c r="F54" s="67"/>
      <c r="G54" s="67"/>
      <c r="H54" s="67"/>
      <c r="I54" s="67"/>
      <c r="J54" s="67"/>
      <c r="K54" s="67"/>
      <c r="L54" s="78"/>
      <c r="M54" s="67"/>
      <c r="N54" s="67"/>
      <c r="O54" s="67"/>
      <c r="P54" s="67"/>
      <c r="Q54" s="67"/>
      <c r="R54" s="67"/>
      <c r="S54" s="67"/>
      <c r="T54" s="67"/>
      <c r="U54" s="67"/>
      <c r="V54" s="67"/>
      <c r="W54" s="78"/>
    </row>
    <row r="55" spans="1:23" x14ac:dyDescent="0.35">
      <c r="B55" s="69" t="s">
        <v>24</v>
      </c>
      <c r="C55" s="70"/>
      <c r="D55" s="70"/>
      <c r="E55" s="70"/>
      <c r="F55" s="70"/>
      <c r="G55" s="70"/>
      <c r="H55" s="70"/>
      <c r="I55" s="70"/>
      <c r="J55" s="70"/>
      <c r="K55" s="70"/>
      <c r="L55" s="70"/>
      <c r="M55" s="70"/>
      <c r="N55" s="70"/>
      <c r="O55" s="70"/>
      <c r="P55" s="70"/>
      <c r="Q55" s="70"/>
      <c r="R55" s="603" t="s">
        <v>25</v>
      </c>
      <c r="S55" s="603"/>
      <c r="T55" s="685"/>
      <c r="U55" s="686"/>
      <c r="V55" s="686"/>
      <c r="W55" s="687"/>
    </row>
    <row r="56" spans="1:23" x14ac:dyDescent="0.35">
      <c r="A56" s="1">
        <f>VLOOKUP(B56,'Player Info'!B5:C55,2,FALSE)</f>
        <v>14</v>
      </c>
      <c r="B56" s="61" t="str">
        <f>B15</f>
        <v>Bruns</v>
      </c>
      <c r="C56">
        <f t="shared" ref="C56:K56" si="17">C15-IF(($B57)&gt;=(C$10),(IF(($B57)-18&gt;=(C$10),2,1)),0)</f>
        <v>5</v>
      </c>
      <c r="D56">
        <f t="shared" si="17"/>
        <v>4</v>
      </c>
      <c r="E56">
        <f t="shared" si="17"/>
        <v>4</v>
      </c>
      <c r="F56">
        <f t="shared" si="17"/>
        <v>5</v>
      </c>
      <c r="G56">
        <f t="shared" si="17"/>
        <v>7</v>
      </c>
      <c r="H56">
        <f t="shared" si="17"/>
        <v>4</v>
      </c>
      <c r="I56">
        <f t="shared" si="17"/>
        <v>5</v>
      </c>
      <c r="J56">
        <f t="shared" si="17"/>
        <v>4</v>
      </c>
      <c r="K56">
        <f t="shared" si="17"/>
        <v>6</v>
      </c>
      <c r="L56">
        <f>SUM(C56:K56)</f>
        <v>44</v>
      </c>
      <c r="M56">
        <f t="shared" ref="M56:U56" si="18">M15-IF(($B57)&gt;=(M$10),(IF(($B57)-18&gt;=(M$10),2,1)),0)</f>
        <v>5</v>
      </c>
      <c r="N56">
        <f t="shared" si="18"/>
        <v>4</v>
      </c>
      <c r="O56">
        <f t="shared" si="18"/>
        <v>6</v>
      </c>
      <c r="P56">
        <f t="shared" si="18"/>
        <v>5</v>
      </c>
      <c r="Q56">
        <f t="shared" si="18"/>
        <v>3</v>
      </c>
      <c r="R56">
        <f t="shared" si="18"/>
        <v>6</v>
      </c>
      <c r="S56">
        <f t="shared" si="18"/>
        <v>6</v>
      </c>
      <c r="T56">
        <f t="shared" si="18"/>
        <v>5</v>
      </c>
      <c r="U56">
        <f t="shared" si="18"/>
        <v>4</v>
      </c>
      <c r="V56">
        <f>SUM(M56:U56)</f>
        <v>44</v>
      </c>
      <c r="W56" s="80">
        <f>SUM(V56+L56)</f>
        <v>88</v>
      </c>
    </row>
    <row r="57" spans="1:23" x14ac:dyDescent="0.35">
      <c r="A57" s="1" t="s">
        <v>38</v>
      </c>
      <c r="B57" s="76">
        <f>((A56-MIN(A56,A58,A63,A65)))</f>
        <v>2</v>
      </c>
      <c r="W57" s="80"/>
    </row>
    <row r="58" spans="1:23" x14ac:dyDescent="0.35">
      <c r="A58" s="1">
        <f>VLOOKUP(B58,'Player Info'!B5:C55,2,FALSE)</f>
        <v>16</v>
      </c>
      <c r="B58" s="61" t="str">
        <f>B16</f>
        <v>Salter</v>
      </c>
      <c r="C58">
        <f t="shared" ref="C58:K58" si="19">C16-IF(($B59)&gt;=(C$10),(IF(($B59)-18&gt;=(C$10),2,1)),0)</f>
        <v>6</v>
      </c>
      <c r="D58">
        <f t="shared" si="19"/>
        <v>5</v>
      </c>
      <c r="E58">
        <f t="shared" si="19"/>
        <v>3</v>
      </c>
      <c r="F58">
        <f t="shared" si="19"/>
        <v>6</v>
      </c>
      <c r="G58">
        <f t="shared" si="19"/>
        <v>5</v>
      </c>
      <c r="H58">
        <f t="shared" si="19"/>
        <v>3</v>
      </c>
      <c r="I58">
        <f t="shared" si="19"/>
        <v>4</v>
      </c>
      <c r="J58">
        <f t="shared" si="19"/>
        <v>4</v>
      </c>
      <c r="K58">
        <f t="shared" si="19"/>
        <v>4</v>
      </c>
      <c r="L58">
        <f>SUM(C58:K58)</f>
        <v>40</v>
      </c>
      <c r="M58">
        <f t="shared" ref="M58:U58" si="20">M16-IF(($B59)&gt;=(M$10),(IF(($B59)-18&gt;=(M$10),2,1)),0)</f>
        <v>6</v>
      </c>
      <c r="N58">
        <f t="shared" si="20"/>
        <v>4</v>
      </c>
      <c r="O58">
        <f t="shared" si="20"/>
        <v>6</v>
      </c>
      <c r="P58">
        <f t="shared" si="20"/>
        <v>5</v>
      </c>
      <c r="Q58">
        <f t="shared" si="20"/>
        <v>6</v>
      </c>
      <c r="R58">
        <f t="shared" si="20"/>
        <v>5</v>
      </c>
      <c r="S58">
        <f t="shared" si="20"/>
        <v>4</v>
      </c>
      <c r="T58">
        <f t="shared" si="20"/>
        <v>5</v>
      </c>
      <c r="U58">
        <f t="shared" si="20"/>
        <v>5</v>
      </c>
      <c r="V58">
        <f>SUM(M58:U58)</f>
        <v>46</v>
      </c>
      <c r="W58" s="80">
        <f>SUM(V58+L58)</f>
        <v>86</v>
      </c>
    </row>
    <row r="59" spans="1:23" x14ac:dyDescent="0.35">
      <c r="A59" s="1" t="s">
        <v>38</v>
      </c>
      <c r="B59" s="61">
        <f>((A58-MIN(A56,A58,A63,A65)))</f>
        <v>4</v>
      </c>
      <c r="W59" s="60"/>
    </row>
    <row r="60" spans="1:23" x14ac:dyDescent="0.35">
      <c r="B60" s="84" t="s">
        <v>21</v>
      </c>
      <c r="C60" s="68">
        <f>MIN(C58,C56)</f>
        <v>5</v>
      </c>
      <c r="D60" s="68">
        <f t="shared" ref="D60:U60" si="21">MIN(D58,D56)</f>
        <v>4</v>
      </c>
      <c r="E60" s="68">
        <f t="shared" si="21"/>
        <v>3</v>
      </c>
      <c r="F60" s="68">
        <f t="shared" si="21"/>
        <v>5</v>
      </c>
      <c r="G60" s="68">
        <f t="shared" si="21"/>
        <v>5</v>
      </c>
      <c r="H60" s="68">
        <f t="shared" si="21"/>
        <v>3</v>
      </c>
      <c r="I60" s="68">
        <f t="shared" si="21"/>
        <v>4</v>
      </c>
      <c r="J60" s="68">
        <f t="shared" si="21"/>
        <v>4</v>
      </c>
      <c r="K60" s="68">
        <f t="shared" si="21"/>
        <v>4</v>
      </c>
      <c r="L60" s="68">
        <f>SUM(C60:K60)</f>
        <v>37</v>
      </c>
      <c r="M60" s="68">
        <f t="shared" si="21"/>
        <v>5</v>
      </c>
      <c r="N60" s="68">
        <f t="shared" si="21"/>
        <v>4</v>
      </c>
      <c r="O60" s="68">
        <f t="shared" si="21"/>
        <v>6</v>
      </c>
      <c r="P60" s="68">
        <f t="shared" si="21"/>
        <v>5</v>
      </c>
      <c r="Q60" s="68">
        <f t="shared" si="21"/>
        <v>3</v>
      </c>
      <c r="R60" s="68">
        <f t="shared" si="21"/>
        <v>5</v>
      </c>
      <c r="S60" s="68">
        <f t="shared" si="21"/>
        <v>4</v>
      </c>
      <c r="T60" s="68">
        <f t="shared" si="21"/>
        <v>5</v>
      </c>
      <c r="U60" s="68">
        <f t="shared" si="21"/>
        <v>4</v>
      </c>
      <c r="V60" s="68">
        <f>SUM(M60:U60)</f>
        <v>41</v>
      </c>
      <c r="W60" s="74">
        <f>SUM(V60+L60)</f>
        <v>78</v>
      </c>
    </row>
    <row r="61" spans="1:23" x14ac:dyDescent="0.35">
      <c r="B61" s="106" t="s">
        <v>22</v>
      </c>
      <c r="C61" s="89">
        <f>IF((C60)&lt;&gt;(C67),(IF((C67)&gt;(C60),(1),(0))),(0.5))</f>
        <v>0.5</v>
      </c>
      <c r="D61" s="89">
        <f t="shared" ref="D61:U61" si="22">IF((D60)&lt;&gt;(D67),(IF((D67)&gt;(D60),(1),(0))),(0.5))</f>
        <v>0.5</v>
      </c>
      <c r="E61" s="89">
        <f t="shared" si="22"/>
        <v>0.5</v>
      </c>
      <c r="F61" s="89">
        <f t="shared" si="22"/>
        <v>1</v>
      </c>
      <c r="G61" s="89">
        <f t="shared" si="22"/>
        <v>0</v>
      </c>
      <c r="H61" s="89">
        <f t="shared" si="22"/>
        <v>0.5</v>
      </c>
      <c r="I61" s="89">
        <f t="shared" si="22"/>
        <v>1</v>
      </c>
      <c r="J61" s="89">
        <f t="shared" si="22"/>
        <v>0.5</v>
      </c>
      <c r="K61" s="89">
        <f t="shared" si="22"/>
        <v>1</v>
      </c>
      <c r="L61" s="89">
        <f>SUM(C61:K61)</f>
        <v>5.5</v>
      </c>
      <c r="M61" s="89">
        <f t="shared" si="22"/>
        <v>0.5</v>
      </c>
      <c r="N61" s="89">
        <f t="shared" si="22"/>
        <v>0</v>
      </c>
      <c r="O61" s="89">
        <f t="shared" si="22"/>
        <v>0.5</v>
      </c>
      <c r="P61" s="89">
        <f t="shared" si="22"/>
        <v>0.5</v>
      </c>
      <c r="Q61" s="89">
        <f t="shared" si="22"/>
        <v>1</v>
      </c>
      <c r="R61" s="89">
        <f t="shared" si="22"/>
        <v>0</v>
      </c>
      <c r="S61" s="89">
        <f t="shared" si="22"/>
        <v>1</v>
      </c>
      <c r="T61" s="89">
        <f t="shared" si="22"/>
        <v>0.5</v>
      </c>
      <c r="U61" s="89">
        <f t="shared" si="22"/>
        <v>0.5</v>
      </c>
      <c r="V61" s="89">
        <f>SUM(M61:U61)</f>
        <v>4.5</v>
      </c>
      <c r="W61" s="107">
        <f>SUM(L61,V61)</f>
        <v>10</v>
      </c>
    </row>
    <row r="62" spans="1:23" x14ac:dyDescent="0.35">
      <c r="B62" s="75"/>
      <c r="W62" s="60"/>
    </row>
    <row r="63" spans="1:23" x14ac:dyDescent="0.35">
      <c r="A63" s="1">
        <f>VLOOKUP(B63,'Player Info'!B5:C55,2,FALSE)</f>
        <v>12</v>
      </c>
      <c r="B63" s="61" t="str">
        <f>B17</f>
        <v>Stremlau</v>
      </c>
      <c r="C63">
        <f t="shared" ref="C63:K63" si="23">C17-IF(($B64)&gt;=(C$10),(IF(($B64)-18&gt;=(C$10),2,1)),0)</f>
        <v>5</v>
      </c>
      <c r="D63">
        <f t="shared" si="23"/>
        <v>4</v>
      </c>
      <c r="E63">
        <f t="shared" si="23"/>
        <v>3</v>
      </c>
      <c r="F63">
        <f t="shared" si="23"/>
        <v>8</v>
      </c>
      <c r="G63">
        <f t="shared" si="23"/>
        <v>5</v>
      </c>
      <c r="H63">
        <f t="shared" si="23"/>
        <v>3</v>
      </c>
      <c r="I63">
        <f t="shared" si="23"/>
        <v>6</v>
      </c>
      <c r="J63">
        <f t="shared" si="23"/>
        <v>4</v>
      </c>
      <c r="K63">
        <f t="shared" si="23"/>
        <v>6</v>
      </c>
      <c r="L63">
        <f>SUM(C63:K63)</f>
        <v>44</v>
      </c>
      <c r="M63">
        <f t="shared" ref="M63:U63" si="24">M17-IF(($B64)&gt;=(M$10),(IF(($B64)-18&gt;=(M$10),2,1)),0)</f>
        <v>5</v>
      </c>
      <c r="N63">
        <f t="shared" si="24"/>
        <v>3</v>
      </c>
      <c r="O63">
        <f t="shared" si="24"/>
        <v>6</v>
      </c>
      <c r="P63">
        <f t="shared" si="24"/>
        <v>5</v>
      </c>
      <c r="Q63">
        <f t="shared" si="24"/>
        <v>5</v>
      </c>
      <c r="R63">
        <f t="shared" si="24"/>
        <v>4</v>
      </c>
      <c r="S63">
        <f t="shared" si="24"/>
        <v>6</v>
      </c>
      <c r="T63">
        <f t="shared" si="24"/>
        <v>5</v>
      </c>
      <c r="U63">
        <f t="shared" si="24"/>
        <v>4</v>
      </c>
      <c r="V63">
        <f>SUM(M63:U63)</f>
        <v>43</v>
      </c>
      <c r="W63" s="60">
        <f>SUM(L63+V63)</f>
        <v>87</v>
      </c>
    </row>
    <row r="64" spans="1:23" x14ac:dyDescent="0.35">
      <c r="A64" s="1" t="s">
        <v>38</v>
      </c>
      <c r="B64" s="76">
        <f>((A63-MIN(A56,A58,A63,A65)))</f>
        <v>0</v>
      </c>
      <c r="W64" s="60"/>
    </row>
    <row r="65" spans="1:23" x14ac:dyDescent="0.35">
      <c r="A65" s="1">
        <f>VLOOKUP(B65,'Player Info'!B5:C55,2,FALSE)</f>
        <v>15</v>
      </c>
      <c r="B65" s="61" t="str">
        <f>B18</f>
        <v>Reimers</v>
      </c>
      <c r="C65">
        <f t="shared" ref="C65:K65" si="25">C18-IF(($B66)&gt;=(C$10),(IF(($B66)-18&gt;=(C$10),2,1)),0)</f>
        <v>5</v>
      </c>
      <c r="D65">
        <f t="shared" si="25"/>
        <v>4</v>
      </c>
      <c r="E65">
        <f t="shared" si="25"/>
        <v>4</v>
      </c>
      <c r="F65">
        <f t="shared" si="25"/>
        <v>6</v>
      </c>
      <c r="G65">
        <f t="shared" si="25"/>
        <v>4</v>
      </c>
      <c r="H65">
        <f t="shared" si="25"/>
        <v>3</v>
      </c>
      <c r="I65">
        <f t="shared" si="25"/>
        <v>5</v>
      </c>
      <c r="J65">
        <f t="shared" si="25"/>
        <v>6</v>
      </c>
      <c r="K65">
        <f t="shared" si="25"/>
        <v>7</v>
      </c>
      <c r="L65">
        <f>SUM(C65:K65)</f>
        <v>44</v>
      </c>
      <c r="M65">
        <f t="shared" ref="M65:U65" si="26">M18-IF(($B66)&gt;=(M$10),(IF(($B66)-18&gt;=(M$10),2,1)),0)</f>
        <v>5</v>
      </c>
      <c r="N65">
        <f t="shared" si="26"/>
        <v>2</v>
      </c>
      <c r="O65">
        <f t="shared" si="26"/>
        <v>8</v>
      </c>
      <c r="P65">
        <f t="shared" si="26"/>
        <v>7</v>
      </c>
      <c r="Q65">
        <f t="shared" si="26"/>
        <v>4</v>
      </c>
      <c r="R65">
        <f t="shared" si="26"/>
        <v>4</v>
      </c>
      <c r="S65">
        <f t="shared" si="26"/>
        <v>7</v>
      </c>
      <c r="T65">
        <f t="shared" si="26"/>
        <v>5</v>
      </c>
      <c r="U65">
        <f t="shared" si="26"/>
        <v>5</v>
      </c>
      <c r="V65">
        <f>SUM(M65:U65)</f>
        <v>47</v>
      </c>
      <c r="W65" s="60">
        <f>SUM(V65+L65)</f>
        <v>91</v>
      </c>
    </row>
    <row r="66" spans="1:23" x14ac:dyDescent="0.35">
      <c r="A66" s="1" t="s">
        <v>38</v>
      </c>
      <c r="B66" s="61">
        <f>((A65-MIN(A56,A58,A63,A65)))</f>
        <v>3</v>
      </c>
      <c r="W66" s="60"/>
    </row>
    <row r="67" spans="1:23" x14ac:dyDescent="0.35">
      <c r="B67" s="84" t="s">
        <v>21</v>
      </c>
      <c r="C67" s="68">
        <f>MIN(C65,C63)</f>
        <v>5</v>
      </c>
      <c r="D67" s="68">
        <f t="shared" ref="D67:U67" si="27">MIN(D65,D63)</f>
        <v>4</v>
      </c>
      <c r="E67" s="68">
        <f t="shared" si="27"/>
        <v>3</v>
      </c>
      <c r="F67" s="68">
        <f t="shared" si="27"/>
        <v>6</v>
      </c>
      <c r="G67" s="68">
        <f t="shared" si="27"/>
        <v>4</v>
      </c>
      <c r="H67" s="68">
        <f t="shared" si="27"/>
        <v>3</v>
      </c>
      <c r="I67" s="68">
        <f t="shared" si="27"/>
        <v>5</v>
      </c>
      <c r="J67" s="68">
        <f t="shared" si="27"/>
        <v>4</v>
      </c>
      <c r="K67" s="68">
        <f t="shared" si="27"/>
        <v>6</v>
      </c>
      <c r="L67" s="68">
        <f>SUM(C67:K67)</f>
        <v>40</v>
      </c>
      <c r="M67" s="68">
        <f t="shared" si="27"/>
        <v>5</v>
      </c>
      <c r="N67" s="68">
        <f t="shared" si="27"/>
        <v>2</v>
      </c>
      <c r="O67" s="68">
        <f t="shared" si="27"/>
        <v>6</v>
      </c>
      <c r="P67" s="68">
        <f t="shared" si="27"/>
        <v>5</v>
      </c>
      <c r="Q67" s="68">
        <f t="shared" si="27"/>
        <v>4</v>
      </c>
      <c r="R67" s="68">
        <f t="shared" si="27"/>
        <v>4</v>
      </c>
      <c r="S67" s="68">
        <f t="shared" si="27"/>
        <v>6</v>
      </c>
      <c r="T67" s="68">
        <f t="shared" si="27"/>
        <v>5</v>
      </c>
      <c r="U67" s="68">
        <f t="shared" si="27"/>
        <v>4</v>
      </c>
      <c r="V67" s="68">
        <f>SUM(M67:U67)</f>
        <v>41</v>
      </c>
      <c r="W67" s="74">
        <f>SUM(L67+V67)</f>
        <v>81</v>
      </c>
    </row>
    <row r="68" spans="1:23" x14ac:dyDescent="0.35">
      <c r="B68" s="108" t="s">
        <v>22</v>
      </c>
      <c r="C68" s="109">
        <f>IF((C67)&lt;&gt;(C60),(IF((C60)&gt;(C67),(1),(0))),(0.5))</f>
        <v>0.5</v>
      </c>
      <c r="D68" s="109">
        <f t="shared" ref="D68:U68" si="28">IF((D67)&lt;&gt;(D60),(IF((D60)&gt;(D67),(1),(0))),(0.5))</f>
        <v>0.5</v>
      </c>
      <c r="E68" s="109">
        <f t="shared" si="28"/>
        <v>0.5</v>
      </c>
      <c r="F68" s="109">
        <f t="shared" si="28"/>
        <v>0</v>
      </c>
      <c r="G68" s="109">
        <f t="shared" si="28"/>
        <v>1</v>
      </c>
      <c r="H68" s="109">
        <f t="shared" si="28"/>
        <v>0.5</v>
      </c>
      <c r="I68" s="109">
        <f t="shared" si="28"/>
        <v>0</v>
      </c>
      <c r="J68" s="109">
        <f t="shared" si="28"/>
        <v>0.5</v>
      </c>
      <c r="K68" s="109">
        <f t="shared" si="28"/>
        <v>0</v>
      </c>
      <c r="L68" s="109">
        <f>SUM(C68:K68)</f>
        <v>3.5</v>
      </c>
      <c r="M68" s="109">
        <f t="shared" si="28"/>
        <v>0.5</v>
      </c>
      <c r="N68" s="109">
        <f t="shared" si="28"/>
        <v>1</v>
      </c>
      <c r="O68" s="109">
        <f t="shared" si="28"/>
        <v>0.5</v>
      </c>
      <c r="P68" s="109">
        <f t="shared" si="28"/>
        <v>0.5</v>
      </c>
      <c r="Q68" s="109">
        <f t="shared" si="28"/>
        <v>0</v>
      </c>
      <c r="R68" s="109">
        <f t="shared" si="28"/>
        <v>1</v>
      </c>
      <c r="S68" s="109">
        <f t="shared" si="28"/>
        <v>0</v>
      </c>
      <c r="T68" s="109">
        <f t="shared" si="28"/>
        <v>0.5</v>
      </c>
      <c r="U68" s="109">
        <f t="shared" si="28"/>
        <v>0.5</v>
      </c>
      <c r="V68" s="109">
        <f>SUM(M68:U68)</f>
        <v>4.5</v>
      </c>
      <c r="W68" s="110">
        <f>SUM(L68+V68)</f>
        <v>8</v>
      </c>
    </row>
    <row r="69" spans="1:23" x14ac:dyDescent="0.35">
      <c r="B69" s="22"/>
      <c r="W69" s="5"/>
    </row>
    <row r="70" spans="1:23" ht="15" thickBot="1" x14ac:dyDescent="0.4">
      <c r="B70" s="22"/>
      <c r="W70" s="5"/>
    </row>
    <row r="71" spans="1:23" x14ac:dyDescent="0.35">
      <c r="B71" s="20" t="s">
        <v>26</v>
      </c>
      <c r="C71" s="21"/>
      <c r="D71" s="21"/>
      <c r="E71" s="21"/>
      <c r="F71" s="21"/>
      <c r="G71" s="21"/>
      <c r="H71" s="21"/>
      <c r="I71" s="21"/>
      <c r="J71" s="21"/>
      <c r="K71" s="21"/>
      <c r="L71" s="21"/>
      <c r="M71" s="21"/>
      <c r="N71" s="21"/>
      <c r="O71" s="21"/>
      <c r="P71" s="21"/>
      <c r="Q71" s="21"/>
      <c r="R71" s="643" t="s">
        <v>25</v>
      </c>
      <c r="S71" s="643"/>
      <c r="T71" s="670"/>
      <c r="U71" s="671"/>
      <c r="V71" s="671"/>
      <c r="W71" s="672"/>
    </row>
    <row r="72" spans="1:23" x14ac:dyDescent="0.35">
      <c r="A72" s="1">
        <f>VLOOKUP(B72,'Player Info'!B5:C55,2,FALSE)</f>
        <v>16</v>
      </c>
      <c r="B72" s="63" t="str">
        <f>B19</f>
        <v>Havel</v>
      </c>
      <c r="C72">
        <f t="shared" ref="C72:K72" si="29">C19-IF(($B73)&gt;=(C$10),(IF(($B73)-18&gt;=(C$10),2,1)),0)</f>
        <v>4</v>
      </c>
      <c r="D72">
        <f t="shared" si="29"/>
        <v>4</v>
      </c>
      <c r="E72">
        <f t="shared" si="29"/>
        <v>5</v>
      </c>
      <c r="F72">
        <f t="shared" si="29"/>
        <v>6</v>
      </c>
      <c r="G72">
        <f t="shared" si="29"/>
        <v>5</v>
      </c>
      <c r="H72">
        <f t="shared" si="29"/>
        <v>4</v>
      </c>
      <c r="I72">
        <f t="shared" si="29"/>
        <v>4</v>
      </c>
      <c r="J72">
        <f t="shared" si="29"/>
        <v>6</v>
      </c>
      <c r="K72">
        <f t="shared" si="29"/>
        <v>5</v>
      </c>
      <c r="L72">
        <f>SUM(C72:K72)</f>
        <v>43</v>
      </c>
      <c r="M72">
        <f t="shared" ref="M72:U72" si="30">M19-IF(($B73)&gt;=(M$10),(IF(($B73)-18&gt;=(M$10),2,1)),0)</f>
        <v>7</v>
      </c>
      <c r="N72">
        <f t="shared" si="30"/>
        <v>5</v>
      </c>
      <c r="O72">
        <f t="shared" si="30"/>
        <v>5</v>
      </c>
      <c r="P72">
        <f t="shared" si="30"/>
        <v>5</v>
      </c>
      <c r="Q72">
        <f t="shared" si="30"/>
        <v>4</v>
      </c>
      <c r="R72">
        <f t="shared" si="30"/>
        <v>5</v>
      </c>
      <c r="S72">
        <f t="shared" si="30"/>
        <v>5</v>
      </c>
      <c r="T72">
        <f t="shared" si="30"/>
        <v>4</v>
      </c>
      <c r="U72">
        <f t="shared" si="30"/>
        <v>5</v>
      </c>
      <c r="V72">
        <f>SUM(M72:U72)</f>
        <v>45</v>
      </c>
      <c r="W72" s="5">
        <f>SUM(L72+V72)</f>
        <v>88</v>
      </c>
    </row>
    <row r="73" spans="1:23" x14ac:dyDescent="0.35">
      <c r="A73" s="1" t="s">
        <v>38</v>
      </c>
      <c r="B73" s="65">
        <f>((A72-MIN(A72,A74,A79,A81)))</f>
        <v>0</v>
      </c>
      <c r="W73" s="5"/>
    </row>
    <row r="74" spans="1:23" x14ac:dyDescent="0.35">
      <c r="A74" s="1">
        <f>VLOOKUP(B74,'Player Info'!B5:C55,2,FALSE)</f>
        <v>17</v>
      </c>
      <c r="B74" s="63" t="str">
        <f>B20</f>
        <v>Tilley</v>
      </c>
      <c r="C74">
        <f t="shared" ref="C74:K74" si="31">C20-IF(($B75)&gt;=(C$10),(IF(($B75)-18&gt;=(C$10),2,1)),0)</f>
        <v>7</v>
      </c>
      <c r="D74">
        <f t="shared" si="31"/>
        <v>5</v>
      </c>
      <c r="E74">
        <f t="shared" si="31"/>
        <v>4</v>
      </c>
      <c r="F74">
        <f t="shared" si="31"/>
        <v>5</v>
      </c>
      <c r="G74">
        <f t="shared" si="31"/>
        <v>5</v>
      </c>
      <c r="H74">
        <f t="shared" si="31"/>
        <v>4</v>
      </c>
      <c r="I74">
        <f t="shared" si="31"/>
        <v>6</v>
      </c>
      <c r="J74">
        <f t="shared" si="31"/>
        <v>5</v>
      </c>
      <c r="K74">
        <f t="shared" si="31"/>
        <v>7</v>
      </c>
      <c r="L74">
        <f>SUM(C74:K74)</f>
        <v>48</v>
      </c>
      <c r="M74">
        <f t="shared" ref="M74:U74" si="32">M20-IF(($B75)&gt;=(M$10),(IF(($B75)-18&gt;=(M$10),2,1)),0)</f>
        <v>6</v>
      </c>
      <c r="N74">
        <f t="shared" si="32"/>
        <v>6</v>
      </c>
      <c r="O74">
        <f t="shared" si="32"/>
        <v>8</v>
      </c>
      <c r="P74">
        <f t="shared" si="32"/>
        <v>6</v>
      </c>
      <c r="Q74">
        <f t="shared" si="32"/>
        <v>3</v>
      </c>
      <c r="R74">
        <f t="shared" si="32"/>
        <v>4</v>
      </c>
      <c r="S74">
        <f t="shared" si="32"/>
        <v>6</v>
      </c>
      <c r="T74">
        <f t="shared" si="32"/>
        <v>5</v>
      </c>
      <c r="U74">
        <f t="shared" si="32"/>
        <v>5</v>
      </c>
      <c r="V74">
        <f>SUM(M74:U74)</f>
        <v>49</v>
      </c>
      <c r="W74" s="5">
        <f>SUM(L74+V74)</f>
        <v>97</v>
      </c>
    </row>
    <row r="75" spans="1:23" x14ac:dyDescent="0.35">
      <c r="A75" s="1" t="s">
        <v>38</v>
      </c>
      <c r="B75" s="63">
        <f>((A74-MIN(A72,A74,A79,A81)))</f>
        <v>1</v>
      </c>
      <c r="W75" s="5"/>
    </row>
    <row r="76" spans="1:23" x14ac:dyDescent="0.35">
      <c r="B76" s="85" t="s">
        <v>21</v>
      </c>
      <c r="C76" s="68">
        <f>MIN(C72,C74)</f>
        <v>4</v>
      </c>
      <c r="D76" s="68">
        <f t="shared" ref="D76:U76" si="33">MIN(D72,D74)</f>
        <v>4</v>
      </c>
      <c r="E76" s="68">
        <f t="shared" si="33"/>
        <v>4</v>
      </c>
      <c r="F76" s="68">
        <f t="shared" si="33"/>
        <v>5</v>
      </c>
      <c r="G76" s="68">
        <f t="shared" si="33"/>
        <v>5</v>
      </c>
      <c r="H76" s="68">
        <f t="shared" si="33"/>
        <v>4</v>
      </c>
      <c r="I76" s="68">
        <f t="shared" si="33"/>
        <v>4</v>
      </c>
      <c r="J76" s="68">
        <f t="shared" si="33"/>
        <v>5</v>
      </c>
      <c r="K76" s="68">
        <f t="shared" si="33"/>
        <v>5</v>
      </c>
      <c r="L76" s="68">
        <f>SUM(C76:K76)</f>
        <v>40</v>
      </c>
      <c r="M76" s="68">
        <f t="shared" si="33"/>
        <v>6</v>
      </c>
      <c r="N76" s="68">
        <f t="shared" si="33"/>
        <v>5</v>
      </c>
      <c r="O76" s="68">
        <f t="shared" si="33"/>
        <v>5</v>
      </c>
      <c r="P76" s="68">
        <f t="shared" si="33"/>
        <v>5</v>
      </c>
      <c r="Q76" s="68">
        <f t="shared" si="33"/>
        <v>3</v>
      </c>
      <c r="R76" s="68">
        <f t="shared" si="33"/>
        <v>4</v>
      </c>
      <c r="S76" s="68">
        <f t="shared" si="33"/>
        <v>5</v>
      </c>
      <c r="T76" s="68">
        <f t="shared" si="33"/>
        <v>4</v>
      </c>
      <c r="U76" s="68">
        <f t="shared" si="33"/>
        <v>5</v>
      </c>
      <c r="V76" s="68">
        <f>SUM(M76:U76)</f>
        <v>42</v>
      </c>
      <c r="W76" s="66">
        <f>SUM(L76+V76)</f>
        <v>82</v>
      </c>
    </row>
    <row r="77" spans="1:23" x14ac:dyDescent="0.35">
      <c r="B77" s="111" t="s">
        <v>22</v>
      </c>
      <c r="C77" s="89">
        <f>IF((C76)&lt;&gt;(C83),(IF((C83)&gt;(C76),(1),(0))),(0.5))</f>
        <v>0.5</v>
      </c>
      <c r="D77" s="89">
        <f t="shared" ref="D77:U77" si="34">IF((D76)&lt;&gt;(D83),(IF((D83)&gt;(D76),(1),(0))),(0.5))</f>
        <v>1</v>
      </c>
      <c r="E77" s="89">
        <f t="shared" si="34"/>
        <v>0</v>
      </c>
      <c r="F77" s="89">
        <f t="shared" si="34"/>
        <v>0.5</v>
      </c>
      <c r="G77" s="89">
        <f t="shared" si="34"/>
        <v>0.5</v>
      </c>
      <c r="H77" s="89">
        <f t="shared" si="34"/>
        <v>0.5</v>
      </c>
      <c r="I77" s="89">
        <f t="shared" si="34"/>
        <v>0.5</v>
      </c>
      <c r="J77" s="89">
        <f t="shared" si="34"/>
        <v>0</v>
      </c>
      <c r="K77" s="89">
        <f t="shared" si="34"/>
        <v>0</v>
      </c>
      <c r="L77" s="89">
        <f>SUM(C77:K77)</f>
        <v>3.5</v>
      </c>
      <c r="M77" s="89">
        <f t="shared" si="34"/>
        <v>1</v>
      </c>
      <c r="N77" s="89">
        <f t="shared" si="34"/>
        <v>0</v>
      </c>
      <c r="O77" s="89">
        <f t="shared" si="34"/>
        <v>0.5</v>
      </c>
      <c r="P77" s="89">
        <f t="shared" si="34"/>
        <v>0</v>
      </c>
      <c r="Q77" s="89">
        <f t="shared" si="34"/>
        <v>0.5</v>
      </c>
      <c r="R77" s="89">
        <f t="shared" si="34"/>
        <v>1</v>
      </c>
      <c r="S77" s="89">
        <f t="shared" si="34"/>
        <v>0.5</v>
      </c>
      <c r="T77" s="89">
        <f t="shared" si="34"/>
        <v>1</v>
      </c>
      <c r="U77" s="89">
        <f t="shared" si="34"/>
        <v>0</v>
      </c>
      <c r="V77" s="89">
        <f>SUM(M77:U77)</f>
        <v>4.5</v>
      </c>
      <c r="W77" s="112">
        <f>SUM(L77+V77)</f>
        <v>8</v>
      </c>
    </row>
    <row r="78" spans="1:23" x14ac:dyDescent="0.35">
      <c r="B78" s="23"/>
      <c r="W78" s="5"/>
    </row>
    <row r="79" spans="1:23" x14ac:dyDescent="0.35">
      <c r="A79" s="1">
        <f>VLOOKUP(B79,'Player Info'!B5:C55,2,FALSE)</f>
        <v>18</v>
      </c>
      <c r="B79" s="63" t="str">
        <f>B21</f>
        <v>Greiner</v>
      </c>
      <c r="C79">
        <f t="shared" ref="C79:K79" si="35">C21-IF(($B80)&gt;=(C$10),(IF(($B80)-18&gt;=(C$10),2,1)),0)</f>
        <v>4</v>
      </c>
      <c r="D79">
        <f t="shared" si="35"/>
        <v>5</v>
      </c>
      <c r="E79">
        <f t="shared" si="35"/>
        <v>3</v>
      </c>
      <c r="F79">
        <f t="shared" si="35"/>
        <v>5</v>
      </c>
      <c r="G79">
        <f t="shared" si="35"/>
        <v>5</v>
      </c>
      <c r="H79">
        <f t="shared" si="35"/>
        <v>4</v>
      </c>
      <c r="I79">
        <f t="shared" si="35"/>
        <v>4</v>
      </c>
      <c r="J79">
        <f t="shared" si="35"/>
        <v>5</v>
      </c>
      <c r="K79">
        <f t="shared" si="35"/>
        <v>6</v>
      </c>
      <c r="L79">
        <f>SUM(C79:K79)</f>
        <v>41</v>
      </c>
      <c r="M79">
        <f t="shared" ref="M79:U79" si="36">M21-IF(($B80)&gt;=(M$10),(IF(($B80)-18&gt;=(M$10),2,1)),0)</f>
        <v>7</v>
      </c>
      <c r="N79">
        <f t="shared" si="36"/>
        <v>1</v>
      </c>
      <c r="O79">
        <f t="shared" si="36"/>
        <v>6</v>
      </c>
      <c r="P79">
        <f t="shared" si="36"/>
        <v>4</v>
      </c>
      <c r="Q79">
        <f t="shared" si="36"/>
        <v>4</v>
      </c>
      <c r="R79">
        <f t="shared" si="36"/>
        <v>5</v>
      </c>
      <c r="S79">
        <f t="shared" si="36"/>
        <v>5</v>
      </c>
      <c r="T79">
        <f t="shared" si="36"/>
        <v>5</v>
      </c>
      <c r="U79">
        <f t="shared" si="36"/>
        <v>4</v>
      </c>
      <c r="V79">
        <f>SUM(M79:U79)</f>
        <v>41</v>
      </c>
      <c r="W79" s="5">
        <f>SUM(L79+V79)</f>
        <v>82</v>
      </c>
    </row>
    <row r="80" spans="1:23" x14ac:dyDescent="0.35">
      <c r="A80" s="1" t="s">
        <v>38</v>
      </c>
      <c r="B80" s="65">
        <f>((A79-MIN(A72,A74,A79,A81)))</f>
        <v>2</v>
      </c>
      <c r="W80" s="5"/>
    </row>
    <row r="81" spans="1:23" x14ac:dyDescent="0.35">
      <c r="A81" s="1">
        <f>VLOOKUP(B81,'Player Info'!B5:C55,2,FALSE)</f>
        <v>20</v>
      </c>
      <c r="B81" s="63" t="str">
        <f>B22</f>
        <v>Hart</v>
      </c>
      <c r="C81">
        <f t="shared" ref="C81:K81" si="37">C22-IF(($B82)&gt;=(C$10),(IF(($B82)-18&gt;=(C$10),2,1)),0)</f>
        <v>7</v>
      </c>
      <c r="D81">
        <f t="shared" si="37"/>
        <v>5</v>
      </c>
      <c r="E81">
        <f t="shared" si="37"/>
        <v>3</v>
      </c>
      <c r="F81">
        <f t="shared" si="37"/>
        <v>6</v>
      </c>
      <c r="G81">
        <f t="shared" si="37"/>
        <v>6</v>
      </c>
      <c r="H81">
        <f t="shared" si="37"/>
        <v>4</v>
      </c>
      <c r="I81">
        <f t="shared" si="37"/>
        <v>5</v>
      </c>
      <c r="J81">
        <f t="shared" si="37"/>
        <v>4</v>
      </c>
      <c r="K81">
        <f t="shared" si="37"/>
        <v>4</v>
      </c>
      <c r="L81">
        <f>SUM(C81:K81)</f>
        <v>44</v>
      </c>
      <c r="M81">
        <f t="shared" ref="M81:U81" si="38">M22-IF(($B82)&gt;=(M$10),(IF(($B82)-18&gt;=(M$10),2,1)),0)</f>
        <v>8</v>
      </c>
      <c r="N81">
        <f t="shared" si="38"/>
        <v>5</v>
      </c>
      <c r="O81">
        <f t="shared" si="38"/>
        <v>5</v>
      </c>
      <c r="P81">
        <f t="shared" si="38"/>
        <v>4</v>
      </c>
      <c r="Q81">
        <f t="shared" si="38"/>
        <v>3</v>
      </c>
      <c r="R81">
        <f t="shared" si="38"/>
        <v>5</v>
      </c>
      <c r="S81">
        <f t="shared" si="38"/>
        <v>7</v>
      </c>
      <c r="T81">
        <f t="shared" si="38"/>
        <v>5</v>
      </c>
      <c r="U81">
        <f t="shared" si="38"/>
        <v>4</v>
      </c>
      <c r="V81">
        <f>SUM(M81:U81)</f>
        <v>46</v>
      </c>
      <c r="W81" s="5">
        <f>SUM(L81+V81)</f>
        <v>90</v>
      </c>
    </row>
    <row r="82" spans="1:23" x14ac:dyDescent="0.35">
      <c r="A82" s="1" t="s">
        <v>38</v>
      </c>
      <c r="B82" s="63">
        <f>((A81-MIN(A72,A74,A79,A81)))</f>
        <v>4</v>
      </c>
      <c r="W82" s="5"/>
    </row>
    <row r="83" spans="1:23" x14ac:dyDescent="0.35">
      <c r="B83" s="85" t="s">
        <v>21</v>
      </c>
      <c r="C83" s="68">
        <f>MIN(C81,C79)</f>
        <v>4</v>
      </c>
      <c r="D83" s="68">
        <f t="shared" ref="D83:U83" si="39">MIN(D81,D79)</f>
        <v>5</v>
      </c>
      <c r="E83" s="68">
        <f t="shared" si="39"/>
        <v>3</v>
      </c>
      <c r="F83" s="68">
        <f t="shared" si="39"/>
        <v>5</v>
      </c>
      <c r="G83" s="68">
        <f t="shared" si="39"/>
        <v>5</v>
      </c>
      <c r="H83" s="68">
        <f t="shared" si="39"/>
        <v>4</v>
      </c>
      <c r="I83" s="68">
        <f t="shared" si="39"/>
        <v>4</v>
      </c>
      <c r="J83" s="68">
        <f t="shared" si="39"/>
        <v>4</v>
      </c>
      <c r="K83" s="68">
        <f t="shared" si="39"/>
        <v>4</v>
      </c>
      <c r="L83" s="68">
        <f>SUM(C83:K83)</f>
        <v>38</v>
      </c>
      <c r="M83" s="68">
        <f t="shared" si="39"/>
        <v>7</v>
      </c>
      <c r="N83" s="68">
        <f t="shared" si="39"/>
        <v>1</v>
      </c>
      <c r="O83" s="68">
        <f t="shared" si="39"/>
        <v>5</v>
      </c>
      <c r="P83" s="68">
        <f t="shared" si="39"/>
        <v>4</v>
      </c>
      <c r="Q83" s="68">
        <f t="shared" si="39"/>
        <v>3</v>
      </c>
      <c r="R83" s="68">
        <f t="shared" si="39"/>
        <v>5</v>
      </c>
      <c r="S83" s="68">
        <f t="shared" si="39"/>
        <v>5</v>
      </c>
      <c r="T83" s="68">
        <f t="shared" si="39"/>
        <v>5</v>
      </c>
      <c r="U83" s="68">
        <f t="shared" si="39"/>
        <v>4</v>
      </c>
      <c r="V83" s="68">
        <f>SUM(M83:U83)</f>
        <v>39</v>
      </c>
      <c r="W83" s="66">
        <f>SUM(L83+V83)</f>
        <v>77</v>
      </c>
    </row>
    <row r="84" spans="1:23" x14ac:dyDescent="0.35">
      <c r="B84" s="111" t="s">
        <v>22</v>
      </c>
      <c r="C84" s="89">
        <f>IF((C83)&lt;&gt;(C76),(IF((C76)&gt;(C83),(1),(0))),(0.5))</f>
        <v>0.5</v>
      </c>
      <c r="D84" s="89">
        <f t="shared" ref="D84:U84" si="40">IF((D83)&lt;&gt;(D76),(IF((D76)&gt;(D83),(1),(0))),(0.5))</f>
        <v>0</v>
      </c>
      <c r="E84" s="89">
        <f t="shared" si="40"/>
        <v>1</v>
      </c>
      <c r="F84" s="89">
        <f t="shared" si="40"/>
        <v>0.5</v>
      </c>
      <c r="G84" s="89">
        <f t="shared" si="40"/>
        <v>0.5</v>
      </c>
      <c r="H84" s="89">
        <f t="shared" si="40"/>
        <v>0.5</v>
      </c>
      <c r="I84" s="89">
        <f t="shared" si="40"/>
        <v>0.5</v>
      </c>
      <c r="J84" s="89">
        <f t="shared" si="40"/>
        <v>1</v>
      </c>
      <c r="K84" s="89">
        <f t="shared" si="40"/>
        <v>1</v>
      </c>
      <c r="L84" s="89">
        <f>SUM(C84:K84)</f>
        <v>5.5</v>
      </c>
      <c r="M84" s="89">
        <f t="shared" si="40"/>
        <v>0</v>
      </c>
      <c r="N84" s="89">
        <f t="shared" si="40"/>
        <v>1</v>
      </c>
      <c r="O84" s="89">
        <f t="shared" si="40"/>
        <v>0.5</v>
      </c>
      <c r="P84" s="89">
        <f t="shared" si="40"/>
        <v>1</v>
      </c>
      <c r="Q84" s="89">
        <f t="shared" si="40"/>
        <v>0.5</v>
      </c>
      <c r="R84" s="89">
        <f t="shared" si="40"/>
        <v>0</v>
      </c>
      <c r="S84" s="89">
        <f t="shared" si="40"/>
        <v>0.5</v>
      </c>
      <c r="T84" s="89">
        <f t="shared" si="40"/>
        <v>0</v>
      </c>
      <c r="U84" s="89">
        <f t="shared" si="40"/>
        <v>1</v>
      </c>
      <c r="V84" s="89">
        <f>SUM(M84:U84)</f>
        <v>4.5</v>
      </c>
      <c r="W84" s="112">
        <f>SUM(L84+V84)</f>
        <v>10</v>
      </c>
    </row>
    <row r="85" spans="1:23" ht="15" thickBot="1" x14ac:dyDescent="0.4">
      <c r="B85" s="22"/>
      <c r="W85" s="5"/>
    </row>
    <row r="86" spans="1:23" x14ac:dyDescent="0.35">
      <c r="B86" s="20" t="s">
        <v>27</v>
      </c>
      <c r="C86" s="21"/>
      <c r="D86" s="21"/>
      <c r="E86" s="21"/>
      <c r="F86" s="21"/>
      <c r="G86" s="21"/>
      <c r="H86" s="21"/>
      <c r="I86" s="21"/>
      <c r="J86" s="21"/>
      <c r="K86" s="21"/>
      <c r="L86" s="21"/>
      <c r="M86" s="21"/>
      <c r="N86" s="21"/>
      <c r="O86" s="21"/>
      <c r="P86" s="21"/>
      <c r="Q86" s="21"/>
      <c r="R86" s="643" t="s">
        <v>25</v>
      </c>
      <c r="S86" s="643"/>
      <c r="T86" s="670"/>
      <c r="U86" s="671"/>
      <c r="V86" s="671"/>
      <c r="W86" s="672"/>
    </row>
    <row r="87" spans="1:23" x14ac:dyDescent="0.35">
      <c r="A87" s="1">
        <f>VLOOKUP(B87,'Player Info'!B5:C55,2,FALSE)</f>
        <v>26</v>
      </c>
      <c r="B87" s="63" t="str">
        <f>B23</f>
        <v>Stever</v>
      </c>
      <c r="C87">
        <f t="shared" ref="C87:K87" si="41">C23-IF(($B88)&gt;=(C$10),(IF(($B88)-18&gt;=(C$10),2,1)),0)</f>
        <v>5</v>
      </c>
      <c r="D87">
        <f t="shared" si="41"/>
        <v>5</v>
      </c>
      <c r="E87">
        <f t="shared" si="41"/>
        <v>3</v>
      </c>
      <c r="F87">
        <f t="shared" si="41"/>
        <v>6</v>
      </c>
      <c r="G87">
        <f t="shared" si="41"/>
        <v>4</v>
      </c>
      <c r="H87">
        <f t="shared" si="41"/>
        <v>3</v>
      </c>
      <c r="I87">
        <f t="shared" si="41"/>
        <v>5</v>
      </c>
      <c r="J87">
        <f t="shared" si="41"/>
        <v>8</v>
      </c>
      <c r="K87">
        <f t="shared" si="41"/>
        <v>7</v>
      </c>
      <c r="L87">
        <f>SUM(C87:K87)</f>
        <v>46</v>
      </c>
      <c r="M87">
        <f t="shared" ref="M87:U87" si="42">M23-IF(($B88)&gt;=(M$10),(IF(($B88)-18&gt;=(M$10),2,1)),0)</f>
        <v>5</v>
      </c>
      <c r="N87">
        <f t="shared" si="42"/>
        <v>4</v>
      </c>
      <c r="O87">
        <f t="shared" si="42"/>
        <v>7</v>
      </c>
      <c r="P87">
        <f t="shared" si="42"/>
        <v>5</v>
      </c>
      <c r="Q87">
        <f t="shared" si="42"/>
        <v>3</v>
      </c>
      <c r="R87">
        <f t="shared" si="42"/>
        <v>5</v>
      </c>
      <c r="S87">
        <f t="shared" si="42"/>
        <v>6</v>
      </c>
      <c r="T87">
        <f t="shared" si="42"/>
        <v>5</v>
      </c>
      <c r="U87">
        <f t="shared" si="42"/>
        <v>4</v>
      </c>
      <c r="V87">
        <f>SUM(M87:U87)</f>
        <v>44</v>
      </c>
      <c r="W87" s="5">
        <f>SUM(L87+V87)</f>
        <v>90</v>
      </c>
    </row>
    <row r="88" spans="1:23" x14ac:dyDescent="0.35">
      <c r="A88" s="1" t="s">
        <v>38</v>
      </c>
      <c r="B88" s="65">
        <f>((A87-MIN(A87,A89,A94,A96)))</f>
        <v>10</v>
      </c>
      <c r="W88" s="5"/>
    </row>
    <row r="89" spans="1:23" x14ac:dyDescent="0.35">
      <c r="A89" s="1">
        <f>VLOOKUP(B89,'Player Info'!B5:C55,2,FALSE)</f>
        <v>26</v>
      </c>
      <c r="B89" s="63" t="str">
        <f>B24</f>
        <v>Mueller</v>
      </c>
      <c r="C89">
        <f t="shared" ref="C89:K89" si="43">C24-IF(($B90)&gt;=(C$10),(IF(($B90)-18&gt;=(C$10),2,1)),0)</f>
        <v>5</v>
      </c>
      <c r="D89">
        <f t="shared" si="43"/>
        <v>5</v>
      </c>
      <c r="E89">
        <f t="shared" si="43"/>
        <v>3</v>
      </c>
      <c r="F89">
        <f t="shared" si="43"/>
        <v>6</v>
      </c>
      <c r="G89">
        <f t="shared" si="43"/>
        <v>6</v>
      </c>
      <c r="H89">
        <f t="shared" si="43"/>
        <v>3</v>
      </c>
      <c r="I89">
        <f t="shared" si="43"/>
        <v>5</v>
      </c>
      <c r="J89">
        <f t="shared" si="43"/>
        <v>6</v>
      </c>
      <c r="K89">
        <f t="shared" si="43"/>
        <v>5</v>
      </c>
      <c r="L89">
        <f>SUM(C89:K89)</f>
        <v>44</v>
      </c>
      <c r="M89">
        <f t="shared" ref="M89:U89" si="44">M24-IF(($B90)&gt;=(M$10),(IF(($B90)-18&gt;=(M$10),2,1)),0)</f>
        <v>5</v>
      </c>
      <c r="N89">
        <f t="shared" si="44"/>
        <v>4</v>
      </c>
      <c r="O89">
        <f t="shared" si="44"/>
        <v>8</v>
      </c>
      <c r="P89">
        <f t="shared" si="44"/>
        <v>6</v>
      </c>
      <c r="Q89">
        <f t="shared" si="44"/>
        <v>3</v>
      </c>
      <c r="R89">
        <f t="shared" si="44"/>
        <v>4</v>
      </c>
      <c r="S89">
        <f t="shared" si="44"/>
        <v>8</v>
      </c>
      <c r="T89">
        <f t="shared" si="44"/>
        <v>6</v>
      </c>
      <c r="U89">
        <f t="shared" si="44"/>
        <v>5</v>
      </c>
      <c r="V89">
        <f>SUM(M89:U89)</f>
        <v>49</v>
      </c>
      <c r="W89" s="5">
        <f>SUM(L89+V89)</f>
        <v>93</v>
      </c>
    </row>
    <row r="90" spans="1:23" x14ac:dyDescent="0.35">
      <c r="A90" s="1" t="s">
        <v>38</v>
      </c>
      <c r="B90" s="63">
        <f>((A89-MIN(A87,A89,A94,A96)))</f>
        <v>10</v>
      </c>
      <c r="W90" s="5"/>
    </row>
    <row r="91" spans="1:23" x14ac:dyDescent="0.35">
      <c r="B91" s="85" t="s">
        <v>21</v>
      </c>
      <c r="C91" s="68">
        <f>MIN(C89,C87)</f>
        <v>5</v>
      </c>
      <c r="D91" s="68">
        <f t="shared" ref="D91:U91" si="45">MIN(D89,D87)</f>
        <v>5</v>
      </c>
      <c r="E91" s="68">
        <f t="shared" si="45"/>
        <v>3</v>
      </c>
      <c r="F91" s="68">
        <f t="shared" si="45"/>
        <v>6</v>
      </c>
      <c r="G91" s="68">
        <f t="shared" si="45"/>
        <v>4</v>
      </c>
      <c r="H91" s="68">
        <f t="shared" si="45"/>
        <v>3</v>
      </c>
      <c r="I91" s="68">
        <f t="shared" si="45"/>
        <v>5</v>
      </c>
      <c r="J91" s="68">
        <f t="shared" si="45"/>
        <v>6</v>
      </c>
      <c r="K91" s="68">
        <f t="shared" si="45"/>
        <v>5</v>
      </c>
      <c r="L91" s="68">
        <f>SUM(C91:K91)</f>
        <v>42</v>
      </c>
      <c r="M91" s="68">
        <f t="shared" si="45"/>
        <v>5</v>
      </c>
      <c r="N91" s="68">
        <f t="shared" si="45"/>
        <v>4</v>
      </c>
      <c r="O91" s="68">
        <f t="shared" si="45"/>
        <v>7</v>
      </c>
      <c r="P91" s="68">
        <f t="shared" si="45"/>
        <v>5</v>
      </c>
      <c r="Q91" s="68">
        <f t="shared" si="45"/>
        <v>3</v>
      </c>
      <c r="R91" s="68">
        <f t="shared" si="45"/>
        <v>4</v>
      </c>
      <c r="S91" s="68">
        <f t="shared" si="45"/>
        <v>6</v>
      </c>
      <c r="T91" s="68">
        <f t="shared" si="45"/>
        <v>5</v>
      </c>
      <c r="U91" s="68">
        <f t="shared" si="45"/>
        <v>4</v>
      </c>
      <c r="V91" s="68">
        <f>SUM(M91:U91)</f>
        <v>43</v>
      </c>
      <c r="W91" s="66">
        <f>SUM(L91,V91)</f>
        <v>85</v>
      </c>
    </row>
    <row r="92" spans="1:23" x14ac:dyDescent="0.35">
      <c r="B92" s="111" t="s">
        <v>22</v>
      </c>
      <c r="C92" s="89">
        <f>IF((C91)&lt;&gt;(C98),(IF((C98)&gt;(C91),(1),(0))),(0.5))</f>
        <v>1</v>
      </c>
      <c r="D92" s="89">
        <f t="shared" ref="D92:U92" si="46">IF((D91)&lt;&gt;(D98),(IF((D98)&gt;(D91),(1),(0))),(0.5))</f>
        <v>0</v>
      </c>
      <c r="E92" s="89">
        <f t="shared" si="46"/>
        <v>1</v>
      </c>
      <c r="F92" s="89">
        <f t="shared" si="46"/>
        <v>0.5</v>
      </c>
      <c r="G92" s="89">
        <f t="shared" si="46"/>
        <v>1</v>
      </c>
      <c r="H92" s="89">
        <f t="shared" si="46"/>
        <v>0.5</v>
      </c>
      <c r="I92" s="89">
        <f t="shared" si="46"/>
        <v>0</v>
      </c>
      <c r="J92" s="89">
        <f t="shared" si="46"/>
        <v>0.5</v>
      </c>
      <c r="K92" s="89">
        <f t="shared" si="46"/>
        <v>1</v>
      </c>
      <c r="L92" s="89">
        <f>SUM(C92:K92)</f>
        <v>5.5</v>
      </c>
      <c r="M92" s="89">
        <f t="shared" si="46"/>
        <v>0.5</v>
      </c>
      <c r="N92" s="89">
        <f t="shared" si="46"/>
        <v>0</v>
      </c>
      <c r="O92" s="89">
        <f t="shared" si="46"/>
        <v>0</v>
      </c>
      <c r="P92" s="89">
        <f t="shared" si="46"/>
        <v>0.5</v>
      </c>
      <c r="Q92" s="89">
        <f t="shared" si="46"/>
        <v>1</v>
      </c>
      <c r="R92" s="89">
        <f t="shared" si="46"/>
        <v>1</v>
      </c>
      <c r="S92" s="89">
        <f t="shared" si="46"/>
        <v>0</v>
      </c>
      <c r="T92" s="89">
        <f t="shared" si="46"/>
        <v>0.5</v>
      </c>
      <c r="U92" s="89">
        <f t="shared" si="46"/>
        <v>1</v>
      </c>
      <c r="V92" s="89">
        <f>SUM(M92:U92)</f>
        <v>4.5</v>
      </c>
      <c r="W92" s="112">
        <f>SUM(L92+V92)</f>
        <v>10</v>
      </c>
    </row>
    <row r="93" spans="1:23" x14ac:dyDescent="0.35">
      <c r="B93" s="23"/>
      <c r="W93" s="5"/>
    </row>
    <row r="94" spans="1:23" x14ac:dyDescent="0.35">
      <c r="A94" s="1">
        <f>VLOOKUP(B94,'Player Info'!B5:C55,2,FALSE)</f>
        <v>21</v>
      </c>
      <c r="B94" s="63" t="str">
        <f>B25</f>
        <v>Rogers</v>
      </c>
      <c r="C94">
        <f t="shared" ref="C94:K94" si="47">C25-IF(($B95)&gt;=(C$10),(IF(($B95)-18&gt;=(C$10),2,1)),0)</f>
        <v>6</v>
      </c>
      <c r="D94">
        <f t="shared" si="47"/>
        <v>4</v>
      </c>
      <c r="E94">
        <f t="shared" si="47"/>
        <v>4</v>
      </c>
      <c r="F94">
        <f t="shared" si="47"/>
        <v>8</v>
      </c>
      <c r="G94">
        <f t="shared" si="47"/>
        <v>6</v>
      </c>
      <c r="H94">
        <f t="shared" si="47"/>
        <v>5</v>
      </c>
      <c r="I94">
        <f t="shared" si="47"/>
        <v>4</v>
      </c>
      <c r="J94">
        <f t="shared" si="47"/>
        <v>6</v>
      </c>
      <c r="K94">
        <f t="shared" si="47"/>
        <v>6</v>
      </c>
      <c r="L94">
        <f>SUM(C94:K94)</f>
        <v>49</v>
      </c>
      <c r="M94">
        <f t="shared" ref="M94:U94" si="48">M25-IF(($B95)&gt;=(M$10),(IF(($B95)-18&gt;=(M$10),2,1)),0)</f>
        <v>5</v>
      </c>
      <c r="N94">
        <f t="shared" si="48"/>
        <v>3</v>
      </c>
      <c r="O94">
        <f t="shared" si="48"/>
        <v>6</v>
      </c>
      <c r="P94">
        <f t="shared" si="48"/>
        <v>5</v>
      </c>
      <c r="Q94">
        <f t="shared" si="48"/>
        <v>6</v>
      </c>
      <c r="R94">
        <f t="shared" si="48"/>
        <v>6</v>
      </c>
      <c r="S94">
        <f t="shared" si="48"/>
        <v>4</v>
      </c>
      <c r="T94">
        <f t="shared" si="48"/>
        <v>5</v>
      </c>
      <c r="U94">
        <f t="shared" si="48"/>
        <v>5</v>
      </c>
      <c r="V94">
        <f>SUM(M94:U94)</f>
        <v>45</v>
      </c>
      <c r="W94" s="5">
        <f>SUM(L94+V94)</f>
        <v>94</v>
      </c>
    </row>
    <row r="95" spans="1:23" x14ac:dyDescent="0.35">
      <c r="A95" s="1" t="s">
        <v>38</v>
      </c>
      <c r="B95" s="65">
        <f>((A94-MIN(A87,A89,A94,A96)))</f>
        <v>5</v>
      </c>
      <c r="W95" s="5"/>
    </row>
    <row r="96" spans="1:23" x14ac:dyDescent="0.35">
      <c r="A96" s="1">
        <f>VLOOKUP(B96,'Player Info'!B5:C55,2,FALSE)</f>
        <v>16</v>
      </c>
      <c r="B96" s="63" t="str">
        <f>B26</f>
        <v>Stever II</v>
      </c>
      <c r="C96">
        <f t="shared" ref="C96:K96" si="49">C26-IF(($B97)&gt;=(C$10),(IF(($B97)-18&gt;=(C$10),2,1)),0)</f>
        <v>7</v>
      </c>
      <c r="D96">
        <f t="shared" si="49"/>
        <v>5</v>
      </c>
      <c r="E96">
        <f t="shared" si="49"/>
        <v>4</v>
      </c>
      <c r="F96">
        <f t="shared" si="49"/>
        <v>6</v>
      </c>
      <c r="G96">
        <f t="shared" si="49"/>
        <v>6</v>
      </c>
      <c r="H96">
        <f t="shared" si="49"/>
        <v>3</v>
      </c>
      <c r="I96">
        <f t="shared" si="49"/>
        <v>5</v>
      </c>
      <c r="J96">
        <f t="shared" si="49"/>
        <v>6</v>
      </c>
      <c r="K96">
        <f t="shared" si="49"/>
        <v>7</v>
      </c>
      <c r="L96">
        <f>SUM(C96:K96)</f>
        <v>49</v>
      </c>
      <c r="M96">
        <f t="shared" ref="M96:U96" si="50">M26-IF(($B97)&gt;=(M$10),(IF(($B97)-18&gt;=(M$10),2,1)),0)</f>
        <v>6</v>
      </c>
      <c r="N96">
        <f t="shared" si="50"/>
        <v>5</v>
      </c>
      <c r="O96">
        <f t="shared" si="50"/>
        <v>8</v>
      </c>
      <c r="P96">
        <f t="shared" si="50"/>
        <v>8</v>
      </c>
      <c r="Q96">
        <f t="shared" si="50"/>
        <v>5</v>
      </c>
      <c r="R96">
        <f t="shared" si="50"/>
        <v>7</v>
      </c>
      <c r="S96">
        <f t="shared" si="50"/>
        <v>6</v>
      </c>
      <c r="T96">
        <f t="shared" si="50"/>
        <v>5</v>
      </c>
      <c r="U96">
        <f t="shared" si="50"/>
        <v>6</v>
      </c>
      <c r="V96">
        <f>SUM(M96:U96)</f>
        <v>56</v>
      </c>
      <c r="W96" s="5">
        <f>SUM(L96+V96)</f>
        <v>105</v>
      </c>
    </row>
    <row r="97" spans="1:23" x14ac:dyDescent="0.35">
      <c r="A97" s="1" t="s">
        <v>38</v>
      </c>
      <c r="B97" s="63">
        <f>((A96-MIN(A87,A89,A94,A96)))</f>
        <v>0</v>
      </c>
      <c r="W97" s="5"/>
    </row>
    <row r="98" spans="1:23" x14ac:dyDescent="0.35">
      <c r="B98" s="85" t="s">
        <v>21</v>
      </c>
      <c r="C98" s="68">
        <f>MIN(C96,C94)</f>
        <v>6</v>
      </c>
      <c r="D98" s="68">
        <f t="shared" ref="D98:U98" si="51">MIN(D96,D94)</f>
        <v>4</v>
      </c>
      <c r="E98" s="68">
        <f t="shared" si="51"/>
        <v>4</v>
      </c>
      <c r="F98" s="68">
        <f t="shared" si="51"/>
        <v>6</v>
      </c>
      <c r="G98" s="68">
        <f t="shared" si="51"/>
        <v>6</v>
      </c>
      <c r="H98" s="68">
        <f t="shared" si="51"/>
        <v>3</v>
      </c>
      <c r="I98" s="68">
        <f t="shared" si="51"/>
        <v>4</v>
      </c>
      <c r="J98" s="68">
        <f t="shared" si="51"/>
        <v>6</v>
      </c>
      <c r="K98" s="68">
        <f t="shared" si="51"/>
        <v>6</v>
      </c>
      <c r="L98" s="68">
        <f>SUM(C98:K98)</f>
        <v>45</v>
      </c>
      <c r="M98" s="68">
        <f t="shared" si="51"/>
        <v>5</v>
      </c>
      <c r="N98" s="68">
        <f t="shared" si="51"/>
        <v>3</v>
      </c>
      <c r="O98" s="68">
        <f t="shared" si="51"/>
        <v>6</v>
      </c>
      <c r="P98" s="68">
        <f t="shared" si="51"/>
        <v>5</v>
      </c>
      <c r="Q98" s="68">
        <f t="shared" si="51"/>
        <v>5</v>
      </c>
      <c r="R98" s="68">
        <f t="shared" si="51"/>
        <v>6</v>
      </c>
      <c r="S98" s="68">
        <f t="shared" si="51"/>
        <v>4</v>
      </c>
      <c r="T98" s="68">
        <f t="shared" si="51"/>
        <v>5</v>
      </c>
      <c r="U98" s="68">
        <f t="shared" si="51"/>
        <v>5</v>
      </c>
      <c r="V98" s="68">
        <f>SUM(M98:U98)</f>
        <v>44</v>
      </c>
      <c r="W98" s="66">
        <f>SUM(L98,V98)</f>
        <v>89</v>
      </c>
    </row>
    <row r="99" spans="1:23" ht="15" thickBot="1" x14ac:dyDescent="0.4">
      <c r="B99" s="113" t="s">
        <v>22</v>
      </c>
      <c r="C99" s="114">
        <f>IF((C98)&lt;&gt;(C91),(IF((C91)&gt;(C98),(1),(0))),(0.5))</f>
        <v>0</v>
      </c>
      <c r="D99" s="114">
        <f t="shared" ref="D99:U99" si="52">IF((D98)&lt;&gt;(D91),(IF((D91)&gt;(D98),(1),(0))),(0.5))</f>
        <v>1</v>
      </c>
      <c r="E99" s="114">
        <f t="shared" si="52"/>
        <v>0</v>
      </c>
      <c r="F99" s="114">
        <f t="shared" si="52"/>
        <v>0.5</v>
      </c>
      <c r="G99" s="114">
        <f t="shared" si="52"/>
        <v>0</v>
      </c>
      <c r="H99" s="114">
        <f t="shared" si="52"/>
        <v>0.5</v>
      </c>
      <c r="I99" s="114">
        <f t="shared" si="52"/>
        <v>1</v>
      </c>
      <c r="J99" s="114">
        <f t="shared" si="52"/>
        <v>0.5</v>
      </c>
      <c r="K99" s="114">
        <f t="shared" si="52"/>
        <v>0</v>
      </c>
      <c r="L99" s="114">
        <f>SUM(C99:K99)</f>
        <v>3.5</v>
      </c>
      <c r="M99" s="114">
        <f t="shared" si="52"/>
        <v>0.5</v>
      </c>
      <c r="N99" s="114">
        <f t="shared" si="52"/>
        <v>1</v>
      </c>
      <c r="O99" s="114">
        <f t="shared" si="52"/>
        <v>1</v>
      </c>
      <c r="P99" s="114">
        <f t="shared" si="52"/>
        <v>0.5</v>
      </c>
      <c r="Q99" s="114">
        <f t="shared" si="52"/>
        <v>0</v>
      </c>
      <c r="R99" s="114">
        <f t="shared" si="52"/>
        <v>0</v>
      </c>
      <c r="S99" s="114">
        <f t="shared" si="52"/>
        <v>1</v>
      </c>
      <c r="T99" s="114">
        <f t="shared" si="52"/>
        <v>0.5</v>
      </c>
      <c r="U99" s="114">
        <f t="shared" si="52"/>
        <v>0</v>
      </c>
      <c r="V99" s="114">
        <f>SUM(M99:U99)</f>
        <v>4.5</v>
      </c>
      <c r="W99" s="115">
        <f>SUM(L99+V99)</f>
        <v>8</v>
      </c>
    </row>
    <row r="100" spans="1:23" ht="15" thickBot="1" x14ac:dyDescent="0.4">
      <c r="B100" s="27"/>
      <c r="C100" s="28"/>
      <c r="D100" s="28"/>
      <c r="E100" s="28"/>
      <c r="F100" s="28"/>
      <c r="G100" s="28"/>
      <c r="H100" s="28"/>
      <c r="I100" s="28"/>
      <c r="J100" s="28"/>
      <c r="K100" s="28"/>
      <c r="L100" s="28"/>
      <c r="M100" s="28"/>
      <c r="N100" s="28"/>
      <c r="O100" s="28"/>
      <c r="P100" s="28"/>
      <c r="Q100" s="28"/>
      <c r="R100" s="651"/>
      <c r="S100" s="651"/>
      <c r="T100" s="648"/>
      <c r="U100" s="649"/>
      <c r="V100" s="649"/>
      <c r="W100" s="650"/>
    </row>
    <row r="102" spans="1:23" ht="21" x14ac:dyDescent="0.5">
      <c r="B102" s="33" t="s">
        <v>28</v>
      </c>
      <c r="C102" s="34"/>
      <c r="D102" s="34"/>
      <c r="E102" s="34"/>
      <c r="F102" s="34"/>
      <c r="G102" s="34"/>
      <c r="H102" s="34"/>
      <c r="I102" s="34"/>
      <c r="J102" s="34"/>
      <c r="K102" s="34"/>
      <c r="L102" s="34"/>
      <c r="M102" s="654" t="s">
        <v>84</v>
      </c>
      <c r="N102" s="654"/>
      <c r="O102" s="654"/>
      <c r="P102" s="654"/>
      <c r="Q102" s="654"/>
      <c r="R102" s="654"/>
      <c r="S102" s="337">
        <f>COUNTIF(C122:U122, "&gt;0")</f>
        <v>1</v>
      </c>
      <c r="T102" s="655" t="s">
        <v>83</v>
      </c>
      <c r="U102" s="655"/>
      <c r="V102" s="339">
        <f>80/S102</f>
        <v>80</v>
      </c>
      <c r="W102" s="338" t="s">
        <v>90</v>
      </c>
    </row>
    <row r="103" spans="1:23" x14ac:dyDescent="0.35">
      <c r="B103" s="30" t="s">
        <v>0</v>
      </c>
      <c r="C103" s="31">
        <v>1</v>
      </c>
      <c r="D103" s="31">
        <v>2</v>
      </c>
      <c r="E103" s="31">
        <v>3</v>
      </c>
      <c r="F103" s="31">
        <v>4</v>
      </c>
      <c r="G103" s="31">
        <v>5</v>
      </c>
      <c r="H103" s="31">
        <v>6</v>
      </c>
      <c r="I103" s="31">
        <v>7</v>
      </c>
      <c r="J103" s="31">
        <v>8</v>
      </c>
      <c r="K103" s="31">
        <v>9</v>
      </c>
      <c r="L103" s="31" t="s">
        <v>1</v>
      </c>
      <c r="M103" s="31">
        <v>10</v>
      </c>
      <c r="N103" s="31">
        <v>11</v>
      </c>
      <c r="O103" s="31">
        <v>12</v>
      </c>
      <c r="P103" s="31">
        <v>13</v>
      </c>
      <c r="Q103" s="31">
        <v>14</v>
      </c>
      <c r="R103" s="31">
        <v>15</v>
      </c>
      <c r="S103" s="31">
        <v>16</v>
      </c>
      <c r="T103" s="31">
        <v>17</v>
      </c>
      <c r="U103" s="31">
        <v>18</v>
      </c>
      <c r="V103" s="31" t="s">
        <v>14</v>
      </c>
      <c r="W103" s="32" t="s">
        <v>16</v>
      </c>
    </row>
    <row r="104" spans="1:23" x14ac:dyDescent="0.35">
      <c r="B104" s="90" t="s">
        <v>2</v>
      </c>
      <c r="C104" s="92">
        <f>C9</f>
        <v>4</v>
      </c>
      <c r="D104" s="92">
        <f t="shared" ref="D104:K105" si="53">D9</f>
        <v>5</v>
      </c>
      <c r="E104" s="92">
        <f t="shared" si="53"/>
        <v>4</v>
      </c>
      <c r="F104" s="92">
        <f t="shared" si="53"/>
        <v>3</v>
      </c>
      <c r="G104" s="92">
        <f t="shared" si="53"/>
        <v>4</v>
      </c>
      <c r="H104" s="92">
        <f t="shared" si="53"/>
        <v>3</v>
      </c>
      <c r="I104" s="92">
        <f t="shared" si="53"/>
        <v>5</v>
      </c>
      <c r="J104" s="92">
        <f t="shared" si="53"/>
        <v>4</v>
      </c>
      <c r="K104" s="92">
        <f t="shared" si="53"/>
        <v>4</v>
      </c>
      <c r="L104" s="92">
        <f>SUM(C104:K104)</f>
        <v>36</v>
      </c>
      <c r="M104" s="92">
        <f>M9</f>
        <v>5</v>
      </c>
      <c r="N104" s="92">
        <f t="shared" ref="N104:U105" si="54">N9</f>
        <v>3</v>
      </c>
      <c r="O104" s="92">
        <f t="shared" si="54"/>
        <v>4</v>
      </c>
      <c r="P104" s="92">
        <f t="shared" si="54"/>
        <v>4</v>
      </c>
      <c r="Q104" s="92">
        <f t="shared" si="54"/>
        <v>5</v>
      </c>
      <c r="R104" s="92">
        <f t="shared" si="54"/>
        <v>3</v>
      </c>
      <c r="S104" s="92">
        <f t="shared" si="54"/>
        <v>4</v>
      </c>
      <c r="T104" s="92">
        <f t="shared" si="54"/>
        <v>3</v>
      </c>
      <c r="U104" s="92">
        <f t="shared" si="54"/>
        <v>5</v>
      </c>
      <c r="V104" s="92">
        <f>SUM(M104:U104)</f>
        <v>36</v>
      </c>
      <c r="W104" s="116">
        <f>SUM(V104+L104)</f>
        <v>72</v>
      </c>
    </row>
    <row r="105" spans="1:23" x14ac:dyDescent="0.35">
      <c r="B105" s="10" t="s">
        <v>3</v>
      </c>
      <c r="C105" s="9">
        <f>C10</f>
        <v>7</v>
      </c>
      <c r="D105" s="9">
        <f t="shared" si="53"/>
        <v>11</v>
      </c>
      <c r="E105" s="9">
        <f t="shared" si="53"/>
        <v>1</v>
      </c>
      <c r="F105" s="9">
        <f t="shared" si="53"/>
        <v>13</v>
      </c>
      <c r="G105" s="9">
        <f t="shared" si="53"/>
        <v>9</v>
      </c>
      <c r="H105" s="9">
        <f t="shared" si="53"/>
        <v>17</v>
      </c>
      <c r="I105" s="9">
        <f t="shared" si="53"/>
        <v>5</v>
      </c>
      <c r="J105" s="9">
        <f t="shared" si="53"/>
        <v>15</v>
      </c>
      <c r="K105" s="9">
        <f t="shared" si="53"/>
        <v>3</v>
      </c>
      <c r="L105" s="9"/>
      <c r="M105" s="9">
        <f>M10</f>
        <v>16</v>
      </c>
      <c r="N105" s="9">
        <f t="shared" si="54"/>
        <v>2</v>
      </c>
      <c r="O105" s="9">
        <f t="shared" si="54"/>
        <v>12</v>
      </c>
      <c r="P105" s="9">
        <f t="shared" si="54"/>
        <v>4</v>
      </c>
      <c r="Q105" s="9">
        <f t="shared" si="54"/>
        <v>6</v>
      </c>
      <c r="R105" s="9">
        <f t="shared" si="54"/>
        <v>8</v>
      </c>
      <c r="S105" s="9">
        <f t="shared" si="54"/>
        <v>14</v>
      </c>
      <c r="T105" s="9">
        <f t="shared" si="54"/>
        <v>18</v>
      </c>
      <c r="U105" s="9">
        <f t="shared" si="54"/>
        <v>10</v>
      </c>
      <c r="V105" s="9"/>
      <c r="W105" s="11"/>
    </row>
    <row r="106" spans="1:23" x14ac:dyDescent="0.35">
      <c r="B106" s="125" t="str">
        <f>B11</f>
        <v>Delagardelle</v>
      </c>
      <c r="C106" s="123">
        <f>C11-IF(($A41)&gt;=(C$10),(IF(($A41)-18&gt;=(C$10),2,1)),0)</f>
        <v>3</v>
      </c>
      <c r="D106" s="123">
        <f t="shared" ref="D106:U106" si="55">D11-IF(($A41)&gt;=(D$10),(IF(($A41)-18&gt;=(D$10),2,1)),0)</f>
        <v>5</v>
      </c>
      <c r="E106" s="123">
        <f t="shared" si="55"/>
        <v>2</v>
      </c>
      <c r="F106" s="123">
        <f t="shared" si="55"/>
        <v>4</v>
      </c>
      <c r="G106" s="123">
        <f t="shared" si="55"/>
        <v>5</v>
      </c>
      <c r="H106" s="123">
        <f t="shared" si="55"/>
        <v>3</v>
      </c>
      <c r="I106" s="123">
        <f t="shared" si="55"/>
        <v>5</v>
      </c>
      <c r="J106" s="123">
        <f t="shared" si="55"/>
        <v>5</v>
      </c>
      <c r="K106" s="123">
        <f t="shared" si="55"/>
        <v>5</v>
      </c>
      <c r="L106" s="123">
        <f t="shared" ref="L106:L121" si="56">SUM(C106:K106)</f>
        <v>37</v>
      </c>
      <c r="M106" s="123">
        <f t="shared" si="55"/>
        <v>5</v>
      </c>
      <c r="N106" s="123">
        <f t="shared" si="55"/>
        <v>3</v>
      </c>
      <c r="O106" s="123">
        <f t="shared" si="55"/>
        <v>6</v>
      </c>
      <c r="P106" s="123">
        <f t="shared" si="55"/>
        <v>4</v>
      </c>
      <c r="Q106" s="123">
        <f t="shared" si="55"/>
        <v>3</v>
      </c>
      <c r="R106" s="123">
        <f t="shared" si="55"/>
        <v>4</v>
      </c>
      <c r="S106" s="123">
        <f t="shared" si="55"/>
        <v>5</v>
      </c>
      <c r="T106" s="123">
        <f t="shared" si="55"/>
        <v>4</v>
      </c>
      <c r="U106" s="123">
        <f t="shared" si="55"/>
        <v>4</v>
      </c>
      <c r="V106" s="123">
        <f t="shared" ref="V106:V121" si="57">SUM(M106:U106)</f>
        <v>38</v>
      </c>
      <c r="W106" s="91">
        <f t="shared" ref="W106:W121" si="58">SUM(V106+L106)</f>
        <v>75</v>
      </c>
    </row>
    <row r="107" spans="1:23" x14ac:dyDescent="0.35">
      <c r="B107" s="125" t="str">
        <f t="shared" ref="B107:B121" si="59">B12</f>
        <v>Henderson II</v>
      </c>
      <c r="C107" s="123">
        <f>C12-IF(($A43)&gt;=(C$10),(IF(($A43)-18&gt;=(C$10),2,1)),0)</f>
        <v>5</v>
      </c>
      <c r="D107" s="123">
        <f t="shared" ref="D107:U107" si="60">D12-IF(($A43)&gt;=(D$10),(IF(($A43)-18&gt;=(D$10),2,1)),0)</f>
        <v>4</v>
      </c>
      <c r="E107" s="123">
        <f t="shared" si="60"/>
        <v>3</v>
      </c>
      <c r="F107" s="123">
        <f t="shared" si="60"/>
        <v>5</v>
      </c>
      <c r="G107" s="123">
        <f t="shared" si="60"/>
        <v>3</v>
      </c>
      <c r="H107" s="123">
        <f t="shared" si="60"/>
        <v>3</v>
      </c>
      <c r="I107" s="123">
        <f t="shared" si="60"/>
        <v>4</v>
      </c>
      <c r="J107" s="123">
        <f t="shared" si="60"/>
        <v>4</v>
      </c>
      <c r="K107" s="123">
        <f t="shared" si="60"/>
        <v>4</v>
      </c>
      <c r="L107" s="123">
        <f t="shared" si="56"/>
        <v>35</v>
      </c>
      <c r="M107" s="123">
        <f t="shared" si="60"/>
        <v>4</v>
      </c>
      <c r="N107" s="123">
        <f t="shared" si="60"/>
        <v>1</v>
      </c>
      <c r="O107" s="123">
        <f t="shared" si="60"/>
        <v>6</v>
      </c>
      <c r="P107" s="123">
        <f t="shared" si="60"/>
        <v>4</v>
      </c>
      <c r="Q107" s="123">
        <f t="shared" si="60"/>
        <v>2</v>
      </c>
      <c r="R107" s="123">
        <f t="shared" si="60"/>
        <v>4</v>
      </c>
      <c r="S107" s="123">
        <f t="shared" si="60"/>
        <v>4</v>
      </c>
      <c r="T107" s="123">
        <f t="shared" si="60"/>
        <v>5</v>
      </c>
      <c r="U107" s="123">
        <f t="shared" si="60"/>
        <v>4</v>
      </c>
      <c r="V107" s="123">
        <f t="shared" si="57"/>
        <v>34</v>
      </c>
      <c r="W107" s="91">
        <f t="shared" si="58"/>
        <v>69</v>
      </c>
    </row>
    <row r="108" spans="1:23" x14ac:dyDescent="0.35">
      <c r="B108" s="125" t="str">
        <f t="shared" si="59"/>
        <v>Whitehill</v>
      </c>
      <c r="C108" s="123">
        <f>C13-IF(($A48)&gt;=(C$10),(IF(($A48)-18&gt;=(C$10),2,1)),0)</f>
        <v>3</v>
      </c>
      <c r="D108" s="123">
        <f t="shared" ref="D108:U108" si="61">D13-IF(($A48)&gt;=(D$10),(IF(($A48)-18&gt;=(D$10),2,1)),0)</f>
        <v>3</v>
      </c>
      <c r="E108" s="123">
        <f t="shared" si="61"/>
        <v>5</v>
      </c>
      <c r="F108" s="123">
        <f t="shared" si="61"/>
        <v>5</v>
      </c>
      <c r="G108" s="123">
        <f t="shared" si="61"/>
        <v>5</v>
      </c>
      <c r="H108" s="123">
        <f t="shared" si="61"/>
        <v>4</v>
      </c>
      <c r="I108" s="123">
        <f t="shared" si="61"/>
        <v>5</v>
      </c>
      <c r="J108" s="123">
        <f t="shared" si="61"/>
        <v>5</v>
      </c>
      <c r="K108" s="123">
        <f t="shared" si="61"/>
        <v>5</v>
      </c>
      <c r="L108" s="123">
        <f t="shared" si="56"/>
        <v>40</v>
      </c>
      <c r="M108" s="123">
        <f t="shared" si="61"/>
        <v>5</v>
      </c>
      <c r="N108" s="123">
        <f t="shared" si="61"/>
        <v>4</v>
      </c>
      <c r="O108" s="123">
        <f t="shared" si="61"/>
        <v>6</v>
      </c>
      <c r="P108" s="123">
        <f t="shared" si="61"/>
        <v>3</v>
      </c>
      <c r="Q108" s="123">
        <f t="shared" si="61"/>
        <v>3</v>
      </c>
      <c r="R108" s="123">
        <f t="shared" si="61"/>
        <v>3</v>
      </c>
      <c r="S108" s="123">
        <f t="shared" si="61"/>
        <v>7</v>
      </c>
      <c r="T108" s="123">
        <f t="shared" si="61"/>
        <v>4</v>
      </c>
      <c r="U108" s="123">
        <f t="shared" si="61"/>
        <v>5</v>
      </c>
      <c r="V108" s="123">
        <f t="shared" si="57"/>
        <v>40</v>
      </c>
      <c r="W108" s="91">
        <f t="shared" si="58"/>
        <v>80</v>
      </c>
    </row>
    <row r="109" spans="1:23" x14ac:dyDescent="0.35">
      <c r="B109" s="125" t="str">
        <f t="shared" si="59"/>
        <v>Henderson</v>
      </c>
      <c r="C109" s="123">
        <f>C14-IF(($A50)&gt;=(C$10),(IF(($A50)-18&gt;=(C$10),2,1)),0)</f>
        <v>4</v>
      </c>
      <c r="D109" s="123">
        <f t="shared" ref="D109:U109" si="62">D14-IF(($A50)&gt;=(D$10),(IF(($A50)-18&gt;=(D$10),2,1)),0)</f>
        <v>4</v>
      </c>
      <c r="E109" s="123">
        <f t="shared" si="62"/>
        <v>2</v>
      </c>
      <c r="F109" s="123">
        <f t="shared" si="62"/>
        <v>5</v>
      </c>
      <c r="G109" s="123">
        <f t="shared" si="62"/>
        <v>3</v>
      </c>
      <c r="H109" s="123">
        <f t="shared" si="62"/>
        <v>3</v>
      </c>
      <c r="I109" s="123">
        <f t="shared" si="62"/>
        <v>4</v>
      </c>
      <c r="J109" s="123">
        <f t="shared" si="62"/>
        <v>4</v>
      </c>
      <c r="K109" s="123">
        <f t="shared" si="62"/>
        <v>5</v>
      </c>
      <c r="L109" s="123">
        <f t="shared" si="56"/>
        <v>34</v>
      </c>
      <c r="M109" s="123">
        <f t="shared" si="62"/>
        <v>6</v>
      </c>
      <c r="N109" s="123">
        <f t="shared" si="62"/>
        <v>3</v>
      </c>
      <c r="O109" s="123">
        <f t="shared" si="62"/>
        <v>5</v>
      </c>
      <c r="P109" s="123">
        <f t="shared" si="62"/>
        <v>3</v>
      </c>
      <c r="Q109" s="123">
        <f t="shared" si="62"/>
        <v>2</v>
      </c>
      <c r="R109" s="123">
        <f t="shared" si="62"/>
        <v>4</v>
      </c>
      <c r="S109" s="123">
        <f t="shared" si="62"/>
        <v>5</v>
      </c>
      <c r="T109" s="123">
        <f t="shared" si="62"/>
        <v>3</v>
      </c>
      <c r="U109" s="123">
        <f t="shared" si="62"/>
        <v>4</v>
      </c>
      <c r="V109" s="123">
        <f t="shared" si="57"/>
        <v>35</v>
      </c>
      <c r="W109" s="91">
        <f t="shared" si="58"/>
        <v>69</v>
      </c>
    </row>
    <row r="110" spans="1:23" x14ac:dyDescent="0.35">
      <c r="B110" s="125" t="str">
        <f t="shared" si="59"/>
        <v>Bruns</v>
      </c>
      <c r="C110" s="123">
        <f>C15-IF(($A56)&gt;=(C$10),(IF(($A56)-18&gt;=(C$10),2,1)),0)</f>
        <v>4</v>
      </c>
      <c r="D110" s="123">
        <f t="shared" ref="D110:U110" si="63">D15-IF(($A56)&gt;=(D$10),(IF(($A56)-18&gt;=(D$10),2,1)),0)</f>
        <v>3</v>
      </c>
      <c r="E110" s="123">
        <f t="shared" si="63"/>
        <v>4</v>
      </c>
      <c r="F110" s="123">
        <f t="shared" si="63"/>
        <v>4</v>
      </c>
      <c r="G110" s="123">
        <f t="shared" si="63"/>
        <v>6</v>
      </c>
      <c r="H110" s="123">
        <f t="shared" si="63"/>
        <v>4</v>
      </c>
      <c r="I110" s="123">
        <f t="shared" si="63"/>
        <v>4</v>
      </c>
      <c r="J110" s="123">
        <f t="shared" si="63"/>
        <v>4</v>
      </c>
      <c r="K110" s="123">
        <f t="shared" si="63"/>
        <v>5</v>
      </c>
      <c r="L110" s="123">
        <f t="shared" si="56"/>
        <v>38</v>
      </c>
      <c r="M110" s="123">
        <f t="shared" si="63"/>
        <v>5</v>
      </c>
      <c r="N110" s="123">
        <f t="shared" si="63"/>
        <v>4</v>
      </c>
      <c r="O110" s="123">
        <f t="shared" si="63"/>
        <v>5</v>
      </c>
      <c r="P110" s="123">
        <f t="shared" si="63"/>
        <v>4</v>
      </c>
      <c r="Q110" s="123">
        <f t="shared" si="63"/>
        <v>2</v>
      </c>
      <c r="R110" s="123">
        <f t="shared" si="63"/>
        <v>5</v>
      </c>
      <c r="S110" s="123">
        <f t="shared" si="63"/>
        <v>5</v>
      </c>
      <c r="T110" s="123">
        <f t="shared" si="63"/>
        <v>5</v>
      </c>
      <c r="U110" s="123">
        <f t="shared" si="63"/>
        <v>3</v>
      </c>
      <c r="V110" s="123">
        <f t="shared" si="57"/>
        <v>38</v>
      </c>
      <c r="W110" s="91">
        <f t="shared" si="58"/>
        <v>76</v>
      </c>
    </row>
    <row r="111" spans="1:23" x14ac:dyDescent="0.35">
      <c r="B111" s="125" t="str">
        <f t="shared" si="59"/>
        <v>Salter</v>
      </c>
      <c r="C111" s="123">
        <f>C16-IF(($A58)&gt;=(C$10),(IF(($A58)-18&gt;=(C$10),2,1)),0)</f>
        <v>5</v>
      </c>
      <c r="D111" s="123">
        <f t="shared" ref="D111:U111" si="64">D16-IF(($A58)&gt;=(D$10),(IF(($A58)-18&gt;=(D$10),2,1)),0)</f>
        <v>4</v>
      </c>
      <c r="E111" s="123">
        <f t="shared" si="64"/>
        <v>3</v>
      </c>
      <c r="F111" s="123">
        <f t="shared" si="64"/>
        <v>5</v>
      </c>
      <c r="G111" s="123">
        <f t="shared" si="64"/>
        <v>4</v>
      </c>
      <c r="H111" s="123">
        <f t="shared" si="64"/>
        <v>3</v>
      </c>
      <c r="I111" s="123">
        <f t="shared" si="64"/>
        <v>3</v>
      </c>
      <c r="J111" s="123">
        <f t="shared" si="64"/>
        <v>3</v>
      </c>
      <c r="K111" s="123">
        <f t="shared" si="64"/>
        <v>4</v>
      </c>
      <c r="L111" s="123">
        <f t="shared" si="56"/>
        <v>34</v>
      </c>
      <c r="M111" s="123">
        <f t="shared" si="64"/>
        <v>5</v>
      </c>
      <c r="N111" s="123">
        <f t="shared" si="64"/>
        <v>4</v>
      </c>
      <c r="O111" s="123">
        <f t="shared" si="64"/>
        <v>5</v>
      </c>
      <c r="P111" s="123">
        <f t="shared" si="64"/>
        <v>5</v>
      </c>
      <c r="Q111" s="123">
        <f t="shared" si="64"/>
        <v>5</v>
      </c>
      <c r="R111" s="123">
        <f t="shared" si="64"/>
        <v>4</v>
      </c>
      <c r="S111" s="123">
        <f t="shared" si="64"/>
        <v>3</v>
      </c>
      <c r="T111" s="123">
        <f t="shared" si="64"/>
        <v>5</v>
      </c>
      <c r="U111" s="123">
        <f t="shared" si="64"/>
        <v>4</v>
      </c>
      <c r="V111" s="123">
        <f t="shared" si="57"/>
        <v>40</v>
      </c>
      <c r="W111" s="91">
        <f t="shared" si="58"/>
        <v>74</v>
      </c>
    </row>
    <row r="112" spans="1:23" x14ac:dyDescent="0.35">
      <c r="B112" s="125" t="str">
        <f t="shared" si="59"/>
        <v>Stremlau</v>
      </c>
      <c r="C112" s="123">
        <f>C17-IF(($A63)&gt;=(C$10),(IF(($A63)-18&gt;=(C$10),2,1)),0)</f>
        <v>4</v>
      </c>
      <c r="D112" s="123">
        <f t="shared" ref="D112:U112" si="65">D17-IF(($A63)&gt;=(D$10),(IF(($A63)-18&gt;=(D$10),2,1)),0)</f>
        <v>3</v>
      </c>
      <c r="E112" s="123">
        <f t="shared" si="65"/>
        <v>2</v>
      </c>
      <c r="F112" s="123">
        <f t="shared" si="65"/>
        <v>8</v>
      </c>
      <c r="G112" s="123">
        <f t="shared" si="65"/>
        <v>4</v>
      </c>
      <c r="H112" s="123">
        <f t="shared" si="65"/>
        <v>3</v>
      </c>
      <c r="I112" s="123">
        <f t="shared" si="65"/>
        <v>5</v>
      </c>
      <c r="J112" s="123">
        <f t="shared" si="65"/>
        <v>4</v>
      </c>
      <c r="K112" s="123">
        <f t="shared" si="65"/>
        <v>5</v>
      </c>
      <c r="L112" s="123">
        <f t="shared" si="56"/>
        <v>38</v>
      </c>
      <c r="M112" s="123">
        <f t="shared" si="65"/>
        <v>5</v>
      </c>
      <c r="N112" s="123">
        <f t="shared" si="65"/>
        <v>2</v>
      </c>
      <c r="O112" s="123">
        <f t="shared" si="65"/>
        <v>5</v>
      </c>
      <c r="P112" s="123">
        <f t="shared" si="65"/>
        <v>4</v>
      </c>
      <c r="Q112" s="123">
        <f t="shared" si="65"/>
        <v>4</v>
      </c>
      <c r="R112" s="123">
        <f t="shared" si="65"/>
        <v>3</v>
      </c>
      <c r="S112" s="123">
        <f t="shared" si="65"/>
        <v>6</v>
      </c>
      <c r="T112" s="123">
        <f t="shared" si="65"/>
        <v>5</v>
      </c>
      <c r="U112" s="123">
        <f t="shared" si="65"/>
        <v>3</v>
      </c>
      <c r="V112" s="123">
        <f t="shared" si="57"/>
        <v>37</v>
      </c>
      <c r="W112" s="91">
        <f t="shared" si="58"/>
        <v>75</v>
      </c>
    </row>
    <row r="113" spans="2:23" x14ac:dyDescent="0.35">
      <c r="B113" s="125" t="str">
        <f t="shared" si="59"/>
        <v>Reimers</v>
      </c>
      <c r="C113" s="123">
        <f>C18-IF(($A65)&gt;=(C$10),(IF(($A65)-18&gt;=(C$10),2,1)),0)</f>
        <v>4</v>
      </c>
      <c r="D113" s="123">
        <f t="shared" ref="D113:U113" si="66">D18-IF(($A65)&gt;=(D$10),(IF(($A65)-18&gt;=(D$10),2,1)),0)</f>
        <v>3</v>
      </c>
      <c r="E113" s="123">
        <f t="shared" si="66"/>
        <v>4</v>
      </c>
      <c r="F113" s="123">
        <f t="shared" si="66"/>
        <v>5</v>
      </c>
      <c r="G113" s="123">
        <f t="shared" si="66"/>
        <v>3</v>
      </c>
      <c r="H113" s="123">
        <f t="shared" si="66"/>
        <v>3</v>
      </c>
      <c r="I113" s="123">
        <f t="shared" si="66"/>
        <v>4</v>
      </c>
      <c r="J113" s="123">
        <f t="shared" si="66"/>
        <v>5</v>
      </c>
      <c r="K113" s="123">
        <f t="shared" si="66"/>
        <v>7</v>
      </c>
      <c r="L113" s="123">
        <f t="shared" si="56"/>
        <v>38</v>
      </c>
      <c r="M113" s="123">
        <f t="shared" si="66"/>
        <v>5</v>
      </c>
      <c r="N113" s="123">
        <f t="shared" si="66"/>
        <v>2</v>
      </c>
      <c r="O113" s="123">
        <f t="shared" si="66"/>
        <v>7</v>
      </c>
      <c r="P113" s="123">
        <f t="shared" si="66"/>
        <v>6</v>
      </c>
      <c r="Q113" s="123">
        <f t="shared" si="66"/>
        <v>3</v>
      </c>
      <c r="R113" s="123">
        <f t="shared" si="66"/>
        <v>3</v>
      </c>
      <c r="S113" s="123">
        <f t="shared" si="66"/>
        <v>6</v>
      </c>
      <c r="T113" s="123">
        <f t="shared" si="66"/>
        <v>5</v>
      </c>
      <c r="U113" s="123">
        <f t="shared" si="66"/>
        <v>4</v>
      </c>
      <c r="V113" s="123">
        <f t="shared" si="57"/>
        <v>41</v>
      </c>
      <c r="W113" s="91">
        <f t="shared" si="58"/>
        <v>79</v>
      </c>
    </row>
    <row r="114" spans="2:23" x14ac:dyDescent="0.35">
      <c r="B114" s="125" t="str">
        <f t="shared" si="59"/>
        <v>Havel</v>
      </c>
      <c r="C114" s="123">
        <f>C19-IF(($A72)&gt;=(C$10),(IF(($A72)-18&gt;=(C$10),2,1)),0)</f>
        <v>3</v>
      </c>
      <c r="D114" s="123">
        <f t="shared" ref="D114:U114" si="67">D19-IF(($A72)&gt;=(D$10),(IF(($A72)-18&gt;=(D$10),2,1)),0)</f>
        <v>3</v>
      </c>
      <c r="E114" s="123">
        <f t="shared" si="67"/>
        <v>4</v>
      </c>
      <c r="F114" s="123">
        <f t="shared" si="67"/>
        <v>5</v>
      </c>
      <c r="G114" s="123">
        <f t="shared" si="67"/>
        <v>4</v>
      </c>
      <c r="H114" s="123">
        <f t="shared" si="67"/>
        <v>4</v>
      </c>
      <c r="I114" s="123">
        <f t="shared" si="67"/>
        <v>3</v>
      </c>
      <c r="J114" s="123">
        <f t="shared" si="67"/>
        <v>5</v>
      </c>
      <c r="K114" s="123">
        <f t="shared" si="67"/>
        <v>4</v>
      </c>
      <c r="L114" s="123">
        <f t="shared" si="56"/>
        <v>35</v>
      </c>
      <c r="M114" s="123">
        <f t="shared" si="67"/>
        <v>6</v>
      </c>
      <c r="N114" s="123">
        <f t="shared" si="67"/>
        <v>4</v>
      </c>
      <c r="O114" s="123">
        <f t="shared" si="67"/>
        <v>4</v>
      </c>
      <c r="P114" s="123">
        <f t="shared" si="67"/>
        <v>4</v>
      </c>
      <c r="Q114" s="123">
        <f t="shared" si="67"/>
        <v>3</v>
      </c>
      <c r="R114" s="123">
        <f t="shared" si="67"/>
        <v>4</v>
      </c>
      <c r="S114" s="123">
        <f t="shared" si="67"/>
        <v>4</v>
      </c>
      <c r="T114" s="123">
        <f t="shared" si="67"/>
        <v>4</v>
      </c>
      <c r="U114" s="123">
        <f t="shared" si="67"/>
        <v>4</v>
      </c>
      <c r="V114" s="123">
        <f t="shared" si="57"/>
        <v>37</v>
      </c>
      <c r="W114" s="91">
        <f t="shared" si="58"/>
        <v>72</v>
      </c>
    </row>
    <row r="115" spans="2:23" x14ac:dyDescent="0.35">
      <c r="B115" s="125" t="str">
        <f t="shared" si="59"/>
        <v>Tilley</v>
      </c>
      <c r="C115" s="123">
        <f>C20-IF(($A74)&gt;=(C$10),(IF(($A74)-18&gt;=(C$10),2,1)),0)</f>
        <v>6</v>
      </c>
      <c r="D115" s="123">
        <f t="shared" ref="D115:U115" si="68">D20-IF(($A74)&gt;=(D$10),(IF(($A74)-18&gt;=(D$10),2,1)),0)</f>
        <v>4</v>
      </c>
      <c r="E115" s="123">
        <f t="shared" si="68"/>
        <v>4</v>
      </c>
      <c r="F115" s="123">
        <f t="shared" si="68"/>
        <v>4</v>
      </c>
      <c r="G115" s="123">
        <f t="shared" si="68"/>
        <v>4</v>
      </c>
      <c r="H115" s="123">
        <f t="shared" si="68"/>
        <v>3</v>
      </c>
      <c r="I115" s="123">
        <f t="shared" si="68"/>
        <v>5</v>
      </c>
      <c r="J115" s="123">
        <f t="shared" si="68"/>
        <v>4</v>
      </c>
      <c r="K115" s="123">
        <f t="shared" si="68"/>
        <v>6</v>
      </c>
      <c r="L115" s="123">
        <f t="shared" si="56"/>
        <v>40</v>
      </c>
      <c r="M115" s="123">
        <f t="shared" si="68"/>
        <v>5</v>
      </c>
      <c r="N115" s="123">
        <f t="shared" si="68"/>
        <v>5</v>
      </c>
      <c r="O115" s="123">
        <f t="shared" si="68"/>
        <v>7</v>
      </c>
      <c r="P115" s="123">
        <f t="shared" si="68"/>
        <v>5</v>
      </c>
      <c r="Q115" s="123">
        <f t="shared" si="68"/>
        <v>2</v>
      </c>
      <c r="R115" s="123">
        <f t="shared" si="68"/>
        <v>3</v>
      </c>
      <c r="S115" s="123">
        <f t="shared" si="68"/>
        <v>5</v>
      </c>
      <c r="T115" s="123">
        <f t="shared" si="68"/>
        <v>5</v>
      </c>
      <c r="U115" s="123">
        <f t="shared" si="68"/>
        <v>4</v>
      </c>
      <c r="V115" s="123">
        <f t="shared" si="57"/>
        <v>41</v>
      </c>
      <c r="W115" s="91">
        <f t="shared" si="58"/>
        <v>81</v>
      </c>
    </row>
    <row r="116" spans="2:23" x14ac:dyDescent="0.35">
      <c r="B116" s="125" t="str">
        <f t="shared" si="59"/>
        <v>Greiner</v>
      </c>
      <c r="C116" s="123">
        <f>C21-IF(($A79)&gt;=(C$10),(IF(($A79)-18&gt;=(C$10),2,1)),0)</f>
        <v>3</v>
      </c>
      <c r="D116" s="123">
        <f t="shared" ref="D116:U116" si="69">D21-IF(($A79)&gt;=(D$10),(IF(($A79)-18&gt;=(D$10),2,1)),0)</f>
        <v>4</v>
      </c>
      <c r="E116" s="123">
        <f t="shared" si="69"/>
        <v>3</v>
      </c>
      <c r="F116" s="123">
        <f t="shared" si="69"/>
        <v>4</v>
      </c>
      <c r="G116" s="123">
        <f t="shared" si="69"/>
        <v>4</v>
      </c>
      <c r="H116" s="123">
        <f t="shared" si="69"/>
        <v>3</v>
      </c>
      <c r="I116" s="123">
        <f t="shared" si="69"/>
        <v>3</v>
      </c>
      <c r="J116" s="123">
        <f t="shared" si="69"/>
        <v>4</v>
      </c>
      <c r="K116" s="123">
        <f t="shared" si="69"/>
        <v>5</v>
      </c>
      <c r="L116" s="123">
        <f t="shared" si="56"/>
        <v>33</v>
      </c>
      <c r="M116" s="123">
        <f t="shared" si="69"/>
        <v>6</v>
      </c>
      <c r="N116" s="123">
        <f t="shared" si="69"/>
        <v>1</v>
      </c>
      <c r="O116" s="123">
        <f t="shared" si="69"/>
        <v>5</v>
      </c>
      <c r="P116" s="123">
        <f t="shared" si="69"/>
        <v>3</v>
      </c>
      <c r="Q116" s="123">
        <f t="shared" si="69"/>
        <v>3</v>
      </c>
      <c r="R116" s="123">
        <f t="shared" si="69"/>
        <v>4</v>
      </c>
      <c r="S116" s="123">
        <f t="shared" si="69"/>
        <v>4</v>
      </c>
      <c r="T116" s="123">
        <f t="shared" si="69"/>
        <v>4</v>
      </c>
      <c r="U116" s="123">
        <f t="shared" si="69"/>
        <v>3</v>
      </c>
      <c r="V116" s="123">
        <f t="shared" si="57"/>
        <v>33</v>
      </c>
      <c r="W116" s="91">
        <f t="shared" si="58"/>
        <v>66</v>
      </c>
    </row>
    <row r="117" spans="2:23" x14ac:dyDescent="0.35">
      <c r="B117" s="125" t="str">
        <f t="shared" si="59"/>
        <v>Hart</v>
      </c>
      <c r="C117" s="123">
        <f>C22-IF(($A81)&gt;=(C$10),(IF(($A81)-18&gt;=(C$10),2,1)),0)</f>
        <v>6</v>
      </c>
      <c r="D117" s="123">
        <f t="shared" ref="D117:U117" si="70">D22-IF(($A81)&gt;=(D$10),(IF(($A81)-18&gt;=(D$10),2,1)),0)</f>
        <v>4</v>
      </c>
      <c r="E117" s="123">
        <f t="shared" si="70"/>
        <v>2</v>
      </c>
      <c r="F117" s="123">
        <f t="shared" si="70"/>
        <v>5</v>
      </c>
      <c r="G117" s="123">
        <f t="shared" si="70"/>
        <v>5</v>
      </c>
      <c r="H117" s="123">
        <f t="shared" si="70"/>
        <v>3</v>
      </c>
      <c r="I117" s="123">
        <f t="shared" si="70"/>
        <v>4</v>
      </c>
      <c r="J117" s="123">
        <f t="shared" si="70"/>
        <v>3</v>
      </c>
      <c r="K117" s="123">
        <f t="shared" si="70"/>
        <v>4</v>
      </c>
      <c r="L117" s="123">
        <f t="shared" si="56"/>
        <v>36</v>
      </c>
      <c r="M117" s="123">
        <f t="shared" si="70"/>
        <v>7</v>
      </c>
      <c r="N117" s="123">
        <f t="shared" si="70"/>
        <v>4</v>
      </c>
      <c r="O117" s="123">
        <f t="shared" si="70"/>
        <v>4</v>
      </c>
      <c r="P117" s="123">
        <f t="shared" si="70"/>
        <v>4</v>
      </c>
      <c r="Q117" s="123">
        <f t="shared" si="70"/>
        <v>2</v>
      </c>
      <c r="R117" s="123">
        <f t="shared" si="70"/>
        <v>4</v>
      </c>
      <c r="S117" s="123">
        <f t="shared" si="70"/>
        <v>6</v>
      </c>
      <c r="T117" s="123">
        <f t="shared" si="70"/>
        <v>4</v>
      </c>
      <c r="U117" s="123">
        <f t="shared" si="70"/>
        <v>3</v>
      </c>
      <c r="V117" s="123">
        <f t="shared" si="57"/>
        <v>38</v>
      </c>
      <c r="W117" s="91">
        <f t="shared" si="58"/>
        <v>74</v>
      </c>
    </row>
    <row r="118" spans="2:23" x14ac:dyDescent="0.35">
      <c r="B118" s="125" t="str">
        <f t="shared" si="59"/>
        <v>Stever</v>
      </c>
      <c r="C118" s="123">
        <f>C23-IF(($A87)&gt;=(C$10),(IF(($A87)-18&gt;=(C$10),2,1)),0)</f>
        <v>4</v>
      </c>
      <c r="D118" s="123">
        <f t="shared" ref="D118:U118" si="71">D23-IF(($A87)&gt;=(D$10),(IF(($A87)-18&gt;=(D$10),2,1)),0)</f>
        <v>4</v>
      </c>
      <c r="E118" s="123">
        <f t="shared" si="71"/>
        <v>2</v>
      </c>
      <c r="F118" s="123">
        <f t="shared" si="71"/>
        <v>5</v>
      </c>
      <c r="G118" s="123">
        <f t="shared" si="71"/>
        <v>4</v>
      </c>
      <c r="H118" s="123">
        <f t="shared" si="71"/>
        <v>2</v>
      </c>
      <c r="I118" s="123">
        <f t="shared" si="71"/>
        <v>4</v>
      </c>
      <c r="J118" s="123">
        <f t="shared" si="71"/>
        <v>7</v>
      </c>
      <c r="K118" s="123">
        <f t="shared" si="71"/>
        <v>6</v>
      </c>
      <c r="L118" s="123">
        <f t="shared" si="56"/>
        <v>38</v>
      </c>
      <c r="M118" s="123">
        <f t="shared" si="71"/>
        <v>4</v>
      </c>
      <c r="N118" s="123">
        <f t="shared" si="71"/>
        <v>3</v>
      </c>
      <c r="O118" s="123">
        <f t="shared" si="71"/>
        <v>6</v>
      </c>
      <c r="P118" s="123">
        <f t="shared" si="71"/>
        <v>4</v>
      </c>
      <c r="Q118" s="123">
        <f t="shared" si="71"/>
        <v>2</v>
      </c>
      <c r="R118" s="123">
        <f t="shared" si="71"/>
        <v>4</v>
      </c>
      <c r="S118" s="123">
        <f t="shared" si="71"/>
        <v>5</v>
      </c>
      <c r="T118" s="123">
        <f t="shared" si="71"/>
        <v>4</v>
      </c>
      <c r="U118" s="123">
        <f t="shared" si="71"/>
        <v>4</v>
      </c>
      <c r="V118" s="123">
        <f t="shared" si="57"/>
        <v>36</v>
      </c>
      <c r="W118" s="91">
        <f t="shared" si="58"/>
        <v>74</v>
      </c>
    </row>
    <row r="119" spans="2:23" x14ac:dyDescent="0.35">
      <c r="B119" s="125" t="str">
        <f t="shared" si="59"/>
        <v>Mueller</v>
      </c>
      <c r="C119" s="123">
        <f>C24-IF(($A89)&gt;=(C$10),(IF(($A89)-18&gt;=(C$10),2,1)),0)</f>
        <v>4</v>
      </c>
      <c r="D119" s="123">
        <f t="shared" ref="D119:U119" si="72">D24-IF(($A89)&gt;=(D$10),(IF(($A89)-18&gt;=(D$10),2,1)),0)</f>
        <v>4</v>
      </c>
      <c r="E119" s="123">
        <f t="shared" si="72"/>
        <v>2</v>
      </c>
      <c r="F119" s="123">
        <f t="shared" si="72"/>
        <v>5</v>
      </c>
      <c r="G119" s="123">
        <f t="shared" si="72"/>
        <v>6</v>
      </c>
      <c r="H119" s="123">
        <f t="shared" si="72"/>
        <v>2</v>
      </c>
      <c r="I119" s="123">
        <f t="shared" si="72"/>
        <v>4</v>
      </c>
      <c r="J119" s="123">
        <f t="shared" si="72"/>
        <v>5</v>
      </c>
      <c r="K119" s="123">
        <f t="shared" si="72"/>
        <v>4</v>
      </c>
      <c r="L119" s="123">
        <f t="shared" si="56"/>
        <v>36</v>
      </c>
      <c r="M119" s="123">
        <f t="shared" si="72"/>
        <v>4</v>
      </c>
      <c r="N119" s="123">
        <f t="shared" si="72"/>
        <v>3</v>
      </c>
      <c r="O119" s="123">
        <f t="shared" si="72"/>
        <v>7</v>
      </c>
      <c r="P119" s="123">
        <f t="shared" si="72"/>
        <v>5</v>
      </c>
      <c r="Q119" s="123">
        <f t="shared" si="72"/>
        <v>2</v>
      </c>
      <c r="R119" s="123">
        <f t="shared" si="72"/>
        <v>3</v>
      </c>
      <c r="S119" s="123">
        <f t="shared" si="72"/>
        <v>7</v>
      </c>
      <c r="T119" s="123">
        <f t="shared" si="72"/>
        <v>5</v>
      </c>
      <c r="U119" s="123">
        <f t="shared" si="72"/>
        <v>5</v>
      </c>
      <c r="V119" s="123">
        <f t="shared" si="57"/>
        <v>41</v>
      </c>
      <c r="W119" s="91">
        <f t="shared" si="58"/>
        <v>77</v>
      </c>
    </row>
    <row r="120" spans="2:23" x14ac:dyDescent="0.35">
      <c r="B120" s="125" t="str">
        <f t="shared" si="59"/>
        <v>Rogers</v>
      </c>
      <c r="C120" s="123">
        <f>C25-IF(($A94)&gt;=(C$10),(IF(($A94)-18&gt;=(C$10),2,1)),0)</f>
        <v>5</v>
      </c>
      <c r="D120" s="123">
        <f t="shared" ref="D120:U120" si="73">D25-IF(($A94)&gt;=(D$10),(IF(($A94)-18&gt;=(D$10),2,1)),0)</f>
        <v>3</v>
      </c>
      <c r="E120" s="123">
        <f t="shared" si="73"/>
        <v>3</v>
      </c>
      <c r="F120" s="123">
        <f t="shared" si="73"/>
        <v>7</v>
      </c>
      <c r="G120" s="123">
        <f t="shared" si="73"/>
        <v>5</v>
      </c>
      <c r="H120" s="123">
        <f t="shared" si="73"/>
        <v>4</v>
      </c>
      <c r="I120" s="123">
        <f t="shared" si="73"/>
        <v>4</v>
      </c>
      <c r="J120" s="123">
        <f t="shared" si="73"/>
        <v>5</v>
      </c>
      <c r="K120" s="123">
        <f t="shared" si="73"/>
        <v>5</v>
      </c>
      <c r="L120" s="123">
        <f t="shared" si="56"/>
        <v>41</v>
      </c>
      <c r="M120" s="123">
        <f t="shared" si="73"/>
        <v>4</v>
      </c>
      <c r="N120" s="123">
        <f t="shared" si="73"/>
        <v>2</v>
      </c>
      <c r="O120" s="123">
        <f t="shared" si="73"/>
        <v>5</v>
      </c>
      <c r="P120" s="123">
        <f t="shared" si="73"/>
        <v>5</v>
      </c>
      <c r="Q120" s="123">
        <f t="shared" si="73"/>
        <v>5</v>
      </c>
      <c r="R120" s="123">
        <f t="shared" si="73"/>
        <v>5</v>
      </c>
      <c r="S120" s="123">
        <f t="shared" si="73"/>
        <v>3</v>
      </c>
      <c r="T120" s="123">
        <f t="shared" si="73"/>
        <v>4</v>
      </c>
      <c r="U120" s="123">
        <f t="shared" si="73"/>
        <v>4</v>
      </c>
      <c r="V120" s="123">
        <f t="shared" si="57"/>
        <v>37</v>
      </c>
      <c r="W120" s="91">
        <f t="shared" si="58"/>
        <v>78</v>
      </c>
    </row>
    <row r="121" spans="2:23" x14ac:dyDescent="0.35">
      <c r="B121" s="125" t="str">
        <f t="shared" si="59"/>
        <v>Stever II</v>
      </c>
      <c r="C121" s="123">
        <f>C26-IF(($A96)&gt;=(C$10),(IF(($A96)-18&gt;=(C$10),2,1)),0)</f>
        <v>6</v>
      </c>
      <c r="D121" s="123">
        <f t="shared" ref="D121:U121" si="74">D26-IF(($A96)&gt;=(D$10),(IF(($A96)-18&gt;=(D$10),2,1)),0)</f>
        <v>4</v>
      </c>
      <c r="E121" s="123">
        <f t="shared" si="74"/>
        <v>3</v>
      </c>
      <c r="F121" s="123">
        <f t="shared" si="74"/>
        <v>5</v>
      </c>
      <c r="G121" s="123">
        <f t="shared" si="74"/>
        <v>5</v>
      </c>
      <c r="H121" s="123">
        <f t="shared" si="74"/>
        <v>3</v>
      </c>
      <c r="I121" s="123">
        <f t="shared" si="74"/>
        <v>4</v>
      </c>
      <c r="J121" s="123">
        <f t="shared" si="74"/>
        <v>5</v>
      </c>
      <c r="K121" s="123">
        <f t="shared" si="74"/>
        <v>6</v>
      </c>
      <c r="L121" s="123">
        <f t="shared" si="56"/>
        <v>41</v>
      </c>
      <c r="M121" s="123">
        <f t="shared" si="74"/>
        <v>5</v>
      </c>
      <c r="N121" s="123">
        <f t="shared" si="74"/>
        <v>4</v>
      </c>
      <c r="O121" s="123">
        <f t="shared" si="74"/>
        <v>7</v>
      </c>
      <c r="P121" s="123">
        <f t="shared" si="74"/>
        <v>7</v>
      </c>
      <c r="Q121" s="123">
        <f t="shared" si="74"/>
        <v>4</v>
      </c>
      <c r="R121" s="123">
        <f t="shared" si="74"/>
        <v>6</v>
      </c>
      <c r="S121" s="123">
        <f t="shared" si="74"/>
        <v>5</v>
      </c>
      <c r="T121" s="123">
        <f t="shared" si="74"/>
        <v>5</v>
      </c>
      <c r="U121" s="123">
        <f t="shared" si="74"/>
        <v>5</v>
      </c>
      <c r="V121" s="123">
        <f t="shared" si="57"/>
        <v>48</v>
      </c>
      <c r="W121" s="91">
        <f t="shared" si="58"/>
        <v>89</v>
      </c>
    </row>
    <row r="122" spans="2:23" x14ac:dyDescent="0.35">
      <c r="B122" s="64" t="s">
        <v>40</v>
      </c>
      <c r="C122" s="121" t="str">
        <f>IF(COUNTIF(C106:C121,MIN(C106:C121))=1,MIN(C106:C121)," ")</f>
        <v xml:space="preserve"> </v>
      </c>
      <c r="D122" s="121" t="str">
        <f t="shared" ref="D122:K122" si="75">IF(COUNTIF(D106:D121,MIN(D106:D121))=1,MIN(D106:D121)," ")</f>
        <v xml:space="preserve"> </v>
      </c>
      <c r="E122" s="121" t="str">
        <f t="shared" si="75"/>
        <v xml:space="preserve"> </v>
      </c>
      <c r="F122" s="121" t="str">
        <f t="shared" si="75"/>
        <v xml:space="preserve"> </v>
      </c>
      <c r="G122" s="121" t="str">
        <f t="shared" si="75"/>
        <v xml:space="preserve"> </v>
      </c>
      <c r="H122" s="121" t="str">
        <f t="shared" si="75"/>
        <v xml:space="preserve"> </v>
      </c>
      <c r="I122" s="121" t="str">
        <f t="shared" si="75"/>
        <v xml:space="preserve"> </v>
      </c>
      <c r="J122" s="121" t="str">
        <f t="shared" si="75"/>
        <v xml:space="preserve"> </v>
      </c>
      <c r="K122" s="121" t="str">
        <f t="shared" si="75"/>
        <v xml:space="preserve"> </v>
      </c>
      <c r="L122" s="121"/>
      <c r="M122" s="121" t="str">
        <f t="shared" ref="M122:U122" si="76">IF(COUNTIF(M106:M121,MIN(M106:M121))=1,MIN(M106:M121)," ")</f>
        <v xml:space="preserve"> </v>
      </c>
      <c r="N122" s="121" t="str">
        <f t="shared" si="76"/>
        <v xml:space="preserve"> </v>
      </c>
      <c r="O122" s="121" t="str">
        <f t="shared" si="76"/>
        <v xml:space="preserve"> </v>
      </c>
      <c r="P122" s="121" t="str">
        <f t="shared" si="76"/>
        <v xml:space="preserve"> </v>
      </c>
      <c r="Q122" s="121" t="str">
        <f t="shared" si="76"/>
        <v xml:space="preserve"> </v>
      </c>
      <c r="R122" s="121" t="str">
        <f t="shared" si="76"/>
        <v xml:space="preserve"> </v>
      </c>
      <c r="S122" s="121" t="str">
        <f t="shared" si="76"/>
        <v xml:space="preserve"> </v>
      </c>
      <c r="T122" s="121">
        <f t="shared" si="76"/>
        <v>3</v>
      </c>
      <c r="U122" s="121" t="str">
        <f t="shared" si="76"/>
        <v xml:space="preserve"> </v>
      </c>
      <c r="V122" s="121"/>
      <c r="W122" s="122"/>
    </row>
    <row r="124" spans="2:23" ht="21" x14ac:dyDescent="0.5">
      <c r="B124" s="33" t="s">
        <v>29</v>
      </c>
      <c r="C124" s="34"/>
      <c r="D124" s="34"/>
      <c r="E124" s="34"/>
      <c r="F124" s="34"/>
      <c r="G124" s="34"/>
      <c r="H124" s="34"/>
      <c r="I124" s="34"/>
      <c r="J124" s="34"/>
      <c r="K124" s="34"/>
      <c r="L124" s="34"/>
      <c r="M124" s="34"/>
      <c r="N124" s="34"/>
      <c r="O124" s="34"/>
      <c r="P124" s="34"/>
      <c r="Q124" s="652" t="s">
        <v>85</v>
      </c>
      <c r="R124" s="652"/>
      <c r="S124" s="652"/>
      <c r="T124" s="652"/>
      <c r="U124" s="652"/>
      <c r="V124" s="652"/>
      <c r="W124" s="653"/>
    </row>
    <row r="125" spans="2:23" x14ac:dyDescent="0.35">
      <c r="B125" s="30" t="s">
        <v>0</v>
      </c>
      <c r="C125" s="31">
        <v>1</v>
      </c>
      <c r="D125" s="31">
        <v>2</v>
      </c>
      <c r="E125" s="31">
        <v>3</v>
      </c>
      <c r="F125" s="31">
        <v>4</v>
      </c>
      <c r="G125" s="31">
        <v>5</v>
      </c>
      <c r="H125" s="31">
        <v>6</v>
      </c>
      <c r="I125" s="31">
        <v>7</v>
      </c>
      <c r="J125" s="31">
        <v>8</v>
      </c>
      <c r="K125" s="31">
        <v>9</v>
      </c>
      <c r="L125" s="31" t="s">
        <v>1</v>
      </c>
      <c r="M125" s="31">
        <v>10</v>
      </c>
      <c r="N125" s="31">
        <v>11</v>
      </c>
      <c r="O125" s="31">
        <v>12</v>
      </c>
      <c r="P125" s="31">
        <v>13</v>
      </c>
      <c r="Q125" s="31">
        <v>14</v>
      </c>
      <c r="R125" s="31">
        <v>15</v>
      </c>
      <c r="S125" s="31">
        <v>16</v>
      </c>
      <c r="T125" s="31">
        <v>17</v>
      </c>
      <c r="U125" s="31">
        <v>18</v>
      </c>
      <c r="V125" s="31" t="s">
        <v>14</v>
      </c>
      <c r="W125" s="32" t="s">
        <v>16</v>
      </c>
    </row>
    <row r="126" spans="2:23" x14ac:dyDescent="0.35">
      <c r="B126" s="90" t="s">
        <v>2</v>
      </c>
      <c r="C126" s="92">
        <f>C9</f>
        <v>4</v>
      </c>
      <c r="D126" s="92">
        <f t="shared" ref="D126:K127" si="77">D9</f>
        <v>5</v>
      </c>
      <c r="E126" s="92">
        <f t="shared" si="77"/>
        <v>4</v>
      </c>
      <c r="F126" s="92">
        <f t="shared" si="77"/>
        <v>3</v>
      </c>
      <c r="G126" s="92">
        <f t="shared" si="77"/>
        <v>4</v>
      </c>
      <c r="H126" s="92">
        <f t="shared" si="77"/>
        <v>3</v>
      </c>
      <c r="I126" s="92">
        <f t="shared" si="77"/>
        <v>5</v>
      </c>
      <c r="J126" s="92">
        <f t="shared" si="77"/>
        <v>4</v>
      </c>
      <c r="K126" s="92">
        <f t="shared" si="77"/>
        <v>4</v>
      </c>
      <c r="L126" s="92">
        <f>SUM(C126:K126)</f>
        <v>36</v>
      </c>
      <c r="M126" s="92">
        <f>M9</f>
        <v>5</v>
      </c>
      <c r="N126" s="92">
        <f t="shared" ref="N126:U127" si="78">N9</f>
        <v>3</v>
      </c>
      <c r="O126" s="92">
        <f t="shared" si="78"/>
        <v>4</v>
      </c>
      <c r="P126" s="92">
        <f t="shared" si="78"/>
        <v>4</v>
      </c>
      <c r="Q126" s="92">
        <f t="shared" si="78"/>
        <v>5</v>
      </c>
      <c r="R126" s="92">
        <f t="shared" si="78"/>
        <v>3</v>
      </c>
      <c r="S126" s="92">
        <f t="shared" si="78"/>
        <v>4</v>
      </c>
      <c r="T126" s="92">
        <f t="shared" si="78"/>
        <v>3</v>
      </c>
      <c r="U126" s="92">
        <f t="shared" si="78"/>
        <v>5</v>
      </c>
      <c r="V126" s="92">
        <f>SUM(M126:U126)</f>
        <v>36</v>
      </c>
      <c r="W126" s="116">
        <f>SUM(V126+L126)</f>
        <v>72</v>
      </c>
    </row>
    <row r="127" spans="2:23" x14ac:dyDescent="0.35">
      <c r="B127" s="10" t="s">
        <v>3</v>
      </c>
      <c r="C127" s="9">
        <f>C10</f>
        <v>7</v>
      </c>
      <c r="D127" s="9">
        <f t="shared" si="77"/>
        <v>11</v>
      </c>
      <c r="E127" s="9">
        <f t="shared" si="77"/>
        <v>1</v>
      </c>
      <c r="F127" s="9">
        <f t="shared" si="77"/>
        <v>13</v>
      </c>
      <c r="G127" s="9">
        <f t="shared" si="77"/>
        <v>9</v>
      </c>
      <c r="H127" s="9">
        <f t="shared" si="77"/>
        <v>17</v>
      </c>
      <c r="I127" s="9">
        <f t="shared" si="77"/>
        <v>5</v>
      </c>
      <c r="J127" s="9">
        <f t="shared" si="77"/>
        <v>15</v>
      </c>
      <c r="K127" s="9">
        <f t="shared" si="77"/>
        <v>3</v>
      </c>
      <c r="L127" s="9"/>
      <c r="M127" s="9">
        <f>M10</f>
        <v>16</v>
      </c>
      <c r="N127" s="9">
        <f t="shared" si="78"/>
        <v>2</v>
      </c>
      <c r="O127" s="9">
        <f t="shared" si="78"/>
        <v>12</v>
      </c>
      <c r="P127" s="9">
        <f t="shared" si="78"/>
        <v>4</v>
      </c>
      <c r="Q127" s="9">
        <f t="shared" si="78"/>
        <v>6</v>
      </c>
      <c r="R127" s="9">
        <f t="shared" si="78"/>
        <v>8</v>
      </c>
      <c r="S127" s="9">
        <f t="shared" si="78"/>
        <v>14</v>
      </c>
      <c r="T127" s="9">
        <f t="shared" si="78"/>
        <v>18</v>
      </c>
      <c r="U127" s="9">
        <f t="shared" si="78"/>
        <v>10</v>
      </c>
      <c r="V127" s="9"/>
      <c r="W127" s="11"/>
    </row>
    <row r="128" spans="2:23" x14ac:dyDescent="0.35">
      <c r="B128" s="64" t="str">
        <f>B11</f>
        <v>Delagardelle</v>
      </c>
      <c r="C128" s="128">
        <f>IF((C106)&lt;=(C$9),1+((C$9)-(C106)),(0))</f>
        <v>2</v>
      </c>
      <c r="D128" s="128">
        <f t="shared" ref="D128:U143" si="79">IF((D106)&lt;=(D$9),1+((D$9)-(D106)),(0))</f>
        <v>1</v>
      </c>
      <c r="E128" s="128">
        <f t="shared" si="79"/>
        <v>3</v>
      </c>
      <c r="F128" s="128">
        <f t="shared" si="79"/>
        <v>0</v>
      </c>
      <c r="G128" s="128">
        <f t="shared" si="79"/>
        <v>0</v>
      </c>
      <c r="H128" s="128">
        <f t="shared" si="79"/>
        <v>1</v>
      </c>
      <c r="I128" s="128">
        <f t="shared" si="79"/>
        <v>1</v>
      </c>
      <c r="J128" s="128">
        <f t="shared" si="79"/>
        <v>0</v>
      </c>
      <c r="K128" s="128">
        <f t="shared" si="79"/>
        <v>0</v>
      </c>
      <c r="L128" s="128">
        <f>SUM(C128:K128)</f>
        <v>8</v>
      </c>
      <c r="M128" s="128">
        <f t="shared" si="79"/>
        <v>1</v>
      </c>
      <c r="N128" s="128">
        <f t="shared" si="79"/>
        <v>1</v>
      </c>
      <c r="O128" s="128">
        <f t="shared" si="79"/>
        <v>0</v>
      </c>
      <c r="P128" s="128">
        <f t="shared" si="79"/>
        <v>1</v>
      </c>
      <c r="Q128" s="128">
        <f t="shared" si="79"/>
        <v>3</v>
      </c>
      <c r="R128" s="128">
        <f t="shared" si="79"/>
        <v>0</v>
      </c>
      <c r="S128" s="128">
        <f t="shared" si="79"/>
        <v>0</v>
      </c>
      <c r="T128" s="128">
        <f t="shared" si="79"/>
        <v>0</v>
      </c>
      <c r="U128" s="128">
        <f t="shared" si="79"/>
        <v>2</v>
      </c>
      <c r="V128" s="128">
        <f>SUM(M128:U128)</f>
        <v>8</v>
      </c>
      <c r="W128" s="92">
        <f>SUM(V128+L128)</f>
        <v>16</v>
      </c>
    </row>
    <row r="129" spans="2:23" x14ac:dyDescent="0.35">
      <c r="B129" s="64" t="str">
        <f t="shared" ref="B129:B143" si="80">B12</f>
        <v>Henderson II</v>
      </c>
      <c r="C129" s="128">
        <f>IF((C107)&lt;=(C$9),1+((C$9)-(C107)),(0))</f>
        <v>0</v>
      </c>
      <c r="D129" s="128">
        <f t="shared" si="79"/>
        <v>2</v>
      </c>
      <c r="E129" s="128">
        <f t="shared" si="79"/>
        <v>2</v>
      </c>
      <c r="F129" s="128">
        <f t="shared" si="79"/>
        <v>0</v>
      </c>
      <c r="G129" s="128">
        <f t="shared" si="79"/>
        <v>2</v>
      </c>
      <c r="H129" s="128">
        <f t="shared" si="79"/>
        <v>1</v>
      </c>
      <c r="I129" s="128">
        <f t="shared" si="79"/>
        <v>2</v>
      </c>
      <c r="J129" s="128">
        <f t="shared" si="79"/>
        <v>1</v>
      </c>
      <c r="K129" s="128">
        <f t="shared" si="79"/>
        <v>1</v>
      </c>
      <c r="L129" s="128">
        <f>SUM(C129:K129)</f>
        <v>11</v>
      </c>
      <c r="M129" s="128">
        <f t="shared" si="79"/>
        <v>2</v>
      </c>
      <c r="N129" s="128">
        <f t="shared" si="79"/>
        <v>3</v>
      </c>
      <c r="O129" s="128">
        <f t="shared" si="79"/>
        <v>0</v>
      </c>
      <c r="P129" s="128">
        <f t="shared" si="79"/>
        <v>1</v>
      </c>
      <c r="Q129" s="128">
        <f t="shared" si="79"/>
        <v>4</v>
      </c>
      <c r="R129" s="128">
        <f t="shared" si="79"/>
        <v>0</v>
      </c>
      <c r="S129" s="128">
        <f t="shared" si="79"/>
        <v>1</v>
      </c>
      <c r="T129" s="128">
        <f t="shared" si="79"/>
        <v>0</v>
      </c>
      <c r="U129" s="128">
        <f t="shared" si="79"/>
        <v>2</v>
      </c>
      <c r="V129" s="128">
        <f t="shared" ref="V129:V143" si="81">SUM(M129:U129)</f>
        <v>13</v>
      </c>
      <c r="W129" s="92">
        <f>SUM(V129+L129)</f>
        <v>24</v>
      </c>
    </row>
    <row r="130" spans="2:23" x14ac:dyDescent="0.35">
      <c r="B130" s="64" t="str">
        <f t="shared" si="80"/>
        <v>Whitehill</v>
      </c>
      <c r="C130" s="128">
        <f t="shared" ref="C130:K143" si="82">IF((C108)&lt;=(C$9),1+((C$9)-(C108)),(0))</f>
        <v>2</v>
      </c>
      <c r="D130" s="128">
        <f t="shared" si="82"/>
        <v>3</v>
      </c>
      <c r="E130" s="128">
        <f t="shared" si="82"/>
        <v>0</v>
      </c>
      <c r="F130" s="128">
        <f t="shared" si="82"/>
        <v>0</v>
      </c>
      <c r="G130" s="128">
        <f t="shared" si="82"/>
        <v>0</v>
      </c>
      <c r="H130" s="128">
        <f t="shared" si="82"/>
        <v>0</v>
      </c>
      <c r="I130" s="128">
        <f t="shared" si="82"/>
        <v>1</v>
      </c>
      <c r="J130" s="128">
        <f t="shared" si="82"/>
        <v>0</v>
      </c>
      <c r="K130" s="128">
        <f t="shared" si="82"/>
        <v>0</v>
      </c>
      <c r="L130" s="128">
        <f t="shared" ref="L130:L143" si="83">SUM(C130:K130)</f>
        <v>6</v>
      </c>
      <c r="M130" s="128">
        <f t="shared" si="79"/>
        <v>1</v>
      </c>
      <c r="N130" s="128">
        <f t="shared" si="79"/>
        <v>0</v>
      </c>
      <c r="O130" s="128">
        <f t="shared" si="79"/>
        <v>0</v>
      </c>
      <c r="P130" s="128">
        <f t="shared" si="79"/>
        <v>2</v>
      </c>
      <c r="Q130" s="128">
        <f t="shared" si="79"/>
        <v>3</v>
      </c>
      <c r="R130" s="128">
        <f t="shared" si="79"/>
        <v>1</v>
      </c>
      <c r="S130" s="128">
        <f t="shared" si="79"/>
        <v>0</v>
      </c>
      <c r="T130" s="128">
        <f t="shared" si="79"/>
        <v>0</v>
      </c>
      <c r="U130" s="128">
        <f t="shared" si="79"/>
        <v>1</v>
      </c>
      <c r="V130" s="128">
        <f t="shared" si="81"/>
        <v>8</v>
      </c>
      <c r="W130" s="92">
        <f t="shared" ref="W130:W143" si="84">SUM(V130+L130)</f>
        <v>14</v>
      </c>
    </row>
    <row r="131" spans="2:23" x14ac:dyDescent="0.35">
      <c r="B131" s="64" t="str">
        <f t="shared" si="80"/>
        <v>Henderson</v>
      </c>
      <c r="C131" s="128">
        <f t="shared" si="82"/>
        <v>1</v>
      </c>
      <c r="D131" s="128">
        <f t="shared" si="82"/>
        <v>2</v>
      </c>
      <c r="E131" s="128">
        <f t="shared" si="82"/>
        <v>3</v>
      </c>
      <c r="F131" s="128">
        <f t="shared" si="82"/>
        <v>0</v>
      </c>
      <c r="G131" s="128">
        <f t="shared" si="82"/>
        <v>2</v>
      </c>
      <c r="H131" s="128">
        <f t="shared" si="82"/>
        <v>1</v>
      </c>
      <c r="I131" s="128">
        <f t="shared" si="82"/>
        <v>2</v>
      </c>
      <c r="J131" s="128">
        <f t="shared" si="82"/>
        <v>1</v>
      </c>
      <c r="K131" s="128">
        <f t="shared" si="82"/>
        <v>0</v>
      </c>
      <c r="L131" s="128">
        <f t="shared" si="83"/>
        <v>12</v>
      </c>
      <c r="M131" s="128">
        <f t="shared" si="79"/>
        <v>0</v>
      </c>
      <c r="N131" s="128">
        <f t="shared" si="79"/>
        <v>1</v>
      </c>
      <c r="O131" s="128">
        <f t="shared" si="79"/>
        <v>0</v>
      </c>
      <c r="P131" s="128">
        <f t="shared" si="79"/>
        <v>2</v>
      </c>
      <c r="Q131" s="128">
        <f t="shared" si="79"/>
        <v>4</v>
      </c>
      <c r="R131" s="128">
        <f t="shared" si="79"/>
        <v>0</v>
      </c>
      <c r="S131" s="128">
        <f t="shared" si="79"/>
        <v>0</v>
      </c>
      <c r="T131" s="128">
        <f t="shared" si="79"/>
        <v>1</v>
      </c>
      <c r="U131" s="128">
        <f t="shared" si="79"/>
        <v>2</v>
      </c>
      <c r="V131" s="128">
        <f t="shared" si="81"/>
        <v>10</v>
      </c>
      <c r="W131" s="92">
        <f t="shared" si="84"/>
        <v>22</v>
      </c>
    </row>
    <row r="132" spans="2:23" x14ac:dyDescent="0.35">
      <c r="B132" s="64" t="str">
        <f t="shared" si="80"/>
        <v>Bruns</v>
      </c>
      <c r="C132" s="128">
        <f t="shared" si="82"/>
        <v>1</v>
      </c>
      <c r="D132" s="128">
        <f t="shared" si="82"/>
        <v>3</v>
      </c>
      <c r="E132" s="128">
        <f t="shared" si="82"/>
        <v>1</v>
      </c>
      <c r="F132" s="128">
        <f t="shared" si="82"/>
        <v>0</v>
      </c>
      <c r="G132" s="128">
        <f t="shared" si="82"/>
        <v>0</v>
      </c>
      <c r="H132" s="128">
        <f t="shared" si="82"/>
        <v>0</v>
      </c>
      <c r="I132" s="128">
        <f t="shared" si="82"/>
        <v>2</v>
      </c>
      <c r="J132" s="128">
        <f t="shared" si="82"/>
        <v>1</v>
      </c>
      <c r="K132" s="128">
        <f t="shared" si="82"/>
        <v>0</v>
      </c>
      <c r="L132" s="128">
        <f t="shared" si="83"/>
        <v>8</v>
      </c>
      <c r="M132" s="128">
        <f t="shared" si="79"/>
        <v>1</v>
      </c>
      <c r="N132" s="128">
        <f t="shared" si="79"/>
        <v>0</v>
      </c>
      <c r="O132" s="128">
        <f t="shared" si="79"/>
        <v>0</v>
      </c>
      <c r="P132" s="128">
        <f t="shared" si="79"/>
        <v>1</v>
      </c>
      <c r="Q132" s="128">
        <f t="shared" si="79"/>
        <v>4</v>
      </c>
      <c r="R132" s="128">
        <f t="shared" si="79"/>
        <v>0</v>
      </c>
      <c r="S132" s="128">
        <f t="shared" si="79"/>
        <v>0</v>
      </c>
      <c r="T132" s="128">
        <f t="shared" si="79"/>
        <v>0</v>
      </c>
      <c r="U132" s="128">
        <f t="shared" si="79"/>
        <v>3</v>
      </c>
      <c r="V132" s="128">
        <f t="shared" si="81"/>
        <v>9</v>
      </c>
      <c r="W132" s="92">
        <f t="shared" si="84"/>
        <v>17</v>
      </c>
    </row>
    <row r="133" spans="2:23" x14ac:dyDescent="0.35">
      <c r="B133" s="64" t="str">
        <f t="shared" si="80"/>
        <v>Salter</v>
      </c>
      <c r="C133" s="128">
        <f t="shared" si="82"/>
        <v>0</v>
      </c>
      <c r="D133" s="128">
        <f t="shared" si="82"/>
        <v>2</v>
      </c>
      <c r="E133" s="128">
        <f t="shared" si="82"/>
        <v>2</v>
      </c>
      <c r="F133" s="128">
        <f t="shared" si="82"/>
        <v>0</v>
      </c>
      <c r="G133" s="128">
        <f t="shared" si="82"/>
        <v>1</v>
      </c>
      <c r="H133" s="128">
        <f t="shared" si="82"/>
        <v>1</v>
      </c>
      <c r="I133" s="128">
        <f t="shared" si="82"/>
        <v>3</v>
      </c>
      <c r="J133" s="128">
        <f t="shared" si="82"/>
        <v>2</v>
      </c>
      <c r="K133" s="128">
        <f t="shared" si="82"/>
        <v>1</v>
      </c>
      <c r="L133" s="128">
        <f t="shared" si="83"/>
        <v>12</v>
      </c>
      <c r="M133" s="128">
        <f t="shared" si="79"/>
        <v>1</v>
      </c>
      <c r="N133" s="128">
        <f t="shared" si="79"/>
        <v>0</v>
      </c>
      <c r="O133" s="128">
        <f t="shared" si="79"/>
        <v>0</v>
      </c>
      <c r="P133" s="128">
        <f t="shared" si="79"/>
        <v>0</v>
      </c>
      <c r="Q133" s="128">
        <f t="shared" si="79"/>
        <v>1</v>
      </c>
      <c r="R133" s="128">
        <f t="shared" si="79"/>
        <v>0</v>
      </c>
      <c r="S133" s="128">
        <f t="shared" si="79"/>
        <v>2</v>
      </c>
      <c r="T133" s="128">
        <f t="shared" si="79"/>
        <v>0</v>
      </c>
      <c r="U133" s="128">
        <f t="shared" si="79"/>
        <v>2</v>
      </c>
      <c r="V133" s="128">
        <f t="shared" si="81"/>
        <v>6</v>
      </c>
      <c r="W133" s="92">
        <f t="shared" si="84"/>
        <v>18</v>
      </c>
    </row>
    <row r="134" spans="2:23" x14ac:dyDescent="0.35">
      <c r="B134" s="64" t="str">
        <f t="shared" si="80"/>
        <v>Stremlau</v>
      </c>
      <c r="C134" s="128">
        <f t="shared" si="82"/>
        <v>1</v>
      </c>
      <c r="D134" s="128">
        <f t="shared" si="82"/>
        <v>3</v>
      </c>
      <c r="E134" s="128">
        <f t="shared" si="82"/>
        <v>3</v>
      </c>
      <c r="F134" s="128">
        <f t="shared" si="82"/>
        <v>0</v>
      </c>
      <c r="G134" s="128">
        <f t="shared" si="82"/>
        <v>1</v>
      </c>
      <c r="H134" s="128">
        <f t="shared" si="82"/>
        <v>1</v>
      </c>
      <c r="I134" s="128">
        <f t="shared" si="82"/>
        <v>1</v>
      </c>
      <c r="J134" s="128">
        <f t="shared" si="82"/>
        <v>1</v>
      </c>
      <c r="K134" s="128">
        <f t="shared" si="82"/>
        <v>0</v>
      </c>
      <c r="L134" s="128">
        <f t="shared" si="83"/>
        <v>11</v>
      </c>
      <c r="M134" s="128">
        <f t="shared" si="79"/>
        <v>1</v>
      </c>
      <c r="N134" s="128">
        <f t="shared" si="79"/>
        <v>2</v>
      </c>
      <c r="O134" s="128">
        <f t="shared" si="79"/>
        <v>0</v>
      </c>
      <c r="P134" s="128">
        <f t="shared" si="79"/>
        <v>1</v>
      </c>
      <c r="Q134" s="128">
        <f t="shared" si="79"/>
        <v>2</v>
      </c>
      <c r="R134" s="128">
        <f t="shared" si="79"/>
        <v>1</v>
      </c>
      <c r="S134" s="128">
        <f t="shared" si="79"/>
        <v>0</v>
      </c>
      <c r="T134" s="128">
        <f t="shared" si="79"/>
        <v>0</v>
      </c>
      <c r="U134" s="128">
        <f t="shared" si="79"/>
        <v>3</v>
      </c>
      <c r="V134" s="128">
        <f t="shared" si="81"/>
        <v>10</v>
      </c>
      <c r="W134" s="92">
        <f t="shared" si="84"/>
        <v>21</v>
      </c>
    </row>
    <row r="135" spans="2:23" x14ac:dyDescent="0.35">
      <c r="B135" s="64" t="str">
        <f t="shared" si="80"/>
        <v>Reimers</v>
      </c>
      <c r="C135" s="128">
        <f t="shared" si="82"/>
        <v>1</v>
      </c>
      <c r="D135" s="128">
        <f t="shared" si="82"/>
        <v>3</v>
      </c>
      <c r="E135" s="128">
        <f t="shared" si="82"/>
        <v>1</v>
      </c>
      <c r="F135" s="128">
        <f t="shared" si="82"/>
        <v>0</v>
      </c>
      <c r="G135" s="128">
        <f t="shared" si="82"/>
        <v>2</v>
      </c>
      <c r="H135" s="128">
        <f t="shared" si="82"/>
        <v>1</v>
      </c>
      <c r="I135" s="128">
        <f t="shared" si="82"/>
        <v>2</v>
      </c>
      <c r="J135" s="128">
        <f t="shared" si="82"/>
        <v>0</v>
      </c>
      <c r="K135" s="128">
        <f t="shared" si="82"/>
        <v>0</v>
      </c>
      <c r="L135" s="128">
        <f t="shared" si="83"/>
        <v>10</v>
      </c>
      <c r="M135" s="128">
        <f t="shared" si="79"/>
        <v>1</v>
      </c>
      <c r="N135" s="128">
        <f t="shared" si="79"/>
        <v>2</v>
      </c>
      <c r="O135" s="128">
        <f t="shared" si="79"/>
        <v>0</v>
      </c>
      <c r="P135" s="128">
        <f t="shared" si="79"/>
        <v>0</v>
      </c>
      <c r="Q135" s="128">
        <f t="shared" si="79"/>
        <v>3</v>
      </c>
      <c r="R135" s="128">
        <f t="shared" si="79"/>
        <v>1</v>
      </c>
      <c r="S135" s="128">
        <f t="shared" si="79"/>
        <v>0</v>
      </c>
      <c r="T135" s="128">
        <f t="shared" si="79"/>
        <v>0</v>
      </c>
      <c r="U135" s="128">
        <f t="shared" si="79"/>
        <v>2</v>
      </c>
      <c r="V135" s="128">
        <f t="shared" si="81"/>
        <v>9</v>
      </c>
      <c r="W135" s="92">
        <f t="shared" si="84"/>
        <v>19</v>
      </c>
    </row>
    <row r="136" spans="2:23" x14ac:dyDescent="0.35">
      <c r="B136" s="64" t="str">
        <f t="shared" si="80"/>
        <v>Havel</v>
      </c>
      <c r="C136" s="128">
        <f t="shared" si="82"/>
        <v>2</v>
      </c>
      <c r="D136" s="128">
        <f t="shared" si="82"/>
        <v>3</v>
      </c>
      <c r="E136" s="128">
        <f t="shared" si="82"/>
        <v>1</v>
      </c>
      <c r="F136" s="128">
        <f t="shared" si="82"/>
        <v>0</v>
      </c>
      <c r="G136" s="128">
        <f t="shared" si="82"/>
        <v>1</v>
      </c>
      <c r="H136" s="128">
        <f t="shared" si="82"/>
        <v>0</v>
      </c>
      <c r="I136" s="128">
        <f t="shared" si="82"/>
        <v>3</v>
      </c>
      <c r="J136" s="128">
        <f t="shared" si="82"/>
        <v>0</v>
      </c>
      <c r="K136" s="128">
        <f t="shared" si="82"/>
        <v>1</v>
      </c>
      <c r="L136" s="128">
        <f t="shared" si="83"/>
        <v>11</v>
      </c>
      <c r="M136" s="128">
        <f t="shared" si="79"/>
        <v>0</v>
      </c>
      <c r="N136" s="128">
        <f t="shared" si="79"/>
        <v>0</v>
      </c>
      <c r="O136" s="128">
        <f t="shared" si="79"/>
        <v>1</v>
      </c>
      <c r="P136" s="128">
        <f t="shared" si="79"/>
        <v>1</v>
      </c>
      <c r="Q136" s="128">
        <f t="shared" si="79"/>
        <v>3</v>
      </c>
      <c r="R136" s="128">
        <f t="shared" si="79"/>
        <v>0</v>
      </c>
      <c r="S136" s="128">
        <f t="shared" si="79"/>
        <v>1</v>
      </c>
      <c r="T136" s="128">
        <f t="shared" si="79"/>
        <v>0</v>
      </c>
      <c r="U136" s="128">
        <f t="shared" si="79"/>
        <v>2</v>
      </c>
      <c r="V136" s="128">
        <f t="shared" si="81"/>
        <v>8</v>
      </c>
      <c r="W136" s="92">
        <f t="shared" si="84"/>
        <v>19</v>
      </c>
    </row>
    <row r="137" spans="2:23" x14ac:dyDescent="0.35">
      <c r="B137" s="64" t="str">
        <f t="shared" si="80"/>
        <v>Tilley</v>
      </c>
      <c r="C137" s="128">
        <f t="shared" si="82"/>
        <v>0</v>
      </c>
      <c r="D137" s="128">
        <f t="shared" si="82"/>
        <v>2</v>
      </c>
      <c r="E137" s="128">
        <f t="shared" si="82"/>
        <v>1</v>
      </c>
      <c r="F137" s="128">
        <f t="shared" si="82"/>
        <v>0</v>
      </c>
      <c r="G137" s="128">
        <f t="shared" si="82"/>
        <v>1</v>
      </c>
      <c r="H137" s="128">
        <f t="shared" si="82"/>
        <v>1</v>
      </c>
      <c r="I137" s="128">
        <f t="shared" si="82"/>
        <v>1</v>
      </c>
      <c r="J137" s="128">
        <f t="shared" si="82"/>
        <v>1</v>
      </c>
      <c r="K137" s="128">
        <f t="shared" si="82"/>
        <v>0</v>
      </c>
      <c r="L137" s="128">
        <f t="shared" si="83"/>
        <v>7</v>
      </c>
      <c r="M137" s="128">
        <f t="shared" si="79"/>
        <v>1</v>
      </c>
      <c r="N137" s="128">
        <f t="shared" si="79"/>
        <v>0</v>
      </c>
      <c r="O137" s="128">
        <f t="shared" si="79"/>
        <v>0</v>
      </c>
      <c r="P137" s="128">
        <f t="shared" si="79"/>
        <v>0</v>
      </c>
      <c r="Q137" s="128">
        <f t="shared" si="79"/>
        <v>4</v>
      </c>
      <c r="R137" s="128">
        <f t="shared" si="79"/>
        <v>1</v>
      </c>
      <c r="S137" s="128">
        <f t="shared" si="79"/>
        <v>0</v>
      </c>
      <c r="T137" s="128">
        <f t="shared" si="79"/>
        <v>0</v>
      </c>
      <c r="U137" s="128">
        <f t="shared" si="79"/>
        <v>2</v>
      </c>
      <c r="V137" s="128">
        <f t="shared" si="81"/>
        <v>8</v>
      </c>
      <c r="W137" s="92">
        <f t="shared" si="84"/>
        <v>15</v>
      </c>
    </row>
    <row r="138" spans="2:23" x14ac:dyDescent="0.35">
      <c r="B138" s="64" t="str">
        <f t="shared" si="80"/>
        <v>Greiner</v>
      </c>
      <c r="C138" s="128">
        <f t="shared" si="82"/>
        <v>2</v>
      </c>
      <c r="D138" s="128">
        <f t="shared" si="82"/>
        <v>2</v>
      </c>
      <c r="E138" s="128">
        <f t="shared" si="82"/>
        <v>2</v>
      </c>
      <c r="F138" s="128">
        <f t="shared" si="82"/>
        <v>0</v>
      </c>
      <c r="G138" s="128">
        <f t="shared" si="82"/>
        <v>1</v>
      </c>
      <c r="H138" s="128">
        <f t="shared" si="82"/>
        <v>1</v>
      </c>
      <c r="I138" s="128">
        <f t="shared" si="82"/>
        <v>3</v>
      </c>
      <c r="J138" s="128">
        <f t="shared" si="82"/>
        <v>1</v>
      </c>
      <c r="K138" s="128">
        <f t="shared" si="82"/>
        <v>0</v>
      </c>
      <c r="L138" s="128">
        <f t="shared" si="83"/>
        <v>12</v>
      </c>
      <c r="M138" s="128">
        <f t="shared" si="79"/>
        <v>0</v>
      </c>
      <c r="N138" s="128">
        <f t="shared" si="79"/>
        <v>3</v>
      </c>
      <c r="O138" s="128">
        <f t="shared" si="79"/>
        <v>0</v>
      </c>
      <c r="P138" s="128">
        <f t="shared" si="79"/>
        <v>2</v>
      </c>
      <c r="Q138" s="128">
        <f t="shared" si="79"/>
        <v>3</v>
      </c>
      <c r="R138" s="128">
        <f t="shared" si="79"/>
        <v>0</v>
      </c>
      <c r="S138" s="128">
        <f t="shared" si="79"/>
        <v>1</v>
      </c>
      <c r="T138" s="128">
        <f t="shared" si="79"/>
        <v>0</v>
      </c>
      <c r="U138" s="128">
        <f t="shared" si="79"/>
        <v>3</v>
      </c>
      <c r="V138" s="128">
        <f t="shared" si="81"/>
        <v>12</v>
      </c>
      <c r="W138" s="92">
        <f t="shared" si="84"/>
        <v>24</v>
      </c>
    </row>
    <row r="139" spans="2:23" x14ac:dyDescent="0.35">
      <c r="B139" s="64" t="str">
        <f t="shared" si="80"/>
        <v>Hart</v>
      </c>
      <c r="C139" s="128">
        <f t="shared" si="82"/>
        <v>0</v>
      </c>
      <c r="D139" s="128">
        <f t="shared" si="82"/>
        <v>2</v>
      </c>
      <c r="E139" s="128">
        <f t="shared" si="82"/>
        <v>3</v>
      </c>
      <c r="F139" s="128">
        <f t="shared" si="82"/>
        <v>0</v>
      </c>
      <c r="G139" s="128">
        <f t="shared" si="82"/>
        <v>0</v>
      </c>
      <c r="H139" s="128">
        <f t="shared" si="82"/>
        <v>1</v>
      </c>
      <c r="I139" s="128">
        <f t="shared" si="82"/>
        <v>2</v>
      </c>
      <c r="J139" s="128">
        <f t="shared" si="82"/>
        <v>2</v>
      </c>
      <c r="K139" s="128">
        <f t="shared" si="82"/>
        <v>1</v>
      </c>
      <c r="L139" s="128">
        <f t="shared" si="83"/>
        <v>11</v>
      </c>
      <c r="M139" s="128">
        <f t="shared" si="79"/>
        <v>0</v>
      </c>
      <c r="N139" s="128">
        <f t="shared" si="79"/>
        <v>0</v>
      </c>
      <c r="O139" s="128">
        <f t="shared" si="79"/>
        <v>1</v>
      </c>
      <c r="P139" s="128">
        <f t="shared" si="79"/>
        <v>1</v>
      </c>
      <c r="Q139" s="128">
        <f t="shared" si="79"/>
        <v>4</v>
      </c>
      <c r="R139" s="128">
        <f t="shared" si="79"/>
        <v>0</v>
      </c>
      <c r="S139" s="128">
        <f t="shared" si="79"/>
        <v>0</v>
      </c>
      <c r="T139" s="128">
        <f t="shared" si="79"/>
        <v>0</v>
      </c>
      <c r="U139" s="128">
        <f t="shared" si="79"/>
        <v>3</v>
      </c>
      <c r="V139" s="128">
        <f t="shared" si="81"/>
        <v>9</v>
      </c>
      <c r="W139" s="92">
        <f t="shared" si="84"/>
        <v>20</v>
      </c>
    </row>
    <row r="140" spans="2:23" x14ac:dyDescent="0.35">
      <c r="B140" s="64" t="str">
        <f t="shared" si="80"/>
        <v>Stever</v>
      </c>
      <c r="C140" s="128">
        <f t="shared" si="82"/>
        <v>1</v>
      </c>
      <c r="D140" s="128">
        <f t="shared" si="82"/>
        <v>2</v>
      </c>
      <c r="E140" s="128">
        <f t="shared" si="82"/>
        <v>3</v>
      </c>
      <c r="F140" s="128">
        <f t="shared" si="82"/>
        <v>0</v>
      </c>
      <c r="G140" s="128">
        <f t="shared" si="82"/>
        <v>1</v>
      </c>
      <c r="H140" s="128">
        <f t="shared" si="82"/>
        <v>2</v>
      </c>
      <c r="I140" s="128">
        <f t="shared" si="82"/>
        <v>2</v>
      </c>
      <c r="J140" s="128">
        <f t="shared" si="82"/>
        <v>0</v>
      </c>
      <c r="K140" s="128">
        <f t="shared" si="82"/>
        <v>0</v>
      </c>
      <c r="L140" s="128">
        <f t="shared" si="83"/>
        <v>11</v>
      </c>
      <c r="M140" s="128">
        <f t="shared" si="79"/>
        <v>2</v>
      </c>
      <c r="N140" s="128">
        <f t="shared" si="79"/>
        <v>1</v>
      </c>
      <c r="O140" s="128">
        <f t="shared" si="79"/>
        <v>0</v>
      </c>
      <c r="P140" s="128">
        <f t="shared" si="79"/>
        <v>1</v>
      </c>
      <c r="Q140" s="128">
        <f t="shared" si="79"/>
        <v>4</v>
      </c>
      <c r="R140" s="128">
        <f t="shared" si="79"/>
        <v>0</v>
      </c>
      <c r="S140" s="128">
        <f t="shared" si="79"/>
        <v>0</v>
      </c>
      <c r="T140" s="128">
        <f t="shared" si="79"/>
        <v>0</v>
      </c>
      <c r="U140" s="128">
        <f t="shared" si="79"/>
        <v>2</v>
      </c>
      <c r="V140" s="128">
        <f t="shared" si="81"/>
        <v>10</v>
      </c>
      <c r="W140" s="92">
        <f t="shared" si="84"/>
        <v>21</v>
      </c>
    </row>
    <row r="141" spans="2:23" x14ac:dyDescent="0.35">
      <c r="B141" s="64" t="str">
        <f t="shared" si="80"/>
        <v>Mueller</v>
      </c>
      <c r="C141" s="128">
        <f t="shared" si="82"/>
        <v>1</v>
      </c>
      <c r="D141" s="128">
        <f t="shared" si="82"/>
        <v>2</v>
      </c>
      <c r="E141" s="128">
        <f t="shared" si="82"/>
        <v>3</v>
      </c>
      <c r="F141" s="128">
        <f t="shared" si="82"/>
        <v>0</v>
      </c>
      <c r="G141" s="128">
        <f t="shared" si="82"/>
        <v>0</v>
      </c>
      <c r="H141" s="128">
        <f t="shared" si="82"/>
        <v>2</v>
      </c>
      <c r="I141" s="128">
        <f t="shared" si="82"/>
        <v>2</v>
      </c>
      <c r="J141" s="128">
        <f t="shared" si="82"/>
        <v>0</v>
      </c>
      <c r="K141" s="128">
        <f t="shared" si="82"/>
        <v>1</v>
      </c>
      <c r="L141" s="128">
        <f t="shared" si="83"/>
        <v>11</v>
      </c>
      <c r="M141" s="128">
        <f t="shared" si="79"/>
        <v>2</v>
      </c>
      <c r="N141" s="128">
        <f t="shared" si="79"/>
        <v>1</v>
      </c>
      <c r="O141" s="128">
        <f t="shared" si="79"/>
        <v>0</v>
      </c>
      <c r="P141" s="128">
        <f t="shared" si="79"/>
        <v>0</v>
      </c>
      <c r="Q141" s="128">
        <f t="shared" si="79"/>
        <v>4</v>
      </c>
      <c r="R141" s="128">
        <f t="shared" si="79"/>
        <v>1</v>
      </c>
      <c r="S141" s="128">
        <f t="shared" si="79"/>
        <v>0</v>
      </c>
      <c r="T141" s="128">
        <f t="shared" si="79"/>
        <v>0</v>
      </c>
      <c r="U141" s="128">
        <f t="shared" si="79"/>
        <v>1</v>
      </c>
      <c r="V141" s="128">
        <f t="shared" si="81"/>
        <v>9</v>
      </c>
      <c r="W141" s="92">
        <f t="shared" si="84"/>
        <v>20</v>
      </c>
    </row>
    <row r="142" spans="2:23" x14ac:dyDescent="0.35">
      <c r="B142" s="64" t="str">
        <f t="shared" si="80"/>
        <v>Rogers</v>
      </c>
      <c r="C142" s="128">
        <f t="shared" si="82"/>
        <v>0</v>
      </c>
      <c r="D142" s="128">
        <f t="shared" si="82"/>
        <v>3</v>
      </c>
      <c r="E142" s="128">
        <f t="shared" si="82"/>
        <v>2</v>
      </c>
      <c r="F142" s="128">
        <f t="shared" si="82"/>
        <v>0</v>
      </c>
      <c r="G142" s="128">
        <f t="shared" si="82"/>
        <v>0</v>
      </c>
      <c r="H142" s="128">
        <f t="shared" si="82"/>
        <v>0</v>
      </c>
      <c r="I142" s="128">
        <f t="shared" si="82"/>
        <v>2</v>
      </c>
      <c r="J142" s="128">
        <f t="shared" si="82"/>
        <v>0</v>
      </c>
      <c r="K142" s="128">
        <f t="shared" si="82"/>
        <v>0</v>
      </c>
      <c r="L142" s="128">
        <f t="shared" si="83"/>
        <v>7</v>
      </c>
      <c r="M142" s="128">
        <f t="shared" si="79"/>
        <v>2</v>
      </c>
      <c r="N142" s="128">
        <f t="shared" si="79"/>
        <v>2</v>
      </c>
      <c r="O142" s="128">
        <f t="shared" si="79"/>
        <v>0</v>
      </c>
      <c r="P142" s="128">
        <f t="shared" si="79"/>
        <v>0</v>
      </c>
      <c r="Q142" s="128">
        <f t="shared" si="79"/>
        <v>1</v>
      </c>
      <c r="R142" s="128">
        <f t="shared" si="79"/>
        <v>0</v>
      </c>
      <c r="S142" s="128">
        <f t="shared" si="79"/>
        <v>2</v>
      </c>
      <c r="T142" s="128">
        <f t="shared" si="79"/>
        <v>0</v>
      </c>
      <c r="U142" s="128">
        <f t="shared" si="79"/>
        <v>2</v>
      </c>
      <c r="V142" s="128">
        <f t="shared" si="81"/>
        <v>9</v>
      </c>
      <c r="W142" s="92">
        <f t="shared" si="84"/>
        <v>16</v>
      </c>
    </row>
    <row r="143" spans="2:23" x14ac:dyDescent="0.35">
      <c r="B143" s="64" t="str">
        <f t="shared" si="80"/>
        <v>Stever II</v>
      </c>
      <c r="C143" s="128">
        <f t="shared" si="82"/>
        <v>0</v>
      </c>
      <c r="D143" s="128">
        <f t="shared" si="82"/>
        <v>2</v>
      </c>
      <c r="E143" s="128">
        <f t="shared" si="82"/>
        <v>2</v>
      </c>
      <c r="F143" s="128">
        <f t="shared" si="82"/>
        <v>0</v>
      </c>
      <c r="G143" s="128">
        <f t="shared" si="82"/>
        <v>0</v>
      </c>
      <c r="H143" s="128">
        <f t="shared" si="82"/>
        <v>1</v>
      </c>
      <c r="I143" s="128">
        <f t="shared" si="82"/>
        <v>2</v>
      </c>
      <c r="J143" s="128">
        <f t="shared" si="82"/>
        <v>0</v>
      </c>
      <c r="K143" s="128">
        <f t="shared" si="82"/>
        <v>0</v>
      </c>
      <c r="L143" s="128">
        <f t="shared" si="83"/>
        <v>7</v>
      </c>
      <c r="M143" s="128">
        <f t="shared" si="79"/>
        <v>1</v>
      </c>
      <c r="N143" s="128">
        <f t="shared" si="79"/>
        <v>0</v>
      </c>
      <c r="O143" s="128">
        <f t="shared" si="79"/>
        <v>0</v>
      </c>
      <c r="P143" s="128">
        <f t="shared" si="79"/>
        <v>0</v>
      </c>
      <c r="Q143" s="128">
        <f t="shared" si="79"/>
        <v>2</v>
      </c>
      <c r="R143" s="128">
        <f t="shared" si="79"/>
        <v>0</v>
      </c>
      <c r="S143" s="128">
        <f t="shared" si="79"/>
        <v>0</v>
      </c>
      <c r="T143" s="128">
        <f t="shared" si="79"/>
        <v>0</v>
      </c>
      <c r="U143" s="128">
        <f t="shared" si="79"/>
        <v>1</v>
      </c>
      <c r="V143" s="128">
        <f t="shared" si="81"/>
        <v>4</v>
      </c>
      <c r="W143" s="92">
        <f t="shared" si="84"/>
        <v>11</v>
      </c>
    </row>
    <row r="145" spans="1:23" ht="15" thickBot="1" x14ac:dyDescent="0.4"/>
    <row r="146" spans="1:23" ht="21" x14ac:dyDescent="0.5">
      <c r="B146" s="45" t="s">
        <v>30</v>
      </c>
      <c r="C146" s="46"/>
      <c r="D146" s="46"/>
      <c r="E146" s="46"/>
      <c r="F146" s="46"/>
      <c r="G146" s="46"/>
      <c r="H146" s="46"/>
      <c r="I146" s="46"/>
      <c r="J146" s="46"/>
      <c r="K146" s="46"/>
      <c r="L146" s="46"/>
      <c r="M146" s="46"/>
      <c r="N146" s="46"/>
      <c r="O146" s="46"/>
      <c r="P146" s="46"/>
      <c r="Q146" s="46"/>
      <c r="R146" s="46"/>
      <c r="S146" s="46"/>
      <c r="T146" s="46"/>
      <c r="U146" s="46"/>
      <c r="V146" s="46"/>
      <c r="W146" s="47"/>
    </row>
    <row r="147" spans="1:23" x14ac:dyDescent="0.35">
      <c r="B147" s="267" t="s">
        <v>31</v>
      </c>
      <c r="C147" s="37">
        <v>1</v>
      </c>
      <c r="D147" s="37">
        <v>2</v>
      </c>
      <c r="E147" s="37">
        <v>3</v>
      </c>
      <c r="F147" s="37">
        <v>4</v>
      </c>
      <c r="G147" s="37">
        <v>5</v>
      </c>
      <c r="H147" s="37" t="s">
        <v>15</v>
      </c>
      <c r="I147" s="37"/>
      <c r="J147" s="37" t="s">
        <v>67</v>
      </c>
      <c r="K147" s="37"/>
      <c r="L147" s="37"/>
      <c r="M147" s="37"/>
      <c r="N147" s="37"/>
      <c r="O147" s="37"/>
      <c r="P147" s="37"/>
      <c r="Q147" s="37"/>
      <c r="R147" s="37"/>
      <c r="S147" s="37"/>
      <c r="T147" s="37"/>
      <c r="U147" s="37"/>
      <c r="V147" s="37"/>
      <c r="W147" s="268"/>
    </row>
    <row r="148" spans="1:23" ht="10.5" customHeight="1" x14ac:dyDescent="0.35">
      <c r="A148" s="141" t="s">
        <v>45</v>
      </c>
      <c r="B148" s="438"/>
      <c r="C148" s="439"/>
      <c r="D148" s="439"/>
      <c r="E148" s="439"/>
      <c r="F148" s="439"/>
      <c r="G148" s="439"/>
      <c r="H148" s="439"/>
      <c r="I148" s="117"/>
      <c r="J148" s="117"/>
      <c r="K148" s="117"/>
      <c r="L148" s="117"/>
      <c r="M148" s="117"/>
      <c r="N148" s="117"/>
      <c r="O148" s="117"/>
      <c r="P148" s="117"/>
      <c r="Q148" s="117"/>
      <c r="R148" s="117"/>
      <c r="S148" s="117"/>
      <c r="T148" s="117"/>
      <c r="U148" s="117"/>
      <c r="V148" s="117"/>
      <c r="W148" s="269"/>
    </row>
    <row r="149" spans="1:23" ht="15" customHeight="1" x14ac:dyDescent="0.35">
      <c r="A149" s="2">
        <f>VLOOKUP(B149,'Player Info'!B5:D20,3,FALSE)</f>
        <v>4</v>
      </c>
      <c r="B149" s="391" t="s">
        <v>71</v>
      </c>
      <c r="C149" s="92">
        <f>VLOOKUP(B149,'Day One'!B105:W120,22,FALSE)</f>
        <v>46</v>
      </c>
      <c r="D149" s="92">
        <f>VLOOKUP(B149,'Day Two'!B106:W121,22,FALSE)</f>
        <v>67</v>
      </c>
      <c r="E149" s="92">
        <f>VLOOKUP(B149,'Day Three'!B106:W121,22,FALSE)</f>
        <v>77</v>
      </c>
      <c r="F149" s="92">
        <f>VLOOKUP(B149,'Day Four'!B106:W121,22,FALSE)</f>
        <v>74</v>
      </c>
      <c r="G149" s="92"/>
      <c r="H149" s="145">
        <f t="shared" ref="H149:H164" si="85">SUM(C149:G149)</f>
        <v>264</v>
      </c>
      <c r="I149" s="2"/>
      <c r="J149" s="2"/>
      <c r="K149" s="2"/>
      <c r="L149" s="2"/>
      <c r="M149" s="2"/>
      <c r="N149" s="2"/>
      <c r="O149" s="2"/>
      <c r="P149" s="2"/>
      <c r="Q149" s="2"/>
      <c r="R149" s="2"/>
      <c r="S149" s="2"/>
      <c r="T149" s="2"/>
      <c r="U149" s="2"/>
      <c r="V149" s="2"/>
      <c r="W149" s="12"/>
    </row>
    <row r="150" spans="1:23" x14ac:dyDescent="0.35">
      <c r="A150" s="2">
        <f>VLOOKUP(B150,'Player Info'!B5:D20,3,FALSE)</f>
        <v>5</v>
      </c>
      <c r="B150" s="391" t="s">
        <v>94</v>
      </c>
      <c r="C150" s="92">
        <f>VLOOKUP(B150,'Day One'!B105:W120,22,FALSE)</f>
        <v>63</v>
      </c>
      <c r="D150" s="92">
        <f>VLOOKUP(B150,'Day Two'!B106:W121,22,FALSE)</f>
        <v>78</v>
      </c>
      <c r="E150" s="92">
        <f>VLOOKUP(B150,'Day Three'!B106:W121,22,FALSE)</f>
        <v>74</v>
      </c>
      <c r="F150" s="92">
        <f>VLOOKUP(B150,'Day Four'!B106:W121,22,FALSE)</f>
        <v>69</v>
      </c>
      <c r="G150" s="92"/>
      <c r="H150" s="145">
        <f t="shared" si="85"/>
        <v>284</v>
      </c>
      <c r="I150" s="2"/>
      <c r="J150" s="2"/>
      <c r="K150" s="2"/>
      <c r="L150" s="2"/>
      <c r="M150" s="2"/>
      <c r="N150" s="2"/>
      <c r="O150" s="2"/>
      <c r="P150" s="2"/>
      <c r="Q150" s="2"/>
      <c r="R150" s="2"/>
      <c r="S150" s="2"/>
      <c r="T150" s="2"/>
      <c r="U150" s="2"/>
      <c r="V150" s="2"/>
      <c r="W150" s="12"/>
    </row>
    <row r="151" spans="1:23" x14ac:dyDescent="0.35">
      <c r="A151" s="2">
        <f>VLOOKUP(B151,'Player Info'!B5:D20,3,FALSE)</f>
        <v>1</v>
      </c>
      <c r="B151" s="391" t="s">
        <v>7</v>
      </c>
      <c r="C151" s="92">
        <f>VLOOKUP(B151,'Day One'!B105:W120,22,FALSE)</f>
        <v>63</v>
      </c>
      <c r="D151" s="92">
        <f>VLOOKUP(B151,'Day Two'!B106:W121,22,FALSE)</f>
        <v>79</v>
      </c>
      <c r="E151" s="92">
        <f>VLOOKUP(B151,'Day Three'!B106:W121,22,FALSE)</f>
        <v>73</v>
      </c>
      <c r="F151" s="92">
        <f>VLOOKUP(B151,'Day Four'!B106:W121,22,FALSE)</f>
        <v>69</v>
      </c>
      <c r="G151" s="92"/>
      <c r="H151" s="145">
        <f t="shared" si="85"/>
        <v>284</v>
      </c>
      <c r="I151" s="2"/>
      <c r="J151" s="2"/>
      <c r="K151" s="2"/>
      <c r="L151" s="2"/>
      <c r="M151" s="2"/>
      <c r="N151" s="2"/>
      <c r="O151" s="2"/>
      <c r="P151" s="2"/>
      <c r="Q151" s="2"/>
      <c r="R151" s="2"/>
      <c r="S151" s="2"/>
      <c r="T151" s="2"/>
      <c r="U151" s="2"/>
      <c r="V151" s="2"/>
      <c r="W151" s="12"/>
    </row>
    <row r="152" spans="1:23" x14ac:dyDescent="0.35">
      <c r="A152" s="2">
        <f>VLOOKUP(B152,'Player Info'!B5:D20,3,FALSE)</f>
        <v>3</v>
      </c>
      <c r="B152" s="391" t="s">
        <v>97</v>
      </c>
      <c r="C152" s="92">
        <f>VLOOKUP(B152,'Day One'!B105:W120,22,FALSE)</f>
        <v>52</v>
      </c>
      <c r="D152" s="92">
        <f>VLOOKUP(B152,'Day Two'!B106:W121,22,FALSE)</f>
        <v>70</v>
      </c>
      <c r="E152" s="92">
        <f>VLOOKUP(B152,'Day Three'!B106:W121,22,FALSE)</f>
        <v>81</v>
      </c>
      <c r="F152" s="92">
        <f>VLOOKUP(B152,'Day Four'!B106:W121,22,FALSE)</f>
        <v>74</v>
      </c>
      <c r="G152" s="92"/>
      <c r="H152" s="145">
        <f t="shared" si="85"/>
        <v>277</v>
      </c>
      <c r="I152" s="2"/>
      <c r="J152" s="2"/>
      <c r="K152" s="2"/>
      <c r="L152" s="2"/>
      <c r="M152" s="2"/>
      <c r="N152" s="2"/>
      <c r="O152" s="2"/>
      <c r="P152" s="2"/>
      <c r="Q152" s="2"/>
      <c r="R152" s="2"/>
      <c r="S152" s="2"/>
      <c r="T152" s="2"/>
      <c r="U152" s="2"/>
      <c r="V152" s="2"/>
      <c r="W152" s="12"/>
    </row>
    <row r="153" spans="1:23" x14ac:dyDescent="0.35">
      <c r="A153" s="2">
        <f>VLOOKUP(B153,'Player Info'!B5:D20,3,FALSE)</f>
        <v>2</v>
      </c>
      <c r="B153" s="391" t="s">
        <v>98</v>
      </c>
      <c r="C153" s="92">
        <f>VLOOKUP(B153,'Day One'!B105:W120,22,FALSE)</f>
        <v>56</v>
      </c>
      <c r="D153" s="92">
        <f>VLOOKUP(B153,'Day Two'!B106:W121,22,FALSE)</f>
        <v>75</v>
      </c>
      <c r="E153" s="92">
        <f>VLOOKUP(B153,'Day Three'!B106:W121,22,FALSE)</f>
        <v>77</v>
      </c>
      <c r="F153" s="92">
        <f>VLOOKUP(B153,'Day Four'!B106:W121,22,FALSE)</f>
        <v>72</v>
      </c>
      <c r="G153" s="92"/>
      <c r="H153" s="145">
        <f t="shared" si="85"/>
        <v>280</v>
      </c>
      <c r="I153" s="2"/>
      <c r="J153" s="2"/>
      <c r="K153" s="2"/>
      <c r="L153" s="2"/>
      <c r="M153" s="2"/>
      <c r="N153" s="2"/>
      <c r="O153" s="2"/>
      <c r="P153" s="2"/>
      <c r="Q153" s="2"/>
      <c r="R153" s="2"/>
      <c r="S153" s="2"/>
      <c r="T153" s="2"/>
      <c r="U153" s="2"/>
      <c r="V153" s="2"/>
      <c r="W153" s="12"/>
    </row>
    <row r="154" spans="1:23" x14ac:dyDescent="0.35">
      <c r="A154" s="2">
        <f>VLOOKUP(B154,'Player Info'!B5:D20,3,FALSE)</f>
        <v>6</v>
      </c>
      <c r="B154" s="391" t="s">
        <v>72</v>
      </c>
      <c r="C154" s="92">
        <f>VLOOKUP(B154,'Day One'!B105:W120,22,FALSE)</f>
        <v>56</v>
      </c>
      <c r="D154" s="92">
        <f>VLOOKUP(B154,'Day Two'!B106:W121,22,FALSE)</f>
        <v>79</v>
      </c>
      <c r="E154" s="92">
        <f>VLOOKUP(B154,'Day Three'!B106:W121,22,FALSE)</f>
        <v>71</v>
      </c>
      <c r="F154" s="92">
        <f>VLOOKUP(B154,'Day Four'!B106:W121,22,FALSE)</f>
        <v>74</v>
      </c>
      <c r="G154" s="92"/>
      <c r="H154" s="145">
        <f t="shared" si="85"/>
        <v>280</v>
      </c>
      <c r="I154" s="2"/>
      <c r="J154" s="2"/>
      <c r="K154" s="2"/>
      <c r="L154" s="2"/>
      <c r="M154" s="2"/>
      <c r="N154" s="2"/>
      <c r="O154" s="2"/>
      <c r="P154" s="2"/>
      <c r="Q154" s="2"/>
      <c r="R154" s="2"/>
      <c r="S154" s="2"/>
      <c r="T154" s="2"/>
      <c r="U154" s="2"/>
      <c r="V154" s="2"/>
      <c r="W154" s="12"/>
    </row>
    <row r="155" spans="1:23" x14ac:dyDescent="0.35">
      <c r="A155" s="2">
        <f>VLOOKUP(B155,'Player Info'!B5:D20,3,FALSE)</f>
        <v>7</v>
      </c>
      <c r="B155" s="391" t="s">
        <v>6</v>
      </c>
      <c r="C155" s="92">
        <f>VLOOKUP(B155,'Day One'!B105:W120,22,FALSE)</f>
        <v>64</v>
      </c>
      <c r="D155" s="92">
        <f>VLOOKUP(B155,'Day Two'!B106:W121,22,FALSE)</f>
        <v>80</v>
      </c>
      <c r="E155" s="92">
        <f>VLOOKUP(B155,'Day Three'!B106:W121,22,FALSE)</f>
        <v>74</v>
      </c>
      <c r="F155" s="92">
        <f>VLOOKUP(B155,'Day Four'!B106:W121,22,FALSE)</f>
        <v>75</v>
      </c>
      <c r="G155" s="92"/>
      <c r="H155" s="145">
        <f t="shared" si="85"/>
        <v>293</v>
      </c>
      <c r="I155" s="2"/>
      <c r="J155" s="2"/>
      <c r="K155" s="2"/>
      <c r="L155" s="2"/>
      <c r="M155" s="2"/>
      <c r="N155" s="2"/>
      <c r="O155" s="2"/>
      <c r="P155" s="2"/>
      <c r="Q155" s="2"/>
      <c r="R155" s="2"/>
      <c r="S155" s="2"/>
      <c r="T155" s="2"/>
      <c r="U155" s="2"/>
      <c r="V155" s="2"/>
      <c r="W155" s="12"/>
    </row>
    <row r="156" spans="1:23" x14ac:dyDescent="0.35">
      <c r="A156" s="2">
        <f>VLOOKUP(B156,'Player Info'!B5:D20,3,FALSE)</f>
        <v>8</v>
      </c>
      <c r="B156" s="391" t="s">
        <v>19</v>
      </c>
      <c r="C156" s="92">
        <f>VLOOKUP(B156,'Day One'!B105:W120,22,FALSE)</f>
        <v>57</v>
      </c>
      <c r="D156" s="92">
        <f>VLOOKUP(B156,'Day Two'!B106:W121,22,FALSE)</f>
        <v>80</v>
      </c>
      <c r="E156" s="92">
        <f>VLOOKUP(B156,'Day Three'!B106:W121,22,FALSE)</f>
        <v>73</v>
      </c>
      <c r="F156" s="92">
        <f>VLOOKUP(B156,'Day Four'!B106:W121,22,FALSE)</f>
        <v>79</v>
      </c>
      <c r="G156" s="92"/>
      <c r="H156" s="145">
        <f t="shared" si="85"/>
        <v>289</v>
      </c>
      <c r="I156" s="2"/>
      <c r="J156" s="2"/>
      <c r="K156" s="2"/>
      <c r="L156" s="2"/>
      <c r="M156" s="2"/>
      <c r="N156" s="2"/>
      <c r="O156" s="2"/>
      <c r="P156" s="2"/>
      <c r="Q156" s="2"/>
      <c r="R156" s="2"/>
      <c r="S156" s="2"/>
      <c r="T156" s="2"/>
      <c r="U156" s="2"/>
      <c r="V156" s="2"/>
      <c r="W156" s="12"/>
    </row>
    <row r="157" spans="1:23" x14ac:dyDescent="0.35">
      <c r="A157" s="2">
        <f>VLOOKUP(B157,'Player Info'!B5:D20,3,FALSE)</f>
        <v>11</v>
      </c>
      <c r="B157" s="391" t="s">
        <v>96</v>
      </c>
      <c r="C157" s="92">
        <f>VLOOKUP(B157,'Day One'!B105:W120,22,FALSE)</f>
        <v>60</v>
      </c>
      <c r="D157" s="92">
        <f>VLOOKUP(B157,'Day Two'!B106:W121,22,FALSE)</f>
        <v>71</v>
      </c>
      <c r="E157" s="92">
        <f>VLOOKUP(B157,'Day Three'!B106:W121,22,FALSE)</f>
        <v>75</v>
      </c>
      <c r="F157" s="92">
        <f>VLOOKUP(B157,'Day Four'!B106:W121,22,FALSE)</f>
        <v>80</v>
      </c>
      <c r="G157" s="92"/>
      <c r="H157" s="145">
        <f t="shared" si="85"/>
        <v>286</v>
      </c>
      <c r="I157" s="2"/>
      <c r="J157" s="2"/>
      <c r="K157" s="2"/>
      <c r="L157" s="2"/>
      <c r="M157" s="2"/>
      <c r="N157" s="2"/>
      <c r="O157" s="2"/>
      <c r="P157" s="2"/>
      <c r="Q157" s="2"/>
      <c r="R157" s="2"/>
      <c r="S157" s="2"/>
      <c r="T157" s="2"/>
      <c r="U157" s="2"/>
      <c r="V157" s="2"/>
      <c r="W157" s="12"/>
    </row>
    <row r="158" spans="1:23" x14ac:dyDescent="0.35">
      <c r="A158" s="2">
        <f>VLOOKUP(B158,'Player Info'!B5:D20,3,FALSE)</f>
        <v>9</v>
      </c>
      <c r="B158" s="391" t="s">
        <v>11</v>
      </c>
      <c r="C158" s="92">
        <f>VLOOKUP(B158,'Day One'!B105:W120,22,FALSE)</f>
        <v>60</v>
      </c>
      <c r="D158" s="92">
        <f>VLOOKUP(B158,'Day Two'!B106:W121,22,FALSE)</f>
        <v>74</v>
      </c>
      <c r="E158" s="92">
        <f>VLOOKUP(B158,'Day Three'!B106:W121,22,FALSE)</f>
        <v>80</v>
      </c>
      <c r="F158" s="92">
        <f>VLOOKUP(B158,'Day Four'!B106:W121,22,FALSE)</f>
        <v>75</v>
      </c>
      <c r="G158" s="92"/>
      <c r="H158" s="145">
        <f t="shared" si="85"/>
        <v>289</v>
      </c>
      <c r="I158" s="2"/>
      <c r="J158" s="2"/>
      <c r="K158" s="2"/>
      <c r="L158" s="2"/>
      <c r="M158" s="2"/>
      <c r="N158" s="2"/>
      <c r="O158" s="2"/>
      <c r="P158" s="2"/>
      <c r="Q158" s="2"/>
      <c r="R158" s="2"/>
      <c r="S158" s="2"/>
      <c r="T158" s="2"/>
      <c r="U158" s="2"/>
      <c r="V158" s="2"/>
      <c r="W158" s="12"/>
    </row>
    <row r="159" spans="1:23" x14ac:dyDescent="0.35">
      <c r="A159" s="2">
        <f>VLOOKUP(B159,'Player Info'!B5:D20,3,FALSE)</f>
        <v>13</v>
      </c>
      <c r="B159" s="391" t="s">
        <v>20</v>
      </c>
      <c r="C159" s="92">
        <f>VLOOKUP(B159,'Day One'!B105:W120,22,FALSE)</f>
        <v>46</v>
      </c>
      <c r="D159" s="92">
        <f>VLOOKUP(B159,'Day Two'!B106:W121,22,FALSE)</f>
        <v>78</v>
      </c>
      <c r="E159" s="92">
        <f>VLOOKUP(B159,'Day Three'!B106:W121,22,FALSE)</f>
        <v>80</v>
      </c>
      <c r="F159" s="92">
        <f>VLOOKUP(B159,'Day Four'!B106:W121,22,FALSE)</f>
        <v>77</v>
      </c>
      <c r="G159" s="92"/>
      <c r="H159" s="145">
        <f t="shared" si="85"/>
        <v>281</v>
      </c>
      <c r="I159" s="2"/>
      <c r="J159" s="2"/>
      <c r="K159" s="2"/>
      <c r="L159" s="2"/>
      <c r="M159" s="2"/>
      <c r="N159" s="2"/>
      <c r="O159" s="2"/>
      <c r="P159" s="2"/>
      <c r="Q159" s="2"/>
      <c r="R159" s="2"/>
      <c r="S159" s="2"/>
      <c r="T159" s="2"/>
      <c r="U159" s="2"/>
      <c r="V159" s="2"/>
      <c r="W159" s="12"/>
    </row>
    <row r="160" spans="1:23" x14ac:dyDescent="0.35">
      <c r="A160" s="2">
        <f>VLOOKUP(B160,'Player Info'!B5:D20,3,FALSE)</f>
        <v>10</v>
      </c>
      <c r="B160" s="391" t="s">
        <v>105</v>
      </c>
      <c r="C160" s="92">
        <f>VLOOKUP(B160,'Day One'!B105:W120,22,FALSE)</f>
        <v>55</v>
      </c>
      <c r="D160" s="92">
        <f>VLOOKUP(B160,'Day Two'!B106:W121,22,FALSE)</f>
        <v>76</v>
      </c>
      <c r="E160" s="92">
        <f>VLOOKUP(B160,'Day Three'!B106:W121,22,FALSE)</f>
        <v>77</v>
      </c>
      <c r="F160" s="92">
        <f>VLOOKUP(B160,'Day Four'!B106:W121,22,FALSE)</f>
        <v>81</v>
      </c>
      <c r="G160" s="92"/>
      <c r="H160" s="145">
        <f t="shared" si="85"/>
        <v>289</v>
      </c>
      <c r="I160" s="2"/>
      <c r="J160" s="2"/>
      <c r="K160" s="2"/>
      <c r="L160" s="2"/>
      <c r="M160" s="2"/>
      <c r="N160" s="2"/>
      <c r="O160" s="2"/>
      <c r="P160" s="2"/>
      <c r="Q160" s="2"/>
      <c r="R160" s="2"/>
      <c r="S160" s="2"/>
      <c r="T160" s="2"/>
      <c r="U160" s="2"/>
      <c r="V160" s="2"/>
      <c r="W160" s="12"/>
    </row>
    <row r="161" spans="1:23" x14ac:dyDescent="0.35">
      <c r="A161" s="2">
        <f>VLOOKUP(B161,'Player Info'!B5:D20,3,FALSE)</f>
        <v>12</v>
      </c>
      <c r="B161" s="391" t="s">
        <v>9</v>
      </c>
      <c r="C161" s="92">
        <f>VLOOKUP(B161,'Day One'!B105:W120,22,FALSE)</f>
        <v>58</v>
      </c>
      <c r="D161" s="92">
        <f>VLOOKUP(B161,'Day Two'!B106:W121,22,FALSE)</f>
        <v>73</v>
      </c>
      <c r="E161" s="92">
        <f>VLOOKUP(B161,'Day Three'!B106:W121,22,FALSE)</f>
        <v>83</v>
      </c>
      <c r="F161" s="92">
        <f>VLOOKUP(B161,'Day Four'!B106:W121,22,FALSE)</f>
        <v>76</v>
      </c>
      <c r="G161" s="92"/>
      <c r="H161" s="145">
        <f t="shared" si="85"/>
        <v>290</v>
      </c>
      <c r="I161" s="2"/>
      <c r="J161" s="2"/>
      <c r="K161" s="2"/>
      <c r="L161" s="2"/>
      <c r="M161" s="2"/>
      <c r="N161" s="2"/>
      <c r="O161" s="2"/>
      <c r="P161" s="2"/>
      <c r="Q161" s="2"/>
      <c r="R161" s="2"/>
      <c r="S161" s="2"/>
      <c r="T161" s="2"/>
      <c r="U161" s="2"/>
      <c r="V161" s="2"/>
      <c r="W161" s="12"/>
    </row>
    <row r="162" spans="1:23" x14ac:dyDescent="0.35">
      <c r="A162" s="2">
        <f>VLOOKUP(B162,'Player Info'!B5:D20,3,FALSE)</f>
        <v>14</v>
      </c>
      <c r="B162" s="391" t="s">
        <v>100</v>
      </c>
      <c r="C162" s="92">
        <f>VLOOKUP(B162,'Day One'!B105:W120,22,FALSE)</f>
        <v>51</v>
      </c>
      <c r="D162" s="92">
        <f>VLOOKUP(B162,'Day Two'!B106:W121,22,FALSE)</f>
        <v>76</v>
      </c>
      <c r="E162" s="92">
        <f>VLOOKUP(B162,'Day Three'!B106:W121,22,FALSE)</f>
        <v>83</v>
      </c>
      <c r="F162" s="92">
        <f>VLOOKUP(B162,'Day Four'!B106:W121,22,FALSE)</f>
        <v>78</v>
      </c>
      <c r="G162" s="92"/>
      <c r="H162" s="145">
        <f t="shared" si="85"/>
        <v>288</v>
      </c>
      <c r="I162" s="2"/>
      <c r="J162" s="2"/>
      <c r="K162" s="2"/>
      <c r="L162" s="2"/>
      <c r="M162" s="2"/>
      <c r="N162" s="2"/>
      <c r="O162" s="2"/>
      <c r="P162" s="2"/>
      <c r="Q162" s="2"/>
      <c r="R162" s="2"/>
      <c r="S162" s="2"/>
      <c r="T162" s="2"/>
      <c r="U162" s="2"/>
      <c r="V162" s="2"/>
      <c r="W162" s="12"/>
    </row>
    <row r="163" spans="1:23" x14ac:dyDescent="0.35">
      <c r="A163" s="2">
        <f>VLOOKUP(B163,'Player Info'!B5:D20,3,FALSE)</f>
        <v>16</v>
      </c>
      <c r="B163" s="391" t="s">
        <v>283</v>
      </c>
      <c r="C163" s="92">
        <f>VLOOKUP(B163,'Day One'!B105:W120,22,FALSE)</f>
        <v>56</v>
      </c>
      <c r="D163" s="92">
        <f>VLOOKUP(B163,'Day Two'!B106:W121,22,FALSE)</f>
        <v>97</v>
      </c>
      <c r="E163" s="92">
        <f>VLOOKUP(B163,'Day Three'!B106:W121,22,FALSE)</f>
        <v>90</v>
      </c>
      <c r="F163" s="92">
        <f>VLOOKUP(B163,'Day Four'!B106:W121,22,FALSE)</f>
        <v>89</v>
      </c>
      <c r="G163" s="92"/>
      <c r="H163" s="145">
        <f t="shared" si="85"/>
        <v>332</v>
      </c>
      <c r="I163" s="2"/>
      <c r="J163" s="2"/>
      <c r="K163" s="2"/>
      <c r="L163" s="2"/>
      <c r="M163" s="2"/>
      <c r="N163" s="2"/>
      <c r="O163" s="2"/>
      <c r="P163" s="2"/>
      <c r="Q163" s="2"/>
      <c r="R163" s="2"/>
      <c r="S163" s="2"/>
      <c r="T163" s="2"/>
      <c r="U163" s="2"/>
      <c r="V163" s="2"/>
      <c r="W163" s="12"/>
    </row>
    <row r="164" spans="1:23" ht="15" thickBot="1" x14ac:dyDescent="0.4">
      <c r="A164" s="2">
        <f>VLOOKUP(B164,'Player Info'!B5:D20,3,FALSE)</f>
        <v>15</v>
      </c>
      <c r="B164" s="391" t="s">
        <v>13</v>
      </c>
      <c r="C164" s="92">
        <f>VLOOKUP(B164,'Day One'!B105:W120,22,FALSE)</f>
        <v>54</v>
      </c>
      <c r="D164" s="92">
        <f>VLOOKUP(B164,'Day Two'!B106:W121,22,FALSE)</f>
        <v>80</v>
      </c>
      <c r="E164" s="92">
        <f>VLOOKUP(B164,'Day Three'!B106:W121,22,FALSE)</f>
        <v>69</v>
      </c>
      <c r="F164" s="92">
        <f>VLOOKUP(B164,'Day Four'!B106:W121,22,FALSE)</f>
        <v>66</v>
      </c>
      <c r="G164" s="92"/>
      <c r="H164" s="145">
        <f t="shared" si="85"/>
        <v>269</v>
      </c>
      <c r="I164" s="264"/>
      <c r="J164" s="264"/>
      <c r="K164" s="264"/>
      <c r="L164" s="264"/>
      <c r="M164" s="264"/>
      <c r="N164" s="264"/>
      <c r="O164" s="264"/>
      <c r="P164" s="264"/>
      <c r="Q164" s="264"/>
      <c r="R164" s="264"/>
      <c r="S164" s="264"/>
      <c r="T164" s="264"/>
      <c r="U164" s="264"/>
      <c r="V164" s="264"/>
      <c r="W164" s="13"/>
    </row>
    <row r="166" spans="1:23" ht="15" thickBot="1" x14ac:dyDescent="0.4"/>
    <row r="167" spans="1:23" ht="21" x14ac:dyDescent="0.5">
      <c r="B167" s="45" t="s">
        <v>36</v>
      </c>
      <c r="C167" s="46"/>
      <c r="D167" s="46"/>
      <c r="E167" s="46"/>
      <c r="F167" s="46"/>
      <c r="G167" s="46"/>
      <c r="H167" s="46"/>
      <c r="I167" s="46"/>
      <c r="J167" s="46"/>
      <c r="K167" s="46"/>
      <c r="L167" s="46"/>
      <c r="M167" s="46"/>
      <c r="N167" s="46"/>
      <c r="O167" s="46"/>
      <c r="P167" s="46"/>
      <c r="Q167" s="46"/>
      <c r="R167" s="46"/>
      <c r="S167" s="46"/>
      <c r="T167" s="46"/>
      <c r="U167" s="46"/>
      <c r="V167" s="46"/>
      <c r="W167" s="47"/>
    </row>
    <row r="168" spans="1:23" x14ac:dyDescent="0.35">
      <c r="B168" s="48" t="s">
        <v>31</v>
      </c>
      <c r="C168" s="642">
        <v>1</v>
      </c>
      <c r="D168" s="677"/>
      <c r="E168" s="642">
        <v>2</v>
      </c>
      <c r="F168" s="642"/>
      <c r="G168" s="642">
        <v>3</v>
      </c>
      <c r="H168" s="642"/>
      <c r="I168" s="642">
        <v>4</v>
      </c>
      <c r="J168" s="642"/>
      <c r="K168" s="642">
        <v>5</v>
      </c>
      <c r="L168" s="642"/>
      <c r="M168" s="645" t="s">
        <v>16</v>
      </c>
      <c r="N168" s="646"/>
      <c r="O168" s="645"/>
      <c r="P168" s="646"/>
      <c r="Q168" s="43"/>
      <c r="R168" s="43"/>
      <c r="S168" s="43"/>
      <c r="T168" s="43"/>
      <c r="U168" s="43"/>
      <c r="V168" s="43"/>
      <c r="W168" s="49"/>
    </row>
    <row r="169" spans="1:23" x14ac:dyDescent="0.35">
      <c r="B169" s="134" t="s">
        <v>42</v>
      </c>
      <c r="C169" s="144" t="s">
        <v>43</v>
      </c>
      <c r="D169" s="144" t="s">
        <v>44</v>
      </c>
      <c r="E169" s="144" t="s">
        <v>43</v>
      </c>
      <c r="F169" s="144" t="s">
        <v>44</v>
      </c>
      <c r="G169" s="144" t="s">
        <v>43</v>
      </c>
      <c r="H169" s="144" t="s">
        <v>44</v>
      </c>
      <c r="I169" s="144" t="s">
        <v>43</v>
      </c>
      <c r="J169" s="144" t="s">
        <v>44</v>
      </c>
      <c r="K169" s="144" t="s">
        <v>43</v>
      </c>
      <c r="L169" s="144"/>
      <c r="M169" s="118"/>
      <c r="N169" s="118"/>
      <c r="O169" s="118"/>
      <c r="P169" s="118"/>
      <c r="Q169" s="118"/>
      <c r="R169" s="118"/>
      <c r="S169" s="118"/>
      <c r="T169" s="118"/>
      <c r="U169" s="118"/>
      <c r="V169" s="118"/>
      <c r="W169" s="119"/>
    </row>
    <row r="170" spans="1:23" ht="21" x14ac:dyDescent="0.5">
      <c r="B170" s="55" t="s">
        <v>33</v>
      </c>
      <c r="C170" s="51">
        <f>'Day One'!C169</f>
        <v>4</v>
      </c>
      <c r="D170" s="51">
        <f>'Day One'!D169</f>
        <v>3</v>
      </c>
      <c r="E170" s="51">
        <f>'Day Two'!E170</f>
        <v>4</v>
      </c>
      <c r="F170" s="51" t="str">
        <f>'Day Two'!F170</f>
        <v>X</v>
      </c>
      <c r="G170" s="51">
        <f>'Day Three'!G170</f>
        <v>6</v>
      </c>
      <c r="H170" s="51">
        <f>'Day Three'!H170</f>
        <v>3</v>
      </c>
      <c r="I170" s="51">
        <f>SUM(E31+K31+Q31+W31)</f>
        <v>4</v>
      </c>
      <c r="J170" s="51" t="s">
        <v>104</v>
      </c>
      <c r="K170" s="51"/>
      <c r="L170" s="51"/>
      <c r="M170" s="732">
        <f>SUM(C170:L170)</f>
        <v>24</v>
      </c>
      <c r="N170" s="732"/>
      <c r="O170" s="51"/>
      <c r="P170" s="751">
        <v>82</v>
      </c>
      <c r="Q170" s="713"/>
      <c r="R170" s="713"/>
      <c r="S170" s="713"/>
      <c r="T170" s="713"/>
      <c r="U170" s="713"/>
      <c r="V170" s="713"/>
      <c r="W170" s="714"/>
    </row>
    <row r="171" spans="1:23" ht="21" x14ac:dyDescent="0.5">
      <c r="B171" s="120" t="s">
        <v>34</v>
      </c>
      <c r="C171" s="53">
        <f>'Day One'!C170</f>
        <v>4</v>
      </c>
      <c r="D171" s="53">
        <f>'Day One'!D170</f>
        <v>5</v>
      </c>
      <c r="E171" s="53">
        <f>'Day Two'!E171</f>
        <v>4</v>
      </c>
      <c r="F171" s="53" t="str">
        <f>'Day Two'!F171</f>
        <v>X</v>
      </c>
      <c r="G171" s="53">
        <f>'Day Three'!G171</f>
        <v>2</v>
      </c>
      <c r="H171" s="53">
        <f>'Day Three'!H171</f>
        <v>6</v>
      </c>
      <c r="I171" s="53">
        <f>SUM(E34+K34+Q34+W34)</f>
        <v>4</v>
      </c>
      <c r="J171" s="53" t="s">
        <v>104</v>
      </c>
      <c r="K171" s="53"/>
      <c r="L171" s="53"/>
      <c r="M171" s="731">
        <f>SUM(C171:L171)</f>
        <v>25</v>
      </c>
      <c r="N171" s="731"/>
      <c r="O171" s="53"/>
      <c r="P171" s="715"/>
      <c r="Q171" s="715"/>
      <c r="R171" s="715"/>
      <c r="S171" s="715"/>
      <c r="T171" s="715"/>
      <c r="U171" s="715"/>
      <c r="V171" s="715"/>
      <c r="W171" s="716"/>
    </row>
    <row r="172" spans="1:23" ht="21" x14ac:dyDescent="0.5">
      <c r="B172" s="44"/>
      <c r="C172" s="2"/>
      <c r="D172" s="2"/>
      <c r="E172" s="2"/>
      <c r="F172" s="2"/>
      <c r="G172" s="2"/>
      <c r="H172" s="2"/>
      <c r="I172" s="2"/>
      <c r="J172" s="2"/>
      <c r="K172" s="2"/>
      <c r="L172" s="2"/>
      <c r="M172" s="2"/>
      <c r="N172" s="2"/>
      <c r="O172" s="2"/>
      <c r="P172" s="2"/>
      <c r="Q172" s="2"/>
      <c r="R172" s="2"/>
      <c r="S172" s="2"/>
      <c r="T172" s="2"/>
      <c r="U172" s="2"/>
      <c r="V172" s="2"/>
      <c r="W172" s="2"/>
    </row>
    <row r="173" spans="1:23" ht="12.75" customHeight="1" thickBot="1" x14ac:dyDescent="0.55000000000000004">
      <c r="A173" s="140"/>
      <c r="B173" s="214"/>
      <c r="C173" s="215"/>
      <c r="D173" s="215"/>
      <c r="E173" s="215"/>
      <c r="F173" s="215"/>
      <c r="G173" s="215"/>
      <c r="H173" s="215"/>
      <c r="I173" s="215"/>
      <c r="J173" s="215"/>
      <c r="K173" s="215"/>
      <c r="L173" s="215"/>
      <c r="M173" s="215"/>
      <c r="N173" s="215"/>
      <c r="O173" s="215"/>
      <c r="P173" s="215"/>
      <c r="Q173" s="215"/>
      <c r="R173" s="215"/>
      <c r="S173" s="215"/>
      <c r="T173" s="215"/>
      <c r="U173" s="215"/>
      <c r="V173" s="215"/>
      <c r="W173" s="215"/>
    </row>
    <row r="174" spans="1:23" ht="21.5" thickBot="1" x14ac:dyDescent="0.55000000000000004">
      <c r="B174" s="29" t="s">
        <v>56</v>
      </c>
      <c r="C174" s="25"/>
      <c r="D174" s="25"/>
      <c r="E174" s="25"/>
      <c r="F174" s="25"/>
      <c r="G174" s="25"/>
      <c r="H174" s="25"/>
      <c r="I174" s="25"/>
      <c r="J174" s="25"/>
      <c r="K174" s="25"/>
      <c r="L174" s="25"/>
      <c r="M174" s="25"/>
      <c r="N174" s="25"/>
      <c r="O174" s="25"/>
      <c r="P174" s="25"/>
      <c r="Q174" s="25"/>
      <c r="R174" s="216"/>
      <c r="S174" s="216"/>
      <c r="T174" s="216"/>
      <c r="U174" s="216"/>
      <c r="V174" s="216"/>
      <c r="W174" s="216"/>
    </row>
    <row r="175" spans="1:23" ht="15" thickBot="1" x14ac:dyDescent="0.4">
      <c r="A175" s="239"/>
      <c r="B175" s="734"/>
      <c r="C175" s="733"/>
      <c r="D175" s="735"/>
      <c r="E175" s="241" t="s">
        <v>45</v>
      </c>
      <c r="F175" s="748" t="s">
        <v>23</v>
      </c>
      <c r="G175" s="748"/>
      <c r="H175" s="748"/>
      <c r="I175" s="748"/>
      <c r="J175" s="748"/>
      <c r="K175" s="15" t="s">
        <v>45</v>
      </c>
      <c r="L175" s="748" t="s">
        <v>24</v>
      </c>
      <c r="M175" s="748"/>
      <c r="N175" s="748"/>
      <c r="O175" s="748"/>
      <c r="P175" s="749"/>
      <c r="Q175" s="246"/>
      <c r="R175" s="733"/>
      <c r="S175" s="733"/>
      <c r="T175" s="733"/>
      <c r="U175" s="733"/>
      <c r="V175" s="733"/>
      <c r="W175" s="247"/>
    </row>
    <row r="176" spans="1:23" ht="15" customHeight="1" x14ac:dyDescent="0.35">
      <c r="A176" s="736"/>
      <c r="B176" s="742"/>
      <c r="C176" s="743"/>
      <c r="D176" s="744"/>
      <c r="E176" s="745">
        <f>VLOOKUP(F176,'Player Info'!B5:D20,3,FALSE)</f>
        <v>7</v>
      </c>
      <c r="F176" s="614" t="str">
        <f>B190</f>
        <v>Delagardelle</v>
      </c>
      <c r="G176" s="614"/>
      <c r="H176" s="614"/>
      <c r="I176" s="611">
        <f>W190</f>
        <v>9.5</v>
      </c>
      <c r="J176" s="611"/>
      <c r="K176" s="613">
        <f>VLOOKUP(L176,'Player Info'!B5:D20,3,FALSE)</f>
        <v>8</v>
      </c>
      <c r="L176" s="616" t="str">
        <f>B198</f>
        <v>Reimers</v>
      </c>
      <c r="M176" s="616"/>
      <c r="N176" s="616"/>
      <c r="O176" s="611">
        <f>W198</f>
        <v>7</v>
      </c>
      <c r="P176" s="753"/>
      <c r="Q176" s="752"/>
      <c r="R176" s="372"/>
      <c r="S176" s="372"/>
      <c r="T176" s="372"/>
      <c r="U176" s="309"/>
      <c r="V176" s="309"/>
      <c r="W176" s="349"/>
    </row>
    <row r="177" spans="1:23" ht="15" customHeight="1" x14ac:dyDescent="0.35">
      <c r="A177" s="736"/>
      <c r="B177" s="742"/>
      <c r="C177" s="743"/>
      <c r="D177" s="744"/>
      <c r="E177" s="747"/>
      <c r="F177" s="615"/>
      <c r="G177" s="615"/>
      <c r="H177" s="615"/>
      <c r="I177" s="612"/>
      <c r="J177" s="612"/>
      <c r="K177" s="610"/>
      <c r="L177" s="617"/>
      <c r="M177" s="617"/>
      <c r="N177" s="617"/>
      <c r="O177" s="612"/>
      <c r="P177" s="754"/>
      <c r="Q177" s="752"/>
      <c r="R177" s="369"/>
      <c r="S177" s="369"/>
      <c r="T177" s="369"/>
      <c r="U177" s="370"/>
      <c r="V177" s="370"/>
      <c r="W177" s="349"/>
    </row>
    <row r="178" spans="1:23" ht="15" thickBot="1" x14ac:dyDescent="0.4">
      <c r="B178" s="244"/>
      <c r="C178" s="96"/>
      <c r="D178" s="248"/>
      <c r="E178" s="242"/>
      <c r="F178" s="624" t="s">
        <v>39</v>
      </c>
      <c r="G178" s="624"/>
      <c r="H178" s="624"/>
      <c r="I178" s="131"/>
      <c r="J178" s="131"/>
      <c r="K178" s="131"/>
      <c r="L178" s="624" t="s">
        <v>39</v>
      </c>
      <c r="M178" s="624"/>
      <c r="N178" s="624"/>
      <c r="O178" s="131"/>
      <c r="P178" s="243"/>
      <c r="Q178" s="376"/>
      <c r="R178" s="376"/>
      <c r="S178" s="376"/>
      <c r="T178" s="376"/>
      <c r="U178" s="376"/>
      <c r="V178" s="376"/>
      <c r="W178" s="423"/>
    </row>
    <row r="179" spans="1:23" ht="15" customHeight="1" x14ac:dyDescent="0.35">
      <c r="A179" s="736"/>
      <c r="B179" s="737"/>
      <c r="C179" s="739"/>
      <c r="D179" s="740"/>
      <c r="E179" s="745">
        <f>VLOOKUP(F179,'Player Info'!B5:D20,3,FALSE)</f>
        <v>6</v>
      </c>
      <c r="F179" s="596" t="str">
        <f>B191</f>
        <v>Salter</v>
      </c>
      <c r="G179" s="596"/>
      <c r="H179" s="596"/>
      <c r="I179" s="618">
        <f>W191</f>
        <v>8.5</v>
      </c>
      <c r="J179" s="619"/>
      <c r="K179" s="613">
        <f>VLOOKUP(L179,'Player Info'!B5:D20,3,FALSE)</f>
        <v>4</v>
      </c>
      <c r="L179" s="621" t="str">
        <f>B199</f>
        <v>Stever</v>
      </c>
      <c r="M179" s="621"/>
      <c r="N179" s="621"/>
      <c r="O179" s="619">
        <f>W199</f>
        <v>11</v>
      </c>
      <c r="P179" s="755"/>
      <c r="Q179" s="752"/>
      <c r="R179" s="371"/>
      <c r="S179" s="371"/>
      <c r="T179" s="371"/>
      <c r="U179" s="371"/>
      <c r="V179" s="371"/>
      <c r="W179" s="373"/>
    </row>
    <row r="180" spans="1:23" ht="15.75" customHeight="1" thickBot="1" x14ac:dyDescent="0.4">
      <c r="A180" s="736"/>
      <c r="B180" s="738"/>
      <c r="C180" s="620"/>
      <c r="D180" s="741"/>
      <c r="E180" s="746"/>
      <c r="F180" s="597"/>
      <c r="G180" s="597"/>
      <c r="H180" s="597"/>
      <c r="I180" s="620"/>
      <c r="J180" s="620"/>
      <c r="K180" s="750"/>
      <c r="L180" s="622"/>
      <c r="M180" s="622"/>
      <c r="N180" s="622"/>
      <c r="O180" s="620"/>
      <c r="P180" s="741"/>
      <c r="Q180" s="756"/>
      <c r="R180" s="374"/>
      <c r="S180" s="374"/>
      <c r="T180" s="374"/>
      <c r="U180" s="374"/>
      <c r="V180" s="374"/>
      <c r="W180" s="375"/>
    </row>
    <row r="181" spans="1:23" ht="15" thickBot="1" x14ac:dyDescent="0.4">
      <c r="C181" s="2"/>
      <c r="D181" s="2"/>
      <c r="E181" s="2"/>
      <c r="F181" s="2"/>
      <c r="G181" s="2"/>
      <c r="H181" s="2"/>
      <c r="I181" s="2"/>
      <c r="J181" s="2"/>
      <c r="K181" s="2"/>
      <c r="L181" s="2"/>
      <c r="M181" s="2"/>
      <c r="N181" s="2"/>
      <c r="O181" s="2"/>
      <c r="P181" s="2"/>
      <c r="Q181" s="2"/>
      <c r="R181" s="2"/>
      <c r="S181" s="2"/>
      <c r="T181" s="2"/>
      <c r="U181" s="2"/>
      <c r="V181" s="2"/>
      <c r="W181" s="2"/>
    </row>
    <row r="182" spans="1:23" ht="21" x14ac:dyDescent="0.5">
      <c r="B182" s="29" t="s">
        <v>55</v>
      </c>
      <c r="C182" s="25"/>
      <c r="D182" s="25"/>
      <c r="E182" s="25"/>
      <c r="F182" s="25"/>
      <c r="G182" s="25"/>
      <c r="H182" s="25"/>
      <c r="I182" s="25"/>
      <c r="J182" s="25"/>
      <c r="K182" s="25"/>
      <c r="L182" s="25"/>
      <c r="M182" s="25"/>
      <c r="N182" s="25"/>
      <c r="O182" s="25"/>
      <c r="P182" s="25"/>
      <c r="Q182" s="25"/>
      <c r="R182" s="25"/>
      <c r="S182" s="25"/>
      <c r="T182" s="25"/>
      <c r="U182" s="25"/>
      <c r="V182" s="25"/>
      <c r="W182" s="26"/>
    </row>
    <row r="183" spans="1:23" ht="15" thickBot="1" x14ac:dyDescent="0.4">
      <c r="B183" s="97" t="s">
        <v>0</v>
      </c>
      <c r="C183" s="97">
        <v>1</v>
      </c>
      <c r="D183" s="97">
        <v>2</v>
      </c>
      <c r="E183" s="97">
        <v>3</v>
      </c>
      <c r="F183" s="97">
        <v>4</v>
      </c>
      <c r="G183" s="97">
        <v>5</v>
      </c>
      <c r="H183" s="97">
        <v>6</v>
      </c>
      <c r="I183" s="97">
        <v>7</v>
      </c>
      <c r="J183" s="97">
        <v>8</v>
      </c>
      <c r="K183" s="97">
        <v>9</v>
      </c>
      <c r="L183" s="97" t="s">
        <v>1</v>
      </c>
      <c r="M183" s="97">
        <v>10</v>
      </c>
      <c r="N183" s="97">
        <v>11</v>
      </c>
      <c r="O183" s="97">
        <v>12</v>
      </c>
      <c r="P183" s="97">
        <v>13</v>
      </c>
      <c r="Q183" s="97">
        <v>14</v>
      </c>
      <c r="R183" s="97">
        <v>15</v>
      </c>
      <c r="S183" s="97">
        <v>16</v>
      </c>
      <c r="T183" s="97">
        <v>17</v>
      </c>
      <c r="U183" s="97">
        <v>18</v>
      </c>
      <c r="V183" s="97" t="s">
        <v>14</v>
      </c>
      <c r="W183" s="98" t="s">
        <v>15</v>
      </c>
    </row>
    <row r="184" spans="1:23" x14ac:dyDescent="0.35">
      <c r="B184" s="6"/>
      <c r="C184" s="3"/>
      <c r="D184" s="3"/>
      <c r="E184" s="3"/>
      <c r="F184" s="3"/>
      <c r="G184" s="3"/>
      <c r="H184" s="3"/>
      <c r="I184" s="3"/>
      <c r="J184" s="3"/>
      <c r="K184" s="3"/>
      <c r="L184" s="3"/>
      <c r="M184" s="3"/>
      <c r="N184" s="3"/>
      <c r="O184" s="3"/>
      <c r="P184" s="3"/>
      <c r="Q184" s="3"/>
      <c r="R184" s="3"/>
      <c r="S184" s="3"/>
      <c r="T184" s="3"/>
      <c r="U184" s="3"/>
      <c r="V184" s="3"/>
      <c r="W184" s="4"/>
    </row>
    <row r="185" spans="1:23" ht="15" thickBot="1" x14ac:dyDescent="0.4">
      <c r="B185" s="69" t="s">
        <v>23</v>
      </c>
      <c r="C185" s="70"/>
      <c r="D185" s="70"/>
      <c r="E185" s="70"/>
      <c r="F185" s="70"/>
      <c r="G185" s="70"/>
      <c r="H185" s="70"/>
      <c r="I185" s="70"/>
      <c r="J185" s="70"/>
      <c r="K185" s="70"/>
      <c r="L185" s="70"/>
      <c r="M185" s="70"/>
      <c r="N185" s="70"/>
      <c r="O185" s="70"/>
      <c r="P185" s="70"/>
      <c r="Q185" s="70"/>
      <c r="R185" s="603" t="s">
        <v>25</v>
      </c>
      <c r="S185" s="603"/>
      <c r="T185" s="604"/>
      <c r="U185" s="605"/>
      <c r="V185" s="605"/>
      <c r="W185" s="606"/>
    </row>
    <row r="186" spans="1:23" x14ac:dyDescent="0.35">
      <c r="A186" s="1">
        <f>VLOOKUP(B186,'Player Info'!B5:C55,2,FALSE)</f>
        <v>8</v>
      </c>
      <c r="B186" s="71" t="s">
        <v>6</v>
      </c>
      <c r="C186" s="50">
        <f>VLOOKUP(B186,B11:U26,2,FALSE)-IF((B$187)&gt;=($C10),(IF((B$187)-18&gt;=($C10),2,1)),0)</f>
        <v>4</v>
      </c>
      <c r="D186" s="50">
        <f>VLOOKUP(B186,B11:U26,3,FALSE)-IF((B$187)&gt;=($D10),(IF((B$187)-18&gt;=($D10),2,1)),0)</f>
        <v>5</v>
      </c>
      <c r="E186" s="50">
        <f>VLOOKUP(B186,B11:U26,4,FALSE)-IF((B$187)&gt;=($E10),(IF((B$187)-18&gt;=($E10),2,1)),0)</f>
        <v>3</v>
      </c>
      <c r="F186" s="50">
        <f>VLOOKUP(B186,B11:U26,5,FALSE)-IF((B$187)&gt;=($F10),(IF((B$187)-18&gt;=($F10),2,1)),0)</f>
        <v>4</v>
      </c>
      <c r="G186" s="50">
        <f>VLOOKUP(B186,B11:U26,6,FALSE)-IF((B$187)&gt;=($G10),(IF((B$187)-18&gt;=($G10),2,1)),0)</f>
        <v>5</v>
      </c>
      <c r="H186" s="50">
        <f>VLOOKUP(B186,B11:U26,7,FALSE)-IF((B$187)&gt;=($H10),(IF((B$187)-18&gt;=($H10),2,1)),0)</f>
        <v>3</v>
      </c>
      <c r="I186" s="50">
        <f>VLOOKUP(B186,B11:U26,8,FALSE)-IF((B$187)&gt;=($I10),(IF((B$187)-18&gt;=($I10),2,1)),0)</f>
        <v>6</v>
      </c>
      <c r="J186" s="50">
        <f>VLOOKUP(B186,B11:U26,9,FALSE)-IF((B$187)&gt;=($J10),(IF((B$187)-18&gt;=($J10),2,1)),0)</f>
        <v>5</v>
      </c>
      <c r="K186" s="50">
        <f>VLOOKUP(B186,B11:U26,10,FALSE)-IF((B$187)&gt;=($K10),(IF((B$187)-18&gt;=($K10),2,1)),0)</f>
        <v>6</v>
      </c>
      <c r="L186" s="50">
        <f>SUM(C186:K186)</f>
        <v>41</v>
      </c>
      <c r="M186" s="50">
        <f>VLOOKUP(B186,B11:U26,12,FALSE)-IF((B$187)&gt;=($M10),(IF((B$187)-18&gt;=($M10),2,1)),0)</f>
        <v>5</v>
      </c>
      <c r="N186" s="50">
        <f>VLOOKUP(B186,B11:U26,13,FALSE)-IF((B$187)&gt;=($N10),(IF((B$187)-18&gt;=($N10),2,1)),0)</f>
        <v>4</v>
      </c>
      <c r="O186" s="50">
        <f>VLOOKUP(B186,B11:U26,14,FALSE)-IF((B$187)&gt;=($O10),(IF((B$187)-18&gt;=($O10),2,1)),0)</f>
        <v>6</v>
      </c>
      <c r="P186" s="50">
        <f>VLOOKUP(B186,B11:U26,15,FALSE)-IF((B$187)&gt;=($P10),(IF((B$187)-18&gt;=($P10),2,1)),0)</f>
        <v>5</v>
      </c>
      <c r="Q186" s="50">
        <f>VLOOKUP(B186,B11:U26,16,FALSE)-IF((B$187)&gt;=($Q10),(IF((B$187)-18&gt;=($Q10),2,1)),0)</f>
        <v>4</v>
      </c>
      <c r="R186" s="50">
        <f>VLOOKUP(B186,B11:U26,17,FALSE)-IF((B$187)&gt;=($R10),(IF((B$187)-18&gt;=($R10),2,1)),0)</f>
        <v>5</v>
      </c>
      <c r="S186" s="50">
        <f>VLOOKUP(B186,B11:U26,18,FALSE)-IF((B$187)&gt;=($S10),(IF((B$187)-18&gt;=($S10),2,1)),0)</f>
        <v>5</v>
      </c>
      <c r="T186" s="50">
        <f>VLOOKUP(B186,B11:U26,19,FALSE)-IF((B$187)&gt;=($T10),(IF((B$187)-18&gt;=($T10),2,1)),0)</f>
        <v>4</v>
      </c>
      <c r="U186" s="50">
        <f>VLOOKUP(B186,B11:U26,20,FALSE)-IF((B$187)&gt;=($U10),(IF((B$187)-18&gt;=($U10),2,1)),0)</f>
        <v>4</v>
      </c>
      <c r="V186" s="50">
        <f>SUM(M186:U186)</f>
        <v>42</v>
      </c>
      <c r="W186" s="79">
        <f>SUM(L186+V186)</f>
        <v>83</v>
      </c>
    </row>
    <row r="187" spans="1:23" x14ac:dyDescent="0.35">
      <c r="A187" s="1" t="s">
        <v>38</v>
      </c>
      <c r="B187" s="72">
        <f>(A186-(MIN(A186,A188)))</f>
        <v>0</v>
      </c>
      <c r="C187" s="2"/>
      <c r="D187" s="2"/>
      <c r="E187" s="2"/>
      <c r="F187" s="2"/>
      <c r="G187" s="2"/>
      <c r="H187" s="2"/>
      <c r="I187" s="2"/>
      <c r="J187" s="2"/>
      <c r="K187" s="2"/>
      <c r="L187" s="2"/>
      <c r="M187" s="2"/>
      <c r="N187" s="2"/>
      <c r="O187" s="2"/>
      <c r="P187" s="2"/>
      <c r="Q187" s="2"/>
      <c r="R187" s="2"/>
      <c r="S187" s="2"/>
      <c r="T187" s="2"/>
      <c r="U187" s="2"/>
      <c r="V187" s="2"/>
      <c r="W187" s="80"/>
    </row>
    <row r="188" spans="1:23" x14ac:dyDescent="0.35">
      <c r="A188" s="1">
        <f>VLOOKUP(B188,'Player Info'!B5:C55,2,FALSE)</f>
        <v>16</v>
      </c>
      <c r="B188" s="86" t="s">
        <v>72</v>
      </c>
      <c r="C188" s="2">
        <f>VLOOKUP(B188,B11:U26,2,FALSE)-IF((B$189)&gt;=($C10),(IF((B$189)-18&gt;=($C10),2,1)),0)</f>
        <v>5</v>
      </c>
      <c r="D188" s="2">
        <f>VLOOKUP(B188,B11:U26,3,FALSE)-IF((B$189)&gt;=($D10),(IF((B$189)-18&gt;=($D10),2,1)),0)</f>
        <v>5</v>
      </c>
      <c r="E188" s="2">
        <f>VLOOKUP(B188,B11:U26,4,FALSE)-IF((B$189)&gt;=($E10),(IF((B$189)-18&gt;=($E10),2,1)),0)</f>
        <v>3</v>
      </c>
      <c r="F188" s="2">
        <f>VLOOKUP(B188,B11:U26,5,FALSE)-IF((B$189)&gt;=($F10),(IF((B$189)-18&gt;=($F10),2,1)),0)</f>
        <v>6</v>
      </c>
      <c r="G188" s="2">
        <f>VLOOKUP(B188,B11:U26,6,FALSE)-IF((B$189)&gt;=($G10),(IF((B$189)-18&gt;=($G10),2,1)),0)</f>
        <v>5</v>
      </c>
      <c r="H188" s="2">
        <f>VLOOKUP(B188,B11:U26,7,FALSE)-IF((B$189)&gt;=($H10),(IF((B$189)-18&gt;=($H10),2,1)),0)</f>
        <v>3</v>
      </c>
      <c r="I188" s="2">
        <f>VLOOKUP(B188,B11:U26,8,FALSE)-IF((B$189)&gt;=($I10),(IF((B$189)-18&gt;=($I10),2,1)),0)</f>
        <v>3</v>
      </c>
      <c r="J188" s="2">
        <f>VLOOKUP(B188,B11:U26,9,FALSE)-IF((B$189)&gt;=($J10),(IF((B$189)-18&gt;=($J10),2,1)),0)</f>
        <v>4</v>
      </c>
      <c r="K188" s="2">
        <f>VLOOKUP(B188,B11:U26,10,FALSE)-IF((B$189)&gt;=($K10),(IF((B$189)-18&gt;=($K10),2,1)),0)</f>
        <v>4</v>
      </c>
      <c r="L188" s="2">
        <f>SUM(C188:K188)</f>
        <v>38</v>
      </c>
      <c r="M188" s="2">
        <f>VLOOKUP(B188,B11:U26,12,FALSE)-IF((B$189)&gt;=($M10),(IF((B$189)-18&gt;=($M10),2,1)),0)</f>
        <v>6</v>
      </c>
      <c r="N188" s="2">
        <f>VLOOKUP(B188,B11:U26,13,FALSE)-IF((B$189)&gt;=($N10),(IF((B$189)-18&gt;=($N10),2,1)),0)</f>
        <v>4</v>
      </c>
      <c r="O188" s="2">
        <f>VLOOKUP(B188,B11:U26,14,FALSE)-IF((B$189)&gt;=($O10),(IF((B$189)-18&gt;=($O10),2,1)),0)</f>
        <v>6</v>
      </c>
      <c r="P188" s="2">
        <f>VLOOKUP(B188,B11:U26,15,FALSE)-IF((B$189)&gt;=($P10),(IF((B$189)-18&gt;=($P10),2,1)),0)</f>
        <v>5</v>
      </c>
      <c r="Q188" s="2">
        <f>VLOOKUP(B188,B11:U26,16,FALSE)-IF((B$189)&gt;=($Q10),(IF((B$189)-18&gt;=($Q10),2,1)),0)</f>
        <v>5</v>
      </c>
      <c r="R188" s="2">
        <f>VLOOKUP(B188,B11:U26,17,FALSE)-IF((B$189)&gt;=($R10),(IF((B$189)-18&gt;=($R10),2,1)),0)</f>
        <v>4</v>
      </c>
      <c r="S188" s="2">
        <f>VLOOKUP(B188,B11:U26,18,FALSE)-IF((B$189)&gt;=($S10),(IF((B$189)-18&gt;=($S10),2,1)),0)</f>
        <v>4</v>
      </c>
      <c r="T188" s="2">
        <f>VLOOKUP(B188,B11:U26,19,FALSE)-IF((B$189)&gt;=($T10),(IF((B$189)-18&gt;=($T10),2,1)),0)</f>
        <v>5</v>
      </c>
      <c r="U188" s="2">
        <f>VLOOKUP(B188,B11:U26,20,FALSE)-IF((B$189)&gt;=($U10),(IF((B$189)-18&gt;=($U10),2,1)),0)</f>
        <v>5</v>
      </c>
      <c r="V188" s="2">
        <f>SUM(M188:U188)</f>
        <v>44</v>
      </c>
      <c r="W188" s="80">
        <f>SUM(L188+V188)</f>
        <v>82</v>
      </c>
    </row>
    <row r="189" spans="1:23" x14ac:dyDescent="0.35">
      <c r="A189" s="1" t="s">
        <v>38</v>
      </c>
      <c r="B189" s="61">
        <f>(A188-(MIN(A186,A188)))</f>
        <v>8</v>
      </c>
      <c r="C189" s="2"/>
      <c r="D189" s="2"/>
      <c r="E189" s="2"/>
      <c r="F189" s="2"/>
      <c r="G189" s="2"/>
      <c r="H189" s="2"/>
      <c r="I189" s="2"/>
      <c r="J189" s="2"/>
      <c r="K189" s="2"/>
      <c r="L189" s="2"/>
      <c r="M189" s="2"/>
      <c r="N189" s="2"/>
      <c r="O189" s="2"/>
      <c r="P189" s="2"/>
      <c r="Q189" s="2"/>
      <c r="R189" s="2"/>
      <c r="S189" s="2"/>
      <c r="T189" s="2"/>
      <c r="U189" s="2"/>
      <c r="V189" s="2"/>
      <c r="W189" s="80"/>
    </row>
    <row r="190" spans="1:23" ht="15.5" x14ac:dyDescent="0.35">
      <c r="B190" s="217" t="str">
        <f>B186</f>
        <v>Delagardelle</v>
      </c>
      <c r="C190" s="180">
        <f t="shared" ref="C190:J190" si="86">IF((C186)&lt;&gt;(C188),(IF((C188)&gt;(C186),(1),(0))),(0.5))</f>
        <v>1</v>
      </c>
      <c r="D190" s="180">
        <f t="shared" si="86"/>
        <v>0.5</v>
      </c>
      <c r="E190" s="180">
        <f t="shared" si="86"/>
        <v>0.5</v>
      </c>
      <c r="F190" s="180">
        <f t="shared" si="86"/>
        <v>1</v>
      </c>
      <c r="G190" s="180">
        <f t="shared" si="86"/>
        <v>0.5</v>
      </c>
      <c r="H190" s="180">
        <f t="shared" si="86"/>
        <v>0.5</v>
      </c>
      <c r="I190" s="180">
        <f t="shared" si="86"/>
        <v>0</v>
      </c>
      <c r="J190" s="180">
        <f t="shared" si="86"/>
        <v>0</v>
      </c>
      <c r="K190" s="180">
        <f>IF((K186)&lt;&gt;(K188),(IF((K188)&gt;(K186),(1),(0))),(0.5))</f>
        <v>0</v>
      </c>
      <c r="L190" s="180">
        <f>SUM(C190:K190)</f>
        <v>4</v>
      </c>
      <c r="M190" s="180">
        <f t="shared" ref="M190:U190" si="87">IF((M186)&lt;&gt;(M188),(IF((M188)&gt;(M186),(1),(0))),(0.5))</f>
        <v>1</v>
      </c>
      <c r="N190" s="180">
        <f t="shared" si="87"/>
        <v>0.5</v>
      </c>
      <c r="O190" s="180">
        <f t="shared" si="87"/>
        <v>0.5</v>
      </c>
      <c r="P190" s="180">
        <f t="shared" si="87"/>
        <v>0.5</v>
      </c>
      <c r="Q190" s="180">
        <f t="shared" si="87"/>
        <v>1</v>
      </c>
      <c r="R190" s="180">
        <f t="shared" si="87"/>
        <v>0</v>
      </c>
      <c r="S190" s="180">
        <f t="shared" si="87"/>
        <v>0</v>
      </c>
      <c r="T190" s="180">
        <f t="shared" si="87"/>
        <v>1</v>
      </c>
      <c r="U190" s="180">
        <f t="shared" si="87"/>
        <v>1</v>
      </c>
      <c r="V190" s="180">
        <f>SUM(M190:U190)</f>
        <v>5.5</v>
      </c>
      <c r="W190" s="218">
        <f>SUM(V190+L190)</f>
        <v>9.5</v>
      </c>
    </row>
    <row r="191" spans="1:23" ht="15.5" x14ac:dyDescent="0.35">
      <c r="B191" s="219" t="str">
        <f>B188</f>
        <v>Salter</v>
      </c>
      <c r="C191" s="220">
        <f t="shared" ref="C191:J191" si="88">IF((C188)&lt;&gt;(C186),(IF((C186)&gt;(C188),(1),(0))),(0.5))</f>
        <v>0</v>
      </c>
      <c r="D191" s="220">
        <f t="shared" si="88"/>
        <v>0.5</v>
      </c>
      <c r="E191" s="220">
        <f t="shared" si="88"/>
        <v>0.5</v>
      </c>
      <c r="F191" s="220">
        <f t="shared" si="88"/>
        <v>0</v>
      </c>
      <c r="G191" s="220">
        <f t="shared" si="88"/>
        <v>0.5</v>
      </c>
      <c r="H191" s="220">
        <f t="shared" si="88"/>
        <v>0.5</v>
      </c>
      <c r="I191" s="220">
        <f t="shared" si="88"/>
        <v>1</v>
      </c>
      <c r="J191" s="220">
        <f t="shared" si="88"/>
        <v>1</v>
      </c>
      <c r="K191" s="220">
        <f>IF((K188)&lt;&gt;(K186),(IF((K186)&gt;(K188),(1),(0))),(0.5))</f>
        <v>1</v>
      </c>
      <c r="L191" s="220">
        <f>SUM(C191:K191)</f>
        <v>5</v>
      </c>
      <c r="M191" s="220">
        <f t="shared" ref="M191:U191" si="89">IF((M188)&lt;&gt;(M186),(IF((M186)&gt;(M188),(1),(0))),(0.5))</f>
        <v>0</v>
      </c>
      <c r="N191" s="220">
        <f t="shared" si="89"/>
        <v>0.5</v>
      </c>
      <c r="O191" s="220">
        <f t="shared" si="89"/>
        <v>0.5</v>
      </c>
      <c r="P191" s="220">
        <f t="shared" si="89"/>
        <v>0.5</v>
      </c>
      <c r="Q191" s="220">
        <f t="shared" si="89"/>
        <v>0</v>
      </c>
      <c r="R191" s="220">
        <f t="shared" si="89"/>
        <v>1</v>
      </c>
      <c r="S191" s="220">
        <f t="shared" si="89"/>
        <v>1</v>
      </c>
      <c r="T191" s="220">
        <f t="shared" si="89"/>
        <v>0</v>
      </c>
      <c r="U191" s="220">
        <f t="shared" si="89"/>
        <v>0</v>
      </c>
      <c r="V191" s="220">
        <f>SUM(M191:U191)</f>
        <v>3.5</v>
      </c>
      <c r="W191" s="221">
        <f>SUM(L191+V191)</f>
        <v>8.5</v>
      </c>
    </row>
    <row r="192" spans="1:23" x14ac:dyDescent="0.35">
      <c r="C192" s="2"/>
      <c r="D192" s="2"/>
      <c r="E192" s="2"/>
      <c r="F192" s="2"/>
      <c r="G192" s="2"/>
      <c r="H192" s="2"/>
      <c r="I192" s="2"/>
      <c r="J192" s="2"/>
      <c r="K192" s="2"/>
      <c r="L192" s="2"/>
      <c r="M192" s="2"/>
      <c r="N192" s="2"/>
      <c r="O192" s="2"/>
      <c r="P192" s="2"/>
      <c r="Q192" s="2"/>
      <c r="R192" s="2"/>
      <c r="S192" s="2"/>
      <c r="T192" s="2"/>
      <c r="U192" s="2"/>
      <c r="V192" s="2"/>
      <c r="W192" s="2"/>
    </row>
    <row r="193" spans="1:23" ht="15" thickBot="1" x14ac:dyDescent="0.4">
      <c r="B193" s="189" t="s">
        <v>24</v>
      </c>
      <c r="C193" s="188"/>
      <c r="D193" s="188"/>
      <c r="E193" s="188"/>
      <c r="F193" s="188"/>
      <c r="G193" s="188"/>
      <c r="H193" s="188"/>
      <c r="I193" s="188"/>
      <c r="J193" s="188"/>
      <c r="K193" s="188"/>
      <c r="L193" s="188"/>
      <c r="M193" s="188"/>
      <c r="N193" s="188"/>
      <c r="O193" s="188"/>
      <c r="P193" s="188"/>
      <c r="Q193" s="188"/>
      <c r="R193" s="680" t="s">
        <v>25</v>
      </c>
      <c r="S193" s="680"/>
      <c r="T193" s="681"/>
      <c r="U193" s="682"/>
      <c r="V193" s="682"/>
      <c r="W193" s="683"/>
    </row>
    <row r="194" spans="1:23" x14ac:dyDescent="0.35">
      <c r="A194" s="1">
        <f>VLOOKUP(B194,'Player Info'!B5:C55,2,FALSE)</f>
        <v>15</v>
      </c>
      <c r="B194" s="71" t="s">
        <v>19</v>
      </c>
      <c r="C194" s="2">
        <f>VLOOKUP(B194,B11:U26,2,FALSE)-IF((B$195)&gt;=($C10),(IF((B$195)-18&gt;=($C10),2,1)),0)</f>
        <v>5</v>
      </c>
      <c r="D194" s="2">
        <f>VLOOKUP(B194,B11:U26,3,FALSE)-IF((B$195)&gt;=($D10),(IF((B$195)-18&gt;=($D10),2,1)),0)</f>
        <v>4</v>
      </c>
      <c r="E194" s="2">
        <f>VLOOKUP(B194,B11:U26,4,FALSE)-IF((B$195)&gt;=($E10),(IF((B$195)-18&gt;=($E10),2,1)),0)</f>
        <v>5</v>
      </c>
      <c r="F194" s="2">
        <f>VLOOKUP(B194,B11:U26,5,FALSE)-IF((B$195)&gt;=($F10),(IF((B$195)-18&gt;=($F10),2,1)),0)</f>
        <v>6</v>
      </c>
      <c r="G194" s="2">
        <f>VLOOKUP(B194,B11:U26,6,FALSE)-IF((B$195)&gt;=($G10),(IF((B$195)-18&gt;=($G10),2,1)),0)</f>
        <v>4</v>
      </c>
      <c r="H194" s="2">
        <f>VLOOKUP(B194,B11:U26,7,FALSE)-IF((B$195)&gt;=($H10),(IF((B$195)-18&gt;=($H10),2,1)),0)</f>
        <v>3</v>
      </c>
      <c r="I194" s="2">
        <f>VLOOKUP(B194,B11:U26,8,FALSE)-IF((B$195)&gt;=($I10),(IF((B$195)-18&gt;=($I10),2,1)),0)</f>
        <v>5</v>
      </c>
      <c r="J194" s="2">
        <f>VLOOKUP(B194,B11:U26,9,FALSE)-IF((B$195)&gt;=($J10),(IF((B$195)-18&gt;=($J10),2,1)),0)</f>
        <v>6</v>
      </c>
      <c r="K194" s="2">
        <f>VLOOKUP(B194,B11:U26,10,FALSE)-IF((B$195)&gt;=($K10),(IF((B$195)-18&gt;=($K10),2,1)),0)</f>
        <v>8</v>
      </c>
      <c r="L194" s="2">
        <f>SUM(C194:K194)</f>
        <v>46</v>
      </c>
      <c r="M194" s="2">
        <f>VLOOKUP(B194,B11:U26,12,FALSE)-IF((B$195)&gt;=($M10),(IF((B$195)-18&gt;=($M10),2,1)),0)</f>
        <v>5</v>
      </c>
      <c r="N194" s="2">
        <f>VLOOKUP(B194,B11:U26,13,FALSE)-IF((B$195)&gt;=($N10),(IF((B$195)-18&gt;=($N10),2,1)),0)</f>
        <v>3</v>
      </c>
      <c r="O194" s="2">
        <f>VLOOKUP(B194,B11:U26,14,FALSE)-IF((B$195)&gt;=($O10),(IF((B$195)-18&gt;=($O10),2,1)),0)</f>
        <v>8</v>
      </c>
      <c r="P194" s="2">
        <f>VLOOKUP(B194,B11:U26,15,FALSE)-IF((B$195)&gt;=($P10),(IF((B$195)-18&gt;=($P10),2,1)),0)</f>
        <v>7</v>
      </c>
      <c r="Q194" s="2">
        <f>VLOOKUP(B194,B11:U26,16,FALSE)-IF((B$195)&gt;=($Q10),(IF((B$195)-18&gt;=($Q10),2,1)),0)</f>
        <v>4</v>
      </c>
      <c r="R194" s="2">
        <f>VLOOKUP(B194,B11:U26,17,FALSE)-IF((B$195)&gt;=($R10),(IF((B$195)-18&gt;=($R10),2,1)),0)</f>
        <v>4</v>
      </c>
      <c r="S194" s="2">
        <f>VLOOKUP(B194,B11:U26,18,FALSE)-IF((B$195)&gt;=($S10),(IF((B$195)-18&gt;=($S10),2,1)),0)</f>
        <v>7</v>
      </c>
      <c r="T194" s="2">
        <f>VLOOKUP(B194,B11:U26,19,FALSE)-IF((B$195)&gt;=($T10),(IF((B$195)-18&gt;=($T10),2,1)),0)</f>
        <v>5</v>
      </c>
      <c r="U194" s="2">
        <f>VLOOKUP(B194,B11:U26,20,FALSE)-IF((B$195)&gt;=($U10),(IF((B$195)-18&gt;=($U10),2,1)),0)</f>
        <v>5</v>
      </c>
      <c r="V194" s="2">
        <f>SUM(M194:U194)</f>
        <v>48</v>
      </c>
      <c r="W194" s="12">
        <f>SUM(V194+L194)</f>
        <v>94</v>
      </c>
    </row>
    <row r="195" spans="1:23" x14ac:dyDescent="0.35">
      <c r="A195" s="1" t="s">
        <v>38</v>
      </c>
      <c r="B195" s="65">
        <f>(A194-(MIN(A194,A196)))</f>
        <v>0</v>
      </c>
      <c r="C195" s="2"/>
      <c r="D195" s="2"/>
      <c r="E195" s="2"/>
      <c r="F195" s="2"/>
      <c r="G195" s="2"/>
      <c r="H195" s="2"/>
      <c r="I195" s="2"/>
      <c r="J195" s="2"/>
      <c r="K195" s="2"/>
      <c r="L195" s="2"/>
      <c r="M195" s="2"/>
      <c r="N195" s="2"/>
      <c r="O195" s="2"/>
      <c r="P195" s="2"/>
      <c r="Q195" s="2"/>
      <c r="R195" s="2"/>
      <c r="S195" s="2"/>
      <c r="T195" s="2"/>
      <c r="U195" s="2"/>
      <c r="V195" s="2"/>
      <c r="W195" s="12"/>
    </row>
    <row r="196" spans="1:23" x14ac:dyDescent="0.35">
      <c r="A196" s="1">
        <f>VLOOKUP(B196,'Player Info'!B5:C55,2,FALSE)</f>
        <v>26</v>
      </c>
      <c r="B196" s="86" t="s">
        <v>71</v>
      </c>
      <c r="C196" s="2">
        <f>VLOOKUP(B196,B11:U26,2,FALSE)-IF((B$197)&gt;=($C10),(IF((B$197)-18&gt;=($C10),2,1)),0)</f>
        <v>5</v>
      </c>
      <c r="D196" s="2">
        <f>VLOOKUP(B196,B11:U26,3,FALSE)-IF((B$197)&gt;=($D10),(IF((B$197)-18&gt;=($D10),2,1)),0)</f>
        <v>4</v>
      </c>
      <c r="E196" s="2">
        <f>VLOOKUP(B196,B11:U26,4,FALSE)-IF((B$197)&gt;=($E10),(IF((B$197)-18&gt;=($E10),2,1)),0)</f>
        <v>3</v>
      </c>
      <c r="F196" s="2">
        <f>VLOOKUP(B196,B11:U26,5,FALSE)-IF((B$197)&gt;=($F10),(IF((B$197)-18&gt;=($F10),2,1)),0)</f>
        <v>6</v>
      </c>
      <c r="G196" s="2">
        <f>VLOOKUP(B196,B11:U26,6,FALSE)-IF((B$197)&gt;=($G10),(IF((B$197)-18&gt;=($G10),2,1)),0)</f>
        <v>4</v>
      </c>
      <c r="H196" s="2">
        <f>VLOOKUP(B196,B11:U26,7,FALSE)-IF((B$197)&gt;=($H10),(IF((B$197)-18&gt;=($H10),2,1)),0)</f>
        <v>3</v>
      </c>
      <c r="I196" s="2">
        <f>VLOOKUP(B196,B11:U26,8,FALSE)-IF((B$197)&gt;=($I10),(IF((B$197)-18&gt;=($I10),2,1)),0)</f>
        <v>5</v>
      </c>
      <c r="J196" s="2">
        <f>VLOOKUP(B196,B11:U26,9,FALSE)-IF((B$197)&gt;=($J10),(IF((B$197)-18&gt;=($J10),2,1)),0)</f>
        <v>8</v>
      </c>
      <c r="K196" s="2">
        <f>VLOOKUP(B196,B11:U26,10,FALSE)-IF((B$197)&gt;=($K10),(IF((B$197)-18&gt;=($K10),2,1)),0)</f>
        <v>7</v>
      </c>
      <c r="L196" s="2">
        <f>SUM(C196:K196)</f>
        <v>45</v>
      </c>
      <c r="M196" s="2">
        <f>VLOOKUP(B196,B11:U26,12,FALSE)-IF((B$197)&gt;=($M10),(IF((B$197)-18&gt;=($M10),2,1)),0)</f>
        <v>5</v>
      </c>
      <c r="N196" s="2">
        <f>VLOOKUP(B196,B11:U26,13,FALSE)-IF((B$197)&gt;=($N10),(IF((B$197)-18&gt;=($N10),2,1)),0)</f>
        <v>4</v>
      </c>
      <c r="O196" s="2">
        <f>VLOOKUP(B196,B11:U26,14,FALSE)-IF((B$197)&gt;=($O10),(IF((B$197)-18&gt;=($O10),2,1)),0)</f>
        <v>7</v>
      </c>
      <c r="P196" s="2">
        <f>VLOOKUP(B196,B11:U26,15,FALSE)-IF((B$197)&gt;=($P10),(IF((B$197)-18&gt;=($P10),2,1)),0)</f>
        <v>5</v>
      </c>
      <c r="Q196" s="2">
        <f>VLOOKUP(B196,B11:U26,16,FALSE)-IF((B$197)&gt;=($Q10),(IF((B$197)-18&gt;=($Q10),2,1)),0)</f>
        <v>3</v>
      </c>
      <c r="R196" s="2">
        <f>VLOOKUP(B196,B11:U26,17,FALSE)-IF((B$197)&gt;=($R10),(IF((B$197)-18&gt;=($R10),2,1)),0)</f>
        <v>5</v>
      </c>
      <c r="S196" s="2">
        <f>VLOOKUP(B196,B11:U26,18,FALSE)-IF((B$197)&gt;=($S10),(IF((B$197)-18&gt;=($S10),2,1)),0)</f>
        <v>6</v>
      </c>
      <c r="T196" s="2">
        <f>VLOOKUP(B196,B11:U26,19,FALSE)-IF((B$197)&gt;=($T10),(IF((B$197)-18&gt;=($T10),2,1)),0)</f>
        <v>5</v>
      </c>
      <c r="U196" s="2">
        <f>VLOOKUP(B196,B11:U26,20,FALSE)-IF((B$197)&gt;=($U10),(IF((B$197)-18&gt;=($U10),2,1)),0)</f>
        <v>4</v>
      </c>
      <c r="V196" s="2">
        <f>SUM(M196:U196)</f>
        <v>44</v>
      </c>
      <c r="W196" s="12">
        <f>SUM(L196+V196)</f>
        <v>89</v>
      </c>
    </row>
    <row r="197" spans="1:23" x14ac:dyDescent="0.35">
      <c r="A197" s="1" t="s">
        <v>38</v>
      </c>
      <c r="B197" s="63">
        <f>(A196-(MIN(A194,A196)))</f>
        <v>11</v>
      </c>
      <c r="C197" s="2"/>
      <c r="D197" s="2"/>
      <c r="E197" s="2"/>
      <c r="F197" s="2"/>
      <c r="G197" s="2"/>
      <c r="H197" s="2"/>
      <c r="I197" s="2"/>
      <c r="J197" s="2"/>
      <c r="K197" s="2"/>
      <c r="L197" s="2"/>
      <c r="M197" s="2"/>
      <c r="N197" s="2"/>
      <c r="O197" s="2"/>
      <c r="P197" s="2"/>
      <c r="Q197" s="2"/>
      <c r="R197" s="2"/>
      <c r="S197" s="2"/>
      <c r="T197" s="2"/>
      <c r="U197" s="2"/>
      <c r="V197" s="2"/>
      <c r="W197" s="12"/>
    </row>
    <row r="198" spans="1:23" ht="15.5" x14ac:dyDescent="0.35">
      <c r="B198" s="198" t="str">
        <f>B194</f>
        <v>Reimers</v>
      </c>
      <c r="C198" s="180">
        <f>IF((C194)&lt;&gt;(C196),(IF((C196)&gt;(C194),(1),(0))),(0.5))</f>
        <v>0.5</v>
      </c>
      <c r="D198" s="180">
        <f t="shared" ref="D198:U198" si="90">IF((D194)&lt;&gt;(D196),(IF((D196)&gt;(D194),(1),(0))),(0.5))</f>
        <v>0.5</v>
      </c>
      <c r="E198" s="180">
        <f t="shared" si="90"/>
        <v>0</v>
      </c>
      <c r="F198" s="180">
        <f t="shared" si="90"/>
        <v>0.5</v>
      </c>
      <c r="G198" s="180">
        <f t="shared" si="90"/>
        <v>0.5</v>
      </c>
      <c r="H198" s="180">
        <f t="shared" si="90"/>
        <v>0.5</v>
      </c>
      <c r="I198" s="180">
        <f t="shared" si="90"/>
        <v>0.5</v>
      </c>
      <c r="J198" s="180">
        <f t="shared" si="90"/>
        <v>1</v>
      </c>
      <c r="K198" s="180">
        <f t="shared" si="90"/>
        <v>0</v>
      </c>
      <c r="L198" s="180">
        <f>SUM(C198:K198)</f>
        <v>4</v>
      </c>
      <c r="M198" s="180">
        <f t="shared" si="90"/>
        <v>0.5</v>
      </c>
      <c r="N198" s="180">
        <f t="shared" si="90"/>
        <v>1</v>
      </c>
      <c r="O198" s="180">
        <f t="shared" si="90"/>
        <v>0</v>
      </c>
      <c r="P198" s="180">
        <f t="shared" si="90"/>
        <v>0</v>
      </c>
      <c r="Q198" s="180">
        <f t="shared" si="90"/>
        <v>0</v>
      </c>
      <c r="R198" s="180">
        <f t="shared" si="90"/>
        <v>1</v>
      </c>
      <c r="S198" s="180">
        <f t="shared" si="90"/>
        <v>0</v>
      </c>
      <c r="T198" s="180">
        <f t="shared" si="90"/>
        <v>0.5</v>
      </c>
      <c r="U198" s="180">
        <f t="shared" si="90"/>
        <v>0</v>
      </c>
      <c r="V198" s="180">
        <f>SUM(M198:U198)</f>
        <v>3</v>
      </c>
      <c r="W198" s="199">
        <f>SUM(L198+V198)</f>
        <v>7</v>
      </c>
    </row>
    <row r="199" spans="1:23" ht="16" thickBot="1" x14ac:dyDescent="0.4">
      <c r="B199" s="200" t="str">
        <f>B196</f>
        <v>Stever</v>
      </c>
      <c r="C199" s="201">
        <f>IF((C196)&lt;&gt;(C194),(IF((C194)&gt;(C196),(1),(0))),(0.5))</f>
        <v>0.5</v>
      </c>
      <c r="D199" s="201">
        <f t="shared" ref="D199:U199" si="91">IF((D196)&lt;&gt;(D194),(IF((D194)&gt;(D196),(1),(0))),(0.5))</f>
        <v>0.5</v>
      </c>
      <c r="E199" s="201">
        <f t="shared" si="91"/>
        <v>1</v>
      </c>
      <c r="F199" s="201">
        <f t="shared" si="91"/>
        <v>0.5</v>
      </c>
      <c r="G199" s="201">
        <f t="shared" si="91"/>
        <v>0.5</v>
      </c>
      <c r="H199" s="201">
        <f t="shared" si="91"/>
        <v>0.5</v>
      </c>
      <c r="I199" s="201">
        <f t="shared" si="91"/>
        <v>0.5</v>
      </c>
      <c r="J199" s="201">
        <f t="shared" si="91"/>
        <v>0</v>
      </c>
      <c r="K199" s="201">
        <f t="shared" si="91"/>
        <v>1</v>
      </c>
      <c r="L199" s="201">
        <f>SUM(C199:K199)</f>
        <v>5</v>
      </c>
      <c r="M199" s="201">
        <f t="shared" si="91"/>
        <v>0.5</v>
      </c>
      <c r="N199" s="201">
        <f t="shared" si="91"/>
        <v>0</v>
      </c>
      <c r="O199" s="201">
        <f t="shared" si="91"/>
        <v>1</v>
      </c>
      <c r="P199" s="201">
        <f t="shared" si="91"/>
        <v>1</v>
      </c>
      <c r="Q199" s="201">
        <f t="shared" si="91"/>
        <v>1</v>
      </c>
      <c r="R199" s="201">
        <f t="shared" si="91"/>
        <v>0</v>
      </c>
      <c r="S199" s="201">
        <f t="shared" si="91"/>
        <v>1</v>
      </c>
      <c r="T199" s="201">
        <f t="shared" si="91"/>
        <v>0.5</v>
      </c>
      <c r="U199" s="201">
        <f t="shared" si="91"/>
        <v>1</v>
      </c>
      <c r="V199" s="201">
        <f>SUM(M199:U199)</f>
        <v>6</v>
      </c>
      <c r="W199" s="202">
        <f>SUM(L199+V199)</f>
        <v>11</v>
      </c>
    </row>
    <row r="201" spans="1:23" ht="15" thickBot="1" x14ac:dyDescent="0.4"/>
    <row r="202" spans="1:23" ht="21.5" thickBot="1" x14ac:dyDescent="0.55000000000000004">
      <c r="B202" s="29" t="s">
        <v>68</v>
      </c>
      <c r="C202" s="25"/>
      <c r="D202" s="25"/>
      <c r="E202" s="25"/>
      <c r="F202" s="25"/>
      <c r="G202" s="25"/>
      <c r="H202" s="25"/>
      <c r="I202" s="25"/>
      <c r="J202" s="25"/>
      <c r="K202" s="25"/>
      <c r="L202" s="25"/>
      <c r="M202" s="25"/>
      <c r="N202" s="25"/>
      <c r="O202" s="25"/>
      <c r="P202" s="25"/>
      <c r="Q202" s="25"/>
      <c r="R202" s="25"/>
      <c r="S202" s="678" t="s">
        <v>86</v>
      </c>
      <c r="T202" s="678"/>
      <c r="U202" s="678"/>
      <c r="V202" s="678"/>
      <c r="W202" s="679"/>
    </row>
    <row r="203" spans="1:23" x14ac:dyDescent="0.35">
      <c r="B203" s="93"/>
      <c r="C203" s="94"/>
      <c r="D203" s="94"/>
      <c r="E203" s="94"/>
      <c r="F203" s="94"/>
      <c r="G203" s="94"/>
      <c r="H203" s="94"/>
      <c r="I203" s="94"/>
      <c r="J203" s="94"/>
      <c r="K203" s="94"/>
      <c r="L203" s="94"/>
      <c r="M203" s="94"/>
      <c r="N203" s="94"/>
      <c r="O203" s="94"/>
      <c r="P203" s="94"/>
      <c r="Q203" s="94"/>
      <c r="R203" s="94"/>
      <c r="S203" s="94"/>
      <c r="T203" s="94"/>
      <c r="U203" s="94"/>
      <c r="V203" s="94"/>
      <c r="W203" s="95"/>
    </row>
    <row r="204" spans="1:23" ht="15" thickBot="1" x14ac:dyDescent="0.4">
      <c r="B204" s="676"/>
      <c r="C204" s="647"/>
      <c r="D204" s="647"/>
      <c r="E204" s="59"/>
      <c r="F204" s="647"/>
      <c r="G204" s="647"/>
      <c r="H204" s="647"/>
      <c r="I204" s="607"/>
      <c r="J204" s="647"/>
      <c r="K204" s="59"/>
      <c r="L204" s="647"/>
      <c r="M204" s="647"/>
      <c r="N204" s="647"/>
      <c r="O204" s="647"/>
      <c r="P204" s="647"/>
      <c r="Q204" s="59"/>
      <c r="R204" s="647"/>
      <c r="S204" s="647"/>
      <c r="T204" s="647"/>
      <c r="U204" s="607"/>
      <c r="V204" s="647"/>
      <c r="W204" s="62"/>
    </row>
    <row r="205" spans="1:23" ht="15" customHeight="1" x14ac:dyDescent="0.35">
      <c r="B205" s="259" t="s">
        <v>9</v>
      </c>
      <c r="C205" s="298">
        <f>VLOOKUP(B205,'Day Four'!B149:F164,5,FALSE)</f>
        <v>76</v>
      </c>
      <c r="D205" s="656">
        <f>SUM(C205:C208)</f>
        <v>292</v>
      </c>
      <c r="E205" s="657"/>
      <c r="F205" s="627" t="s">
        <v>6</v>
      </c>
      <c r="G205" s="628"/>
      <c r="H205" s="628"/>
      <c r="I205" s="298">
        <f>VLOOKUP(F205,'Day Four'!B149:F164,5,FALSE)</f>
        <v>75</v>
      </c>
      <c r="J205" s="656">
        <f>SUM(I205:I208)</f>
        <v>302</v>
      </c>
      <c r="K205" s="657"/>
      <c r="L205" s="627" t="s">
        <v>71</v>
      </c>
      <c r="M205" s="628"/>
      <c r="N205" s="641"/>
      <c r="O205" s="298">
        <f>VLOOKUP(L205,'Day Four'!B149:F164,5,FALSE)</f>
        <v>74</v>
      </c>
      <c r="P205" s="656">
        <f>SUM(O205:O208)</f>
        <v>305</v>
      </c>
      <c r="Q205" s="657"/>
      <c r="R205" s="627" t="s">
        <v>19</v>
      </c>
      <c r="S205" s="628"/>
      <c r="T205" s="628"/>
      <c r="U205" s="298">
        <f>VLOOKUP(R205,'Day Four'!B149:F164,5,FALSE)</f>
        <v>79</v>
      </c>
      <c r="V205" s="656">
        <f>SUM(U205:U208)</f>
        <v>309</v>
      </c>
      <c r="W205" s="657"/>
    </row>
    <row r="206" spans="1:23" ht="15" customHeight="1" x14ac:dyDescent="0.35">
      <c r="B206" s="259" t="s">
        <v>7</v>
      </c>
      <c r="C206" s="298">
        <f>VLOOKUP(B206,'Day Four'!B149:F164,5,FALSE)</f>
        <v>69</v>
      </c>
      <c r="D206" s="658"/>
      <c r="E206" s="659"/>
      <c r="F206" s="627" t="s">
        <v>98</v>
      </c>
      <c r="G206" s="628"/>
      <c r="H206" s="628"/>
      <c r="I206" s="298">
        <f>VLOOKUP(F206,'Day Four'!B149:F164,5,FALSE)</f>
        <v>72</v>
      </c>
      <c r="J206" s="658"/>
      <c r="K206" s="659"/>
      <c r="L206" s="627" t="s">
        <v>97</v>
      </c>
      <c r="M206" s="628"/>
      <c r="N206" s="641"/>
      <c r="O206" s="298">
        <f>VLOOKUP(L206,'Day Four'!B149:F164,5,FALSE)</f>
        <v>74</v>
      </c>
      <c r="P206" s="658"/>
      <c r="Q206" s="659"/>
      <c r="R206" s="627" t="s">
        <v>281</v>
      </c>
      <c r="S206" s="628"/>
      <c r="T206" s="628"/>
      <c r="U206" s="298">
        <f>VLOOKUP(R206,'Day Four'!B149:F164,5,FALSE)</f>
        <v>89</v>
      </c>
      <c r="V206" s="658"/>
      <c r="W206" s="659"/>
    </row>
    <row r="207" spans="1:23" ht="15" customHeight="1" x14ac:dyDescent="0.35">
      <c r="B207" s="259" t="s">
        <v>94</v>
      </c>
      <c r="C207" s="298">
        <f>VLOOKUP(B207,'Day Four'!B149:F164,5,FALSE)</f>
        <v>69</v>
      </c>
      <c r="D207" s="658"/>
      <c r="E207" s="659"/>
      <c r="F207" s="627" t="s">
        <v>72</v>
      </c>
      <c r="G207" s="628"/>
      <c r="H207" s="628"/>
      <c r="I207" s="298">
        <f>VLOOKUP(F207,'Day Four'!B149:F164,5,FALSE)</f>
        <v>74</v>
      </c>
      <c r="J207" s="658"/>
      <c r="K207" s="659"/>
      <c r="L207" s="627" t="s">
        <v>96</v>
      </c>
      <c r="M207" s="628"/>
      <c r="N207" s="641"/>
      <c r="O207" s="298">
        <f>VLOOKUP(L207,'Day Four'!B149:F164,5,FALSE)</f>
        <v>80</v>
      </c>
      <c r="P207" s="658"/>
      <c r="Q207" s="659"/>
      <c r="R207" s="627" t="s">
        <v>11</v>
      </c>
      <c r="S207" s="628"/>
      <c r="T207" s="628"/>
      <c r="U207" s="298">
        <f>VLOOKUP(R207,'Day Four'!B149:F164,5,FALSE)</f>
        <v>75</v>
      </c>
      <c r="V207" s="658"/>
      <c r="W207" s="659"/>
    </row>
    <row r="208" spans="1:23" ht="15.75" customHeight="1" x14ac:dyDescent="0.35">
      <c r="B208" s="259" t="s">
        <v>100</v>
      </c>
      <c r="C208" s="298">
        <f>VLOOKUP(B208,'Day Four'!B149:F164,5,FALSE)</f>
        <v>78</v>
      </c>
      <c r="D208" s="660"/>
      <c r="E208" s="661"/>
      <c r="F208" s="662" t="s">
        <v>105</v>
      </c>
      <c r="G208" s="662"/>
      <c r="H208" s="663"/>
      <c r="I208" s="298">
        <f>VLOOKUP(F208,'Day Four'!B149:F164,5,FALSE)</f>
        <v>81</v>
      </c>
      <c r="J208" s="660"/>
      <c r="K208" s="661"/>
      <c r="L208" s="662" t="s">
        <v>20</v>
      </c>
      <c r="M208" s="662"/>
      <c r="N208" s="663"/>
      <c r="O208" s="299">
        <f>VLOOKUP(L208,'Day Four'!B149:F164,5,FALSE)</f>
        <v>77</v>
      </c>
      <c r="P208" s="660"/>
      <c r="Q208" s="661"/>
      <c r="R208" s="662" t="s">
        <v>13</v>
      </c>
      <c r="S208" s="662"/>
      <c r="T208" s="663"/>
      <c r="U208" s="298">
        <f>VLOOKUP(R208,'Day Four'!B149:F164,5,FALSE)</f>
        <v>66</v>
      </c>
      <c r="V208" s="660"/>
      <c r="W208" s="661"/>
    </row>
    <row r="210" spans="2:23" ht="21" x14ac:dyDescent="0.5">
      <c r="B210" s="333"/>
      <c r="C210" s="334"/>
      <c r="D210" s="334"/>
      <c r="E210" s="334"/>
      <c r="F210" s="334"/>
      <c r="G210" s="334"/>
      <c r="H210" s="334"/>
      <c r="I210" s="334"/>
      <c r="J210" s="334"/>
      <c r="K210" s="334"/>
      <c r="L210" s="334"/>
      <c r="M210" s="334"/>
      <c r="N210" s="334"/>
      <c r="O210" s="334"/>
      <c r="P210" s="334"/>
      <c r="Q210" s="334"/>
      <c r="R210" s="334"/>
      <c r="S210" s="334"/>
      <c r="T210" s="334"/>
      <c r="U210" s="334"/>
      <c r="V210" s="334"/>
      <c r="W210" s="334"/>
    </row>
    <row r="211" spans="2:23" x14ac:dyDescent="0.35">
      <c r="B211" s="462"/>
      <c r="C211" s="467"/>
      <c r="D211" s="467"/>
      <c r="E211" s="467"/>
      <c r="F211" s="467"/>
      <c r="G211" s="467"/>
      <c r="H211" s="467"/>
      <c r="I211" s="467"/>
      <c r="J211" s="467"/>
      <c r="K211" s="467"/>
      <c r="L211" s="467"/>
      <c r="M211" s="467"/>
      <c r="N211" s="467"/>
      <c r="O211" s="467"/>
      <c r="P211" s="467"/>
      <c r="Q211" s="467"/>
      <c r="R211" s="467"/>
      <c r="S211" s="467"/>
      <c r="T211" s="467"/>
      <c r="U211" s="467"/>
      <c r="V211" s="467"/>
      <c r="W211" s="467"/>
    </row>
    <row r="212" spans="2:23" x14ac:dyDescent="0.35">
      <c r="B212" s="466"/>
      <c r="C212" s="467"/>
      <c r="D212" s="467"/>
      <c r="E212" s="467"/>
      <c r="F212" s="467"/>
      <c r="G212" s="467"/>
      <c r="H212" s="467"/>
      <c r="I212" s="467"/>
      <c r="J212" s="467"/>
      <c r="K212" s="467"/>
      <c r="L212" s="467"/>
      <c r="M212" s="467"/>
      <c r="N212" s="467"/>
      <c r="O212" s="467"/>
      <c r="P212" s="467"/>
      <c r="Q212" s="467"/>
      <c r="R212" s="467"/>
      <c r="S212" s="467"/>
      <c r="T212" s="467"/>
      <c r="U212" s="467"/>
      <c r="V212" s="467"/>
      <c r="W212" s="467"/>
    </row>
    <row r="213" spans="2:23" ht="15" customHeight="1" x14ac:dyDescent="0.35">
      <c r="B213" s="463"/>
      <c r="C213" s="467"/>
      <c r="D213" s="467"/>
      <c r="E213" s="467"/>
      <c r="F213" s="467"/>
      <c r="G213" s="467"/>
      <c r="H213" s="467"/>
      <c r="I213" s="467"/>
      <c r="J213" s="467"/>
      <c r="K213" s="467"/>
      <c r="L213" s="467"/>
      <c r="M213" s="467"/>
      <c r="N213" s="467"/>
      <c r="O213" s="467"/>
      <c r="P213" s="467"/>
      <c r="Q213" s="467"/>
      <c r="R213" s="467"/>
      <c r="S213" s="467"/>
      <c r="T213" s="467"/>
      <c r="U213" s="467"/>
      <c r="V213" s="467"/>
      <c r="W213" s="467"/>
    </row>
    <row r="214" spans="2:23" ht="14.25" customHeight="1" x14ac:dyDescent="0.35">
      <c r="B214" s="463"/>
      <c r="C214" s="467"/>
      <c r="D214" s="467"/>
      <c r="E214" s="467"/>
      <c r="F214" s="467"/>
      <c r="G214" s="467"/>
      <c r="H214" s="467"/>
      <c r="I214" s="467"/>
      <c r="J214" s="467"/>
      <c r="K214" s="467"/>
      <c r="L214" s="467"/>
      <c r="M214" s="467"/>
      <c r="N214" s="467"/>
      <c r="O214" s="467"/>
      <c r="P214" s="467"/>
      <c r="Q214" s="467"/>
      <c r="R214" s="467"/>
      <c r="S214" s="467"/>
      <c r="T214" s="467"/>
      <c r="U214" s="467"/>
      <c r="V214" s="467"/>
      <c r="W214" s="467"/>
    </row>
    <row r="215" spans="2:23" ht="15" customHeight="1" x14ac:dyDescent="0.35">
      <c r="B215" s="463"/>
      <c r="C215" s="467"/>
      <c r="D215" s="467"/>
      <c r="E215" s="467"/>
      <c r="F215" s="467"/>
      <c r="G215" s="467"/>
      <c r="H215" s="467"/>
      <c r="I215" s="467"/>
      <c r="J215" s="467"/>
      <c r="K215" s="467"/>
      <c r="L215" s="467"/>
      <c r="M215" s="467"/>
      <c r="N215" s="467"/>
      <c r="O215" s="467"/>
      <c r="P215" s="467"/>
      <c r="Q215" s="467"/>
      <c r="R215" s="467"/>
      <c r="S215" s="467"/>
      <c r="T215" s="467"/>
      <c r="U215" s="467"/>
      <c r="V215" s="467"/>
      <c r="W215" s="467"/>
    </row>
    <row r="216" spans="2:23" ht="15" customHeight="1" x14ac:dyDescent="0.35">
      <c r="B216" s="463"/>
      <c r="C216" s="467"/>
      <c r="D216" s="467"/>
      <c r="E216" s="467"/>
      <c r="F216" s="467"/>
      <c r="G216" s="467"/>
      <c r="H216" s="467"/>
      <c r="I216" s="467"/>
      <c r="J216" s="467"/>
      <c r="K216" s="467"/>
      <c r="L216" s="467"/>
      <c r="M216" s="467"/>
      <c r="N216" s="467"/>
      <c r="O216" s="467"/>
      <c r="P216" s="467"/>
      <c r="Q216" s="467"/>
      <c r="R216" s="467"/>
      <c r="S216" s="467"/>
      <c r="T216" s="467"/>
      <c r="U216" s="467"/>
      <c r="V216" s="467"/>
      <c r="W216" s="467"/>
    </row>
    <row r="217" spans="2:23" ht="17.25" customHeight="1" x14ac:dyDescent="0.35">
      <c r="B217" s="86"/>
      <c r="C217" s="467"/>
      <c r="D217" s="467"/>
      <c r="E217" s="467"/>
      <c r="F217" s="467"/>
      <c r="G217" s="467"/>
      <c r="H217" s="467"/>
      <c r="I217" s="467"/>
      <c r="J217" s="467"/>
      <c r="K217" s="467"/>
      <c r="L217" s="467"/>
      <c r="M217" s="467"/>
      <c r="N217" s="467"/>
      <c r="O217" s="467"/>
      <c r="P217" s="467"/>
      <c r="Q217" s="467"/>
      <c r="R217" s="467"/>
      <c r="S217" s="467"/>
      <c r="T217" s="467"/>
      <c r="U217" s="467"/>
      <c r="V217" s="467"/>
      <c r="W217" s="467"/>
    </row>
    <row r="218" spans="2:23" x14ac:dyDescent="0.35">
      <c r="B218" s="402"/>
      <c r="C218" s="467"/>
      <c r="D218" s="467"/>
      <c r="E218" s="467"/>
      <c r="F218" s="467"/>
      <c r="G218" s="467"/>
      <c r="H218" s="467"/>
      <c r="I218" s="467"/>
      <c r="J218" s="467"/>
      <c r="K218" s="467"/>
      <c r="L218" s="467"/>
      <c r="M218" s="467"/>
      <c r="N218" s="467"/>
      <c r="O218" s="467"/>
      <c r="P218" s="467"/>
      <c r="Q218" s="467"/>
      <c r="R218" s="467"/>
      <c r="S218" s="467"/>
      <c r="T218" s="467"/>
      <c r="U218" s="467"/>
      <c r="V218" s="467"/>
      <c r="W218" s="467"/>
    </row>
    <row r="219" spans="2:23" x14ac:dyDescent="0.35">
      <c r="B219" s="86"/>
      <c r="C219" s="467"/>
      <c r="D219" s="467"/>
      <c r="E219" s="467"/>
      <c r="F219" s="467"/>
      <c r="G219" s="467"/>
      <c r="H219" s="467"/>
      <c r="I219" s="467"/>
      <c r="J219" s="467"/>
      <c r="K219" s="467"/>
      <c r="L219" s="467"/>
      <c r="M219" s="467"/>
      <c r="N219" s="467"/>
      <c r="O219" s="467"/>
      <c r="P219" s="467"/>
      <c r="Q219" s="467"/>
      <c r="R219" s="467"/>
      <c r="S219" s="467"/>
      <c r="T219" s="467"/>
      <c r="U219" s="467"/>
      <c r="V219" s="467"/>
      <c r="W219" s="467"/>
    </row>
    <row r="220" spans="2:23" x14ac:dyDescent="0.35">
      <c r="B220" s="86"/>
      <c r="C220" s="17"/>
      <c r="E220" s="2"/>
    </row>
    <row r="221" spans="2:23" x14ac:dyDescent="0.35">
      <c r="B221" s="86"/>
      <c r="C221" s="17"/>
      <c r="D221" s="2"/>
      <c r="E221" s="2"/>
    </row>
    <row r="222" spans="2:23" x14ac:dyDescent="0.35">
      <c r="B222" s="86"/>
      <c r="C222" s="17"/>
      <c r="D222" s="2"/>
      <c r="E222" s="2"/>
    </row>
    <row r="223" spans="2:23" x14ac:dyDescent="0.35">
      <c r="B223" s="314"/>
      <c r="C223" s="17"/>
      <c r="D223" s="2"/>
      <c r="E223" s="2"/>
    </row>
    <row r="224" spans="2:23" x14ac:dyDescent="0.35">
      <c r="B224" s="86"/>
      <c r="C224" s="17"/>
      <c r="D224" s="2"/>
      <c r="E224" s="2"/>
    </row>
    <row r="225" spans="2:5" x14ac:dyDescent="0.35">
      <c r="B225" s="86"/>
      <c r="C225" s="17"/>
      <c r="D225" s="2"/>
      <c r="E225" s="2"/>
    </row>
    <row r="226" spans="2:5" x14ac:dyDescent="0.35">
      <c r="B226" s="86"/>
      <c r="C226" s="17"/>
      <c r="D226" s="2"/>
      <c r="E226" s="2"/>
    </row>
    <row r="227" spans="2:5" x14ac:dyDescent="0.35">
      <c r="B227" s="86"/>
      <c r="C227" s="17"/>
      <c r="D227" s="2"/>
      <c r="E227" s="2"/>
    </row>
  </sheetData>
  <sortState xmlns:xlrd2="http://schemas.microsoft.com/office/spreadsheetml/2017/richdata2" ref="B149:H164">
    <sortCondition ref="H149:H164"/>
  </sortState>
  <mergeCells count="112">
    <mergeCell ref="L208:N208"/>
    <mergeCell ref="R208:T208"/>
    <mergeCell ref="L207:N207"/>
    <mergeCell ref="L204:P204"/>
    <mergeCell ref="L206:N206"/>
    <mergeCell ref="D205:E208"/>
    <mergeCell ref="F205:H205"/>
    <mergeCell ref="B204:D204"/>
    <mergeCell ref="F204:J204"/>
    <mergeCell ref="F208:H208"/>
    <mergeCell ref="F207:H207"/>
    <mergeCell ref="R207:T207"/>
    <mergeCell ref="R206:T206"/>
    <mergeCell ref="F206:H206"/>
    <mergeCell ref="F179:H180"/>
    <mergeCell ref="R185:S185"/>
    <mergeCell ref="R204:V204"/>
    <mergeCell ref="I179:J180"/>
    <mergeCell ref="K179:K180"/>
    <mergeCell ref="P170:W171"/>
    <mergeCell ref="Q176:Q177"/>
    <mergeCell ref="O176:P177"/>
    <mergeCell ref="F175:J175"/>
    <mergeCell ref="T185:W185"/>
    <mergeCell ref="R193:S193"/>
    <mergeCell ref="T193:W193"/>
    <mergeCell ref="L178:N178"/>
    <mergeCell ref="L179:N180"/>
    <mergeCell ref="O179:P180"/>
    <mergeCell ref="Q179:Q180"/>
    <mergeCell ref="A179:A180"/>
    <mergeCell ref="B179:B180"/>
    <mergeCell ref="C179:D180"/>
    <mergeCell ref="A176:A177"/>
    <mergeCell ref="F176:H177"/>
    <mergeCell ref="W1:W5"/>
    <mergeCell ref="C1:V5"/>
    <mergeCell ref="B176:B177"/>
    <mergeCell ref="C176:D177"/>
    <mergeCell ref="I176:J177"/>
    <mergeCell ref="U31:V32"/>
    <mergeCell ref="R32:T32"/>
    <mergeCell ref="Q124:W124"/>
    <mergeCell ref="Q31:Q32"/>
    <mergeCell ref="R71:S71"/>
    <mergeCell ref="U34:V35"/>
    <mergeCell ref="R34:T34"/>
    <mergeCell ref="F178:H178"/>
    <mergeCell ref="E179:E180"/>
    <mergeCell ref="E176:E177"/>
    <mergeCell ref="M168:N168"/>
    <mergeCell ref="K168:L168"/>
    <mergeCell ref="L175:P175"/>
    <mergeCell ref="K176:K177"/>
    <mergeCell ref="C168:D168"/>
    <mergeCell ref="E168:F168"/>
    <mergeCell ref="G168:H168"/>
    <mergeCell ref="I168:J168"/>
    <mergeCell ref="R175:V175"/>
    <mergeCell ref="B175:D175"/>
    <mergeCell ref="R100:S100"/>
    <mergeCell ref="B7:I7"/>
    <mergeCell ref="B30:D30"/>
    <mergeCell ref="F30:J30"/>
    <mergeCell ref="I31:J32"/>
    <mergeCell ref="F32:H32"/>
    <mergeCell ref="L32:N32"/>
    <mergeCell ref="L30:P30"/>
    <mergeCell ref="K31:K32"/>
    <mergeCell ref="L31:N31"/>
    <mergeCell ref="O31:P32"/>
    <mergeCell ref="E31:E32"/>
    <mergeCell ref="F31:H31"/>
    <mergeCell ref="C34:D35"/>
    <mergeCell ref="E34:E35"/>
    <mergeCell ref="F34:H34"/>
    <mergeCell ref="I34:J35"/>
    <mergeCell ref="F35:H35"/>
    <mergeCell ref="R30:V30"/>
    <mergeCell ref="R31:T31"/>
    <mergeCell ref="W31:W32"/>
    <mergeCell ref="J205:K208"/>
    <mergeCell ref="L205:N205"/>
    <mergeCell ref="P205:Q208"/>
    <mergeCell ref="R205:T205"/>
    <mergeCell ref="V205:W208"/>
    <mergeCell ref="R55:S55"/>
    <mergeCell ref="T55:W55"/>
    <mergeCell ref="W34:W35"/>
    <mergeCell ref="O168:P168"/>
    <mergeCell ref="T102:U102"/>
    <mergeCell ref="T100:W100"/>
    <mergeCell ref="M102:R102"/>
    <mergeCell ref="R86:S86"/>
    <mergeCell ref="R33:T33"/>
    <mergeCell ref="R40:S40"/>
    <mergeCell ref="T40:W40"/>
    <mergeCell ref="T86:W86"/>
    <mergeCell ref="S202:W202"/>
    <mergeCell ref="L176:N177"/>
    <mergeCell ref="M171:N171"/>
    <mergeCell ref="M170:N170"/>
    <mergeCell ref="T71:W71"/>
    <mergeCell ref="Q34:Q35"/>
    <mergeCell ref="K34:K35"/>
    <mergeCell ref="L35:N35"/>
    <mergeCell ref="L34:N34"/>
    <mergeCell ref="R35:T35"/>
    <mergeCell ref="F33:H33"/>
    <mergeCell ref="C31:D32"/>
    <mergeCell ref="O34:P35"/>
    <mergeCell ref="L33:N33"/>
  </mergeCells>
  <phoneticPr fontId="26" type="noConversion"/>
  <conditionalFormatting sqref="C106:C121">
    <cfRule type="cellIs" dxfId="37" priority="18" operator="equal">
      <formula>$C$122</formula>
    </cfRule>
  </conditionalFormatting>
  <conditionalFormatting sqref="D106:D121">
    <cfRule type="cellIs" dxfId="36" priority="16" operator="equal">
      <formula>$D$122</formula>
    </cfRule>
  </conditionalFormatting>
  <conditionalFormatting sqref="E106:E121">
    <cfRule type="cellIs" dxfId="35" priority="15" operator="equal">
      <formula>$E$122</formula>
    </cfRule>
  </conditionalFormatting>
  <conditionalFormatting sqref="F106:F121">
    <cfRule type="cellIs" dxfId="34" priority="14" operator="equal">
      <formula>$F$122</formula>
    </cfRule>
  </conditionalFormatting>
  <conditionalFormatting sqref="G106:G121">
    <cfRule type="cellIs" dxfId="33" priority="13" operator="equal">
      <formula>$G$122</formula>
    </cfRule>
  </conditionalFormatting>
  <conditionalFormatting sqref="H106:H121">
    <cfRule type="cellIs" dxfId="32" priority="12" operator="equal">
      <formula>$H$122</formula>
    </cfRule>
  </conditionalFormatting>
  <conditionalFormatting sqref="I106:I121">
    <cfRule type="cellIs" dxfId="31" priority="11" operator="equal">
      <formula>$I$122</formula>
    </cfRule>
  </conditionalFormatting>
  <conditionalFormatting sqref="J106:J121">
    <cfRule type="cellIs" dxfId="30" priority="19" operator="equal">
      <formula>J$122</formula>
    </cfRule>
  </conditionalFormatting>
  <conditionalFormatting sqref="K106:K121">
    <cfRule type="cellIs" dxfId="29" priority="17" operator="equal">
      <formula>$K$122</formula>
    </cfRule>
  </conditionalFormatting>
  <conditionalFormatting sqref="M106:M121">
    <cfRule type="cellIs" dxfId="28" priority="10" operator="equal">
      <formula>$M$122</formula>
    </cfRule>
  </conditionalFormatting>
  <conditionalFormatting sqref="N106:N121">
    <cfRule type="cellIs" dxfId="27" priority="9" operator="equal">
      <formula>$N$122</formula>
    </cfRule>
  </conditionalFormatting>
  <conditionalFormatting sqref="O106:O121">
    <cfRule type="cellIs" dxfId="26" priority="8" operator="equal">
      <formula>$O$122</formula>
    </cfRule>
  </conditionalFormatting>
  <conditionalFormatting sqref="P106:P121">
    <cfRule type="cellIs" dxfId="25" priority="7" operator="equal">
      <formula>$P$122</formula>
    </cfRule>
  </conditionalFormatting>
  <conditionalFormatting sqref="Q106:Q121">
    <cfRule type="cellIs" dxfId="24" priority="6" operator="equal">
      <formula>$Q$122</formula>
    </cfRule>
  </conditionalFormatting>
  <conditionalFormatting sqref="R106:R121">
    <cfRule type="cellIs" dxfId="23" priority="5" operator="equal">
      <formula>$R$122</formula>
    </cfRule>
  </conditionalFormatting>
  <conditionalFormatting sqref="S106:S121">
    <cfRule type="cellIs" dxfId="22" priority="4" operator="equal">
      <formula>$S$122</formula>
    </cfRule>
  </conditionalFormatting>
  <conditionalFormatting sqref="T106:T121 U118:U121">
    <cfRule type="cellIs" dxfId="21" priority="3" operator="equal">
      <formula>$T$122</formula>
    </cfRule>
  </conditionalFormatting>
  <conditionalFormatting sqref="U106:U121">
    <cfRule type="cellIs" dxfId="20" priority="2" operator="equal">
      <formula>$U$122</formula>
    </cfRule>
  </conditionalFormatting>
  <conditionalFormatting sqref="W128:W143">
    <cfRule type="top10" dxfId="19" priority="1" rank="5"/>
  </conditionalFormatting>
  <dataValidations count="3">
    <dataValidation type="list" allowBlank="1" showInputMessage="1" showErrorMessage="1" sqref="B89 B81 B96 B48 B41 B56 B43 B63 B58 B72 B65 B79 B74 B87 B50 B94" xr:uid="{00000000-0002-0000-0400-000000000000}">
      <formula1>PlayerNames</formula1>
    </dataValidation>
    <dataValidation type="list" allowBlank="1" showInputMessage="1" showErrorMessage="1" sqref="B214:B216" xr:uid="{00000000-0002-0000-0400-000001000000}">
      <formula1>teamBlack</formula1>
    </dataValidation>
    <dataValidation type="list" allowBlank="1" showInputMessage="1" showErrorMessage="1" sqref="B13:B14 B17:B18 B21:B22 B217 B25:B26" xr:uid="{00000000-0002-0000-0400-000002000000}">
      <formula1>teamGold</formula1>
    </dataValidation>
  </dataValidations>
  <pageMargins left="0.7" right="0.7" top="0.75" bottom="0.75" header="0.3" footer="0.3"/>
  <pageSetup scale="82" orientation="landscape" horizontalDpi="4294967293" r:id="rId1"/>
  <drawing r:id="rId2"/>
  <legacyDrawing r:id="rId3"/>
  <extLst>
    <ext xmlns:x14="http://schemas.microsoft.com/office/spreadsheetml/2009/9/main" uri="{CCE6A557-97BC-4b89-ADB6-D9C93CAAB3DF}">
      <x14:dataValidations xmlns:xm="http://schemas.microsoft.com/office/excel/2006/main" count="2">
        <x14:dataValidation type="list" allowBlank="1" showInputMessage="1" showErrorMessage="1" xr:uid="{707471E8-8648-4502-A9D9-F6FB8299A427}">
          <x14:formula1>
            <xm:f>'Player Info'!$B$25:$B$32</xm:f>
          </x14:formula1>
          <xm:sqref>B11:B12 B15:B16 B19:B20 B23:B24</xm:sqref>
        </x14:dataValidation>
        <x14:dataValidation type="list" allowBlank="1" showInputMessage="1" showErrorMessage="1" xr:uid="{DAFF3D97-0793-424B-BBFC-BE7CF1F863B5}">
          <x14:formula1>
            <xm:f>'Player Info'!$B$5:$B$20</xm:f>
          </x14:formula1>
          <xm:sqref>B186 B188 B194 B196</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pageSetUpPr fitToPage="1"/>
  </sheetPr>
  <dimension ref="A1:AA210"/>
  <sheetViews>
    <sheetView zoomScale="88" zoomScaleNormal="88" workbookViewId="0">
      <selection activeCell="O11" sqref="O11"/>
    </sheetView>
  </sheetViews>
  <sheetFormatPr defaultRowHeight="14.5" x14ac:dyDescent="0.35"/>
  <cols>
    <col min="1" max="1" width="5.26953125" style="1" customWidth="1"/>
    <col min="2" max="2" width="17.81640625" customWidth="1"/>
    <col min="3" max="3" width="7.26953125" customWidth="1"/>
    <col min="4" max="14" width="6.1796875" customWidth="1"/>
    <col min="15" max="15" width="7.1796875" customWidth="1"/>
    <col min="16" max="22" width="6.1796875" customWidth="1"/>
    <col min="23" max="23" width="6.7265625" customWidth="1"/>
  </cols>
  <sheetData>
    <row r="1" spans="1:27" ht="15" customHeight="1" x14ac:dyDescent="0.35">
      <c r="B1" s="345"/>
      <c r="C1" s="669" t="s">
        <v>41</v>
      </c>
      <c r="D1" s="669"/>
      <c r="E1" s="669"/>
      <c r="F1" s="669"/>
      <c r="G1" s="669"/>
      <c r="H1" s="669"/>
      <c r="I1" s="669"/>
      <c r="J1" s="669"/>
      <c r="K1" s="669"/>
      <c r="L1" s="669"/>
      <c r="M1" s="669"/>
      <c r="N1" s="669"/>
      <c r="O1" s="669"/>
      <c r="P1" s="669"/>
      <c r="Q1" s="669"/>
      <c r="R1" s="669"/>
      <c r="S1" s="669"/>
      <c r="T1" s="669"/>
      <c r="U1" s="669"/>
      <c r="V1" s="669"/>
      <c r="W1" s="665">
        <v>2025</v>
      </c>
    </row>
    <row r="2" spans="1:27" ht="15" customHeight="1" x14ac:dyDescent="0.35">
      <c r="B2" s="345"/>
      <c r="C2" s="669"/>
      <c r="D2" s="669"/>
      <c r="E2" s="669"/>
      <c r="F2" s="669"/>
      <c r="G2" s="669"/>
      <c r="H2" s="669"/>
      <c r="I2" s="669"/>
      <c r="J2" s="669"/>
      <c r="K2" s="669"/>
      <c r="L2" s="669"/>
      <c r="M2" s="669"/>
      <c r="N2" s="669"/>
      <c r="O2" s="669"/>
      <c r="P2" s="669"/>
      <c r="Q2" s="669"/>
      <c r="R2" s="669"/>
      <c r="S2" s="669"/>
      <c r="T2" s="669"/>
      <c r="U2" s="669"/>
      <c r="V2" s="669"/>
      <c r="W2" s="665"/>
    </row>
    <row r="3" spans="1:27" ht="15" customHeight="1" x14ac:dyDescent="0.35">
      <c r="B3" s="345"/>
      <c r="C3" s="669"/>
      <c r="D3" s="669"/>
      <c r="E3" s="669"/>
      <c r="F3" s="669"/>
      <c r="G3" s="669"/>
      <c r="H3" s="669"/>
      <c r="I3" s="669"/>
      <c r="J3" s="669"/>
      <c r="K3" s="669"/>
      <c r="L3" s="669"/>
      <c r="M3" s="669"/>
      <c r="N3" s="669"/>
      <c r="O3" s="669"/>
      <c r="P3" s="669"/>
      <c r="Q3" s="669"/>
      <c r="R3" s="669"/>
      <c r="S3" s="669"/>
      <c r="T3" s="669"/>
      <c r="U3" s="669"/>
      <c r="V3" s="669"/>
      <c r="W3" s="665"/>
    </row>
    <row r="4" spans="1:27" ht="15" customHeight="1" x14ac:dyDescent="0.35">
      <c r="B4" s="345"/>
      <c r="C4" s="669"/>
      <c r="D4" s="669"/>
      <c r="E4" s="669"/>
      <c r="F4" s="669"/>
      <c r="G4" s="669"/>
      <c r="H4" s="669"/>
      <c r="I4" s="669"/>
      <c r="J4" s="669"/>
      <c r="K4" s="669"/>
      <c r="L4" s="669"/>
      <c r="M4" s="669"/>
      <c r="N4" s="669"/>
      <c r="O4" s="669"/>
      <c r="P4" s="669"/>
      <c r="Q4" s="669"/>
      <c r="R4" s="669"/>
      <c r="S4" s="669"/>
      <c r="T4" s="669"/>
      <c r="U4" s="669"/>
      <c r="V4" s="669"/>
      <c r="W4" s="665"/>
    </row>
    <row r="5" spans="1:27" ht="48.75" customHeight="1" thickBot="1" x14ac:dyDescent="0.4">
      <c r="B5" s="345"/>
      <c r="C5" s="762"/>
      <c r="D5" s="762"/>
      <c r="E5" s="762"/>
      <c r="F5" s="762"/>
      <c r="G5" s="762"/>
      <c r="H5" s="762"/>
      <c r="I5" s="762"/>
      <c r="J5" s="762"/>
      <c r="K5" s="762"/>
      <c r="L5" s="762"/>
      <c r="M5" s="762"/>
      <c r="N5" s="762"/>
      <c r="O5" s="762"/>
      <c r="P5" s="762"/>
      <c r="Q5" s="762"/>
      <c r="R5" s="762"/>
      <c r="S5" s="762"/>
      <c r="T5" s="762"/>
      <c r="U5" s="762"/>
      <c r="V5" s="762"/>
      <c r="W5" s="665"/>
    </row>
    <row r="6" spans="1:27" ht="16.5" customHeight="1" thickBot="1" x14ac:dyDescent="0.4">
      <c r="B6" s="205"/>
      <c r="C6" s="206"/>
      <c r="D6" s="206"/>
      <c r="E6" s="206"/>
      <c r="F6" s="206"/>
      <c r="G6" s="206"/>
      <c r="H6" s="206"/>
      <c r="I6" s="206"/>
      <c r="J6" s="206"/>
      <c r="K6" s="206"/>
      <c r="L6" s="206"/>
      <c r="M6" s="206"/>
      <c r="N6" s="206"/>
      <c r="O6" s="206"/>
      <c r="P6" s="206"/>
      <c r="Q6" s="206"/>
      <c r="R6" s="206"/>
      <c r="S6" s="206"/>
      <c r="T6" s="206"/>
      <c r="U6" s="206"/>
      <c r="V6" s="206"/>
      <c r="W6" s="207"/>
    </row>
    <row r="7" spans="1:27" ht="15" thickBot="1" x14ac:dyDescent="0.4">
      <c r="B7" s="698" t="str">
        <f>'Mobile Scores'!B86</f>
        <v>Day Five - Friday Course - Celebration Golf Club</v>
      </c>
      <c r="C7" s="671"/>
      <c r="D7" s="671"/>
      <c r="E7" s="671"/>
      <c r="F7" s="671"/>
      <c r="G7" s="671"/>
      <c r="H7" s="671"/>
      <c r="I7" s="671"/>
      <c r="J7" s="18"/>
      <c r="K7" s="18"/>
      <c r="L7" s="18"/>
      <c r="M7" s="18"/>
      <c r="N7" s="18"/>
      <c r="O7" s="18"/>
      <c r="P7" s="18"/>
      <c r="Q7" s="18"/>
      <c r="R7" s="18"/>
      <c r="S7" s="18"/>
      <c r="T7" s="18"/>
      <c r="U7" s="18"/>
      <c r="V7" s="18"/>
      <c r="W7" s="19"/>
    </row>
    <row r="8" spans="1:27" s="1" customFormat="1" x14ac:dyDescent="0.35">
      <c r="B8" s="324" t="s">
        <v>0</v>
      </c>
      <c r="C8" s="325">
        <v>1</v>
      </c>
      <c r="D8" s="325">
        <v>2</v>
      </c>
      <c r="E8" s="325">
        <v>3</v>
      </c>
      <c r="F8" s="325">
        <v>4</v>
      </c>
      <c r="G8" s="325">
        <v>5</v>
      </c>
      <c r="H8" s="325">
        <v>6</v>
      </c>
      <c r="I8" s="325">
        <v>7</v>
      </c>
      <c r="J8" s="325">
        <v>8</v>
      </c>
      <c r="K8" s="325">
        <v>9</v>
      </c>
      <c r="L8" s="325" t="s">
        <v>1</v>
      </c>
      <c r="M8" s="325">
        <v>10</v>
      </c>
      <c r="N8" s="325">
        <v>11</v>
      </c>
      <c r="O8" s="325">
        <v>12</v>
      </c>
      <c r="P8" s="325">
        <v>13</v>
      </c>
      <c r="Q8" s="325">
        <v>14</v>
      </c>
      <c r="R8" s="325">
        <v>15</v>
      </c>
      <c r="S8" s="325">
        <v>16</v>
      </c>
      <c r="T8" s="325">
        <v>17</v>
      </c>
      <c r="U8" s="325">
        <v>18</v>
      </c>
      <c r="V8" s="325" t="s">
        <v>14</v>
      </c>
      <c r="W8" s="326" t="s">
        <v>16</v>
      </c>
    </row>
    <row r="9" spans="1:27" x14ac:dyDescent="0.35">
      <c r="B9" s="320" t="s">
        <v>2</v>
      </c>
      <c r="C9" s="91">
        <v>4</v>
      </c>
      <c r="D9" s="91">
        <v>4</v>
      </c>
      <c r="E9" s="91">
        <v>3</v>
      </c>
      <c r="F9" s="91">
        <v>5</v>
      </c>
      <c r="G9" s="91">
        <v>3</v>
      </c>
      <c r="H9" s="91">
        <v>5</v>
      </c>
      <c r="I9" s="91">
        <v>4</v>
      </c>
      <c r="J9" s="91">
        <v>4</v>
      </c>
      <c r="K9" s="91">
        <v>4</v>
      </c>
      <c r="L9" s="92">
        <f>SUM(C9:K9)</f>
        <v>36</v>
      </c>
      <c r="M9" s="91">
        <v>4</v>
      </c>
      <c r="N9" s="91">
        <v>4</v>
      </c>
      <c r="O9" s="91">
        <v>5</v>
      </c>
      <c r="P9" s="91">
        <v>3</v>
      </c>
      <c r="Q9" s="91">
        <v>4</v>
      </c>
      <c r="R9" s="91">
        <v>4</v>
      </c>
      <c r="S9" s="91">
        <v>3</v>
      </c>
      <c r="T9" s="91">
        <v>4</v>
      </c>
      <c r="U9" s="91">
        <v>5</v>
      </c>
      <c r="V9" s="92">
        <f>SUM(M9:U9)</f>
        <v>36</v>
      </c>
      <c r="W9" s="92">
        <f>SUM(V9+L9)</f>
        <v>72</v>
      </c>
    </row>
    <row r="10" spans="1:27" s="2" customFormat="1" x14ac:dyDescent="0.35">
      <c r="A10" s="1" t="s">
        <v>46</v>
      </c>
      <c r="B10" s="327" t="s">
        <v>3</v>
      </c>
      <c r="C10" s="377">
        <v>11</v>
      </c>
      <c r="D10" s="377">
        <v>13</v>
      </c>
      <c r="E10" s="377">
        <v>15</v>
      </c>
      <c r="F10" s="377">
        <v>9</v>
      </c>
      <c r="G10" s="377">
        <v>17</v>
      </c>
      <c r="H10" s="377">
        <v>7</v>
      </c>
      <c r="I10" s="377">
        <v>1</v>
      </c>
      <c r="J10" s="377">
        <v>3</v>
      </c>
      <c r="K10" s="377">
        <v>5</v>
      </c>
      <c r="L10" s="328"/>
      <c r="M10" s="377">
        <v>18</v>
      </c>
      <c r="N10" s="377">
        <v>2</v>
      </c>
      <c r="O10" s="377">
        <v>14</v>
      </c>
      <c r="P10" s="377">
        <v>16</v>
      </c>
      <c r="Q10" s="377">
        <v>10</v>
      </c>
      <c r="R10" s="377">
        <v>12</v>
      </c>
      <c r="S10" s="377">
        <v>6</v>
      </c>
      <c r="T10" s="377">
        <v>8</v>
      </c>
      <c r="U10" s="377">
        <v>4</v>
      </c>
      <c r="V10" s="328"/>
      <c r="W10" s="329"/>
    </row>
    <row r="11" spans="1:27" x14ac:dyDescent="0.35">
      <c r="A11" s="1">
        <f>VLOOKUP(B11,'Player Info'!B5:C55,2,FALSE)</f>
        <v>8</v>
      </c>
      <c r="B11" s="261" t="s">
        <v>6</v>
      </c>
      <c r="C11" s="17">
        <f>VLOOKUP(B11,'Mobile Scores'!B89:U104,2,FALSE)</f>
        <v>5</v>
      </c>
      <c r="D11" s="17">
        <f>VLOOKUP(B11,'Mobile Scores'!B89:U104,3,FALSE)</f>
        <v>6</v>
      </c>
      <c r="E11" s="17">
        <f>VLOOKUP(B11,'Mobile Scores'!B89:U104,4,FALSE)</f>
        <v>6</v>
      </c>
      <c r="F11" s="17">
        <f>VLOOKUP(B11,'Mobile Scores'!B89:U104,5,FALSE)</f>
        <v>5</v>
      </c>
      <c r="G11" s="17">
        <f>VLOOKUP(B11,'Mobile Scores'!B89:U104,6,FALSE)</f>
        <v>2</v>
      </c>
      <c r="H11" s="17">
        <f>VLOOKUP(B11,'Mobile Scores'!B89:U104,7,FALSE)</f>
        <v>4</v>
      </c>
      <c r="I11" s="17">
        <f>VLOOKUP(B11,'Mobile Scores'!B89:U104,8,FALSE)</f>
        <v>3</v>
      </c>
      <c r="J11" s="17">
        <f>VLOOKUP(B11,'Mobile Scores'!B89:U104,9,FALSE)</f>
        <v>8</v>
      </c>
      <c r="K11" s="17">
        <f>VLOOKUP(B11,'Mobile Scores'!B89:U104,10,FALSE)</f>
        <v>5</v>
      </c>
      <c r="L11" s="127">
        <f>SUM(C11:K11)</f>
        <v>44</v>
      </c>
      <c r="M11" s="17">
        <f>VLOOKUP(B11,'Mobile Scores'!B89:U104,12,FALSE)</f>
        <v>4</v>
      </c>
      <c r="N11" s="17">
        <f>VLOOKUP(B11,'Mobile Scores'!B89:U104,13,FALSE)</f>
        <v>5</v>
      </c>
      <c r="O11" s="17">
        <f>VLOOKUP(B11,'Mobile Scores'!B89:U104,14,FALSE)</f>
        <v>5</v>
      </c>
      <c r="P11" s="17">
        <f>VLOOKUP(B11,'Mobile Scores'!B89:U104,15,FALSE)</f>
        <v>5</v>
      </c>
      <c r="Q11" s="17">
        <f>VLOOKUP(B11,'Mobile Scores'!B89:U104,16,FALSE)</f>
        <v>4</v>
      </c>
      <c r="R11" s="17">
        <f>VLOOKUP(B11,'Mobile Scores'!B89:U104,17,FALSE)</f>
        <v>4</v>
      </c>
      <c r="S11" s="17">
        <f>VLOOKUP(B11,'Mobile Scores'!B89:U104,18,FALSE)</f>
        <v>6</v>
      </c>
      <c r="T11" s="17">
        <f>VLOOKUP(B11,'Mobile Scores'!B89:U104,19,FALSE)</f>
        <v>4</v>
      </c>
      <c r="U11" s="17">
        <f>VLOOKUP(B11,'Mobile Scores'!B89:U104,20,FALSE)</f>
        <v>4</v>
      </c>
      <c r="V11" s="177">
        <f>SUM(M11:U11)</f>
        <v>41</v>
      </c>
      <c r="W11" s="210">
        <f t="shared" ref="W11:W26" si="0">SUM(V11+L11)</f>
        <v>85</v>
      </c>
      <c r="Z11" s="143"/>
      <c r="AA11" s="17"/>
    </row>
    <row r="12" spans="1:27" x14ac:dyDescent="0.35">
      <c r="A12" s="1">
        <f>VLOOKUP(B12,'Player Info'!B5:C55,2,FALSE)</f>
        <v>12</v>
      </c>
      <c r="B12" s="262" t="s">
        <v>96</v>
      </c>
      <c r="C12" s="17">
        <f>VLOOKUP(B12,'Mobile Scores'!B89:U104,2,FALSE)</f>
        <v>5</v>
      </c>
      <c r="D12" s="17">
        <f>VLOOKUP(B12,'Mobile Scores'!B89:U104,3,FALSE)</f>
        <v>5</v>
      </c>
      <c r="E12" s="17">
        <f>VLOOKUP(B12,'Mobile Scores'!B89:U104,4,FALSE)</f>
        <v>7</v>
      </c>
      <c r="F12" s="17">
        <f>VLOOKUP(B12,'Mobile Scores'!B89:U104,5,FALSE)</f>
        <v>8</v>
      </c>
      <c r="G12" s="17">
        <f>VLOOKUP(B12,'Mobile Scores'!B89:U104,6,FALSE)</f>
        <v>3</v>
      </c>
      <c r="H12" s="17">
        <f>VLOOKUP(B12,'Mobile Scores'!B89:U104,7,FALSE)</f>
        <v>6</v>
      </c>
      <c r="I12" s="17">
        <f>VLOOKUP(B12,'Mobile Scores'!B89:U104,8,FALSE)</f>
        <v>3</v>
      </c>
      <c r="J12" s="17">
        <f>VLOOKUP(B12,'Mobile Scores'!B89:U104,9,FALSE)</f>
        <v>8</v>
      </c>
      <c r="K12" s="17">
        <f>VLOOKUP(B12,'Mobile Scores'!B89:U104,10,FALSE)</f>
        <v>4</v>
      </c>
      <c r="L12" s="127">
        <f t="shared" ref="L12:L26" si="1">SUM(C12:K12)</f>
        <v>49</v>
      </c>
      <c r="M12" s="17">
        <f>VLOOKUP(B12,'Mobile Scores'!B89:U104,12,FALSE)</f>
        <v>4</v>
      </c>
      <c r="N12" s="17">
        <f>VLOOKUP(B12,'Mobile Scores'!B89:U104,13,FALSE)</f>
        <v>6</v>
      </c>
      <c r="O12" s="17">
        <f>VLOOKUP(B12,'Mobile Scores'!B89:U104,14,FALSE)</f>
        <v>6</v>
      </c>
      <c r="P12" s="17">
        <f>VLOOKUP(B12,'Mobile Scores'!B89:U104,15,FALSE)</f>
        <v>7</v>
      </c>
      <c r="Q12" s="17">
        <f>VLOOKUP(B12,'Mobile Scores'!B89:U104,16,FALSE)</f>
        <v>5</v>
      </c>
      <c r="R12" s="17">
        <f>VLOOKUP(B12,'Mobile Scores'!B89:U104,17,FALSE)</f>
        <v>5</v>
      </c>
      <c r="S12" s="17">
        <f>VLOOKUP(B12,'Mobile Scores'!B89:U104,18,FALSE)</f>
        <v>6</v>
      </c>
      <c r="T12" s="17">
        <f>VLOOKUP(B12,'Mobile Scores'!B89:U104,19,FALSE)</f>
        <v>6</v>
      </c>
      <c r="U12" s="17">
        <f>VLOOKUP(B12,'Mobile Scores'!B89:U104,20,FALSE)</f>
        <v>6</v>
      </c>
      <c r="V12" s="177">
        <f t="shared" ref="V12:V26" si="2">SUM(M12:U12)</f>
        <v>51</v>
      </c>
      <c r="W12" s="210">
        <f t="shared" si="0"/>
        <v>100</v>
      </c>
      <c r="Z12" s="143"/>
      <c r="AA12" s="17"/>
    </row>
    <row r="13" spans="1:27" x14ac:dyDescent="0.35">
      <c r="A13" s="1">
        <f>VLOOKUP(B13,'Player Info'!B5:C55,2,FALSE)</f>
        <v>9</v>
      </c>
      <c r="B13" s="261" t="s">
        <v>94</v>
      </c>
      <c r="C13" s="17">
        <f>VLOOKUP(B13,'Mobile Scores'!B89:U104,2,FALSE)</f>
        <v>4</v>
      </c>
      <c r="D13" s="17">
        <f>VLOOKUP(B13,'Mobile Scores'!B89:U104,3,FALSE)</f>
        <v>5</v>
      </c>
      <c r="E13" s="17">
        <f>VLOOKUP(B13,'Mobile Scores'!B89:U104,4,FALSE)</f>
        <v>6</v>
      </c>
      <c r="F13" s="17">
        <f>VLOOKUP(B13,'Mobile Scores'!B89:U104,5,FALSE)</f>
        <v>6</v>
      </c>
      <c r="G13" s="17">
        <f>VLOOKUP(B13,'Mobile Scores'!B89:U104,6,FALSE)</f>
        <v>5</v>
      </c>
      <c r="H13" s="17">
        <f>VLOOKUP(B13,'Mobile Scores'!B89:U104,7,FALSE)</f>
        <v>5</v>
      </c>
      <c r="I13" s="17">
        <f>VLOOKUP(B13,'Mobile Scores'!B89:U104,8,FALSE)</f>
        <v>4</v>
      </c>
      <c r="J13" s="17">
        <f>VLOOKUP(B13,'Mobile Scores'!B89:U104,9,FALSE)</f>
        <v>7</v>
      </c>
      <c r="K13" s="17">
        <f>VLOOKUP(B13,'Mobile Scores'!B89:U104,10,FALSE)</f>
        <v>5</v>
      </c>
      <c r="L13" s="127">
        <f t="shared" si="1"/>
        <v>47</v>
      </c>
      <c r="M13" s="17">
        <f>VLOOKUP(B13,'Mobile Scores'!B89:U104,12,FALSE)</f>
        <v>6</v>
      </c>
      <c r="N13" s="17">
        <f>VLOOKUP(B13,'Mobile Scores'!B89:U104,13,FALSE)</f>
        <v>6</v>
      </c>
      <c r="O13" s="17">
        <f>VLOOKUP(B13,'Mobile Scores'!B89:U104,14,FALSE)</f>
        <v>4</v>
      </c>
      <c r="P13" s="17">
        <f>VLOOKUP(B13,'Mobile Scores'!B89:U104,15,FALSE)</f>
        <v>5</v>
      </c>
      <c r="Q13" s="17">
        <f>VLOOKUP(B13,'Mobile Scores'!B89:U104,16,FALSE)</f>
        <v>5</v>
      </c>
      <c r="R13" s="17">
        <f>VLOOKUP(B13,'Mobile Scores'!B89:U104,17,FALSE)</f>
        <v>3</v>
      </c>
      <c r="S13" s="17">
        <f>VLOOKUP(B13,'Mobile Scores'!B89:U104,18,FALSE)</f>
        <v>6</v>
      </c>
      <c r="T13" s="17">
        <f>VLOOKUP(B13,'Mobile Scores'!B89:U104,19,FALSE)</f>
        <v>3</v>
      </c>
      <c r="U13" s="17">
        <f>VLOOKUP(B13,'Mobile Scores'!B89:U104,20,FALSE)</f>
        <v>4</v>
      </c>
      <c r="V13" s="177">
        <f t="shared" si="2"/>
        <v>42</v>
      </c>
      <c r="W13" s="210">
        <f t="shared" si="0"/>
        <v>89</v>
      </c>
      <c r="Z13" s="143"/>
      <c r="AA13" s="17"/>
    </row>
    <row r="14" spans="1:27" x14ac:dyDescent="0.35">
      <c r="A14" s="1">
        <f>VLOOKUP(B14,'Player Info'!B5:C55,2,FALSE)</f>
        <v>9</v>
      </c>
      <c r="B14" s="262" t="s">
        <v>7</v>
      </c>
      <c r="C14" s="17">
        <f>VLOOKUP(B14,'Mobile Scores'!B89:U104,2,FALSE)</f>
        <v>6</v>
      </c>
      <c r="D14" s="17">
        <f>VLOOKUP(B14,'Mobile Scores'!B89:U104,3,FALSE)</f>
        <v>5</v>
      </c>
      <c r="E14" s="17">
        <f>VLOOKUP(B14,'Mobile Scores'!B89:U104,4,FALSE)</f>
        <v>3</v>
      </c>
      <c r="F14" s="17">
        <f>VLOOKUP(B14,'Mobile Scores'!B89:U104,5,FALSE)</f>
        <v>4</v>
      </c>
      <c r="G14" s="17">
        <f>VLOOKUP(B14,'Mobile Scores'!B89:U104,6,FALSE)</f>
        <v>3</v>
      </c>
      <c r="H14" s="17">
        <f>VLOOKUP(B14,'Mobile Scores'!B89:U104,7,FALSE)</f>
        <v>4</v>
      </c>
      <c r="I14" s="17">
        <f>VLOOKUP(B14,'Mobile Scores'!B89:U104,8,FALSE)</f>
        <v>6</v>
      </c>
      <c r="J14" s="17">
        <f>VLOOKUP(B14,'Mobile Scores'!B89:U104,9,FALSE)</f>
        <v>7</v>
      </c>
      <c r="K14" s="17">
        <f>VLOOKUP(B14,'Mobile Scores'!B89:U104,10,FALSE)</f>
        <v>4</v>
      </c>
      <c r="L14" s="127">
        <f t="shared" si="1"/>
        <v>42</v>
      </c>
      <c r="M14" s="17">
        <f>VLOOKUP(B14,'Mobile Scores'!B89:U104,12,FALSE)</f>
        <v>4</v>
      </c>
      <c r="N14" s="17">
        <f>VLOOKUP(B14,'Mobile Scores'!B89:U104,13,FALSE)</f>
        <v>5</v>
      </c>
      <c r="O14" s="17">
        <f>VLOOKUP(B14,'Mobile Scores'!B89:U104,14,FALSE)</f>
        <v>4</v>
      </c>
      <c r="P14" s="17">
        <f>VLOOKUP(B14,'Mobile Scores'!B89:U104,15,FALSE)</f>
        <v>5</v>
      </c>
      <c r="Q14" s="17">
        <f>VLOOKUP(B14,'Mobile Scores'!B89:U104,16,FALSE)</f>
        <v>6</v>
      </c>
      <c r="R14" s="17">
        <f>VLOOKUP(B14,'Mobile Scores'!B89:U104,17,FALSE)</f>
        <v>3</v>
      </c>
      <c r="S14" s="17">
        <f>VLOOKUP(B14,'Mobile Scores'!B89:U104,18,FALSE)</f>
        <v>5</v>
      </c>
      <c r="T14" s="17">
        <f>VLOOKUP(B14,'Mobile Scores'!B89:U104,19,FALSE)</f>
        <v>3</v>
      </c>
      <c r="U14" s="17">
        <f>VLOOKUP(B14,'Mobile Scores'!B89:U104,20,FALSE)</f>
        <v>4</v>
      </c>
      <c r="V14" s="177">
        <f t="shared" si="2"/>
        <v>39</v>
      </c>
      <c r="W14" s="210">
        <f t="shared" si="0"/>
        <v>81</v>
      </c>
      <c r="Z14" s="143"/>
      <c r="AA14" s="17"/>
    </row>
    <row r="15" spans="1:27" x14ac:dyDescent="0.35">
      <c r="A15" s="1">
        <f>VLOOKUP(B15,'Player Info'!B5:C55,2,FALSE)</f>
        <v>14</v>
      </c>
      <c r="B15" s="261" t="s">
        <v>9</v>
      </c>
      <c r="C15" s="17">
        <f>VLOOKUP(B15,'Mobile Scores'!B89:U104,2,FALSE)</f>
        <v>4</v>
      </c>
      <c r="D15" s="17">
        <f>VLOOKUP(B15,'Mobile Scores'!B89:U104,3,FALSE)</f>
        <v>6</v>
      </c>
      <c r="E15" s="17">
        <f>VLOOKUP(B15,'Mobile Scores'!B89:U104,4,FALSE)</f>
        <v>5</v>
      </c>
      <c r="F15" s="17">
        <f>VLOOKUP(B15,'Mobile Scores'!B89:U104,5,FALSE)</f>
        <v>7</v>
      </c>
      <c r="G15" s="17">
        <f>VLOOKUP(B15,'Mobile Scores'!B89:U104,6,FALSE)</f>
        <v>6</v>
      </c>
      <c r="H15" s="17">
        <f>VLOOKUP(B15,'Mobile Scores'!B89:U104,7,FALSE)</f>
        <v>7</v>
      </c>
      <c r="I15" s="17">
        <f>VLOOKUP(B15,'Mobile Scores'!B89:U104,8,FALSE)</f>
        <v>4</v>
      </c>
      <c r="J15" s="17">
        <f>VLOOKUP(B15,'Mobile Scores'!B89:U104,9,FALSE)</f>
        <v>6</v>
      </c>
      <c r="K15" s="17">
        <f>VLOOKUP(B15,'Mobile Scores'!B89:U104,10,FALSE)</f>
        <v>5</v>
      </c>
      <c r="L15" s="127">
        <f t="shared" si="1"/>
        <v>50</v>
      </c>
      <c r="M15" s="17">
        <f>VLOOKUP(B15,'Mobile Scores'!B89:U104,12,FALSE)</f>
        <v>4</v>
      </c>
      <c r="N15" s="17">
        <f>VLOOKUP(B15,'Mobile Scores'!B89:U104,13,FALSE)</f>
        <v>6</v>
      </c>
      <c r="O15" s="17">
        <f>VLOOKUP(B15,'Mobile Scores'!B89:U104,14,FALSE)</f>
        <v>4</v>
      </c>
      <c r="P15" s="17">
        <f>VLOOKUP(B15,'Mobile Scores'!B89:U104,15,FALSE)</f>
        <v>8</v>
      </c>
      <c r="Q15" s="17">
        <f>VLOOKUP(B15,'Mobile Scores'!B89:U104,16,FALSE)</f>
        <v>4</v>
      </c>
      <c r="R15" s="17">
        <f>VLOOKUP(B15,'Mobile Scores'!B89:U104,17,FALSE)</f>
        <v>4</v>
      </c>
      <c r="S15" s="17">
        <f>VLOOKUP(B15,'Mobile Scores'!B89:U104,18,FALSE)</f>
        <v>6</v>
      </c>
      <c r="T15" s="17">
        <f>VLOOKUP(B15,'Mobile Scores'!B89:U104,19,FALSE)</f>
        <v>3</v>
      </c>
      <c r="U15" s="17">
        <f>VLOOKUP(B15,'Mobile Scores'!B89:U104,20,FALSE)</f>
        <v>4</v>
      </c>
      <c r="V15" s="177">
        <f t="shared" si="2"/>
        <v>43</v>
      </c>
      <c r="W15" s="210">
        <f t="shared" si="0"/>
        <v>93</v>
      </c>
      <c r="Z15" s="143"/>
      <c r="AA15" s="17"/>
    </row>
    <row r="16" spans="1:27" x14ac:dyDescent="0.35">
      <c r="A16" s="1">
        <f>VLOOKUP(B16,'Player Info'!B5:C55,2,FALSE)</f>
        <v>12</v>
      </c>
      <c r="B16" s="262" t="s">
        <v>11</v>
      </c>
      <c r="C16" s="17">
        <f>VLOOKUP(B16,'Mobile Scores'!B89:U104,2,FALSE)</f>
        <v>5</v>
      </c>
      <c r="D16" s="17">
        <f>VLOOKUP(B16,'Mobile Scores'!B89:U104,3,FALSE)</f>
        <v>4</v>
      </c>
      <c r="E16" s="17">
        <f>VLOOKUP(B16,'Mobile Scores'!B89:U104,4,FALSE)</f>
        <v>6</v>
      </c>
      <c r="F16" s="17">
        <f>VLOOKUP(B16,'Mobile Scores'!B89:U104,5,FALSE)</f>
        <v>4</v>
      </c>
      <c r="G16" s="17">
        <f>VLOOKUP(B16,'Mobile Scores'!B89:U104,6,FALSE)</f>
        <v>3</v>
      </c>
      <c r="H16" s="17">
        <f>VLOOKUP(B16,'Mobile Scores'!B89:U104,7,FALSE)</f>
        <v>5</v>
      </c>
      <c r="I16" s="17">
        <f>VLOOKUP(B16,'Mobile Scores'!B89:U104,8,FALSE)</f>
        <v>4</v>
      </c>
      <c r="J16" s="17">
        <f>VLOOKUP(B16,'Mobile Scores'!B89:U104,9,FALSE)</f>
        <v>7</v>
      </c>
      <c r="K16" s="17">
        <f>VLOOKUP(B16,'Mobile Scores'!B89:U104,10,FALSE)</f>
        <v>4</v>
      </c>
      <c r="L16" s="127">
        <f t="shared" si="1"/>
        <v>42</v>
      </c>
      <c r="M16" s="17">
        <f>VLOOKUP(B16,'Mobile Scores'!B89:U104,12,FALSE)</f>
        <v>5</v>
      </c>
      <c r="N16" s="17">
        <f>VLOOKUP(B16,'Mobile Scores'!B89:U104,13,FALSE)</f>
        <v>5</v>
      </c>
      <c r="O16" s="17">
        <f>VLOOKUP(B16,'Mobile Scores'!B89:U104,14,FALSE)</f>
        <v>5</v>
      </c>
      <c r="P16" s="17">
        <f>VLOOKUP(B16,'Mobile Scores'!B89:U104,15,FALSE)</f>
        <v>6</v>
      </c>
      <c r="Q16" s="17">
        <f>VLOOKUP(B16,'Mobile Scores'!B89:U104,16,FALSE)</f>
        <v>6</v>
      </c>
      <c r="R16" s="17">
        <f>VLOOKUP(B16,'Mobile Scores'!B89:U104,17,FALSE)</f>
        <v>6</v>
      </c>
      <c r="S16" s="17">
        <f>VLOOKUP(B16,'Mobile Scores'!B89:U104,18,FALSE)</f>
        <v>6</v>
      </c>
      <c r="T16" s="17">
        <f>VLOOKUP(B16,'Mobile Scores'!B89:U104,19,FALSE)</f>
        <v>4</v>
      </c>
      <c r="U16" s="17">
        <f>VLOOKUP(B16,'Mobile Scores'!B89:U104,20,FALSE)</f>
        <v>5</v>
      </c>
      <c r="V16" s="177">
        <f t="shared" si="2"/>
        <v>48</v>
      </c>
      <c r="W16" s="210">
        <f t="shared" si="0"/>
        <v>90</v>
      </c>
      <c r="Z16" s="143"/>
      <c r="AA16" s="17"/>
    </row>
    <row r="17" spans="1:27" x14ac:dyDescent="0.35">
      <c r="A17" s="1">
        <f>VLOOKUP(B17,'Player Info'!B5:C55,2,FALSE)</f>
        <v>16</v>
      </c>
      <c r="B17" s="261" t="s">
        <v>72</v>
      </c>
      <c r="C17" s="17">
        <f>VLOOKUP(B17,'Mobile Scores'!B89:U104,2,FALSE)</f>
        <v>5</v>
      </c>
      <c r="D17" s="17">
        <f>VLOOKUP(B17,'Mobile Scores'!B89:U104,3,FALSE)</f>
        <v>5</v>
      </c>
      <c r="E17" s="17">
        <f>VLOOKUP(B17,'Mobile Scores'!B89:U104,4,FALSE)</f>
        <v>4</v>
      </c>
      <c r="F17" s="17">
        <f>VLOOKUP(B17,'Mobile Scores'!B89:U104,5,FALSE)</f>
        <v>6</v>
      </c>
      <c r="G17" s="17">
        <f>VLOOKUP(B17,'Mobile Scores'!B89:U104,6,FALSE)</f>
        <v>4</v>
      </c>
      <c r="H17" s="17">
        <f>VLOOKUP(B17,'Mobile Scores'!B89:U104,7,FALSE)</f>
        <v>6</v>
      </c>
      <c r="I17" s="17">
        <f>VLOOKUP(B17,'Mobile Scores'!B89:U104,8,FALSE)</f>
        <v>3</v>
      </c>
      <c r="J17" s="17">
        <f>VLOOKUP(B17,'Mobile Scores'!B89:U104,9,FALSE)</f>
        <v>7</v>
      </c>
      <c r="K17" s="17">
        <f>VLOOKUP(B17,'Mobile Scores'!B89:U104,10,FALSE)</f>
        <v>5</v>
      </c>
      <c r="L17" s="127">
        <f t="shared" si="1"/>
        <v>45</v>
      </c>
      <c r="M17" s="17">
        <f>VLOOKUP(B17,'Mobile Scores'!B89:U104,12,FALSE)</f>
        <v>5</v>
      </c>
      <c r="N17" s="17">
        <f>VLOOKUP(B17,'Mobile Scores'!B89:U104,13,FALSE)</f>
        <v>6</v>
      </c>
      <c r="O17" s="17">
        <f>VLOOKUP(B17,'Mobile Scores'!B89:U104,14,FALSE)</f>
        <v>8</v>
      </c>
      <c r="P17" s="17">
        <f>VLOOKUP(B17,'Mobile Scores'!B89:U104,15,FALSE)</f>
        <v>5</v>
      </c>
      <c r="Q17" s="17">
        <f>VLOOKUP(B17,'Mobile Scores'!B89:U104,16,FALSE)</f>
        <v>5</v>
      </c>
      <c r="R17" s="17">
        <f>VLOOKUP(B17,'Mobile Scores'!B89:U104,17,FALSE)</f>
        <v>2</v>
      </c>
      <c r="S17" s="17">
        <f>VLOOKUP(B17,'Mobile Scores'!B89:U104,18,FALSE)</f>
        <v>8</v>
      </c>
      <c r="T17" s="17">
        <f>VLOOKUP(B17,'Mobile Scores'!B89:U104,19,FALSE)</f>
        <v>5</v>
      </c>
      <c r="U17" s="17">
        <f>VLOOKUP(B17,'Mobile Scores'!B89:U104,20,FALSE)</f>
        <v>4</v>
      </c>
      <c r="V17" s="177">
        <f t="shared" si="2"/>
        <v>48</v>
      </c>
      <c r="W17" s="210">
        <f t="shared" si="0"/>
        <v>93</v>
      </c>
      <c r="Z17" s="143"/>
      <c r="AA17" s="17"/>
    </row>
    <row r="18" spans="1:27" x14ac:dyDescent="0.35">
      <c r="A18" s="1">
        <f>VLOOKUP(B18,'Player Info'!B5:C55,2,FALSE)</f>
        <v>15</v>
      </c>
      <c r="B18" s="262" t="s">
        <v>19</v>
      </c>
      <c r="C18" s="17">
        <f>VLOOKUP(B18,'Mobile Scores'!B89:U104,2,FALSE)</f>
        <v>4</v>
      </c>
      <c r="D18" s="17">
        <f>VLOOKUP(B18,'Mobile Scores'!B89:U104,3,FALSE)</f>
        <v>8</v>
      </c>
      <c r="E18" s="17">
        <f>VLOOKUP(B18,'Mobile Scores'!B89:U104,4,FALSE)</f>
        <v>5</v>
      </c>
      <c r="F18" s="17">
        <f>VLOOKUP(B18,'Mobile Scores'!B89:U104,5,FALSE)</f>
        <v>6</v>
      </c>
      <c r="G18" s="17">
        <f>VLOOKUP(B18,'Mobile Scores'!B89:U104,6,FALSE)</f>
        <v>2</v>
      </c>
      <c r="H18" s="17">
        <f>VLOOKUP(B18,'Mobile Scores'!B89:U104,7,FALSE)</f>
        <v>6</v>
      </c>
      <c r="I18" s="17">
        <f>VLOOKUP(B18,'Mobile Scores'!B89:U104,8,FALSE)</f>
        <v>3</v>
      </c>
      <c r="J18" s="17">
        <f>VLOOKUP(B18,'Mobile Scores'!B89:U104,9,FALSE)</f>
        <v>6</v>
      </c>
      <c r="K18" s="17">
        <f>VLOOKUP(B18,'Mobile Scores'!B89:U104,10,FALSE)</f>
        <v>5</v>
      </c>
      <c r="L18" s="127">
        <f t="shared" si="1"/>
        <v>45</v>
      </c>
      <c r="M18" s="17">
        <f>VLOOKUP(B18,'Mobile Scores'!B89:U104,12,FALSE)</f>
        <v>4</v>
      </c>
      <c r="N18" s="17">
        <f>VLOOKUP(B18,'Mobile Scores'!B89:U104,13,FALSE)</f>
        <v>5</v>
      </c>
      <c r="O18" s="17">
        <f>VLOOKUP(B18,'Mobile Scores'!B89:U104,14,FALSE)</f>
        <v>4</v>
      </c>
      <c r="P18" s="17">
        <f>VLOOKUP(B18,'Mobile Scores'!B89:U104,15,FALSE)</f>
        <v>5</v>
      </c>
      <c r="Q18" s="17">
        <f>VLOOKUP(B18,'Mobile Scores'!B89:U104,16,FALSE)</f>
        <v>4</v>
      </c>
      <c r="R18" s="17">
        <f>VLOOKUP(B18,'Mobile Scores'!B89:U104,17,FALSE)</f>
        <v>6</v>
      </c>
      <c r="S18" s="17">
        <f>VLOOKUP(B18,'Mobile Scores'!B89:U104,18,FALSE)</f>
        <v>6</v>
      </c>
      <c r="T18" s="17">
        <f>VLOOKUP(B18,'Mobile Scores'!B89:U104,19,FALSE)</f>
        <v>5</v>
      </c>
      <c r="U18" s="17">
        <f>VLOOKUP(B18,'Mobile Scores'!B89:U104,20,FALSE)</f>
        <v>5</v>
      </c>
      <c r="V18" s="177">
        <f t="shared" si="2"/>
        <v>44</v>
      </c>
      <c r="W18" s="210">
        <f t="shared" si="0"/>
        <v>89</v>
      </c>
      <c r="Z18" s="143"/>
      <c r="AA18" s="17"/>
    </row>
    <row r="19" spans="1:27" x14ac:dyDescent="0.35">
      <c r="A19" s="1">
        <f>VLOOKUP(B19,'Player Info'!B5:C55,2,FALSE)</f>
        <v>16</v>
      </c>
      <c r="B19" s="261" t="s">
        <v>98</v>
      </c>
      <c r="C19" s="17">
        <f>VLOOKUP(B19,'Mobile Scores'!B89:U104,2,FALSE)</f>
        <v>5</v>
      </c>
      <c r="D19" s="17">
        <f>VLOOKUP(B19,'Mobile Scores'!B89:U104,3,FALSE)</f>
        <v>8</v>
      </c>
      <c r="E19" s="17">
        <f>VLOOKUP(B19,'Mobile Scores'!B89:U104,4,FALSE)</f>
        <v>5</v>
      </c>
      <c r="F19" s="17">
        <f>VLOOKUP(B19,'Mobile Scores'!B89:U104,5,FALSE)</f>
        <v>6</v>
      </c>
      <c r="G19" s="17">
        <f>VLOOKUP(B19,'Mobile Scores'!B89:U104,6,FALSE)</f>
        <v>4</v>
      </c>
      <c r="H19" s="17">
        <f>VLOOKUP(B19,'Mobile Scores'!B89:U104,7,FALSE)</f>
        <v>6</v>
      </c>
      <c r="I19" s="17">
        <f>VLOOKUP(B19,'Mobile Scores'!B89:U104,8,FALSE)</f>
        <v>2</v>
      </c>
      <c r="J19" s="17">
        <f>VLOOKUP(B19,'Mobile Scores'!B89:U104,9,FALSE)</f>
        <v>7</v>
      </c>
      <c r="K19" s="17">
        <f>VLOOKUP(B19,'Mobile Scores'!B89:U104,10,FALSE)</f>
        <v>5</v>
      </c>
      <c r="L19" s="127">
        <f t="shared" si="1"/>
        <v>48</v>
      </c>
      <c r="M19" s="17">
        <f>VLOOKUP(B19,'Mobile Scores'!B89:U104,12,FALSE)</f>
        <v>4</v>
      </c>
      <c r="N19" s="17">
        <f>VLOOKUP(B19,'Mobile Scores'!B89:U104,13,FALSE)</f>
        <v>4</v>
      </c>
      <c r="O19" s="17">
        <f>VLOOKUP(B19,'Mobile Scores'!B89:U104,14,FALSE)</f>
        <v>4</v>
      </c>
      <c r="P19" s="17">
        <f>VLOOKUP(B19,'Mobile Scores'!B89:U104,15,FALSE)</f>
        <v>6</v>
      </c>
      <c r="Q19" s="17">
        <f>VLOOKUP(B19,'Mobile Scores'!B89:U104,16,FALSE)</f>
        <v>5</v>
      </c>
      <c r="R19" s="17">
        <f>VLOOKUP(B19,'Mobile Scores'!B89:U104,17,FALSE)</f>
        <v>4</v>
      </c>
      <c r="S19" s="17">
        <f>VLOOKUP(B19,'Mobile Scores'!B89:U104,18,FALSE)</f>
        <v>7</v>
      </c>
      <c r="T19" s="17">
        <f>VLOOKUP(B19,'Mobile Scores'!B89:U104,19,FALSE)</f>
        <v>4</v>
      </c>
      <c r="U19" s="17">
        <f>VLOOKUP(B19,'Mobile Scores'!B89:U104,20,FALSE)</f>
        <v>5</v>
      </c>
      <c r="V19" s="177">
        <f t="shared" si="2"/>
        <v>43</v>
      </c>
      <c r="W19" s="210">
        <f t="shared" si="0"/>
        <v>91</v>
      </c>
      <c r="Z19" s="143"/>
      <c r="AA19" s="17"/>
    </row>
    <row r="20" spans="1:27" x14ac:dyDescent="0.35">
      <c r="A20" s="1">
        <f>VLOOKUP(B20,'Player Info'!B5:C55,2,FALSE)</f>
        <v>18</v>
      </c>
      <c r="B20" s="262" t="s">
        <v>13</v>
      </c>
      <c r="C20" s="17">
        <f>VLOOKUP(B20,'Mobile Scores'!B89:U104,2,FALSE)</f>
        <v>4</v>
      </c>
      <c r="D20" s="17">
        <f>VLOOKUP(B20,'Mobile Scores'!B89:U104,3,FALSE)</f>
        <v>6</v>
      </c>
      <c r="E20" s="17">
        <f>VLOOKUP(B20,'Mobile Scores'!B89:U104,4,FALSE)</f>
        <v>6</v>
      </c>
      <c r="F20" s="17">
        <f>VLOOKUP(B20,'Mobile Scores'!B89:U104,5,FALSE)</f>
        <v>4</v>
      </c>
      <c r="G20" s="17">
        <f>VLOOKUP(B20,'Mobile Scores'!B89:U104,6,FALSE)</f>
        <v>4</v>
      </c>
      <c r="H20" s="17">
        <f>VLOOKUP(B20,'Mobile Scores'!B89:U104,7,FALSE)</f>
        <v>4</v>
      </c>
      <c r="I20" s="17">
        <f>VLOOKUP(B20,'Mobile Scores'!B89:U104,8,FALSE)</f>
        <v>3</v>
      </c>
      <c r="J20" s="17">
        <f>VLOOKUP(B20,'Mobile Scores'!B89:U104,9,FALSE)</f>
        <v>7</v>
      </c>
      <c r="K20" s="17">
        <f>VLOOKUP(B20,'Mobile Scores'!B89:U104,10,FALSE)</f>
        <v>4</v>
      </c>
      <c r="L20" s="127">
        <f t="shared" si="1"/>
        <v>42</v>
      </c>
      <c r="M20" s="17">
        <f>VLOOKUP(B20,'Mobile Scores'!B89:U104,12,FALSE)</f>
        <v>5</v>
      </c>
      <c r="N20" s="17">
        <f>VLOOKUP(B20,'Mobile Scores'!B89:U104,13,FALSE)</f>
        <v>4</v>
      </c>
      <c r="O20" s="17">
        <f>VLOOKUP(B20,'Mobile Scores'!B89:U104,14,FALSE)</f>
        <v>4</v>
      </c>
      <c r="P20" s="17">
        <f>VLOOKUP(B20,'Mobile Scores'!B89:U104,15,FALSE)</f>
        <v>5</v>
      </c>
      <c r="Q20" s="17">
        <f>VLOOKUP(B20,'Mobile Scores'!B89:U104,16,FALSE)</f>
        <v>5</v>
      </c>
      <c r="R20" s="17">
        <f>VLOOKUP(B20,'Mobile Scores'!B89:U104,17,FALSE)</f>
        <v>4</v>
      </c>
      <c r="S20" s="17">
        <f>VLOOKUP(B20,'Mobile Scores'!B89:U104,18,FALSE)</f>
        <v>6</v>
      </c>
      <c r="T20" s="17">
        <f>VLOOKUP(B20,'Mobile Scores'!B89:U104,19,FALSE)</f>
        <v>4</v>
      </c>
      <c r="U20" s="17">
        <f>VLOOKUP(B20,'Mobile Scores'!B89:U104,20,FALSE)</f>
        <v>4</v>
      </c>
      <c r="V20" s="177">
        <f t="shared" si="2"/>
        <v>41</v>
      </c>
      <c r="W20" s="210">
        <f t="shared" si="0"/>
        <v>83</v>
      </c>
      <c r="Z20" s="143"/>
      <c r="AA20" s="17"/>
    </row>
    <row r="21" spans="1:27" x14ac:dyDescent="0.35">
      <c r="A21" s="1">
        <f>VLOOKUP(B21,'Player Info'!B5:C55,2,FALSE)</f>
        <v>17</v>
      </c>
      <c r="B21" s="261" t="s">
        <v>105</v>
      </c>
      <c r="C21" s="17">
        <f>VLOOKUP(B21,'Mobile Scores'!B89:U104,2,FALSE)</f>
        <v>5</v>
      </c>
      <c r="D21" s="17">
        <f>VLOOKUP(B21,'Mobile Scores'!B89:U104,3,FALSE)</f>
        <v>8</v>
      </c>
      <c r="E21" s="17">
        <f>VLOOKUP(B21,'Mobile Scores'!B89:U104,4,FALSE)</f>
        <v>5</v>
      </c>
      <c r="F21" s="17">
        <f>VLOOKUP(B21,'Mobile Scores'!B89:U104,5,FALSE)</f>
        <v>4</v>
      </c>
      <c r="G21" s="17">
        <f>VLOOKUP(B21,'Mobile Scores'!B89:U104,6,FALSE)</f>
        <v>5</v>
      </c>
      <c r="H21" s="17">
        <f>VLOOKUP(B21,'Mobile Scores'!B89:U104,7,FALSE)</f>
        <v>5</v>
      </c>
      <c r="I21" s="17">
        <f>VLOOKUP(B21,'Mobile Scores'!B89:U104,8,FALSE)</f>
        <v>3</v>
      </c>
      <c r="J21" s="17">
        <f>VLOOKUP(B21,'Mobile Scores'!B89:U104,9,FALSE)</f>
        <v>6</v>
      </c>
      <c r="K21" s="17">
        <f>VLOOKUP(B21,'Mobile Scores'!B89:U104,10,FALSE)</f>
        <v>6</v>
      </c>
      <c r="L21" s="127">
        <f t="shared" si="1"/>
        <v>47</v>
      </c>
      <c r="M21" s="17">
        <f>VLOOKUP(B21,'Mobile Scores'!B89:U104,12,FALSE)</f>
        <v>5</v>
      </c>
      <c r="N21" s="17">
        <f>VLOOKUP(B21,'Mobile Scores'!B89:U104,13,FALSE)</f>
        <v>6</v>
      </c>
      <c r="O21" s="17">
        <f>VLOOKUP(B21,'Mobile Scores'!B89:U104,14,FALSE)</f>
        <v>5</v>
      </c>
      <c r="P21" s="17">
        <f>VLOOKUP(B21,'Mobile Scores'!B89:U104,15,FALSE)</f>
        <v>7</v>
      </c>
      <c r="Q21" s="17">
        <f>VLOOKUP(B21,'Mobile Scores'!B89:U104,16,FALSE)</f>
        <v>3</v>
      </c>
      <c r="R21" s="17">
        <f>VLOOKUP(B21,'Mobile Scores'!B89:U104,17,FALSE)</f>
        <v>4</v>
      </c>
      <c r="S21" s="17">
        <f>VLOOKUP(B21,'Mobile Scores'!B89:U104,18,FALSE)</f>
        <v>7</v>
      </c>
      <c r="T21" s="17">
        <f>VLOOKUP(B21,'Mobile Scores'!B89:U104,19,FALSE)</f>
        <v>4</v>
      </c>
      <c r="U21" s="17">
        <f>VLOOKUP(B21,'Mobile Scores'!B89:U104,20,FALSE)</f>
        <v>5</v>
      </c>
      <c r="V21" s="177">
        <f t="shared" si="2"/>
        <v>46</v>
      </c>
      <c r="W21" s="210">
        <f t="shared" si="0"/>
        <v>93</v>
      </c>
      <c r="Z21" s="143"/>
      <c r="AA21" s="17"/>
    </row>
    <row r="22" spans="1:27" x14ac:dyDescent="0.35">
      <c r="A22" s="1">
        <f>VLOOKUP(B22,'Player Info'!B5:C55,2,FALSE)</f>
        <v>20</v>
      </c>
      <c r="B22" s="262" t="s">
        <v>97</v>
      </c>
      <c r="C22" s="17">
        <f>VLOOKUP(B22,'Mobile Scores'!B89:U104,2,FALSE)</f>
        <v>5</v>
      </c>
      <c r="D22" s="17">
        <f>VLOOKUP(B22,'Mobile Scores'!B89:U104,3,FALSE)</f>
        <v>5</v>
      </c>
      <c r="E22" s="17">
        <f>VLOOKUP(B22,'Mobile Scores'!B89:U104,4,FALSE)</f>
        <v>6</v>
      </c>
      <c r="F22" s="17">
        <f>VLOOKUP(B22,'Mobile Scores'!B89:U104,5,FALSE)</f>
        <v>5</v>
      </c>
      <c r="G22" s="17">
        <f>VLOOKUP(B22,'Mobile Scores'!B89:U104,6,FALSE)</f>
        <v>4</v>
      </c>
      <c r="H22" s="17">
        <f>VLOOKUP(B22,'Mobile Scores'!B89:U104,7,FALSE)</f>
        <v>6</v>
      </c>
      <c r="I22" s="17">
        <f>VLOOKUP(B22,'Mobile Scores'!B89:U104,8,FALSE)</f>
        <v>4</v>
      </c>
      <c r="J22" s="17">
        <f>VLOOKUP(B22,'Mobile Scores'!B89:U104,9,FALSE)</f>
        <v>8</v>
      </c>
      <c r="K22" s="17">
        <f>VLOOKUP(B22,'Mobile Scores'!B89:U104,10,FALSE)</f>
        <v>6</v>
      </c>
      <c r="L22" s="127">
        <f t="shared" si="1"/>
        <v>49</v>
      </c>
      <c r="M22" s="17">
        <f>VLOOKUP(B22,'Mobile Scores'!B89:U104,12,FALSE)</f>
        <v>4</v>
      </c>
      <c r="N22" s="17">
        <f>VLOOKUP(B22,'Mobile Scores'!B89:U104,13,FALSE)</f>
        <v>5</v>
      </c>
      <c r="O22" s="17">
        <f>VLOOKUP(B22,'Mobile Scores'!B89:U104,14,FALSE)</f>
        <v>6</v>
      </c>
      <c r="P22" s="17">
        <f>VLOOKUP(B22,'Mobile Scores'!B89:U104,15,FALSE)</f>
        <v>7</v>
      </c>
      <c r="Q22" s="17">
        <f>VLOOKUP(B22,'Mobile Scores'!B89:U104,16,FALSE)</f>
        <v>5</v>
      </c>
      <c r="R22" s="17">
        <f>VLOOKUP(B22,'Mobile Scores'!B89:U104,17,FALSE)</f>
        <v>5</v>
      </c>
      <c r="S22" s="17">
        <f>VLOOKUP(B22,'Mobile Scores'!B89:U104,18,FALSE)</f>
        <v>7</v>
      </c>
      <c r="T22" s="17">
        <f>VLOOKUP(B22,'Mobile Scores'!B89:U104,19,FALSE)</f>
        <v>4</v>
      </c>
      <c r="U22" s="17">
        <f>VLOOKUP(B22,'Mobile Scores'!B89:U104,20,FALSE)</f>
        <v>5</v>
      </c>
      <c r="V22" s="177">
        <f t="shared" si="2"/>
        <v>48</v>
      </c>
      <c r="W22" s="210">
        <f t="shared" si="0"/>
        <v>97</v>
      </c>
      <c r="Z22" s="143"/>
      <c r="AA22" s="17"/>
    </row>
    <row r="23" spans="1:27" x14ac:dyDescent="0.35">
      <c r="A23" s="1">
        <f>VLOOKUP(B23,'Player Info'!B5:C55,2,FALSE)</f>
        <v>26</v>
      </c>
      <c r="B23" s="261" t="s">
        <v>71</v>
      </c>
      <c r="C23" s="17">
        <f>VLOOKUP(B23,'Mobile Scores'!B89:U104,2,FALSE)</f>
        <v>6</v>
      </c>
      <c r="D23" s="17">
        <f>VLOOKUP(B23,'Mobile Scores'!B89:U104,3,FALSE)</f>
        <v>8</v>
      </c>
      <c r="E23" s="17">
        <f>VLOOKUP(B23,'Mobile Scores'!B89:U104,4,FALSE)</f>
        <v>5</v>
      </c>
      <c r="F23" s="17">
        <f>VLOOKUP(B23,'Mobile Scores'!B89:U104,5,FALSE)</f>
        <v>7</v>
      </c>
      <c r="G23" s="17">
        <f>VLOOKUP(B23,'Mobile Scores'!B89:U104,6,FALSE)</f>
        <v>4</v>
      </c>
      <c r="H23" s="17">
        <f>VLOOKUP(B23,'Mobile Scores'!B89:U104,7,FALSE)</f>
        <v>6</v>
      </c>
      <c r="I23" s="17">
        <f>VLOOKUP(B23,'Mobile Scores'!B89:U104,8,FALSE)</f>
        <v>5</v>
      </c>
      <c r="J23" s="17">
        <f>VLOOKUP(B23,'Mobile Scores'!B89:U104,9,FALSE)</f>
        <v>7</v>
      </c>
      <c r="K23" s="17">
        <f>VLOOKUP(B23,'Mobile Scores'!B89:U104,10,FALSE)</f>
        <v>8</v>
      </c>
      <c r="L23" s="127">
        <f t="shared" si="1"/>
        <v>56</v>
      </c>
      <c r="M23" s="17">
        <f>VLOOKUP(B23,'Mobile Scores'!B89:U104,12,FALSE)</f>
        <v>4</v>
      </c>
      <c r="N23" s="17">
        <f>VLOOKUP(B23,'Mobile Scores'!B89:U104,13,FALSE)</f>
        <v>6</v>
      </c>
      <c r="O23" s="17">
        <f>VLOOKUP(B23,'Mobile Scores'!B89:U104,14,FALSE)</f>
        <v>5</v>
      </c>
      <c r="P23" s="17">
        <f>VLOOKUP(B23,'Mobile Scores'!B89:U104,15,FALSE)</f>
        <v>6</v>
      </c>
      <c r="Q23" s="17">
        <f>VLOOKUP(B23,'Mobile Scores'!B89:U104,16,FALSE)</f>
        <v>5</v>
      </c>
      <c r="R23" s="17">
        <f>VLOOKUP(B23,'Mobile Scores'!B89:U104,17,FALSE)</f>
        <v>5</v>
      </c>
      <c r="S23" s="17">
        <f>VLOOKUP(B23,'Mobile Scores'!B89:U104,18,FALSE)</f>
        <v>8</v>
      </c>
      <c r="T23" s="17">
        <f>VLOOKUP(B23,'Mobile Scores'!B89:U104,19,FALSE)</f>
        <v>8</v>
      </c>
      <c r="U23" s="17">
        <f>VLOOKUP(B23,'Mobile Scores'!B89:U104,20,FALSE)</f>
        <v>8</v>
      </c>
      <c r="V23" s="177">
        <f t="shared" si="2"/>
        <v>55</v>
      </c>
      <c r="W23" s="210">
        <f t="shared" si="0"/>
        <v>111</v>
      </c>
      <c r="Z23" s="143"/>
      <c r="AA23" s="17"/>
    </row>
    <row r="24" spans="1:27" x14ac:dyDescent="0.35">
      <c r="A24" s="1">
        <f>VLOOKUP(B24,'Player Info'!B5:C55,2,FALSE)</f>
        <v>21</v>
      </c>
      <c r="B24" s="262" t="s">
        <v>100</v>
      </c>
      <c r="C24" s="17">
        <f>VLOOKUP(B24,'Mobile Scores'!B89:U104,2,FALSE)</f>
        <v>5</v>
      </c>
      <c r="D24" s="17">
        <f>VLOOKUP(B24,'Mobile Scores'!B89:U104,3,FALSE)</f>
        <v>7</v>
      </c>
      <c r="E24" s="17">
        <f>VLOOKUP(B24,'Mobile Scores'!B89:U104,4,FALSE)</f>
        <v>6</v>
      </c>
      <c r="F24" s="17">
        <f>VLOOKUP(B24,'Mobile Scores'!B89:U104,5,FALSE)</f>
        <v>6</v>
      </c>
      <c r="G24" s="17">
        <f>VLOOKUP(B24,'Mobile Scores'!B89:U104,6,FALSE)</f>
        <v>4</v>
      </c>
      <c r="H24" s="17">
        <f>VLOOKUP(B24,'Mobile Scores'!B89:U104,7,FALSE)</f>
        <v>6</v>
      </c>
      <c r="I24" s="17">
        <f>VLOOKUP(B24,'Mobile Scores'!B89:U104,8,FALSE)</f>
        <v>5</v>
      </c>
      <c r="J24" s="17">
        <f>VLOOKUP(B24,'Mobile Scores'!B89:U104,9,FALSE)</f>
        <v>8</v>
      </c>
      <c r="K24" s="17">
        <f>VLOOKUP(B24,'Mobile Scores'!B89:U104,10,FALSE)</f>
        <v>6</v>
      </c>
      <c r="L24" s="127">
        <f t="shared" si="1"/>
        <v>53</v>
      </c>
      <c r="M24" s="17">
        <f>VLOOKUP(B24,'Mobile Scores'!B89:U104,12,FALSE)</f>
        <v>8</v>
      </c>
      <c r="N24" s="17">
        <f>VLOOKUP(B24,'Mobile Scores'!B89:U104,13,FALSE)</f>
        <v>4</v>
      </c>
      <c r="O24" s="17">
        <f>VLOOKUP(B24,'Mobile Scores'!B89:U104,14,FALSE)</f>
        <v>6</v>
      </c>
      <c r="P24" s="17">
        <f>VLOOKUP(B24,'Mobile Scores'!B89:U104,15,FALSE)</f>
        <v>6</v>
      </c>
      <c r="Q24" s="17">
        <f>VLOOKUP(B24,'Mobile Scores'!B89:U104,16,FALSE)</f>
        <v>5</v>
      </c>
      <c r="R24" s="17">
        <f>VLOOKUP(B24,'Mobile Scores'!B89:U104,17,FALSE)</f>
        <v>5</v>
      </c>
      <c r="S24" s="17">
        <f>VLOOKUP(B24,'Mobile Scores'!B89:U104,18,FALSE)</f>
        <v>5</v>
      </c>
      <c r="T24" s="17">
        <f>VLOOKUP(B24,'Mobile Scores'!B89:U104,19,FALSE)</f>
        <v>7</v>
      </c>
      <c r="U24" s="17">
        <f>VLOOKUP(B24,'Mobile Scores'!B89:U104,20,FALSE)</f>
        <v>6</v>
      </c>
      <c r="V24" s="177">
        <f t="shared" si="2"/>
        <v>52</v>
      </c>
      <c r="W24" s="210">
        <f t="shared" si="0"/>
        <v>105</v>
      </c>
      <c r="Z24" s="143"/>
      <c r="AA24" s="17"/>
    </row>
    <row r="25" spans="1:27" x14ac:dyDescent="0.35">
      <c r="A25" s="1">
        <f>VLOOKUP(B25,'Player Info'!B5:C55,2,FALSE)</f>
        <v>26</v>
      </c>
      <c r="B25" s="261" t="s">
        <v>20</v>
      </c>
      <c r="C25" s="17">
        <f>VLOOKUP(B25,'Mobile Scores'!B89:U104,2,FALSE)</f>
        <v>7</v>
      </c>
      <c r="D25" s="17">
        <f>VLOOKUP(B25,'Mobile Scores'!B89:U104,3,FALSE)</f>
        <v>8</v>
      </c>
      <c r="E25" s="17">
        <f>VLOOKUP(B25,'Mobile Scores'!B89:U104,4,FALSE)</f>
        <v>7</v>
      </c>
      <c r="F25" s="17">
        <f>VLOOKUP(B25,'Mobile Scores'!B89:U104,5,FALSE)</f>
        <v>6</v>
      </c>
      <c r="G25" s="17">
        <f>VLOOKUP(B25,'Mobile Scores'!B89:U104,6,FALSE)</f>
        <v>3</v>
      </c>
      <c r="H25" s="17">
        <f>VLOOKUP(B25,'Mobile Scores'!B89:U104,7,FALSE)</f>
        <v>8</v>
      </c>
      <c r="I25" s="17">
        <f>VLOOKUP(B25,'Mobile Scores'!B89:U104,8,FALSE)</f>
        <v>4</v>
      </c>
      <c r="J25" s="17">
        <f>VLOOKUP(B25,'Mobile Scores'!B89:U104,9,FALSE)</f>
        <v>8</v>
      </c>
      <c r="K25" s="17">
        <f>VLOOKUP(B25,'Mobile Scores'!B89:U104,10,FALSE)</f>
        <v>7</v>
      </c>
      <c r="L25" s="127">
        <f t="shared" si="1"/>
        <v>58</v>
      </c>
      <c r="M25" s="17">
        <f>VLOOKUP(B25,'Mobile Scores'!B89:U104,12,FALSE)</f>
        <v>8</v>
      </c>
      <c r="N25" s="17">
        <f>VLOOKUP(B25,'Mobile Scores'!B89:U104,13,FALSE)</f>
        <v>6</v>
      </c>
      <c r="O25" s="17">
        <f>VLOOKUP(B25,'Mobile Scores'!B89:U104,14,FALSE)</f>
        <v>5</v>
      </c>
      <c r="P25" s="17">
        <f>VLOOKUP(B25,'Mobile Scores'!B89:U104,15,FALSE)</f>
        <v>7</v>
      </c>
      <c r="Q25" s="17">
        <f>VLOOKUP(B25,'Mobile Scores'!B89:U104,16,FALSE)</f>
        <v>6</v>
      </c>
      <c r="R25" s="17">
        <f>VLOOKUP(B25,'Mobile Scores'!B89:U104,17,FALSE)</f>
        <v>8</v>
      </c>
      <c r="S25" s="17">
        <f>VLOOKUP(B25,'Mobile Scores'!B89:U104,18,FALSE)</f>
        <v>8</v>
      </c>
      <c r="T25" s="17">
        <f>VLOOKUP(B25,'Mobile Scores'!B89:U104,19,FALSE)</f>
        <v>4</v>
      </c>
      <c r="U25" s="17">
        <f>VLOOKUP(B25,'Mobile Scores'!B89:U104,20,FALSE)</f>
        <v>6</v>
      </c>
      <c r="V25" s="177">
        <f t="shared" si="2"/>
        <v>58</v>
      </c>
      <c r="W25" s="210">
        <f t="shared" si="0"/>
        <v>116</v>
      </c>
      <c r="Z25" s="143"/>
      <c r="AA25" s="17"/>
    </row>
    <row r="26" spans="1:27" ht="15" thickBot="1" x14ac:dyDescent="0.4">
      <c r="A26" s="1" t="e">
        <f>VLOOKUP(B26,'Player Info'!B5:C55,2,FALSE)</f>
        <v>#N/A</v>
      </c>
      <c r="B26" s="263" t="s">
        <v>234</v>
      </c>
      <c r="C26" s="265" t="e">
        <f>VLOOKUP(B26,'Mobile Scores'!B89:U104,2,FALSE)</f>
        <v>#N/A</v>
      </c>
      <c r="D26" s="265" t="e">
        <f>VLOOKUP(B26,'Mobile Scores'!B89:U104,3,FALSE)</f>
        <v>#N/A</v>
      </c>
      <c r="E26" s="265" t="e">
        <f>VLOOKUP(B26,'Mobile Scores'!B89:U104,4,FALSE)</f>
        <v>#N/A</v>
      </c>
      <c r="F26" s="265" t="e">
        <f>VLOOKUP(B26,'Mobile Scores'!B89:U104,5,FALSE)</f>
        <v>#N/A</v>
      </c>
      <c r="G26" s="265" t="e">
        <f>VLOOKUP(B26,'Mobile Scores'!B89:U104,6,FALSE)</f>
        <v>#N/A</v>
      </c>
      <c r="H26" s="265" t="e">
        <f>VLOOKUP(B26,'Mobile Scores'!B89:U104,7,FALSE)</f>
        <v>#N/A</v>
      </c>
      <c r="I26" s="265" t="e">
        <f>VLOOKUP(B26,'Mobile Scores'!B89:U104,8,FALSE)</f>
        <v>#N/A</v>
      </c>
      <c r="J26" s="265" t="e">
        <f>VLOOKUP(B26,'Mobile Scores'!B89:U104,9,FALSE)</f>
        <v>#N/A</v>
      </c>
      <c r="K26" s="265" t="e">
        <f>VLOOKUP(B26,'Mobile Scores'!B89:U104,10,FALSE)</f>
        <v>#N/A</v>
      </c>
      <c r="L26" s="211" t="e">
        <f t="shared" si="1"/>
        <v>#N/A</v>
      </c>
      <c r="M26" s="265" t="e">
        <f>VLOOKUP(B26,'Mobile Scores'!B89:U104,12,FALSE)</f>
        <v>#N/A</v>
      </c>
      <c r="N26" s="265" t="e">
        <f>VLOOKUP(B26,'Mobile Scores'!B89:U104,13,FALSE)</f>
        <v>#N/A</v>
      </c>
      <c r="O26" s="265" t="e">
        <f>VLOOKUP(B26,'Mobile Scores'!B89:U104,14,FALSE)</f>
        <v>#N/A</v>
      </c>
      <c r="P26" s="265" t="e">
        <f>VLOOKUP(B26,'Mobile Scores'!B89:U104,15,FALSE)</f>
        <v>#N/A</v>
      </c>
      <c r="Q26" s="265" t="e">
        <f>VLOOKUP(B26,'Mobile Scores'!B89:U104,16,FALSE)</f>
        <v>#N/A</v>
      </c>
      <c r="R26" s="265" t="e">
        <f>VLOOKUP(B26,'Mobile Scores'!B89:U104,17,FALSE)</f>
        <v>#N/A</v>
      </c>
      <c r="S26" s="265" t="e">
        <f>VLOOKUP(B26,'Mobile Scores'!B89:U104,18,FALSE)</f>
        <v>#N/A</v>
      </c>
      <c r="T26" s="265" t="e">
        <f>VLOOKUP(B26,'Mobile Scores'!B89:U104,19,FALSE)</f>
        <v>#N/A</v>
      </c>
      <c r="U26" s="265" t="e">
        <f>VLOOKUP(B26,'Mobile Scores'!B89:U104,20,FALSE)</f>
        <v>#N/A</v>
      </c>
      <c r="V26" s="212" t="e">
        <f t="shared" si="2"/>
        <v>#N/A</v>
      </c>
      <c r="W26" s="213" t="e">
        <f t="shared" si="0"/>
        <v>#N/A</v>
      </c>
      <c r="Z26" s="143"/>
      <c r="AA26" s="17"/>
    </row>
    <row r="27" spans="1:27" ht="15" thickBot="1" x14ac:dyDescent="0.4">
      <c r="B27" s="86"/>
      <c r="C27" s="17"/>
      <c r="D27" s="17"/>
      <c r="E27" s="17"/>
      <c r="F27" s="17"/>
      <c r="G27" s="17"/>
      <c r="H27" s="17"/>
      <c r="I27" s="17"/>
      <c r="J27" s="17"/>
      <c r="K27" s="17"/>
      <c r="L27" s="58"/>
      <c r="M27" s="17"/>
      <c r="N27" s="17"/>
      <c r="O27" s="17"/>
      <c r="P27" s="17"/>
      <c r="Q27" s="17"/>
      <c r="R27" s="17"/>
      <c r="S27" s="17"/>
      <c r="T27" s="17"/>
      <c r="U27" s="17"/>
      <c r="V27" s="58"/>
      <c r="W27" s="87"/>
    </row>
    <row r="28" spans="1:27" ht="21.5" thickBot="1" x14ac:dyDescent="0.55000000000000004">
      <c r="B28" s="29" t="s">
        <v>49</v>
      </c>
      <c r="C28" s="25"/>
      <c r="D28" s="25"/>
      <c r="E28" s="25"/>
      <c r="F28" s="25"/>
      <c r="G28" s="25"/>
      <c r="H28" s="25"/>
      <c r="I28" s="25"/>
      <c r="J28" s="25"/>
      <c r="K28" s="25"/>
      <c r="L28" s="25"/>
      <c r="M28" s="25"/>
      <c r="N28" s="25"/>
      <c r="O28" s="25"/>
      <c r="P28" s="25"/>
      <c r="Q28" s="25"/>
      <c r="R28" s="25"/>
      <c r="S28" s="25"/>
      <c r="T28" s="25"/>
      <c r="U28" s="25"/>
      <c r="V28" s="25"/>
      <c r="W28" s="26"/>
    </row>
    <row r="29" spans="1:27" x14ac:dyDescent="0.35">
      <c r="B29" s="93"/>
      <c r="C29" s="94"/>
      <c r="D29" s="94"/>
      <c r="E29" s="94"/>
      <c r="F29" s="94"/>
      <c r="G29" s="94"/>
      <c r="H29" s="94"/>
      <c r="I29" s="94"/>
      <c r="J29" s="94"/>
      <c r="K29" s="94"/>
      <c r="L29" s="94"/>
      <c r="M29" s="94"/>
      <c r="N29" s="94"/>
      <c r="O29" s="94"/>
      <c r="P29" s="94"/>
      <c r="Q29" s="94"/>
      <c r="R29" s="94"/>
      <c r="S29" s="94"/>
      <c r="T29" s="94"/>
      <c r="U29" s="94"/>
      <c r="V29" s="94"/>
      <c r="W29" s="95"/>
    </row>
    <row r="30" spans="1:27" ht="15" thickBot="1" x14ac:dyDescent="0.4">
      <c r="B30" s="623" t="s">
        <v>23</v>
      </c>
      <c r="C30" s="607"/>
      <c r="D30" s="607"/>
      <c r="E30" s="59" t="s">
        <v>47</v>
      </c>
      <c r="F30" s="607" t="s">
        <v>24</v>
      </c>
      <c r="G30" s="607"/>
      <c r="H30" s="607"/>
      <c r="I30" s="607"/>
      <c r="J30" s="607"/>
      <c r="K30" s="59" t="s">
        <v>47</v>
      </c>
      <c r="L30" s="607" t="s">
        <v>26</v>
      </c>
      <c r="M30" s="607"/>
      <c r="N30" s="607"/>
      <c r="O30" s="607"/>
      <c r="P30" s="607"/>
      <c r="Q30" s="59" t="s">
        <v>47</v>
      </c>
      <c r="R30" s="607" t="s">
        <v>27</v>
      </c>
      <c r="S30" s="607"/>
      <c r="T30" s="607"/>
      <c r="U30" s="607"/>
      <c r="V30" s="607"/>
      <c r="W30" s="59" t="s">
        <v>47</v>
      </c>
    </row>
    <row r="31" spans="1:27" ht="15" customHeight="1" x14ac:dyDescent="0.35">
      <c r="B31" s="758" t="str">
        <f>B49</f>
        <v>Delagardelle</v>
      </c>
      <c r="C31" s="611">
        <f>W53</f>
        <v>12</v>
      </c>
      <c r="D31" s="611"/>
      <c r="E31" s="634" t="str">
        <f>IF(C31=C34,"1",IF(C31&gt;C34,"2","0"))</f>
        <v>2</v>
      </c>
      <c r="F31" s="758" t="str">
        <f>B57</f>
        <v>Henderson II</v>
      </c>
      <c r="G31" s="614"/>
      <c r="H31" s="614"/>
      <c r="I31" s="611">
        <f>W61</f>
        <v>6.5</v>
      </c>
      <c r="J31" s="611"/>
      <c r="K31" s="634" t="str">
        <f>IF(I31=I34,"1",IF(I31&gt;I34,"2","0"))</f>
        <v>0</v>
      </c>
      <c r="L31" s="763" t="str">
        <f>B65</f>
        <v>Bruns</v>
      </c>
      <c r="M31" s="616"/>
      <c r="N31" s="616"/>
      <c r="O31" s="611">
        <f>W69</f>
        <v>11</v>
      </c>
      <c r="P31" s="611"/>
      <c r="Q31" s="634" t="str">
        <f>IF(O31=O34,"1",IF(O31&gt;O34,"2","0"))</f>
        <v>2</v>
      </c>
      <c r="R31" s="758" t="str">
        <f>B73</f>
        <v>Salter</v>
      </c>
      <c r="S31" s="614"/>
      <c r="T31" s="614"/>
      <c r="U31" s="611">
        <f>W77</f>
        <v>7.5</v>
      </c>
      <c r="V31" s="611"/>
      <c r="W31" s="634" t="str">
        <f>IF(U31=U34,"1",IF(U31&gt;U34,"2","0"))</f>
        <v>0</v>
      </c>
    </row>
    <row r="32" spans="1:27" ht="15" customHeight="1" x14ac:dyDescent="0.35">
      <c r="B32" s="759"/>
      <c r="C32" s="612"/>
      <c r="D32" s="612"/>
      <c r="E32" s="629"/>
      <c r="F32" s="759"/>
      <c r="G32" s="615"/>
      <c r="H32" s="615"/>
      <c r="I32" s="612"/>
      <c r="J32" s="612"/>
      <c r="K32" s="629"/>
      <c r="L32" s="764"/>
      <c r="M32" s="617"/>
      <c r="N32" s="617"/>
      <c r="O32" s="612"/>
      <c r="P32" s="612"/>
      <c r="Q32" s="629"/>
      <c r="R32" s="759"/>
      <c r="S32" s="615"/>
      <c r="T32" s="615"/>
      <c r="U32" s="612"/>
      <c r="V32" s="612"/>
      <c r="W32" s="629"/>
    </row>
    <row r="33" spans="1:23" ht="15" thickBot="1" x14ac:dyDescent="0.4">
      <c r="B33" s="130" t="s">
        <v>39</v>
      </c>
      <c r="C33" s="131"/>
      <c r="D33" s="131"/>
      <c r="E33" s="17"/>
      <c r="F33" s="624" t="s">
        <v>39</v>
      </c>
      <c r="G33" s="624"/>
      <c r="H33" s="624"/>
      <c r="I33" s="131"/>
      <c r="J33" s="131"/>
      <c r="K33" s="154"/>
      <c r="L33" s="624" t="s">
        <v>39</v>
      </c>
      <c r="M33" s="624"/>
      <c r="N33" s="624"/>
      <c r="O33" s="131"/>
      <c r="P33" s="131"/>
      <c r="Q33" s="156"/>
      <c r="R33" s="624" t="s">
        <v>39</v>
      </c>
      <c r="S33" s="624"/>
      <c r="T33" s="624"/>
      <c r="U33" s="131"/>
      <c r="V33" s="155"/>
      <c r="W33" s="152"/>
    </row>
    <row r="34" spans="1:23" ht="15" customHeight="1" x14ac:dyDescent="0.35">
      <c r="B34" s="757" t="str">
        <f>B51</f>
        <v>Whitehill</v>
      </c>
      <c r="C34" s="618">
        <f>W54</f>
        <v>6</v>
      </c>
      <c r="D34" s="755"/>
      <c r="E34" s="629" t="str">
        <f>IF(C31=C34,"1",IF(C34&gt;C31,"2","0"))</f>
        <v>0</v>
      </c>
      <c r="F34" s="757" t="str">
        <f>B62</f>
        <v>Henderson</v>
      </c>
      <c r="G34" s="596"/>
      <c r="H34" s="596"/>
      <c r="I34" s="619">
        <f>W62</f>
        <v>11.5</v>
      </c>
      <c r="J34" s="755"/>
      <c r="K34" s="629" t="str">
        <f>IF(I31=I34,"1",IF(I31&lt;I34,"2","0"))</f>
        <v>2</v>
      </c>
      <c r="L34" s="760" t="str">
        <f>B67</f>
        <v>Stremlau</v>
      </c>
      <c r="M34" s="621"/>
      <c r="N34" s="621"/>
      <c r="O34" s="619">
        <f>W70</f>
        <v>7</v>
      </c>
      <c r="P34" s="755"/>
      <c r="Q34" s="629" t="str">
        <f>IF(O31=O34,"1",IF(O31&lt;O34,"2","0"))</f>
        <v>0</v>
      </c>
      <c r="R34" s="757" t="str">
        <f>B75</f>
        <v>Reimers</v>
      </c>
      <c r="S34" s="596"/>
      <c r="T34" s="596"/>
      <c r="U34" s="619">
        <f>W78</f>
        <v>10.5</v>
      </c>
      <c r="V34" s="755"/>
      <c r="W34" s="629" t="str">
        <f>IF(U31=U34,"1",IF(U31&lt;U34,"2","0"))</f>
        <v>2</v>
      </c>
    </row>
    <row r="35" spans="1:23" ht="15.75" customHeight="1" thickBot="1" x14ac:dyDescent="0.4">
      <c r="B35" s="738"/>
      <c r="C35" s="620"/>
      <c r="D35" s="741"/>
      <c r="E35" s="630"/>
      <c r="F35" s="738"/>
      <c r="G35" s="597"/>
      <c r="H35" s="597"/>
      <c r="I35" s="620"/>
      <c r="J35" s="741"/>
      <c r="K35" s="630"/>
      <c r="L35" s="761"/>
      <c r="M35" s="622"/>
      <c r="N35" s="622"/>
      <c r="O35" s="620"/>
      <c r="P35" s="741"/>
      <c r="Q35" s="630"/>
      <c r="R35" s="738"/>
      <c r="S35" s="597"/>
      <c r="T35" s="597"/>
      <c r="U35" s="620"/>
      <c r="V35" s="741"/>
      <c r="W35" s="630"/>
    </row>
    <row r="36" spans="1:23" ht="8.25" customHeight="1" x14ac:dyDescent="0.35">
      <c r="B36" s="86"/>
      <c r="C36" s="17"/>
      <c r="D36" s="17"/>
      <c r="E36" s="17"/>
      <c r="F36" s="17"/>
      <c r="G36" s="17"/>
      <c r="H36" s="17"/>
      <c r="I36" s="17"/>
      <c r="J36" s="17"/>
      <c r="K36" s="17"/>
      <c r="L36" s="58"/>
      <c r="M36" s="17"/>
      <c r="N36" s="17"/>
      <c r="O36" s="17"/>
      <c r="P36" s="17"/>
      <c r="Q36" s="17"/>
      <c r="R36" s="17"/>
      <c r="S36" s="17"/>
      <c r="T36" s="17"/>
      <c r="U36" s="17"/>
      <c r="V36" s="58"/>
      <c r="W36" s="87"/>
    </row>
    <row r="37" spans="1:23" ht="15" thickBot="1" x14ac:dyDescent="0.4">
      <c r="B37" s="623" t="s">
        <v>51</v>
      </c>
      <c r="C37" s="607"/>
      <c r="D37" s="607"/>
      <c r="E37" s="59" t="s">
        <v>47</v>
      </c>
      <c r="F37" s="607" t="s">
        <v>52</v>
      </c>
      <c r="G37" s="607"/>
      <c r="H37" s="607"/>
      <c r="I37" s="607"/>
      <c r="J37" s="607"/>
      <c r="K37" s="59" t="s">
        <v>47</v>
      </c>
      <c r="L37" s="607" t="s">
        <v>53</v>
      </c>
      <c r="M37" s="607"/>
      <c r="N37" s="607"/>
      <c r="O37" s="607"/>
      <c r="P37" s="607"/>
      <c r="Q37" s="59" t="s">
        <v>47</v>
      </c>
      <c r="R37" s="607" t="s">
        <v>54</v>
      </c>
      <c r="S37" s="607"/>
      <c r="T37" s="607"/>
      <c r="U37" s="607"/>
      <c r="V37" s="607"/>
      <c r="W37" s="59" t="s">
        <v>47</v>
      </c>
    </row>
    <row r="38" spans="1:23" x14ac:dyDescent="0.35">
      <c r="B38" s="758" t="str">
        <f>B81</f>
        <v>Havel</v>
      </c>
      <c r="C38" s="611">
        <f>W85</f>
        <v>5.5</v>
      </c>
      <c r="D38" s="611"/>
      <c r="E38" s="634" t="str">
        <f>IF(C38=C41,"1",IF(C38&gt;C41,"2","0"))</f>
        <v>0</v>
      </c>
      <c r="F38" s="758" t="str">
        <f>B89</f>
        <v>Tilley</v>
      </c>
      <c r="G38" s="614"/>
      <c r="H38" s="614"/>
      <c r="I38" s="611">
        <f>W93</f>
        <v>10.5</v>
      </c>
      <c r="J38" s="611"/>
      <c r="K38" s="634" t="str">
        <f>IF(I38=I41,"1",IF(I38&gt;I41,"2","0"))</f>
        <v>2</v>
      </c>
      <c r="L38" s="763" t="str">
        <f>B97</f>
        <v>Stever</v>
      </c>
      <c r="M38" s="616"/>
      <c r="N38" s="616"/>
      <c r="O38" s="611">
        <f>W101</f>
        <v>7.5</v>
      </c>
      <c r="P38" s="611"/>
      <c r="Q38" s="634" t="str">
        <f>IF(O38=O41,"1",IF(O38&gt;O41,"2","0"))</f>
        <v>0</v>
      </c>
      <c r="R38" s="758" t="str">
        <f>B105</f>
        <v>Mueller</v>
      </c>
      <c r="S38" s="614"/>
      <c r="T38" s="614"/>
      <c r="U38" s="611" t="e">
        <f>W109</f>
        <v>#N/A</v>
      </c>
      <c r="V38" s="611"/>
      <c r="W38" s="634" t="e">
        <f>IF(U38=U41,"1",IF(U38&gt;U41,"2","0"))</f>
        <v>#N/A</v>
      </c>
    </row>
    <row r="39" spans="1:23" x14ac:dyDescent="0.35">
      <c r="B39" s="759"/>
      <c r="C39" s="612"/>
      <c r="D39" s="612"/>
      <c r="E39" s="629"/>
      <c r="F39" s="759"/>
      <c r="G39" s="615"/>
      <c r="H39" s="615"/>
      <c r="I39" s="612"/>
      <c r="J39" s="612"/>
      <c r="K39" s="629"/>
      <c r="L39" s="764"/>
      <c r="M39" s="617"/>
      <c r="N39" s="617"/>
      <c r="O39" s="612"/>
      <c r="P39" s="612"/>
      <c r="Q39" s="629"/>
      <c r="R39" s="759"/>
      <c r="S39" s="615"/>
      <c r="T39" s="615"/>
      <c r="U39" s="612"/>
      <c r="V39" s="612"/>
      <c r="W39" s="629"/>
    </row>
    <row r="40" spans="1:23" ht="15" thickBot="1" x14ac:dyDescent="0.4">
      <c r="B40" s="130" t="s">
        <v>39</v>
      </c>
      <c r="C40" s="131"/>
      <c r="D40" s="131"/>
      <c r="E40" s="153"/>
      <c r="F40" s="624" t="s">
        <v>39</v>
      </c>
      <c r="G40" s="624"/>
      <c r="H40" s="624"/>
      <c r="I40" s="131"/>
      <c r="J40" s="131"/>
      <c r="K40" s="154"/>
      <c r="L40" s="624" t="s">
        <v>39</v>
      </c>
      <c r="M40" s="624"/>
      <c r="N40" s="624"/>
      <c r="O40" s="131"/>
      <c r="P40" s="131"/>
      <c r="Q40" s="156"/>
      <c r="R40" s="624" t="s">
        <v>39</v>
      </c>
      <c r="S40" s="624"/>
      <c r="T40" s="624"/>
      <c r="U40" s="131"/>
      <c r="V40" s="155"/>
      <c r="W40" s="152"/>
    </row>
    <row r="41" spans="1:23" s="179" customFormat="1" x14ac:dyDescent="0.35">
      <c r="A41" s="178"/>
      <c r="B41" s="757" t="str">
        <f>B83</f>
        <v>Greiner</v>
      </c>
      <c r="C41" s="619">
        <f>W86</f>
        <v>12.5</v>
      </c>
      <c r="D41" s="755"/>
      <c r="E41" s="629" t="str">
        <f>IF(C38=C41,"1",IF(C41&gt;C38,"2","0"))</f>
        <v>2</v>
      </c>
      <c r="F41" s="757" t="str">
        <f>B91</f>
        <v>Hart</v>
      </c>
      <c r="G41" s="596"/>
      <c r="H41" s="596"/>
      <c r="I41" s="619">
        <f>W94</f>
        <v>7.5</v>
      </c>
      <c r="J41" s="755"/>
      <c r="K41" s="629" t="str">
        <f>IF(I38=I41,"1",IF(I38&lt;I41,"2","0"))</f>
        <v>0</v>
      </c>
      <c r="L41" s="760" t="str">
        <f>B99</f>
        <v>Rogers</v>
      </c>
      <c r="M41" s="621"/>
      <c r="N41" s="621"/>
      <c r="O41" s="619">
        <f>W102</f>
        <v>10.5</v>
      </c>
      <c r="P41" s="755"/>
      <c r="Q41" s="629" t="str">
        <f>IF(O38=O41,"1",IF(O38&lt;O41,"2","0"))</f>
        <v>2</v>
      </c>
      <c r="R41" s="757" t="str">
        <f>B107</f>
        <v>Unknown</v>
      </c>
      <c r="S41" s="596"/>
      <c r="T41" s="596"/>
      <c r="U41" s="619" t="e">
        <f>W110</f>
        <v>#N/A</v>
      </c>
      <c r="V41" s="755"/>
      <c r="W41" s="629" t="e">
        <f>IF(U38=U41,"1",IF(U38&lt;U41,"2","0"))</f>
        <v>#N/A</v>
      </c>
    </row>
    <row r="42" spans="1:23" ht="15" thickBot="1" x14ac:dyDescent="0.4">
      <c r="B42" s="738"/>
      <c r="C42" s="620"/>
      <c r="D42" s="741"/>
      <c r="E42" s="629"/>
      <c r="F42" s="738"/>
      <c r="G42" s="597"/>
      <c r="H42" s="597"/>
      <c r="I42" s="620"/>
      <c r="J42" s="741"/>
      <c r="K42" s="629"/>
      <c r="L42" s="761"/>
      <c r="M42" s="622"/>
      <c r="N42" s="622"/>
      <c r="O42" s="620"/>
      <c r="P42" s="741"/>
      <c r="Q42" s="629"/>
      <c r="R42" s="738"/>
      <c r="S42" s="597"/>
      <c r="T42" s="597"/>
      <c r="U42" s="620"/>
      <c r="V42" s="741"/>
      <c r="W42" s="629"/>
    </row>
    <row r="43" spans="1:23" ht="15" thickBot="1" x14ac:dyDescent="0.4">
      <c r="B43" s="184"/>
      <c r="C43" s="185"/>
      <c r="D43" s="185"/>
      <c r="E43" s="185"/>
      <c r="F43" s="185"/>
      <c r="G43" s="185"/>
      <c r="H43" s="185"/>
      <c r="I43" s="185"/>
      <c r="J43" s="185"/>
      <c r="K43" s="185"/>
      <c r="L43" s="186"/>
      <c r="M43" s="185"/>
      <c r="N43" s="185"/>
      <c r="O43" s="185"/>
      <c r="P43" s="185"/>
      <c r="Q43" s="185"/>
      <c r="R43" s="185"/>
      <c r="S43" s="185"/>
      <c r="T43" s="185"/>
      <c r="U43" s="185"/>
      <c r="V43" s="186"/>
      <c r="W43" s="187"/>
    </row>
    <row r="44" spans="1:23" ht="15" thickBot="1" x14ac:dyDescent="0.4">
      <c r="B44" s="86"/>
      <c r="C44" s="17"/>
      <c r="D44" s="17"/>
      <c r="E44" s="17"/>
      <c r="F44" s="17"/>
      <c r="G44" s="17"/>
      <c r="H44" s="17"/>
      <c r="I44" s="17"/>
      <c r="J44" s="17"/>
      <c r="K44" s="17"/>
      <c r="L44" s="58"/>
      <c r="M44" s="17"/>
      <c r="N44" s="17"/>
      <c r="O44" s="17"/>
      <c r="P44" s="17"/>
      <c r="Q44" s="17"/>
      <c r="R44" s="17"/>
      <c r="S44" s="17"/>
      <c r="T44" s="17"/>
      <c r="U44" s="17"/>
      <c r="V44" s="58"/>
      <c r="W44" s="87"/>
    </row>
    <row r="45" spans="1:23" ht="21" x14ac:dyDescent="0.5">
      <c r="B45" s="29" t="s">
        <v>50</v>
      </c>
      <c r="C45" s="25"/>
      <c r="D45" s="25"/>
      <c r="E45" s="25"/>
      <c r="F45" s="25"/>
      <c r="G45" s="25"/>
      <c r="H45" s="25"/>
      <c r="I45" s="25"/>
      <c r="J45" s="25"/>
      <c r="K45" s="25"/>
      <c r="L45" s="25"/>
      <c r="M45" s="25"/>
      <c r="N45" s="25"/>
      <c r="O45" s="25"/>
      <c r="P45" s="25"/>
      <c r="Q45" s="25"/>
      <c r="R45" s="25"/>
      <c r="S45" s="25"/>
      <c r="T45" s="25"/>
      <c r="U45" s="25"/>
      <c r="V45" s="25"/>
      <c r="W45" s="26"/>
    </row>
    <row r="46" spans="1:23" ht="15" thickBot="1" x14ac:dyDescent="0.4">
      <c r="B46" s="97" t="s">
        <v>0</v>
      </c>
      <c r="C46" s="97">
        <v>1</v>
      </c>
      <c r="D46" s="97">
        <v>2</v>
      </c>
      <c r="E46" s="97">
        <v>3</v>
      </c>
      <c r="F46" s="97">
        <v>4</v>
      </c>
      <c r="G46" s="97">
        <v>5</v>
      </c>
      <c r="H46" s="97">
        <v>6</v>
      </c>
      <c r="I46" s="97">
        <v>7</v>
      </c>
      <c r="J46" s="97">
        <v>8</v>
      </c>
      <c r="K46" s="97">
        <v>9</v>
      </c>
      <c r="L46" s="97" t="s">
        <v>1</v>
      </c>
      <c r="M46" s="97">
        <v>10</v>
      </c>
      <c r="N46" s="97">
        <v>11</v>
      </c>
      <c r="O46" s="97">
        <v>12</v>
      </c>
      <c r="P46" s="97">
        <v>13</v>
      </c>
      <c r="Q46" s="97">
        <v>14</v>
      </c>
      <c r="R46" s="97">
        <v>15</v>
      </c>
      <c r="S46" s="97">
        <v>16</v>
      </c>
      <c r="T46" s="97">
        <v>17</v>
      </c>
      <c r="U46" s="97">
        <v>18</v>
      </c>
      <c r="V46" s="97" t="s">
        <v>14</v>
      </c>
      <c r="W46" s="98" t="s">
        <v>15</v>
      </c>
    </row>
    <row r="47" spans="1:23" ht="15" thickBot="1" x14ac:dyDescent="0.4">
      <c r="B47" s="6"/>
      <c r="C47" s="3"/>
      <c r="D47" s="3"/>
      <c r="E47" s="3"/>
      <c r="F47" s="3"/>
      <c r="G47" s="3"/>
      <c r="H47" s="3"/>
      <c r="I47" s="3"/>
      <c r="J47" s="3"/>
      <c r="K47" s="3"/>
      <c r="L47" s="3"/>
      <c r="M47" s="3"/>
      <c r="N47" s="3"/>
      <c r="O47" s="3"/>
      <c r="P47" s="3"/>
      <c r="Q47" s="3"/>
      <c r="R47" s="3"/>
      <c r="S47" s="3"/>
      <c r="T47" s="3"/>
      <c r="U47" s="3"/>
      <c r="V47" s="3"/>
      <c r="W47" s="4"/>
    </row>
    <row r="48" spans="1:23" ht="15" thickBot="1" x14ac:dyDescent="0.4">
      <c r="B48" s="20" t="s">
        <v>23</v>
      </c>
      <c r="C48" s="21"/>
      <c r="D48" s="21"/>
      <c r="E48" s="21"/>
      <c r="F48" s="21"/>
      <c r="G48" s="21"/>
      <c r="H48" s="21"/>
      <c r="I48" s="21"/>
      <c r="J48" s="21"/>
      <c r="K48" s="21"/>
      <c r="L48" s="21"/>
      <c r="M48" s="21"/>
      <c r="N48" s="21"/>
      <c r="O48" s="21"/>
      <c r="P48" s="21"/>
      <c r="Q48" s="21"/>
      <c r="R48" s="643"/>
      <c r="S48" s="643"/>
      <c r="T48" s="768"/>
      <c r="U48" s="769"/>
      <c r="V48" s="769"/>
      <c r="W48" s="770"/>
    </row>
    <row r="49" spans="1:23" x14ac:dyDescent="0.35">
      <c r="A49" s="1">
        <f>VLOOKUP(B49,'Player Info'!B5:C55,2,FALSE)</f>
        <v>8</v>
      </c>
      <c r="B49" s="88" t="str">
        <f>B11</f>
        <v>Delagardelle</v>
      </c>
      <c r="C49" s="50">
        <f t="shared" ref="C49:K49" si="3">C11-IF(($B50)&gt;=(C$10),(IF(($B50)-18&gt;=(C$10),2,1)),0)</f>
        <v>5</v>
      </c>
      <c r="D49" s="50">
        <f t="shared" si="3"/>
        <v>6</v>
      </c>
      <c r="E49" s="50">
        <f t="shared" si="3"/>
        <v>6</v>
      </c>
      <c r="F49" s="50">
        <f t="shared" si="3"/>
        <v>5</v>
      </c>
      <c r="G49" s="50">
        <f t="shared" si="3"/>
        <v>2</v>
      </c>
      <c r="H49" s="50">
        <f t="shared" si="3"/>
        <v>4</v>
      </c>
      <c r="I49" s="50">
        <f t="shared" si="3"/>
        <v>3</v>
      </c>
      <c r="J49" s="50">
        <f t="shared" si="3"/>
        <v>8</v>
      </c>
      <c r="K49" s="50">
        <f t="shared" si="3"/>
        <v>5</v>
      </c>
      <c r="L49" s="50">
        <f>SUM(C49:K49)</f>
        <v>44</v>
      </c>
      <c r="M49" s="50">
        <f t="shared" ref="M49:U49" si="4">M11-IF(($B50)&gt;=(M$10),(IF(($B50)-18&gt;=(M$10),2,1)),0)</f>
        <v>4</v>
      </c>
      <c r="N49" s="50">
        <f t="shared" si="4"/>
        <v>5</v>
      </c>
      <c r="O49" s="50">
        <f t="shared" si="4"/>
        <v>5</v>
      </c>
      <c r="P49" s="50">
        <f t="shared" si="4"/>
        <v>5</v>
      </c>
      <c r="Q49" s="50">
        <f t="shared" si="4"/>
        <v>4</v>
      </c>
      <c r="R49" s="50">
        <f t="shared" si="4"/>
        <v>4</v>
      </c>
      <c r="S49" s="50">
        <f t="shared" si="4"/>
        <v>6</v>
      </c>
      <c r="T49" s="50">
        <f t="shared" si="4"/>
        <v>4</v>
      </c>
      <c r="U49" s="50">
        <f t="shared" si="4"/>
        <v>4</v>
      </c>
      <c r="V49" s="50">
        <f>SUM(M49:U49)</f>
        <v>41</v>
      </c>
      <c r="W49" s="196">
        <f>SUM(L49+V49)</f>
        <v>85</v>
      </c>
    </row>
    <row r="50" spans="1:23" x14ac:dyDescent="0.35">
      <c r="A50" s="1" t="s">
        <v>38</v>
      </c>
      <c r="B50" s="197">
        <f>A49-(MIN(A49,A51))</f>
        <v>0</v>
      </c>
      <c r="C50" s="2"/>
      <c r="D50" s="2"/>
      <c r="E50" s="2"/>
      <c r="F50" s="2"/>
      <c r="G50" s="2"/>
      <c r="H50" s="2"/>
      <c r="I50" s="2"/>
      <c r="J50" s="2"/>
      <c r="K50" s="2"/>
      <c r="L50" s="2"/>
      <c r="M50" s="2"/>
      <c r="N50" s="2"/>
      <c r="O50" s="2"/>
      <c r="P50" s="2"/>
      <c r="Q50" s="2"/>
      <c r="R50" s="2"/>
      <c r="S50" s="2"/>
      <c r="T50" s="2"/>
      <c r="U50" s="2"/>
      <c r="V50" s="2"/>
      <c r="W50" s="12"/>
    </row>
    <row r="51" spans="1:23" x14ac:dyDescent="0.35">
      <c r="A51" s="1">
        <f>VLOOKUP(B51,'Player Info'!B5:C55,2,FALSE)</f>
        <v>12</v>
      </c>
      <c r="B51" s="63" t="str">
        <f>B12</f>
        <v>Whitehill</v>
      </c>
      <c r="C51" s="2">
        <f t="shared" ref="C51:K51" si="5">C12-IF(($B52)&gt;=(C$10),(IF(($B52)-18&gt;=(C$10),2,1)),0)</f>
        <v>5</v>
      </c>
      <c r="D51" s="2">
        <f t="shared" si="5"/>
        <v>5</v>
      </c>
      <c r="E51" s="2">
        <f t="shared" si="5"/>
        <v>7</v>
      </c>
      <c r="F51" s="2">
        <f t="shared" si="5"/>
        <v>8</v>
      </c>
      <c r="G51" s="2">
        <f t="shared" si="5"/>
        <v>3</v>
      </c>
      <c r="H51" s="2">
        <f t="shared" si="5"/>
        <v>6</v>
      </c>
      <c r="I51" s="2">
        <f t="shared" si="5"/>
        <v>2</v>
      </c>
      <c r="J51" s="2">
        <f t="shared" si="5"/>
        <v>7</v>
      </c>
      <c r="K51" s="2">
        <f t="shared" si="5"/>
        <v>4</v>
      </c>
      <c r="L51" s="2">
        <f>SUM(C51:K51)</f>
        <v>47</v>
      </c>
      <c r="M51" s="2">
        <f t="shared" ref="M51:U51" si="6">M12-IF(($B52)&gt;=(M$10),(IF(($B52)-18&gt;=(M$10),2,1)),0)</f>
        <v>4</v>
      </c>
      <c r="N51" s="2">
        <f t="shared" si="6"/>
        <v>5</v>
      </c>
      <c r="O51" s="2">
        <f t="shared" si="6"/>
        <v>6</v>
      </c>
      <c r="P51" s="2">
        <f t="shared" si="6"/>
        <v>7</v>
      </c>
      <c r="Q51" s="2">
        <f t="shared" si="6"/>
        <v>5</v>
      </c>
      <c r="R51" s="2">
        <f t="shared" si="6"/>
        <v>5</v>
      </c>
      <c r="S51" s="2">
        <f t="shared" si="6"/>
        <v>6</v>
      </c>
      <c r="T51" s="2">
        <f t="shared" si="6"/>
        <v>6</v>
      </c>
      <c r="U51" s="2">
        <f t="shared" si="6"/>
        <v>5</v>
      </c>
      <c r="V51" s="2">
        <f>SUM(M51:U51)</f>
        <v>49</v>
      </c>
      <c r="W51" s="12">
        <f>SUM(L51+V51)</f>
        <v>96</v>
      </c>
    </row>
    <row r="52" spans="1:23" x14ac:dyDescent="0.35">
      <c r="B52" s="63">
        <f>A51-(MIN(A49,A51))</f>
        <v>4</v>
      </c>
      <c r="C52" s="2"/>
      <c r="D52" s="2"/>
      <c r="E52" s="2"/>
      <c r="F52" s="2"/>
      <c r="G52" s="2"/>
      <c r="H52" s="2"/>
      <c r="I52" s="2"/>
      <c r="J52" s="2"/>
      <c r="K52" s="2"/>
      <c r="L52" s="2"/>
      <c r="M52" s="2"/>
      <c r="N52" s="2"/>
      <c r="O52" s="2"/>
      <c r="P52" s="2"/>
      <c r="Q52" s="2"/>
      <c r="R52" s="2"/>
      <c r="S52" s="2"/>
      <c r="T52" s="2"/>
      <c r="U52" s="2"/>
      <c r="V52" s="2"/>
      <c r="W52" s="12"/>
    </row>
    <row r="53" spans="1:23" s="182" customFormat="1" ht="15.75" customHeight="1" x14ac:dyDescent="0.45">
      <c r="A53" s="181"/>
      <c r="B53" s="198" t="str">
        <f>B49</f>
        <v>Delagardelle</v>
      </c>
      <c r="C53" s="180">
        <f t="shared" ref="C53:K53" si="7">IF((C49)&lt;&gt;(C51),(IF((C51)&gt;(C49),(1),(0))),(0.5))</f>
        <v>0.5</v>
      </c>
      <c r="D53" s="180">
        <f t="shared" si="7"/>
        <v>0</v>
      </c>
      <c r="E53" s="180">
        <f t="shared" si="7"/>
        <v>1</v>
      </c>
      <c r="F53" s="180">
        <f t="shared" si="7"/>
        <v>1</v>
      </c>
      <c r="G53" s="180">
        <f t="shared" si="7"/>
        <v>1</v>
      </c>
      <c r="H53" s="180">
        <f t="shared" si="7"/>
        <v>1</v>
      </c>
      <c r="I53" s="180">
        <f t="shared" si="7"/>
        <v>0</v>
      </c>
      <c r="J53" s="180">
        <f t="shared" si="7"/>
        <v>0</v>
      </c>
      <c r="K53" s="180">
        <f t="shared" si="7"/>
        <v>0</v>
      </c>
      <c r="L53" s="180">
        <f>SUM(C53:K53)</f>
        <v>4.5</v>
      </c>
      <c r="M53" s="180">
        <f t="shared" ref="M53:U53" si="8">IF((M49)&lt;&gt;(M51),(IF((M51)&gt;(M49),(1),(0))),(0.5))</f>
        <v>0.5</v>
      </c>
      <c r="N53" s="180">
        <f t="shared" si="8"/>
        <v>0.5</v>
      </c>
      <c r="O53" s="180">
        <f t="shared" si="8"/>
        <v>1</v>
      </c>
      <c r="P53" s="180">
        <f t="shared" si="8"/>
        <v>1</v>
      </c>
      <c r="Q53" s="180">
        <f t="shared" si="8"/>
        <v>1</v>
      </c>
      <c r="R53" s="180">
        <f t="shared" si="8"/>
        <v>1</v>
      </c>
      <c r="S53" s="180">
        <f t="shared" si="8"/>
        <v>0.5</v>
      </c>
      <c r="T53" s="180">
        <f t="shared" si="8"/>
        <v>1</v>
      </c>
      <c r="U53" s="180">
        <f t="shared" si="8"/>
        <v>1</v>
      </c>
      <c r="V53" s="180">
        <f>SUM(M53:U53)</f>
        <v>7.5</v>
      </c>
      <c r="W53" s="199">
        <f>SUM(V53+L53)</f>
        <v>12</v>
      </c>
    </row>
    <row r="54" spans="1:23" s="182" customFormat="1" ht="15.75" customHeight="1" x14ac:dyDescent="0.45">
      <c r="A54" s="181"/>
      <c r="B54" s="257" t="str">
        <f>B51</f>
        <v>Whitehill</v>
      </c>
      <c r="C54" s="220">
        <f t="shared" ref="C54:K54" si="9">IF((C51)&lt;&gt;(C49),(IF((C49)&gt;(C51),(1),(0))),(0.5))</f>
        <v>0.5</v>
      </c>
      <c r="D54" s="220">
        <f t="shared" si="9"/>
        <v>1</v>
      </c>
      <c r="E54" s="220">
        <f t="shared" si="9"/>
        <v>0</v>
      </c>
      <c r="F54" s="220">
        <f t="shared" si="9"/>
        <v>0</v>
      </c>
      <c r="G54" s="220">
        <f t="shared" si="9"/>
        <v>0</v>
      </c>
      <c r="H54" s="220">
        <f t="shared" si="9"/>
        <v>0</v>
      </c>
      <c r="I54" s="220">
        <f t="shared" si="9"/>
        <v>1</v>
      </c>
      <c r="J54" s="220">
        <f t="shared" si="9"/>
        <v>1</v>
      </c>
      <c r="K54" s="220">
        <f t="shared" si="9"/>
        <v>1</v>
      </c>
      <c r="L54" s="220">
        <f>SUM(C54:K54)</f>
        <v>4.5</v>
      </c>
      <c r="M54" s="220">
        <f t="shared" ref="M54:U54" si="10">IF((M51)&lt;&gt;(M49),(IF((M49)&gt;(M51),(1),(0))),(0.5))</f>
        <v>0.5</v>
      </c>
      <c r="N54" s="220">
        <f t="shared" si="10"/>
        <v>0.5</v>
      </c>
      <c r="O54" s="220">
        <f t="shared" si="10"/>
        <v>0</v>
      </c>
      <c r="P54" s="220">
        <f t="shared" si="10"/>
        <v>0</v>
      </c>
      <c r="Q54" s="220">
        <f t="shared" si="10"/>
        <v>0</v>
      </c>
      <c r="R54" s="220">
        <f t="shared" si="10"/>
        <v>0</v>
      </c>
      <c r="S54" s="220">
        <f t="shared" si="10"/>
        <v>0.5</v>
      </c>
      <c r="T54" s="220">
        <f t="shared" si="10"/>
        <v>0</v>
      </c>
      <c r="U54" s="220">
        <f t="shared" si="10"/>
        <v>0</v>
      </c>
      <c r="V54" s="220">
        <f>SUM(M54:U54)</f>
        <v>1.5</v>
      </c>
      <c r="W54" s="258">
        <f>SUM(L54+V54)</f>
        <v>6</v>
      </c>
    </row>
    <row r="55" spans="1:23" x14ac:dyDescent="0.35">
      <c r="C55" s="2"/>
      <c r="D55" s="2"/>
      <c r="E55" s="2"/>
      <c r="F55" s="2"/>
      <c r="G55" s="2"/>
      <c r="H55" s="2"/>
      <c r="I55" s="2"/>
      <c r="J55" s="2"/>
      <c r="K55" s="2"/>
      <c r="L55" s="2"/>
      <c r="M55" s="2"/>
      <c r="N55" s="2"/>
      <c r="O55" s="2"/>
      <c r="P55" s="2"/>
      <c r="Q55" s="2"/>
      <c r="R55" s="2"/>
      <c r="S55" s="2"/>
      <c r="T55" s="2"/>
      <c r="U55" s="2"/>
      <c r="V55" s="2"/>
      <c r="W55" s="2"/>
    </row>
    <row r="56" spans="1:23" x14ac:dyDescent="0.35">
      <c r="B56" s="189" t="s">
        <v>24</v>
      </c>
      <c r="C56" s="188"/>
      <c r="D56" s="188"/>
      <c r="E56" s="188"/>
      <c r="F56" s="188"/>
      <c r="G56" s="188"/>
      <c r="H56" s="188"/>
      <c r="I56" s="188"/>
      <c r="J56" s="188"/>
      <c r="K56" s="188"/>
      <c r="L56" s="188"/>
      <c r="M56" s="188"/>
      <c r="N56" s="188"/>
      <c r="O56" s="188"/>
      <c r="P56" s="188"/>
      <c r="Q56" s="188"/>
      <c r="R56" s="680"/>
      <c r="S56" s="680"/>
      <c r="T56" s="776"/>
      <c r="U56" s="777"/>
      <c r="V56" s="777"/>
      <c r="W56" s="778"/>
    </row>
    <row r="57" spans="1:23" x14ac:dyDescent="0.35">
      <c r="A57" s="1">
        <f>VLOOKUP(B57,'Player Info'!B5:C55,2,FALSE)</f>
        <v>9</v>
      </c>
      <c r="B57" s="63" t="str">
        <f>B13</f>
        <v>Henderson II</v>
      </c>
      <c r="C57" s="2">
        <f t="shared" ref="C57:K57" si="11">C13-IF(($B58)&gt;=(C$10),(IF(($B58)-18&gt;=(C$10),2,1)),0)</f>
        <v>4</v>
      </c>
      <c r="D57" s="2">
        <f t="shared" si="11"/>
        <v>5</v>
      </c>
      <c r="E57" s="2">
        <f t="shared" si="11"/>
        <v>6</v>
      </c>
      <c r="F57" s="2">
        <f t="shared" si="11"/>
        <v>6</v>
      </c>
      <c r="G57" s="2">
        <f t="shared" si="11"/>
        <v>5</v>
      </c>
      <c r="H57" s="2">
        <f t="shared" si="11"/>
        <v>5</v>
      </c>
      <c r="I57" s="2">
        <f t="shared" si="11"/>
        <v>4</v>
      </c>
      <c r="J57" s="2">
        <f t="shared" si="11"/>
        <v>7</v>
      </c>
      <c r="K57" s="2">
        <f t="shared" si="11"/>
        <v>5</v>
      </c>
      <c r="L57" s="2">
        <f>SUM(C57:K57)</f>
        <v>47</v>
      </c>
      <c r="M57" s="2">
        <f t="shared" ref="M57:U57" si="12">M13-IF(($B58)&gt;=(M$10),(IF(($B58)-18&gt;=(M$10),2,1)),0)</f>
        <v>6</v>
      </c>
      <c r="N57" s="2">
        <f t="shared" si="12"/>
        <v>6</v>
      </c>
      <c r="O57" s="2">
        <f t="shared" si="12"/>
        <v>4</v>
      </c>
      <c r="P57" s="2">
        <f t="shared" si="12"/>
        <v>5</v>
      </c>
      <c r="Q57" s="2">
        <f t="shared" si="12"/>
        <v>5</v>
      </c>
      <c r="R57" s="2">
        <f t="shared" si="12"/>
        <v>3</v>
      </c>
      <c r="S57" s="2">
        <f t="shared" si="12"/>
        <v>6</v>
      </c>
      <c r="T57" s="2">
        <f t="shared" si="12"/>
        <v>3</v>
      </c>
      <c r="U57" s="2">
        <f t="shared" si="12"/>
        <v>4</v>
      </c>
      <c r="V57" s="2">
        <f>SUM(M57:U57)</f>
        <v>42</v>
      </c>
      <c r="W57" s="12">
        <f>SUM(V57+L57)</f>
        <v>89</v>
      </c>
    </row>
    <row r="58" spans="1:23" x14ac:dyDescent="0.35">
      <c r="A58" s="1" t="s">
        <v>38</v>
      </c>
      <c r="B58" s="65">
        <f>A57-(MIN(A57,A59))</f>
        <v>0</v>
      </c>
      <c r="C58" s="2"/>
      <c r="D58" s="2"/>
      <c r="E58" s="2"/>
      <c r="F58" s="2"/>
      <c r="G58" s="2"/>
      <c r="H58" s="2"/>
      <c r="I58" s="2"/>
      <c r="J58" s="2"/>
      <c r="K58" s="2"/>
      <c r="L58" s="2"/>
      <c r="M58" s="2"/>
      <c r="N58" s="2"/>
      <c r="O58" s="2"/>
      <c r="P58" s="2"/>
      <c r="Q58" s="2"/>
      <c r="R58" s="2"/>
      <c r="S58" s="2"/>
      <c r="T58" s="2"/>
      <c r="U58" s="2"/>
      <c r="V58" s="2"/>
      <c r="W58" s="12"/>
    </row>
    <row r="59" spans="1:23" x14ac:dyDescent="0.35">
      <c r="A59" s="1">
        <f>VLOOKUP(B59,'Player Info'!B5:C55,2,FALSE)</f>
        <v>9</v>
      </c>
      <c r="B59" s="63" t="str">
        <f>B14</f>
        <v>Henderson</v>
      </c>
      <c r="C59" s="2">
        <f t="shared" ref="C59:K59" si="13">C14-IF(($B60)&gt;=(C$10),(IF(($B60)-18&gt;=(C$10),2,1)),0)</f>
        <v>6</v>
      </c>
      <c r="D59" s="2">
        <f t="shared" si="13"/>
        <v>5</v>
      </c>
      <c r="E59" s="2">
        <f t="shared" si="13"/>
        <v>3</v>
      </c>
      <c r="F59" s="2">
        <f t="shared" si="13"/>
        <v>4</v>
      </c>
      <c r="G59" s="2">
        <f t="shared" si="13"/>
        <v>3</v>
      </c>
      <c r="H59" s="2">
        <f t="shared" si="13"/>
        <v>4</v>
      </c>
      <c r="I59" s="2">
        <f t="shared" si="13"/>
        <v>6</v>
      </c>
      <c r="J59" s="2">
        <f t="shared" si="13"/>
        <v>7</v>
      </c>
      <c r="K59" s="2">
        <f t="shared" si="13"/>
        <v>4</v>
      </c>
      <c r="L59" s="2">
        <f>SUM(C59:K59)</f>
        <v>42</v>
      </c>
      <c r="M59" s="2">
        <f t="shared" ref="M59:U59" si="14">M14-IF(($B60)&gt;=(M$10),(IF(($B60)-18&gt;=(M$10),2,1)),0)</f>
        <v>4</v>
      </c>
      <c r="N59" s="2">
        <f t="shared" si="14"/>
        <v>5</v>
      </c>
      <c r="O59" s="2">
        <f t="shared" si="14"/>
        <v>4</v>
      </c>
      <c r="P59" s="2">
        <f t="shared" si="14"/>
        <v>5</v>
      </c>
      <c r="Q59" s="2">
        <f t="shared" si="14"/>
        <v>6</v>
      </c>
      <c r="R59" s="2">
        <f t="shared" si="14"/>
        <v>3</v>
      </c>
      <c r="S59" s="2">
        <f t="shared" si="14"/>
        <v>5</v>
      </c>
      <c r="T59" s="2">
        <f t="shared" si="14"/>
        <v>3</v>
      </c>
      <c r="U59" s="2">
        <f t="shared" si="14"/>
        <v>4</v>
      </c>
      <c r="V59" s="2">
        <f>SUM(M59:U59)</f>
        <v>39</v>
      </c>
      <c r="W59" s="12">
        <f>SUM(L59+V59)</f>
        <v>81</v>
      </c>
    </row>
    <row r="60" spans="1:23" x14ac:dyDescent="0.35">
      <c r="B60" s="63">
        <f>A59-(MIN(A57,A59))</f>
        <v>0</v>
      </c>
      <c r="C60" s="2"/>
      <c r="D60" s="2"/>
      <c r="E60" s="2"/>
      <c r="F60" s="2"/>
      <c r="G60" s="2"/>
      <c r="H60" s="2"/>
      <c r="I60" s="2"/>
      <c r="J60" s="2"/>
      <c r="K60" s="2"/>
      <c r="L60" s="2"/>
      <c r="M60" s="2"/>
      <c r="N60" s="2"/>
      <c r="O60" s="2"/>
      <c r="P60" s="2"/>
      <c r="Q60" s="2"/>
      <c r="R60" s="2"/>
      <c r="S60" s="2"/>
      <c r="T60" s="2"/>
      <c r="U60" s="2"/>
      <c r="V60" s="2"/>
      <c r="W60" s="12"/>
    </row>
    <row r="61" spans="1:23" ht="15.5" x14ac:dyDescent="0.35">
      <c r="B61" s="198" t="str">
        <f>B57</f>
        <v>Henderson II</v>
      </c>
      <c r="C61" s="180">
        <f>IF((C57)&lt;&gt;(C59),(IF((C59)&gt;(C57),(1),(0))),(0.5))</f>
        <v>1</v>
      </c>
      <c r="D61" s="180">
        <f t="shared" ref="D61:U61" si="15">IF((D57)&lt;&gt;(D59),(IF((D59)&gt;(D57),(1),(0))),(0.5))</f>
        <v>0.5</v>
      </c>
      <c r="E61" s="180">
        <f t="shared" si="15"/>
        <v>0</v>
      </c>
      <c r="F61" s="180">
        <f t="shared" si="15"/>
        <v>0</v>
      </c>
      <c r="G61" s="180">
        <f t="shared" si="15"/>
        <v>0</v>
      </c>
      <c r="H61" s="180">
        <f t="shared" si="15"/>
        <v>0</v>
      </c>
      <c r="I61" s="180">
        <f t="shared" si="15"/>
        <v>1</v>
      </c>
      <c r="J61" s="180">
        <f t="shared" si="15"/>
        <v>0.5</v>
      </c>
      <c r="K61" s="180">
        <f t="shared" si="15"/>
        <v>0</v>
      </c>
      <c r="L61" s="180">
        <f>SUM(C61:K61)</f>
        <v>3</v>
      </c>
      <c r="M61" s="180">
        <f t="shared" si="15"/>
        <v>0</v>
      </c>
      <c r="N61" s="180">
        <f t="shared" si="15"/>
        <v>0</v>
      </c>
      <c r="O61" s="180">
        <f t="shared" si="15"/>
        <v>0.5</v>
      </c>
      <c r="P61" s="180">
        <f t="shared" si="15"/>
        <v>0.5</v>
      </c>
      <c r="Q61" s="180">
        <f t="shared" si="15"/>
        <v>1</v>
      </c>
      <c r="R61" s="180">
        <f t="shared" si="15"/>
        <v>0.5</v>
      </c>
      <c r="S61" s="180">
        <f t="shared" si="15"/>
        <v>0</v>
      </c>
      <c r="T61" s="180">
        <f t="shared" si="15"/>
        <v>0.5</v>
      </c>
      <c r="U61" s="180">
        <f t="shared" si="15"/>
        <v>0.5</v>
      </c>
      <c r="V61" s="180">
        <f>SUM(M61:U61)</f>
        <v>3.5</v>
      </c>
      <c r="W61" s="199">
        <f>SUM(L61+V61)</f>
        <v>6.5</v>
      </c>
    </row>
    <row r="62" spans="1:23" ht="16" thickBot="1" x14ac:dyDescent="0.4">
      <c r="B62" s="200" t="str">
        <f>B59</f>
        <v>Henderson</v>
      </c>
      <c r="C62" s="201">
        <f>IF((C59)&lt;&gt;(C57),(IF((C57)&gt;(C59),(1),(0))),(0.5))</f>
        <v>0</v>
      </c>
      <c r="D62" s="201">
        <f t="shared" ref="D62:U62" si="16">IF((D59)&lt;&gt;(D57),(IF((D57)&gt;(D59),(1),(0))),(0.5))</f>
        <v>0.5</v>
      </c>
      <c r="E62" s="201">
        <f t="shared" si="16"/>
        <v>1</v>
      </c>
      <c r="F62" s="201">
        <f t="shared" si="16"/>
        <v>1</v>
      </c>
      <c r="G62" s="201">
        <f t="shared" si="16"/>
        <v>1</v>
      </c>
      <c r="H62" s="201">
        <f t="shared" si="16"/>
        <v>1</v>
      </c>
      <c r="I62" s="201">
        <f t="shared" si="16"/>
        <v>0</v>
      </c>
      <c r="J62" s="201">
        <f t="shared" si="16"/>
        <v>0.5</v>
      </c>
      <c r="K62" s="201">
        <f t="shared" si="16"/>
        <v>1</v>
      </c>
      <c r="L62" s="201">
        <f>SUM(C62:K62)</f>
        <v>6</v>
      </c>
      <c r="M62" s="201">
        <f t="shared" si="16"/>
        <v>1</v>
      </c>
      <c r="N62" s="201">
        <f t="shared" si="16"/>
        <v>1</v>
      </c>
      <c r="O62" s="201">
        <f t="shared" si="16"/>
        <v>0.5</v>
      </c>
      <c r="P62" s="201">
        <f t="shared" si="16"/>
        <v>0.5</v>
      </c>
      <c r="Q62" s="201">
        <f t="shared" si="16"/>
        <v>0</v>
      </c>
      <c r="R62" s="201">
        <f t="shared" si="16"/>
        <v>0.5</v>
      </c>
      <c r="S62" s="201">
        <f t="shared" si="16"/>
        <v>1</v>
      </c>
      <c r="T62" s="201">
        <f t="shared" si="16"/>
        <v>0.5</v>
      </c>
      <c r="U62" s="201">
        <f t="shared" si="16"/>
        <v>0.5</v>
      </c>
      <c r="V62" s="201">
        <f>SUM(M62:U62)</f>
        <v>5.5</v>
      </c>
      <c r="W62" s="202">
        <f>SUM(L62+V62)</f>
        <v>11.5</v>
      </c>
    </row>
    <row r="63" spans="1:23" ht="15" thickBot="1" x14ac:dyDescent="0.4">
      <c r="B63" s="77"/>
      <c r="C63" s="67"/>
      <c r="D63" s="67"/>
      <c r="E63" s="67"/>
      <c r="F63" s="67"/>
      <c r="G63" s="67"/>
      <c r="H63" s="67"/>
      <c r="I63" s="67"/>
      <c r="J63" s="67"/>
      <c r="K63" s="67"/>
      <c r="L63" s="78"/>
      <c r="M63" s="67"/>
      <c r="N63" s="67"/>
      <c r="O63" s="67"/>
      <c r="P63" s="67"/>
      <c r="Q63" s="67"/>
      <c r="R63" s="67"/>
      <c r="S63" s="67"/>
      <c r="T63" s="67"/>
      <c r="U63" s="67"/>
      <c r="V63" s="67"/>
      <c r="W63" s="78"/>
    </row>
    <row r="64" spans="1:23" x14ac:dyDescent="0.35">
      <c r="B64" s="20" t="s">
        <v>26</v>
      </c>
      <c r="C64" s="21"/>
      <c r="D64" s="21"/>
      <c r="E64" s="21"/>
      <c r="F64" s="21"/>
      <c r="G64" s="21"/>
      <c r="H64" s="21"/>
      <c r="I64" s="21"/>
      <c r="J64" s="21"/>
      <c r="K64" s="21"/>
      <c r="L64" s="21"/>
      <c r="M64" s="21"/>
      <c r="N64" s="21"/>
      <c r="O64" s="21"/>
      <c r="P64" s="21"/>
      <c r="Q64" s="21"/>
      <c r="R64" s="643"/>
      <c r="S64" s="643"/>
      <c r="T64" s="765"/>
      <c r="U64" s="766"/>
      <c r="V64" s="766"/>
      <c r="W64" s="767"/>
    </row>
    <row r="65" spans="1:23" x14ac:dyDescent="0.35">
      <c r="A65" s="1">
        <f>VLOOKUP(B65,'Player Info'!B5:C55,2,FALSE)</f>
        <v>14</v>
      </c>
      <c r="B65" s="63" t="str">
        <f>B15</f>
        <v>Bruns</v>
      </c>
      <c r="C65" s="2">
        <f>C15-IF(($B66)&gt;=(C$10),(IF(($B66)-18&gt;=(C$10),2,1)),0)</f>
        <v>4</v>
      </c>
      <c r="D65" s="2">
        <f t="shared" ref="D65:K65" si="17">D15-IF(($B66)&gt;=(D$10),(IF(($B66)-18&gt;=(D$10),2,1)),0)</f>
        <v>6</v>
      </c>
      <c r="E65" s="2">
        <f t="shared" si="17"/>
        <v>5</v>
      </c>
      <c r="F65" s="2">
        <f t="shared" si="17"/>
        <v>7</v>
      </c>
      <c r="G65" s="2">
        <f t="shared" si="17"/>
        <v>6</v>
      </c>
      <c r="H65" s="2">
        <f t="shared" si="17"/>
        <v>7</v>
      </c>
      <c r="I65" s="2">
        <f t="shared" si="17"/>
        <v>3</v>
      </c>
      <c r="J65" s="2">
        <f t="shared" si="17"/>
        <v>6</v>
      </c>
      <c r="K65" s="2">
        <f t="shared" si="17"/>
        <v>5</v>
      </c>
      <c r="L65">
        <f>SUM(C65:K65)</f>
        <v>49</v>
      </c>
      <c r="M65" s="2">
        <f t="shared" ref="M65:U65" si="18">M15-IF(($B66)&gt;=(M$10),(IF(($B66)-18&gt;=(M$10),2,1)),0)</f>
        <v>4</v>
      </c>
      <c r="N65" s="2">
        <f t="shared" si="18"/>
        <v>5</v>
      </c>
      <c r="O65" s="2">
        <f t="shared" si="18"/>
        <v>4</v>
      </c>
      <c r="P65" s="2">
        <f t="shared" si="18"/>
        <v>8</v>
      </c>
      <c r="Q65" s="2">
        <f t="shared" si="18"/>
        <v>4</v>
      </c>
      <c r="R65" s="2">
        <f t="shared" si="18"/>
        <v>4</v>
      </c>
      <c r="S65" s="2">
        <f t="shared" si="18"/>
        <v>6</v>
      </c>
      <c r="T65" s="2">
        <f t="shared" si="18"/>
        <v>3</v>
      </c>
      <c r="U65" s="2">
        <f t="shared" si="18"/>
        <v>4</v>
      </c>
      <c r="V65">
        <f>SUM(M65:U65)</f>
        <v>42</v>
      </c>
      <c r="W65" s="12">
        <f>SUM(V65+L65)</f>
        <v>91</v>
      </c>
    </row>
    <row r="66" spans="1:23" x14ac:dyDescent="0.35">
      <c r="A66" s="1" t="s">
        <v>38</v>
      </c>
      <c r="B66" s="65">
        <f>A65-(MIN(A67,A65))</f>
        <v>2</v>
      </c>
      <c r="C66" s="2"/>
      <c r="D66" s="2"/>
      <c r="E66" s="2"/>
      <c r="F66" s="2"/>
      <c r="G66" s="2"/>
      <c r="H66" s="2"/>
      <c r="I66" s="2"/>
      <c r="J66" s="2"/>
      <c r="K66" s="2"/>
      <c r="M66" s="2"/>
      <c r="N66" s="2"/>
      <c r="O66" s="2"/>
      <c r="P66" s="2"/>
      <c r="Q66" s="2"/>
      <c r="R66" s="2"/>
      <c r="S66" s="2"/>
      <c r="T66" s="2"/>
      <c r="U66" s="2"/>
      <c r="W66" s="12"/>
    </row>
    <row r="67" spans="1:23" x14ac:dyDescent="0.35">
      <c r="A67" s="1">
        <f>VLOOKUP(B67,'Player Info'!B5:C55,2,FALSE)</f>
        <v>12</v>
      </c>
      <c r="B67" s="63" t="str">
        <f>B16</f>
        <v>Stremlau</v>
      </c>
      <c r="C67" s="2">
        <f>C16-IF(($B68)&gt;=(C$10),(IF(($B68)-18&gt;=(C$10),2,1)),0)</f>
        <v>5</v>
      </c>
      <c r="D67" s="2">
        <f t="shared" ref="D67:K67" si="19">D16-IF(($B68)&gt;=(D$10),(IF(($B68)-18&gt;=(D$10),2,1)),0)</f>
        <v>4</v>
      </c>
      <c r="E67" s="2">
        <f t="shared" si="19"/>
        <v>6</v>
      </c>
      <c r="F67" s="2">
        <f t="shared" si="19"/>
        <v>4</v>
      </c>
      <c r="G67" s="2">
        <f t="shared" si="19"/>
        <v>3</v>
      </c>
      <c r="H67" s="2">
        <f t="shared" si="19"/>
        <v>5</v>
      </c>
      <c r="I67" s="2">
        <f t="shared" si="19"/>
        <v>4</v>
      </c>
      <c r="J67" s="2">
        <f t="shared" si="19"/>
        <v>7</v>
      </c>
      <c r="K67" s="2">
        <f t="shared" si="19"/>
        <v>4</v>
      </c>
      <c r="L67">
        <f>SUM(C67:K67)</f>
        <v>42</v>
      </c>
      <c r="M67" s="2">
        <f t="shared" ref="M67:U67" si="20">M16-IF(($B68)&gt;=(M$10),(IF(($B68)-18&gt;=(M$10),2,1)),0)</f>
        <v>5</v>
      </c>
      <c r="N67" s="2">
        <f t="shared" si="20"/>
        <v>5</v>
      </c>
      <c r="O67" s="2">
        <f t="shared" si="20"/>
        <v>5</v>
      </c>
      <c r="P67" s="2">
        <f t="shared" si="20"/>
        <v>6</v>
      </c>
      <c r="Q67" s="2">
        <f t="shared" si="20"/>
        <v>6</v>
      </c>
      <c r="R67" s="2">
        <f t="shared" si="20"/>
        <v>6</v>
      </c>
      <c r="S67" s="2">
        <f t="shared" si="20"/>
        <v>6</v>
      </c>
      <c r="T67" s="2">
        <f t="shared" si="20"/>
        <v>4</v>
      </c>
      <c r="U67" s="2">
        <f t="shared" si="20"/>
        <v>5</v>
      </c>
      <c r="V67">
        <f>SUM(M67:U67)</f>
        <v>48</v>
      </c>
      <c r="W67" s="12">
        <f>SUM(V67+L67)</f>
        <v>90</v>
      </c>
    </row>
    <row r="68" spans="1:23" x14ac:dyDescent="0.35">
      <c r="B68" s="63">
        <f>A67-(MIN(A65,A67))</f>
        <v>0</v>
      </c>
      <c r="W68" s="5"/>
    </row>
    <row r="69" spans="1:23" ht="15.5" x14ac:dyDescent="0.35">
      <c r="B69" s="198" t="str">
        <f>B65</f>
        <v>Bruns</v>
      </c>
      <c r="C69" s="183">
        <f>IF((C65)&lt;&gt;(C67),(IF((C67)&gt;(C65),(1),(0))),(0.5))</f>
        <v>1</v>
      </c>
      <c r="D69" s="183">
        <f t="shared" ref="D69:U69" si="21">IF((D65)&lt;&gt;(D67),(IF((D67)&gt;(D65),(1),(0))),(0.5))</f>
        <v>0</v>
      </c>
      <c r="E69" s="183">
        <f t="shared" si="21"/>
        <v>1</v>
      </c>
      <c r="F69" s="183">
        <f t="shared" si="21"/>
        <v>0</v>
      </c>
      <c r="G69" s="183">
        <f t="shared" si="21"/>
        <v>0</v>
      </c>
      <c r="H69" s="183">
        <f t="shared" si="21"/>
        <v>0</v>
      </c>
      <c r="I69" s="183">
        <f t="shared" si="21"/>
        <v>1</v>
      </c>
      <c r="J69" s="183">
        <f t="shared" si="21"/>
        <v>1</v>
      </c>
      <c r="K69" s="183">
        <f t="shared" si="21"/>
        <v>0</v>
      </c>
      <c r="L69" s="183">
        <f>SUM(C69:K69)</f>
        <v>4</v>
      </c>
      <c r="M69" s="183">
        <f t="shared" si="21"/>
        <v>1</v>
      </c>
      <c r="N69" s="183">
        <f t="shared" si="21"/>
        <v>0.5</v>
      </c>
      <c r="O69" s="183">
        <f t="shared" si="21"/>
        <v>1</v>
      </c>
      <c r="P69" s="183">
        <f t="shared" si="21"/>
        <v>0</v>
      </c>
      <c r="Q69" s="183">
        <f t="shared" si="21"/>
        <v>1</v>
      </c>
      <c r="R69" s="183">
        <f t="shared" si="21"/>
        <v>1</v>
      </c>
      <c r="S69" s="183">
        <f t="shared" si="21"/>
        <v>0.5</v>
      </c>
      <c r="T69" s="183">
        <f t="shared" si="21"/>
        <v>1</v>
      </c>
      <c r="U69" s="183">
        <f t="shared" si="21"/>
        <v>1</v>
      </c>
      <c r="V69" s="183">
        <f>SUM(M69:U69)</f>
        <v>7</v>
      </c>
      <c r="W69" s="203">
        <f>SUM(V69+L69)</f>
        <v>11</v>
      </c>
    </row>
    <row r="70" spans="1:23" ht="16" thickBot="1" x14ac:dyDescent="0.4">
      <c r="B70" s="204" t="str">
        <f>B67</f>
        <v>Stremlau</v>
      </c>
      <c r="C70" s="194">
        <f>IF((C67)&lt;&gt;(C65),(IF((C65)&gt;(C67),(1),(0))),(0.5))</f>
        <v>0</v>
      </c>
      <c r="D70" s="194">
        <f t="shared" ref="D70:U70" si="22">IF((D67)&lt;&gt;(D65),(IF((D65)&gt;(D67),(1),(0))),(0.5))</f>
        <v>1</v>
      </c>
      <c r="E70" s="194">
        <f t="shared" si="22"/>
        <v>0</v>
      </c>
      <c r="F70" s="194">
        <f t="shared" si="22"/>
        <v>1</v>
      </c>
      <c r="G70" s="194">
        <f t="shared" si="22"/>
        <v>1</v>
      </c>
      <c r="H70" s="194">
        <f t="shared" si="22"/>
        <v>1</v>
      </c>
      <c r="I70" s="194">
        <f t="shared" si="22"/>
        <v>0</v>
      </c>
      <c r="J70" s="194">
        <f t="shared" si="22"/>
        <v>0</v>
      </c>
      <c r="K70" s="194">
        <f t="shared" si="22"/>
        <v>1</v>
      </c>
      <c r="L70" s="194">
        <f>SUM(C70:K70)</f>
        <v>5</v>
      </c>
      <c r="M70" s="194">
        <f t="shared" si="22"/>
        <v>0</v>
      </c>
      <c r="N70" s="194">
        <f t="shared" si="22"/>
        <v>0.5</v>
      </c>
      <c r="O70" s="194">
        <f t="shared" si="22"/>
        <v>0</v>
      </c>
      <c r="P70" s="194">
        <f t="shared" si="22"/>
        <v>1</v>
      </c>
      <c r="Q70" s="194">
        <f t="shared" si="22"/>
        <v>0</v>
      </c>
      <c r="R70" s="194">
        <f t="shared" si="22"/>
        <v>0</v>
      </c>
      <c r="S70" s="194">
        <f t="shared" si="22"/>
        <v>0.5</v>
      </c>
      <c r="T70" s="194">
        <f t="shared" si="22"/>
        <v>0</v>
      </c>
      <c r="U70" s="194">
        <f t="shared" si="22"/>
        <v>0</v>
      </c>
      <c r="V70" s="194">
        <f>SUM(M70:U70)</f>
        <v>2</v>
      </c>
      <c r="W70" s="195">
        <f>SUM(L70,V70)</f>
        <v>7</v>
      </c>
    </row>
    <row r="71" spans="1:23" ht="15" thickBot="1" x14ac:dyDescent="0.4"/>
    <row r="72" spans="1:23" x14ac:dyDescent="0.35">
      <c r="B72" s="20" t="s">
        <v>27</v>
      </c>
      <c r="C72" s="21"/>
      <c r="D72" s="21"/>
      <c r="E72" s="21"/>
      <c r="F72" s="21"/>
      <c r="G72" s="21"/>
      <c r="H72" s="21"/>
      <c r="I72" s="21"/>
      <c r="J72" s="21"/>
      <c r="K72" s="21"/>
      <c r="L72" s="21"/>
      <c r="M72" s="21"/>
      <c r="N72" s="21"/>
      <c r="O72" s="21"/>
      <c r="P72" s="21"/>
      <c r="Q72" s="21"/>
      <c r="R72" s="643"/>
      <c r="S72" s="643"/>
      <c r="T72" s="765"/>
      <c r="U72" s="766"/>
      <c r="V72" s="766"/>
      <c r="W72" s="767"/>
    </row>
    <row r="73" spans="1:23" x14ac:dyDescent="0.35">
      <c r="A73" s="1">
        <f>VLOOKUP(B73,'Player Info'!B5:C55,2,FALSE)</f>
        <v>16</v>
      </c>
      <c r="B73" s="63" t="str">
        <f>B17</f>
        <v>Salter</v>
      </c>
      <c r="C73">
        <f t="shared" ref="C73:K73" si="23">C17-IF(($B74)&gt;=(C$10),(IF(($B74)-18&gt;=(C$10),2,1)),0)</f>
        <v>5</v>
      </c>
      <c r="D73">
        <f t="shared" si="23"/>
        <v>5</v>
      </c>
      <c r="E73">
        <f t="shared" si="23"/>
        <v>4</v>
      </c>
      <c r="F73">
        <f t="shared" si="23"/>
        <v>6</v>
      </c>
      <c r="G73">
        <f t="shared" si="23"/>
        <v>4</v>
      </c>
      <c r="H73">
        <f t="shared" si="23"/>
        <v>6</v>
      </c>
      <c r="I73">
        <f t="shared" si="23"/>
        <v>2</v>
      </c>
      <c r="J73">
        <f t="shared" si="23"/>
        <v>7</v>
      </c>
      <c r="K73">
        <f t="shared" si="23"/>
        <v>5</v>
      </c>
      <c r="L73">
        <f>SUM(C73:K73)</f>
        <v>44</v>
      </c>
      <c r="M73">
        <f t="shared" ref="M73:U73" si="24">M17-IF(($B74)&gt;=(M$10),(IF(($B74)-18&gt;=(M$10),2,1)),0)</f>
        <v>5</v>
      </c>
      <c r="N73">
        <f t="shared" si="24"/>
        <v>6</v>
      </c>
      <c r="O73">
        <f t="shared" si="24"/>
        <v>8</v>
      </c>
      <c r="P73">
        <f t="shared" si="24"/>
        <v>5</v>
      </c>
      <c r="Q73">
        <f t="shared" si="24"/>
        <v>5</v>
      </c>
      <c r="R73">
        <f t="shared" si="24"/>
        <v>2</v>
      </c>
      <c r="S73">
        <f t="shared" si="24"/>
        <v>8</v>
      </c>
      <c r="T73">
        <f t="shared" si="24"/>
        <v>5</v>
      </c>
      <c r="U73">
        <f t="shared" si="24"/>
        <v>4</v>
      </c>
      <c r="V73">
        <f>SUM(M73:U73)</f>
        <v>48</v>
      </c>
      <c r="W73" s="5">
        <f>SUM(L73+V73)</f>
        <v>92</v>
      </c>
    </row>
    <row r="74" spans="1:23" x14ac:dyDescent="0.35">
      <c r="A74" s="1" t="s">
        <v>38</v>
      </c>
      <c r="B74" s="65">
        <f>A73-(MIN(A73,A75))</f>
        <v>1</v>
      </c>
      <c r="W74" s="5"/>
    </row>
    <row r="75" spans="1:23" x14ac:dyDescent="0.35">
      <c r="A75" s="1">
        <f>VLOOKUP(B75,'Player Info'!B5:C55,2,FALSE)</f>
        <v>15</v>
      </c>
      <c r="B75" s="63" t="str">
        <f>B18</f>
        <v>Reimers</v>
      </c>
      <c r="C75">
        <f t="shared" ref="C75:K75" si="25">C18-IF(($B76)&gt;=(C$10),(IF(($B76)-18&gt;=(C$10),2,1)),0)</f>
        <v>4</v>
      </c>
      <c r="D75">
        <f t="shared" si="25"/>
        <v>8</v>
      </c>
      <c r="E75">
        <f t="shared" si="25"/>
        <v>5</v>
      </c>
      <c r="F75">
        <f t="shared" si="25"/>
        <v>6</v>
      </c>
      <c r="G75">
        <f t="shared" si="25"/>
        <v>2</v>
      </c>
      <c r="H75">
        <f t="shared" si="25"/>
        <v>6</v>
      </c>
      <c r="I75">
        <f t="shared" si="25"/>
        <v>3</v>
      </c>
      <c r="J75">
        <f t="shared" si="25"/>
        <v>6</v>
      </c>
      <c r="K75">
        <f t="shared" si="25"/>
        <v>5</v>
      </c>
      <c r="L75">
        <f>SUM(C75:K75)</f>
        <v>45</v>
      </c>
      <c r="M75">
        <f t="shared" ref="M75:U75" si="26">M18-IF(($B76)&gt;=(M$10),(IF(($B76)-18&gt;=(M$10),2,1)),0)</f>
        <v>4</v>
      </c>
      <c r="N75">
        <f t="shared" si="26"/>
        <v>5</v>
      </c>
      <c r="O75">
        <f t="shared" si="26"/>
        <v>4</v>
      </c>
      <c r="P75">
        <f t="shared" si="26"/>
        <v>5</v>
      </c>
      <c r="Q75">
        <f t="shared" si="26"/>
        <v>4</v>
      </c>
      <c r="R75">
        <f t="shared" si="26"/>
        <v>6</v>
      </c>
      <c r="S75">
        <f t="shared" si="26"/>
        <v>6</v>
      </c>
      <c r="T75">
        <f t="shared" si="26"/>
        <v>5</v>
      </c>
      <c r="U75">
        <f t="shared" si="26"/>
        <v>5</v>
      </c>
      <c r="V75">
        <f>SUM(M75:U75)</f>
        <v>44</v>
      </c>
      <c r="W75" s="5">
        <f>SUM(V75+L75)</f>
        <v>89</v>
      </c>
    </row>
    <row r="76" spans="1:23" x14ac:dyDescent="0.35">
      <c r="B76" s="63">
        <f>A75-(MIN(A73,A75))</f>
        <v>0</v>
      </c>
      <c r="W76" s="5"/>
    </row>
    <row r="77" spans="1:23" ht="15.5" x14ac:dyDescent="0.35">
      <c r="B77" s="198" t="str">
        <f>B73</f>
        <v>Salter</v>
      </c>
      <c r="C77" s="183">
        <f>IF((C73)&lt;&gt;(C75),(IF((C75)&gt;(C73),(1),(0))),(0.5))</f>
        <v>0</v>
      </c>
      <c r="D77" s="183">
        <f t="shared" ref="D77:U77" si="27">IF((D73)&lt;&gt;(D75),(IF((D75)&gt;(D73),(1),(0))),(0.5))</f>
        <v>1</v>
      </c>
      <c r="E77" s="183">
        <f t="shared" si="27"/>
        <v>1</v>
      </c>
      <c r="F77" s="183">
        <f t="shared" si="27"/>
        <v>0.5</v>
      </c>
      <c r="G77" s="183">
        <f t="shared" si="27"/>
        <v>0</v>
      </c>
      <c r="H77" s="183">
        <f t="shared" si="27"/>
        <v>0.5</v>
      </c>
      <c r="I77" s="183">
        <f t="shared" si="27"/>
        <v>1</v>
      </c>
      <c r="J77" s="183">
        <f t="shared" si="27"/>
        <v>0</v>
      </c>
      <c r="K77" s="183">
        <f t="shared" si="27"/>
        <v>0.5</v>
      </c>
      <c r="L77" s="183">
        <f>SUM(C77:K77)</f>
        <v>4.5</v>
      </c>
      <c r="M77" s="183">
        <f t="shared" si="27"/>
        <v>0</v>
      </c>
      <c r="N77" s="183">
        <f t="shared" si="27"/>
        <v>0</v>
      </c>
      <c r="O77" s="183">
        <f t="shared" si="27"/>
        <v>0</v>
      </c>
      <c r="P77" s="183">
        <f t="shared" si="27"/>
        <v>0.5</v>
      </c>
      <c r="Q77" s="183">
        <f t="shared" si="27"/>
        <v>0</v>
      </c>
      <c r="R77" s="183">
        <f t="shared" si="27"/>
        <v>1</v>
      </c>
      <c r="S77" s="183">
        <f t="shared" si="27"/>
        <v>0</v>
      </c>
      <c r="T77" s="183">
        <f t="shared" si="27"/>
        <v>0.5</v>
      </c>
      <c r="U77" s="183">
        <f t="shared" si="27"/>
        <v>1</v>
      </c>
      <c r="V77" s="183">
        <f>SUM(M77:U77)</f>
        <v>3</v>
      </c>
      <c r="W77" s="193">
        <f>SUM(L77+V77)</f>
        <v>7.5</v>
      </c>
    </row>
    <row r="78" spans="1:23" ht="16" thickBot="1" x14ac:dyDescent="0.4">
      <c r="B78" s="204" t="str">
        <f>B75</f>
        <v>Reimers</v>
      </c>
      <c r="C78" s="194">
        <f>IF((C75)&lt;&gt;(C73),(IF((C73)&gt;(C75),(1),(0))),(0.5))</f>
        <v>1</v>
      </c>
      <c r="D78" s="194">
        <f t="shared" ref="D78:U78" si="28">IF((D75)&lt;&gt;(D73),(IF((D73)&gt;(D75),(1),(0))),(0.5))</f>
        <v>0</v>
      </c>
      <c r="E78" s="194">
        <f t="shared" si="28"/>
        <v>0</v>
      </c>
      <c r="F78" s="194">
        <f t="shared" si="28"/>
        <v>0.5</v>
      </c>
      <c r="G78" s="194">
        <f t="shared" si="28"/>
        <v>1</v>
      </c>
      <c r="H78" s="194">
        <f t="shared" si="28"/>
        <v>0.5</v>
      </c>
      <c r="I78" s="194">
        <f t="shared" si="28"/>
        <v>0</v>
      </c>
      <c r="J78" s="194">
        <f t="shared" si="28"/>
        <v>1</v>
      </c>
      <c r="K78" s="194">
        <f t="shared" si="28"/>
        <v>0.5</v>
      </c>
      <c r="L78" s="194">
        <f>SUM(C78:K78)</f>
        <v>4.5</v>
      </c>
      <c r="M78" s="194">
        <f t="shared" si="28"/>
        <v>1</v>
      </c>
      <c r="N78" s="194">
        <f t="shared" si="28"/>
        <v>1</v>
      </c>
      <c r="O78" s="194">
        <f t="shared" si="28"/>
        <v>1</v>
      </c>
      <c r="P78" s="194">
        <f t="shared" si="28"/>
        <v>0.5</v>
      </c>
      <c r="Q78" s="194">
        <f t="shared" si="28"/>
        <v>1</v>
      </c>
      <c r="R78" s="194">
        <f t="shared" si="28"/>
        <v>0</v>
      </c>
      <c r="S78" s="194">
        <f t="shared" si="28"/>
        <v>1</v>
      </c>
      <c r="T78" s="194">
        <f t="shared" si="28"/>
        <v>0.5</v>
      </c>
      <c r="U78" s="194">
        <f t="shared" si="28"/>
        <v>0</v>
      </c>
      <c r="V78" s="194">
        <f>SUM(M78:U78)</f>
        <v>6</v>
      </c>
      <c r="W78" s="195">
        <f>SUM(L78+V78)</f>
        <v>10.5</v>
      </c>
    </row>
    <row r="79" spans="1:23" ht="15" thickBot="1" x14ac:dyDescent="0.4">
      <c r="B79" s="190"/>
    </row>
    <row r="80" spans="1:23" x14ac:dyDescent="0.35">
      <c r="B80" s="20" t="s">
        <v>51</v>
      </c>
      <c r="C80" s="21"/>
      <c r="D80" s="21"/>
      <c r="E80" s="21"/>
      <c r="F80" s="21"/>
      <c r="G80" s="21"/>
      <c r="H80" s="21"/>
      <c r="I80" s="21"/>
      <c r="J80" s="21"/>
      <c r="K80" s="21"/>
      <c r="L80" s="21"/>
      <c r="M80" s="21"/>
      <c r="N80" s="21"/>
      <c r="O80" s="21"/>
      <c r="P80" s="21"/>
      <c r="Q80" s="21"/>
      <c r="R80" s="643"/>
      <c r="S80" s="643"/>
      <c r="T80" s="765"/>
      <c r="U80" s="766"/>
      <c r="V80" s="766"/>
      <c r="W80" s="767"/>
    </row>
    <row r="81" spans="1:23" x14ac:dyDescent="0.35">
      <c r="A81" s="1">
        <f>VLOOKUP(B81,'Player Info'!B5:C55,2,FALSE)</f>
        <v>16</v>
      </c>
      <c r="B81" s="63" t="str">
        <f>B19</f>
        <v>Havel</v>
      </c>
      <c r="C81">
        <f t="shared" ref="C81:K81" si="29">C19-IF(($B82)&gt;=(C$10),(IF(($B82)-18&gt;=(C$10),2,1)),0)</f>
        <v>5</v>
      </c>
      <c r="D81">
        <f t="shared" si="29"/>
        <v>8</v>
      </c>
      <c r="E81">
        <f t="shared" si="29"/>
        <v>5</v>
      </c>
      <c r="F81">
        <f t="shared" si="29"/>
        <v>6</v>
      </c>
      <c r="G81">
        <f t="shared" si="29"/>
        <v>4</v>
      </c>
      <c r="H81">
        <f t="shared" si="29"/>
        <v>6</v>
      </c>
      <c r="I81">
        <f t="shared" si="29"/>
        <v>2</v>
      </c>
      <c r="J81">
        <f t="shared" si="29"/>
        <v>7</v>
      </c>
      <c r="K81">
        <f t="shared" si="29"/>
        <v>5</v>
      </c>
      <c r="L81">
        <f>SUM(C81:K81)</f>
        <v>48</v>
      </c>
      <c r="M81">
        <f t="shared" ref="M81:U81" si="30">M19-IF(($B82)&gt;=(M$10),(IF(($B82)-18&gt;=(M$10),2,1)),0)</f>
        <v>4</v>
      </c>
      <c r="N81">
        <f t="shared" si="30"/>
        <v>4</v>
      </c>
      <c r="O81">
        <f t="shared" si="30"/>
        <v>4</v>
      </c>
      <c r="P81">
        <f t="shared" si="30"/>
        <v>6</v>
      </c>
      <c r="Q81">
        <f t="shared" si="30"/>
        <v>5</v>
      </c>
      <c r="R81">
        <f t="shared" si="30"/>
        <v>4</v>
      </c>
      <c r="S81">
        <f t="shared" si="30"/>
        <v>7</v>
      </c>
      <c r="T81">
        <f t="shared" si="30"/>
        <v>4</v>
      </c>
      <c r="U81">
        <f t="shared" si="30"/>
        <v>5</v>
      </c>
      <c r="V81">
        <f>SUM(M81:U81)</f>
        <v>43</v>
      </c>
      <c r="W81" s="5">
        <f>SUM(L81+V81)</f>
        <v>91</v>
      </c>
    </row>
    <row r="82" spans="1:23" x14ac:dyDescent="0.35">
      <c r="A82" s="1" t="s">
        <v>38</v>
      </c>
      <c r="B82" s="65">
        <f>A81-(MIN(A81,A83))</f>
        <v>0</v>
      </c>
      <c r="W82" s="5"/>
    </row>
    <row r="83" spans="1:23" x14ac:dyDescent="0.35">
      <c r="A83" s="1">
        <f>VLOOKUP(B83,'Player Info'!B5:C55,2,FALSE)</f>
        <v>18</v>
      </c>
      <c r="B83" s="63" t="str">
        <f>B20</f>
        <v>Greiner</v>
      </c>
      <c r="C83">
        <f t="shared" ref="C83:K83" si="31">C20-IF(($B84)&gt;=(C$10),(IF(($B84)-18&gt;=(C$10),2,1)),0)</f>
        <v>4</v>
      </c>
      <c r="D83">
        <f t="shared" si="31"/>
        <v>6</v>
      </c>
      <c r="E83">
        <f t="shared" si="31"/>
        <v>6</v>
      </c>
      <c r="F83">
        <f t="shared" si="31"/>
        <v>4</v>
      </c>
      <c r="G83">
        <f t="shared" si="31"/>
        <v>4</v>
      </c>
      <c r="H83">
        <f t="shared" si="31"/>
        <v>4</v>
      </c>
      <c r="I83">
        <f t="shared" si="31"/>
        <v>2</v>
      </c>
      <c r="J83">
        <f t="shared" si="31"/>
        <v>7</v>
      </c>
      <c r="K83">
        <f t="shared" si="31"/>
        <v>4</v>
      </c>
      <c r="L83">
        <f>SUM(C83:K83)</f>
        <v>41</v>
      </c>
      <c r="M83">
        <f t="shared" ref="M83:U83" si="32">M20-IF(($B84)&gt;=(M$10),(IF(($B84)-18&gt;=(M$10),2,1)),0)</f>
        <v>5</v>
      </c>
      <c r="N83">
        <f t="shared" si="32"/>
        <v>3</v>
      </c>
      <c r="O83">
        <f t="shared" si="32"/>
        <v>4</v>
      </c>
      <c r="P83">
        <f t="shared" si="32"/>
        <v>5</v>
      </c>
      <c r="Q83">
        <f t="shared" si="32"/>
        <v>5</v>
      </c>
      <c r="R83">
        <f t="shared" si="32"/>
        <v>4</v>
      </c>
      <c r="S83">
        <f t="shared" si="32"/>
        <v>6</v>
      </c>
      <c r="T83">
        <f t="shared" si="32"/>
        <v>4</v>
      </c>
      <c r="U83">
        <f t="shared" si="32"/>
        <v>4</v>
      </c>
      <c r="V83">
        <f>SUM(M83:U83)</f>
        <v>40</v>
      </c>
      <c r="W83" s="5">
        <f>SUM(L83+V83)</f>
        <v>81</v>
      </c>
    </row>
    <row r="84" spans="1:23" x14ac:dyDescent="0.35">
      <c r="B84" s="63">
        <f>A83-(MIN(A81,A83))</f>
        <v>2</v>
      </c>
      <c r="W84" s="5"/>
    </row>
    <row r="85" spans="1:23" ht="15.5" x14ac:dyDescent="0.35">
      <c r="B85" s="198" t="str">
        <f>B81</f>
        <v>Havel</v>
      </c>
      <c r="C85" s="137">
        <f>IF((C81)&lt;&gt;(C83),(IF((C83)&gt;(C81),(1),(0))),(0.5))</f>
        <v>0</v>
      </c>
      <c r="D85" s="137">
        <f t="shared" ref="D85:U85" si="33">IF((D81)&lt;&gt;(D83),(IF((D83)&gt;(D81),(1),(0))),(0.5))</f>
        <v>0</v>
      </c>
      <c r="E85" s="137">
        <f t="shared" si="33"/>
        <v>1</v>
      </c>
      <c r="F85" s="137">
        <f t="shared" si="33"/>
        <v>0</v>
      </c>
      <c r="G85" s="137">
        <f t="shared" si="33"/>
        <v>0.5</v>
      </c>
      <c r="H85" s="137">
        <f t="shared" si="33"/>
        <v>0</v>
      </c>
      <c r="I85" s="137">
        <f t="shared" si="33"/>
        <v>0.5</v>
      </c>
      <c r="J85" s="137">
        <f t="shared" si="33"/>
        <v>0.5</v>
      </c>
      <c r="K85" s="137">
        <f t="shared" si="33"/>
        <v>0</v>
      </c>
      <c r="L85" s="137">
        <f>SUM(C85:K85)</f>
        <v>2.5</v>
      </c>
      <c r="M85" s="137">
        <f t="shared" si="33"/>
        <v>1</v>
      </c>
      <c r="N85" s="137">
        <f t="shared" si="33"/>
        <v>0</v>
      </c>
      <c r="O85" s="137">
        <f t="shared" si="33"/>
        <v>0.5</v>
      </c>
      <c r="P85" s="137">
        <f t="shared" si="33"/>
        <v>0</v>
      </c>
      <c r="Q85" s="137">
        <f t="shared" si="33"/>
        <v>0.5</v>
      </c>
      <c r="R85" s="137">
        <f t="shared" si="33"/>
        <v>0.5</v>
      </c>
      <c r="S85" s="137">
        <f t="shared" si="33"/>
        <v>0</v>
      </c>
      <c r="T85" s="137">
        <f t="shared" si="33"/>
        <v>0.5</v>
      </c>
      <c r="U85" s="137">
        <f t="shared" si="33"/>
        <v>0</v>
      </c>
      <c r="V85" s="137">
        <f>SUM(M85:U85)</f>
        <v>3</v>
      </c>
      <c r="W85" s="192">
        <f>SUM(L85+V85)</f>
        <v>5.5</v>
      </c>
    </row>
    <row r="86" spans="1:23" ht="16" thickBot="1" x14ac:dyDescent="0.4">
      <c r="B86" s="204" t="str">
        <f>B83</f>
        <v>Greiner</v>
      </c>
      <c r="C86" s="114">
        <f>IF((C83)&lt;&gt;(C81),(IF((C81)&gt;(C83),(1),(0))),(0.5))</f>
        <v>1</v>
      </c>
      <c r="D86" s="114">
        <f t="shared" ref="D86:U86" si="34">IF((D83)&lt;&gt;(D81),(IF((D81)&gt;(D83),(1),(0))),(0.5))</f>
        <v>1</v>
      </c>
      <c r="E86" s="114">
        <f t="shared" si="34"/>
        <v>0</v>
      </c>
      <c r="F86" s="114">
        <f t="shared" si="34"/>
        <v>1</v>
      </c>
      <c r="G86" s="114">
        <f t="shared" si="34"/>
        <v>0.5</v>
      </c>
      <c r="H86" s="114">
        <f t="shared" si="34"/>
        <v>1</v>
      </c>
      <c r="I86" s="114">
        <f t="shared" si="34"/>
        <v>0.5</v>
      </c>
      <c r="J86" s="114">
        <f t="shared" si="34"/>
        <v>0.5</v>
      </c>
      <c r="K86" s="114">
        <f t="shared" si="34"/>
        <v>1</v>
      </c>
      <c r="L86" s="114">
        <f>SUM(C86:K86)</f>
        <v>6.5</v>
      </c>
      <c r="M86" s="114">
        <f t="shared" si="34"/>
        <v>0</v>
      </c>
      <c r="N86" s="114">
        <f t="shared" si="34"/>
        <v>1</v>
      </c>
      <c r="O86" s="114">
        <f t="shared" si="34"/>
        <v>0.5</v>
      </c>
      <c r="P86" s="114">
        <f t="shared" si="34"/>
        <v>1</v>
      </c>
      <c r="Q86" s="114">
        <f t="shared" si="34"/>
        <v>0.5</v>
      </c>
      <c r="R86" s="114">
        <f t="shared" si="34"/>
        <v>0.5</v>
      </c>
      <c r="S86" s="114">
        <f t="shared" si="34"/>
        <v>1</v>
      </c>
      <c r="T86" s="114">
        <f t="shared" si="34"/>
        <v>0.5</v>
      </c>
      <c r="U86" s="114">
        <f t="shared" si="34"/>
        <v>1</v>
      </c>
      <c r="V86" s="114">
        <f>SUM(M86:U86)</f>
        <v>6</v>
      </c>
      <c r="W86" s="115">
        <f>SUM(L86+V86)</f>
        <v>12.5</v>
      </c>
    </row>
    <row r="87" spans="1:23" ht="15" thickBot="1" x14ac:dyDescent="0.4"/>
    <row r="88" spans="1:23" x14ac:dyDescent="0.35">
      <c r="B88" s="20" t="s">
        <v>52</v>
      </c>
      <c r="C88" s="21"/>
      <c r="D88" s="21"/>
      <c r="E88" s="21"/>
      <c r="F88" s="21"/>
      <c r="G88" s="21"/>
      <c r="H88" s="21"/>
      <c r="I88" s="21"/>
      <c r="J88" s="21"/>
      <c r="K88" s="21"/>
      <c r="L88" s="21"/>
      <c r="M88" s="21"/>
      <c r="N88" s="21"/>
      <c r="O88" s="21"/>
      <c r="P88" s="21"/>
      <c r="Q88" s="21"/>
      <c r="R88" s="643"/>
      <c r="S88" s="643"/>
      <c r="T88" s="670"/>
      <c r="U88" s="671"/>
      <c r="V88" s="671"/>
      <c r="W88" s="672"/>
    </row>
    <row r="89" spans="1:23" x14ac:dyDescent="0.35">
      <c r="A89" s="1">
        <f>VLOOKUP(B89,'Player Info'!B5:C55,2,FALSE)</f>
        <v>17</v>
      </c>
      <c r="B89" s="63" t="str">
        <f>B21</f>
        <v>Tilley</v>
      </c>
      <c r="C89">
        <f t="shared" ref="C89:K89" si="35">C21-IF(($B90)&gt;=(C$10),(IF(($B90)-18&gt;=(C$10),2,1)),0)</f>
        <v>5</v>
      </c>
      <c r="D89">
        <f t="shared" si="35"/>
        <v>8</v>
      </c>
      <c r="E89">
        <f t="shared" si="35"/>
        <v>5</v>
      </c>
      <c r="F89">
        <f t="shared" si="35"/>
        <v>4</v>
      </c>
      <c r="G89">
        <f t="shared" si="35"/>
        <v>5</v>
      </c>
      <c r="H89">
        <f t="shared" si="35"/>
        <v>5</v>
      </c>
      <c r="I89">
        <f t="shared" si="35"/>
        <v>3</v>
      </c>
      <c r="J89">
        <f t="shared" si="35"/>
        <v>6</v>
      </c>
      <c r="K89">
        <f t="shared" si="35"/>
        <v>6</v>
      </c>
      <c r="L89">
        <f>SUM(C89:K89)</f>
        <v>47</v>
      </c>
      <c r="M89">
        <f t="shared" ref="M89:U89" si="36">M21-IF(($B90)&gt;=(M$10),(IF(($B90)-18&gt;=(M$10),2,1)),0)</f>
        <v>5</v>
      </c>
      <c r="N89">
        <f t="shared" si="36"/>
        <v>6</v>
      </c>
      <c r="O89">
        <f t="shared" si="36"/>
        <v>5</v>
      </c>
      <c r="P89">
        <f t="shared" si="36"/>
        <v>7</v>
      </c>
      <c r="Q89">
        <f t="shared" si="36"/>
        <v>3</v>
      </c>
      <c r="R89">
        <f t="shared" si="36"/>
        <v>4</v>
      </c>
      <c r="S89">
        <f t="shared" si="36"/>
        <v>7</v>
      </c>
      <c r="T89">
        <f t="shared" si="36"/>
        <v>4</v>
      </c>
      <c r="U89">
        <f t="shared" si="36"/>
        <v>5</v>
      </c>
      <c r="V89">
        <f>SUM(M89:U89)</f>
        <v>46</v>
      </c>
      <c r="W89" s="5">
        <f>SUM(L89+V89)</f>
        <v>93</v>
      </c>
    </row>
    <row r="90" spans="1:23" x14ac:dyDescent="0.35">
      <c r="A90" s="1" t="s">
        <v>38</v>
      </c>
      <c r="B90" s="65">
        <f>A89-(MIN(A89,A91))</f>
        <v>0</v>
      </c>
      <c r="W90" s="5"/>
    </row>
    <row r="91" spans="1:23" x14ac:dyDescent="0.35">
      <c r="A91" s="1">
        <f>VLOOKUP(B91,'Player Info'!B5:C55,2,FALSE)</f>
        <v>20</v>
      </c>
      <c r="B91" s="63" t="str">
        <f>B22</f>
        <v>Hart</v>
      </c>
      <c r="C91">
        <f t="shared" ref="C91:K91" si="37">C22-IF(($B92)&gt;=(C$10),(IF(($B92)-18&gt;=(C$10),2,1)),0)</f>
        <v>5</v>
      </c>
      <c r="D91">
        <f t="shared" si="37"/>
        <v>5</v>
      </c>
      <c r="E91">
        <f t="shared" si="37"/>
        <v>6</v>
      </c>
      <c r="F91">
        <f t="shared" si="37"/>
        <v>5</v>
      </c>
      <c r="G91">
        <f t="shared" si="37"/>
        <v>4</v>
      </c>
      <c r="H91">
        <f t="shared" si="37"/>
        <v>6</v>
      </c>
      <c r="I91">
        <f t="shared" si="37"/>
        <v>3</v>
      </c>
      <c r="J91">
        <f t="shared" si="37"/>
        <v>7</v>
      </c>
      <c r="K91">
        <f t="shared" si="37"/>
        <v>6</v>
      </c>
      <c r="L91">
        <f>SUM(C91:K91)</f>
        <v>47</v>
      </c>
      <c r="M91">
        <f t="shared" ref="M91:U91" si="38">M22-IF(($B92)&gt;=(M$10),(IF(($B92)-18&gt;=(M$10),2,1)),0)</f>
        <v>4</v>
      </c>
      <c r="N91">
        <f t="shared" si="38"/>
        <v>4</v>
      </c>
      <c r="O91">
        <f t="shared" si="38"/>
        <v>6</v>
      </c>
      <c r="P91">
        <f t="shared" si="38"/>
        <v>7</v>
      </c>
      <c r="Q91">
        <f t="shared" si="38"/>
        <v>5</v>
      </c>
      <c r="R91">
        <f t="shared" si="38"/>
        <v>5</v>
      </c>
      <c r="S91">
        <f t="shared" si="38"/>
        <v>7</v>
      </c>
      <c r="T91">
        <f t="shared" si="38"/>
        <v>4</v>
      </c>
      <c r="U91">
        <f t="shared" si="38"/>
        <v>5</v>
      </c>
      <c r="V91">
        <f>SUM(M91:U91)</f>
        <v>47</v>
      </c>
      <c r="W91" s="5">
        <f>SUM(L91+V91)</f>
        <v>94</v>
      </c>
    </row>
    <row r="92" spans="1:23" x14ac:dyDescent="0.35">
      <c r="B92" s="63">
        <f>A91-(MIN(A89,A91))</f>
        <v>3</v>
      </c>
      <c r="W92" s="5"/>
    </row>
    <row r="93" spans="1:23" ht="15.5" x14ac:dyDescent="0.35">
      <c r="B93" s="198" t="str">
        <f>B89</f>
        <v>Tilley</v>
      </c>
      <c r="C93" s="137">
        <f t="shared" ref="C93:K93" si="39">IF((C89)&lt;&gt;(C91),(IF((C91)&gt;(C89),(1),(0))),(0.5))</f>
        <v>0.5</v>
      </c>
      <c r="D93" s="137">
        <f t="shared" si="39"/>
        <v>0</v>
      </c>
      <c r="E93" s="137">
        <f t="shared" si="39"/>
        <v>1</v>
      </c>
      <c r="F93" s="137">
        <f t="shared" si="39"/>
        <v>1</v>
      </c>
      <c r="G93" s="137">
        <f t="shared" si="39"/>
        <v>0</v>
      </c>
      <c r="H93" s="137">
        <f t="shared" si="39"/>
        <v>1</v>
      </c>
      <c r="I93" s="137">
        <f t="shared" si="39"/>
        <v>0.5</v>
      </c>
      <c r="J93" s="137">
        <f t="shared" si="39"/>
        <v>1</v>
      </c>
      <c r="K93" s="137">
        <f t="shared" si="39"/>
        <v>0.5</v>
      </c>
      <c r="L93" s="137">
        <f>SUM(C93:K93)</f>
        <v>5.5</v>
      </c>
      <c r="M93" s="137">
        <f t="shared" ref="M93:U93" si="40">IF((M89)&lt;&gt;(M91),(IF((M91)&gt;(M89),(1),(0))),(0.5))</f>
        <v>0</v>
      </c>
      <c r="N93" s="137">
        <f t="shared" si="40"/>
        <v>0</v>
      </c>
      <c r="O93" s="137">
        <f>IF((O89)&lt;&gt;(O91),(IF((O91)&gt;(O89),(1),(0))),(0.5))</f>
        <v>1</v>
      </c>
      <c r="P93" s="137">
        <f t="shared" si="40"/>
        <v>0.5</v>
      </c>
      <c r="Q93" s="137">
        <f t="shared" si="40"/>
        <v>1</v>
      </c>
      <c r="R93" s="137">
        <f t="shared" si="40"/>
        <v>1</v>
      </c>
      <c r="S93" s="137">
        <f t="shared" si="40"/>
        <v>0.5</v>
      </c>
      <c r="T93" s="137">
        <f t="shared" si="40"/>
        <v>0.5</v>
      </c>
      <c r="U93" s="137">
        <f t="shared" si="40"/>
        <v>0.5</v>
      </c>
      <c r="V93" s="137">
        <f>SUM(M93:U93)</f>
        <v>5</v>
      </c>
      <c r="W93" s="192">
        <f>SUM(L93+V93)</f>
        <v>10.5</v>
      </c>
    </row>
    <row r="94" spans="1:23" ht="16" thickBot="1" x14ac:dyDescent="0.4">
      <c r="B94" s="204" t="str">
        <f>B91</f>
        <v>Hart</v>
      </c>
      <c r="C94" s="114">
        <f t="shared" ref="C94:K94" si="41">IF((C91)&lt;&gt;(C89),(IF((C89)&gt;(C91),(1),(0))),(0.5))</f>
        <v>0.5</v>
      </c>
      <c r="D94" s="114">
        <f t="shared" si="41"/>
        <v>1</v>
      </c>
      <c r="E94" s="114">
        <f t="shared" si="41"/>
        <v>0</v>
      </c>
      <c r="F94" s="114">
        <f t="shared" si="41"/>
        <v>0</v>
      </c>
      <c r="G94" s="114">
        <f t="shared" si="41"/>
        <v>1</v>
      </c>
      <c r="H94" s="114">
        <f t="shared" si="41"/>
        <v>0</v>
      </c>
      <c r="I94" s="114">
        <f t="shared" si="41"/>
        <v>0.5</v>
      </c>
      <c r="J94" s="114">
        <f t="shared" si="41"/>
        <v>0</v>
      </c>
      <c r="K94" s="114">
        <f t="shared" si="41"/>
        <v>0.5</v>
      </c>
      <c r="L94" s="114">
        <f>SUM(C94:K94)</f>
        <v>3.5</v>
      </c>
      <c r="M94" s="114">
        <f t="shared" ref="M94:U94" si="42">IF((M91)&lt;&gt;(M89),(IF((M89)&gt;(M91),(1),(0))),(0.5))</f>
        <v>1</v>
      </c>
      <c r="N94" s="114">
        <f t="shared" si="42"/>
        <v>1</v>
      </c>
      <c r="O94" s="114">
        <f t="shared" si="42"/>
        <v>0</v>
      </c>
      <c r="P94" s="114">
        <f t="shared" si="42"/>
        <v>0.5</v>
      </c>
      <c r="Q94" s="114">
        <f t="shared" si="42"/>
        <v>0</v>
      </c>
      <c r="R94" s="114">
        <f t="shared" si="42"/>
        <v>0</v>
      </c>
      <c r="S94" s="114">
        <f t="shared" si="42"/>
        <v>0.5</v>
      </c>
      <c r="T94" s="114">
        <f t="shared" si="42"/>
        <v>0.5</v>
      </c>
      <c r="U94" s="114">
        <f t="shared" si="42"/>
        <v>0.5</v>
      </c>
      <c r="V94" s="114">
        <f>SUM(M94:U94)</f>
        <v>4</v>
      </c>
      <c r="W94" s="115">
        <f>SUM(L94+V94)</f>
        <v>7.5</v>
      </c>
    </row>
    <row r="95" spans="1:23" ht="15" thickBot="1" x14ac:dyDescent="0.4">
      <c r="B95" s="190"/>
    </row>
    <row r="96" spans="1:23" x14ac:dyDescent="0.35">
      <c r="B96" s="20" t="s">
        <v>53</v>
      </c>
      <c r="C96" s="21"/>
      <c r="D96" s="21"/>
      <c r="E96" s="21"/>
      <c r="F96" s="21"/>
      <c r="G96" s="21"/>
      <c r="H96" s="21"/>
      <c r="I96" s="21"/>
      <c r="J96" s="21"/>
      <c r="K96" s="21"/>
      <c r="L96" s="21"/>
      <c r="M96" s="21"/>
      <c r="N96" s="21"/>
      <c r="O96" s="21"/>
      <c r="P96" s="21"/>
      <c r="Q96" s="21"/>
      <c r="R96" s="643"/>
      <c r="S96" s="643"/>
      <c r="T96" s="670"/>
      <c r="U96" s="671"/>
      <c r="V96" s="671"/>
      <c r="W96" s="672"/>
    </row>
    <row r="97" spans="1:23" x14ac:dyDescent="0.35">
      <c r="A97" s="1">
        <f>VLOOKUP(B97,'Player Info'!B5:C55,2,FALSE)</f>
        <v>26</v>
      </c>
      <c r="B97" s="63" t="str">
        <f>B23</f>
        <v>Stever</v>
      </c>
      <c r="C97">
        <f t="shared" ref="C97:K97" si="43">C23-IF(($B98)&gt;=(C$10),(IF(($B98)-18&gt;=(C$10),2,1)),0)</f>
        <v>6</v>
      </c>
      <c r="D97">
        <f t="shared" si="43"/>
        <v>8</v>
      </c>
      <c r="E97">
        <f t="shared" si="43"/>
        <v>5</v>
      </c>
      <c r="F97">
        <f t="shared" si="43"/>
        <v>7</v>
      </c>
      <c r="G97">
        <f t="shared" si="43"/>
        <v>4</v>
      </c>
      <c r="H97">
        <f t="shared" si="43"/>
        <v>6</v>
      </c>
      <c r="I97">
        <f t="shared" si="43"/>
        <v>4</v>
      </c>
      <c r="J97">
        <f t="shared" si="43"/>
        <v>6</v>
      </c>
      <c r="K97">
        <f t="shared" si="43"/>
        <v>7</v>
      </c>
      <c r="L97">
        <f>SUM(C97:K97)</f>
        <v>53</v>
      </c>
      <c r="M97">
        <f t="shared" ref="M97:U97" si="44">M23-IF(($B98)&gt;=(M$10),(IF(($B98)-18&gt;=(M$10),2,1)),0)</f>
        <v>4</v>
      </c>
      <c r="N97">
        <f t="shared" si="44"/>
        <v>5</v>
      </c>
      <c r="O97">
        <f t="shared" si="44"/>
        <v>5</v>
      </c>
      <c r="P97">
        <f t="shared" si="44"/>
        <v>6</v>
      </c>
      <c r="Q97">
        <f t="shared" si="44"/>
        <v>5</v>
      </c>
      <c r="R97">
        <f t="shared" si="44"/>
        <v>5</v>
      </c>
      <c r="S97">
        <f t="shared" si="44"/>
        <v>8</v>
      </c>
      <c r="T97">
        <f t="shared" si="44"/>
        <v>8</v>
      </c>
      <c r="U97">
        <f t="shared" si="44"/>
        <v>7</v>
      </c>
      <c r="V97">
        <f>SUM(M97:U97)</f>
        <v>53</v>
      </c>
      <c r="W97" s="5">
        <f>SUM(L97+V97)</f>
        <v>106</v>
      </c>
    </row>
    <row r="98" spans="1:23" x14ac:dyDescent="0.35">
      <c r="A98" s="1" t="s">
        <v>38</v>
      </c>
      <c r="B98" s="65">
        <f>A97-(MIN(A97,A99))</f>
        <v>5</v>
      </c>
      <c r="W98" s="5"/>
    </row>
    <row r="99" spans="1:23" x14ac:dyDescent="0.35">
      <c r="A99" s="1">
        <f>VLOOKUP(B99,'Player Info'!B5:C55,2,FALSE)</f>
        <v>21</v>
      </c>
      <c r="B99" s="63" t="str">
        <f>B24</f>
        <v>Rogers</v>
      </c>
      <c r="C99">
        <f t="shared" ref="C99:K99" si="45">C24-IF(($B100)&gt;=(C$10),(IF(($B100)-18&gt;=(C$10),2,1)),0)</f>
        <v>5</v>
      </c>
      <c r="D99">
        <f t="shared" si="45"/>
        <v>7</v>
      </c>
      <c r="E99">
        <f t="shared" si="45"/>
        <v>6</v>
      </c>
      <c r="F99">
        <f t="shared" si="45"/>
        <v>6</v>
      </c>
      <c r="G99">
        <f t="shared" si="45"/>
        <v>4</v>
      </c>
      <c r="H99">
        <f t="shared" si="45"/>
        <v>6</v>
      </c>
      <c r="I99">
        <f t="shared" si="45"/>
        <v>5</v>
      </c>
      <c r="J99">
        <f t="shared" si="45"/>
        <v>8</v>
      </c>
      <c r="K99">
        <f t="shared" si="45"/>
        <v>6</v>
      </c>
      <c r="L99">
        <f>SUM(C99:K99)</f>
        <v>53</v>
      </c>
      <c r="M99">
        <f t="shared" ref="M99:U99" si="46">M24-IF(($B100)&gt;=(M$10),(IF(($B100)-18&gt;=(M$10),2,1)),0)</f>
        <v>8</v>
      </c>
      <c r="N99">
        <f t="shared" si="46"/>
        <v>4</v>
      </c>
      <c r="O99">
        <f t="shared" si="46"/>
        <v>6</v>
      </c>
      <c r="P99">
        <f t="shared" si="46"/>
        <v>6</v>
      </c>
      <c r="Q99">
        <f t="shared" si="46"/>
        <v>5</v>
      </c>
      <c r="R99">
        <f t="shared" si="46"/>
        <v>5</v>
      </c>
      <c r="S99">
        <f t="shared" si="46"/>
        <v>5</v>
      </c>
      <c r="T99">
        <f t="shared" si="46"/>
        <v>7</v>
      </c>
      <c r="U99">
        <f t="shared" si="46"/>
        <v>6</v>
      </c>
      <c r="V99">
        <f>SUM(M99:U99)</f>
        <v>52</v>
      </c>
      <c r="W99" s="5">
        <f>SUM(L99+V99)</f>
        <v>105</v>
      </c>
    </row>
    <row r="100" spans="1:23" x14ac:dyDescent="0.35">
      <c r="A100" s="1" t="s">
        <v>38</v>
      </c>
      <c r="B100" s="63">
        <f>A99-(MIN(A97,A99))</f>
        <v>0</v>
      </c>
      <c r="W100" s="5"/>
    </row>
    <row r="101" spans="1:23" ht="15.5" x14ac:dyDescent="0.35">
      <c r="B101" s="198" t="str">
        <f>B97</f>
        <v>Stever</v>
      </c>
      <c r="C101" s="137">
        <f>IF((C97)&lt;&gt;(C99),(IF((C99)&gt;(C97),(1),(0))),(0.5))</f>
        <v>0</v>
      </c>
      <c r="D101" s="137">
        <f t="shared" ref="D101:U101" si="47">IF((D97)&lt;&gt;(D99),(IF((D99)&gt;(D97),(1),(0))),(0.5))</f>
        <v>0</v>
      </c>
      <c r="E101" s="137">
        <f t="shared" si="47"/>
        <v>1</v>
      </c>
      <c r="F101" s="137">
        <f t="shared" si="47"/>
        <v>0</v>
      </c>
      <c r="G101" s="137">
        <f t="shared" si="47"/>
        <v>0.5</v>
      </c>
      <c r="H101" s="137">
        <f t="shared" si="47"/>
        <v>0.5</v>
      </c>
      <c r="I101" s="137">
        <f t="shared" si="47"/>
        <v>1</v>
      </c>
      <c r="J101" s="137">
        <f t="shared" si="47"/>
        <v>1</v>
      </c>
      <c r="K101" s="137">
        <f t="shared" si="47"/>
        <v>0</v>
      </c>
      <c r="L101" s="137">
        <f>SUM(C101:K101)</f>
        <v>4</v>
      </c>
      <c r="M101" s="137">
        <f t="shared" si="47"/>
        <v>1</v>
      </c>
      <c r="N101" s="137">
        <f t="shared" si="47"/>
        <v>0</v>
      </c>
      <c r="O101" s="137">
        <f t="shared" si="47"/>
        <v>1</v>
      </c>
      <c r="P101" s="137">
        <f t="shared" si="47"/>
        <v>0.5</v>
      </c>
      <c r="Q101" s="137">
        <f t="shared" si="47"/>
        <v>0.5</v>
      </c>
      <c r="R101" s="137">
        <f t="shared" si="47"/>
        <v>0.5</v>
      </c>
      <c r="S101" s="137">
        <f t="shared" si="47"/>
        <v>0</v>
      </c>
      <c r="T101" s="137">
        <f t="shared" si="47"/>
        <v>0</v>
      </c>
      <c r="U101" s="137">
        <f t="shared" si="47"/>
        <v>0</v>
      </c>
      <c r="V101" s="137">
        <f>SUM(M101:U101)</f>
        <v>3.5</v>
      </c>
      <c r="W101" s="192">
        <f>SUM(L101,V101)</f>
        <v>7.5</v>
      </c>
    </row>
    <row r="102" spans="1:23" ht="16" thickBot="1" x14ac:dyDescent="0.4">
      <c r="B102" s="204" t="str">
        <f>B99</f>
        <v>Rogers</v>
      </c>
      <c r="C102" s="114">
        <f>IF((C99)&lt;&gt;(C97),(IF((C97)&gt;(C99),(1),(0))),(0.5))</f>
        <v>1</v>
      </c>
      <c r="D102" s="114">
        <f t="shared" ref="D102:U102" si="48">IF((D99)&lt;&gt;(D97),(IF((D97)&gt;(D99),(1),(0))),(0.5))</f>
        <v>1</v>
      </c>
      <c r="E102" s="114">
        <f t="shared" si="48"/>
        <v>0</v>
      </c>
      <c r="F102" s="114">
        <f t="shared" si="48"/>
        <v>1</v>
      </c>
      <c r="G102" s="114">
        <f t="shared" si="48"/>
        <v>0.5</v>
      </c>
      <c r="H102" s="114">
        <f t="shared" si="48"/>
        <v>0.5</v>
      </c>
      <c r="I102" s="114">
        <f t="shared" si="48"/>
        <v>0</v>
      </c>
      <c r="J102" s="114">
        <f t="shared" si="48"/>
        <v>0</v>
      </c>
      <c r="K102" s="114">
        <f t="shared" si="48"/>
        <v>1</v>
      </c>
      <c r="L102" s="114">
        <f>SUM(C102:K102)</f>
        <v>5</v>
      </c>
      <c r="M102" s="114">
        <f t="shared" si="48"/>
        <v>0</v>
      </c>
      <c r="N102" s="114">
        <f t="shared" si="48"/>
        <v>1</v>
      </c>
      <c r="O102" s="114">
        <f t="shared" si="48"/>
        <v>0</v>
      </c>
      <c r="P102" s="114">
        <f t="shared" si="48"/>
        <v>0.5</v>
      </c>
      <c r="Q102" s="114">
        <f t="shared" si="48"/>
        <v>0.5</v>
      </c>
      <c r="R102" s="114">
        <f t="shared" si="48"/>
        <v>0.5</v>
      </c>
      <c r="S102" s="114">
        <f t="shared" si="48"/>
        <v>1</v>
      </c>
      <c r="T102" s="114">
        <f t="shared" si="48"/>
        <v>1</v>
      </c>
      <c r="U102" s="114">
        <f t="shared" si="48"/>
        <v>1</v>
      </c>
      <c r="V102" s="114">
        <f>SUM(M102:U102)</f>
        <v>5.5</v>
      </c>
      <c r="W102" s="115">
        <f>SUM(L102+V102)</f>
        <v>10.5</v>
      </c>
    </row>
    <row r="103" spans="1:23" ht="15" thickBot="1" x14ac:dyDescent="0.4"/>
    <row r="104" spans="1:23" x14ac:dyDescent="0.35">
      <c r="B104" s="20" t="s">
        <v>54</v>
      </c>
      <c r="C104" s="21"/>
      <c r="D104" s="21"/>
      <c r="E104" s="21"/>
      <c r="F104" s="21"/>
      <c r="G104" s="21"/>
      <c r="H104" s="21"/>
      <c r="I104" s="21"/>
      <c r="J104" s="21"/>
      <c r="K104" s="21"/>
      <c r="L104" s="21"/>
      <c r="M104" s="21"/>
      <c r="N104" s="21"/>
      <c r="O104" s="21"/>
      <c r="P104" s="21"/>
      <c r="Q104" s="21"/>
      <c r="R104" s="643"/>
      <c r="S104" s="643"/>
      <c r="T104" s="670"/>
      <c r="U104" s="671"/>
      <c r="V104" s="671"/>
      <c r="W104" s="672"/>
    </row>
    <row r="105" spans="1:23" x14ac:dyDescent="0.35">
      <c r="A105" s="1">
        <f>VLOOKUP(B105,'Player Info'!B5:C55,2,FALSE)</f>
        <v>26</v>
      </c>
      <c r="B105" s="63" t="str">
        <f>B25</f>
        <v>Mueller</v>
      </c>
      <c r="C105" t="e">
        <f t="shared" ref="C105:K105" si="49">C25-IF(($B106)&gt;=(C$10),(IF(($B106)-18&gt;=(C$10),2,1)),0)</f>
        <v>#N/A</v>
      </c>
      <c r="D105" t="e">
        <f t="shared" si="49"/>
        <v>#N/A</v>
      </c>
      <c r="E105" t="e">
        <f t="shared" si="49"/>
        <v>#N/A</v>
      </c>
      <c r="F105" t="e">
        <f t="shared" si="49"/>
        <v>#N/A</v>
      </c>
      <c r="G105" t="e">
        <f t="shared" si="49"/>
        <v>#N/A</v>
      </c>
      <c r="H105" t="e">
        <f t="shared" si="49"/>
        <v>#N/A</v>
      </c>
      <c r="I105" t="e">
        <f t="shared" si="49"/>
        <v>#N/A</v>
      </c>
      <c r="J105" t="e">
        <f t="shared" si="49"/>
        <v>#N/A</v>
      </c>
      <c r="K105" t="e">
        <f t="shared" si="49"/>
        <v>#N/A</v>
      </c>
      <c r="L105" t="e">
        <f>SUM(C105:K105)</f>
        <v>#N/A</v>
      </c>
      <c r="M105" t="e">
        <f t="shared" ref="M105:U105" si="50">M25-IF(($B106)&gt;=(M$10),(IF(($B106)-18&gt;=(M$10),2,1)),0)</f>
        <v>#N/A</v>
      </c>
      <c r="N105" t="e">
        <f t="shared" si="50"/>
        <v>#N/A</v>
      </c>
      <c r="O105" t="e">
        <f t="shared" si="50"/>
        <v>#N/A</v>
      </c>
      <c r="P105" t="e">
        <f t="shared" si="50"/>
        <v>#N/A</v>
      </c>
      <c r="Q105" t="e">
        <f t="shared" si="50"/>
        <v>#N/A</v>
      </c>
      <c r="R105" t="e">
        <f t="shared" si="50"/>
        <v>#N/A</v>
      </c>
      <c r="S105" t="e">
        <f t="shared" si="50"/>
        <v>#N/A</v>
      </c>
      <c r="T105" t="e">
        <f t="shared" si="50"/>
        <v>#N/A</v>
      </c>
      <c r="U105" t="e">
        <f t="shared" si="50"/>
        <v>#N/A</v>
      </c>
      <c r="V105" t="e">
        <f>SUM(M105:U105)</f>
        <v>#N/A</v>
      </c>
      <c r="W105" s="5" t="e">
        <f>SUM(L105+V105)</f>
        <v>#N/A</v>
      </c>
    </row>
    <row r="106" spans="1:23" x14ac:dyDescent="0.35">
      <c r="A106" s="1" t="s">
        <v>38</v>
      </c>
      <c r="B106" s="65" t="e">
        <f>A105-(MIN(A105,A107))</f>
        <v>#N/A</v>
      </c>
      <c r="W106" s="5"/>
    </row>
    <row r="107" spans="1:23" x14ac:dyDescent="0.35">
      <c r="A107" s="1" t="e">
        <f>VLOOKUP(B107,'Player Info'!B5:C55,2,FALSE)</f>
        <v>#N/A</v>
      </c>
      <c r="B107" s="63" t="str">
        <f>B26</f>
        <v>Unknown</v>
      </c>
      <c r="C107" t="e">
        <f t="shared" ref="C107:K107" si="51">C26-IF(($B108)&gt;=(C$10),(IF(($B108)-18&gt;=(C$10),2,1)),0)</f>
        <v>#N/A</v>
      </c>
      <c r="D107" t="e">
        <f t="shared" si="51"/>
        <v>#N/A</v>
      </c>
      <c r="E107" t="e">
        <f t="shared" si="51"/>
        <v>#N/A</v>
      </c>
      <c r="F107" t="e">
        <f t="shared" si="51"/>
        <v>#N/A</v>
      </c>
      <c r="G107" t="e">
        <f t="shared" si="51"/>
        <v>#N/A</v>
      </c>
      <c r="H107" t="e">
        <f t="shared" si="51"/>
        <v>#N/A</v>
      </c>
      <c r="I107" t="e">
        <f t="shared" si="51"/>
        <v>#N/A</v>
      </c>
      <c r="J107" t="e">
        <f t="shared" si="51"/>
        <v>#N/A</v>
      </c>
      <c r="K107" t="e">
        <f t="shared" si="51"/>
        <v>#N/A</v>
      </c>
      <c r="L107" t="e">
        <f>SUM(C107:K107)</f>
        <v>#N/A</v>
      </c>
      <c r="M107" t="e">
        <f t="shared" ref="M107:U107" si="52">M26-IF(($B108)&gt;=(M$10),(IF(($B108)-18&gt;=(M$10),2,1)),0)</f>
        <v>#N/A</v>
      </c>
      <c r="N107" t="e">
        <f t="shared" si="52"/>
        <v>#N/A</v>
      </c>
      <c r="O107" t="e">
        <f t="shared" si="52"/>
        <v>#N/A</v>
      </c>
      <c r="P107" t="e">
        <f t="shared" si="52"/>
        <v>#N/A</v>
      </c>
      <c r="Q107" t="e">
        <f t="shared" si="52"/>
        <v>#N/A</v>
      </c>
      <c r="R107" t="e">
        <f t="shared" si="52"/>
        <v>#N/A</v>
      </c>
      <c r="S107" t="e">
        <f t="shared" si="52"/>
        <v>#N/A</v>
      </c>
      <c r="T107" t="e">
        <f t="shared" si="52"/>
        <v>#N/A</v>
      </c>
      <c r="U107" t="e">
        <f t="shared" si="52"/>
        <v>#N/A</v>
      </c>
      <c r="V107" t="e">
        <f>SUM(M107:U107)</f>
        <v>#N/A</v>
      </c>
      <c r="W107" s="5" t="e">
        <f>SUM(L107+V107)</f>
        <v>#N/A</v>
      </c>
    </row>
    <row r="108" spans="1:23" x14ac:dyDescent="0.35">
      <c r="A108" s="1" t="s">
        <v>38</v>
      </c>
      <c r="B108" s="63" t="e">
        <f>A107-(MIN(A105,A107))</f>
        <v>#N/A</v>
      </c>
      <c r="W108" s="5"/>
    </row>
    <row r="109" spans="1:23" ht="15.5" x14ac:dyDescent="0.35">
      <c r="B109" s="198" t="str">
        <f>B105</f>
        <v>Mueller</v>
      </c>
      <c r="C109" s="137" t="e">
        <f>IF((C105)&lt;&gt;(C107),(IF((C107)&gt;(C105),(1),(0))),(0.5))</f>
        <v>#N/A</v>
      </c>
      <c r="D109" s="137" t="e">
        <f t="shared" ref="D109:U109" si="53">IF((D105)&lt;&gt;(D107),(IF((D107)&gt;(D105),(1),(0))),(0.5))</f>
        <v>#N/A</v>
      </c>
      <c r="E109" s="137" t="e">
        <f t="shared" si="53"/>
        <v>#N/A</v>
      </c>
      <c r="F109" s="137" t="e">
        <f t="shared" si="53"/>
        <v>#N/A</v>
      </c>
      <c r="G109" s="137" t="e">
        <f t="shared" si="53"/>
        <v>#N/A</v>
      </c>
      <c r="H109" s="137" t="e">
        <f t="shared" si="53"/>
        <v>#N/A</v>
      </c>
      <c r="I109" s="137" t="e">
        <f t="shared" si="53"/>
        <v>#N/A</v>
      </c>
      <c r="J109" s="137" t="e">
        <f t="shared" si="53"/>
        <v>#N/A</v>
      </c>
      <c r="K109" s="137" t="e">
        <f t="shared" si="53"/>
        <v>#N/A</v>
      </c>
      <c r="L109" s="137" t="e">
        <f>SUM(C109:K109)</f>
        <v>#N/A</v>
      </c>
      <c r="M109" s="137" t="e">
        <f t="shared" si="53"/>
        <v>#N/A</v>
      </c>
      <c r="N109" s="137" t="e">
        <f t="shared" si="53"/>
        <v>#N/A</v>
      </c>
      <c r="O109" s="137" t="e">
        <f t="shared" si="53"/>
        <v>#N/A</v>
      </c>
      <c r="P109" s="137" t="e">
        <f t="shared" si="53"/>
        <v>#N/A</v>
      </c>
      <c r="Q109" s="137" t="e">
        <f t="shared" si="53"/>
        <v>#N/A</v>
      </c>
      <c r="R109" s="137" t="e">
        <f t="shared" si="53"/>
        <v>#N/A</v>
      </c>
      <c r="S109" s="137" t="e">
        <f t="shared" si="53"/>
        <v>#N/A</v>
      </c>
      <c r="T109" s="137" t="e">
        <f t="shared" si="53"/>
        <v>#N/A</v>
      </c>
      <c r="U109" s="137" t="e">
        <f t="shared" si="53"/>
        <v>#N/A</v>
      </c>
      <c r="V109" s="137" t="e">
        <f>SUM(M109:U109)</f>
        <v>#N/A</v>
      </c>
      <c r="W109" s="192" t="e">
        <f>SUM(L109,V109)</f>
        <v>#N/A</v>
      </c>
    </row>
    <row r="110" spans="1:23" ht="16" thickBot="1" x14ac:dyDescent="0.4">
      <c r="B110" s="204" t="str">
        <f>B107</f>
        <v>Unknown</v>
      </c>
      <c r="C110" s="114" t="e">
        <f>IF((C107)&lt;&gt;(C105),(IF((C105)&gt;(C107),(1),(0))),(0.5))</f>
        <v>#N/A</v>
      </c>
      <c r="D110" s="114" t="e">
        <f t="shared" ref="D110:U110" si="54">IF((D107)&lt;&gt;(D105),(IF((D105)&gt;(D107),(1),(0))),(0.5))</f>
        <v>#N/A</v>
      </c>
      <c r="E110" s="114" t="e">
        <f t="shared" si="54"/>
        <v>#N/A</v>
      </c>
      <c r="F110" s="114" t="e">
        <f t="shared" si="54"/>
        <v>#N/A</v>
      </c>
      <c r="G110" s="114" t="e">
        <f t="shared" si="54"/>
        <v>#N/A</v>
      </c>
      <c r="H110" s="114" t="e">
        <f t="shared" si="54"/>
        <v>#N/A</v>
      </c>
      <c r="I110" s="114" t="e">
        <f t="shared" si="54"/>
        <v>#N/A</v>
      </c>
      <c r="J110" s="114" t="e">
        <f t="shared" si="54"/>
        <v>#N/A</v>
      </c>
      <c r="K110" s="114" t="e">
        <f t="shared" si="54"/>
        <v>#N/A</v>
      </c>
      <c r="L110" s="114" t="e">
        <f>SUM(C110:K110)</f>
        <v>#N/A</v>
      </c>
      <c r="M110" s="114" t="e">
        <f t="shared" si="54"/>
        <v>#N/A</v>
      </c>
      <c r="N110" s="114" t="e">
        <f t="shared" si="54"/>
        <v>#N/A</v>
      </c>
      <c r="O110" s="114" t="e">
        <f t="shared" si="54"/>
        <v>#N/A</v>
      </c>
      <c r="P110" s="114" t="e">
        <f t="shared" si="54"/>
        <v>#N/A</v>
      </c>
      <c r="Q110" s="114" t="e">
        <f t="shared" si="54"/>
        <v>#N/A</v>
      </c>
      <c r="R110" s="114" t="e">
        <f t="shared" si="54"/>
        <v>#N/A</v>
      </c>
      <c r="S110" s="114" t="e">
        <f t="shared" si="54"/>
        <v>#N/A</v>
      </c>
      <c r="T110" s="114" t="e">
        <f t="shared" si="54"/>
        <v>#N/A</v>
      </c>
      <c r="U110" s="114" t="e">
        <f t="shared" si="54"/>
        <v>#N/A</v>
      </c>
      <c r="V110" s="114" t="e">
        <f>SUM(M110:U110)</f>
        <v>#N/A</v>
      </c>
      <c r="W110" s="115" t="e">
        <f>SUM(L110+V110)</f>
        <v>#N/A</v>
      </c>
    </row>
    <row r="111" spans="1:23" x14ac:dyDescent="0.35">
      <c r="B111" s="67"/>
      <c r="C111" s="136"/>
      <c r="D111" s="136"/>
      <c r="E111" s="136"/>
      <c r="F111" s="136"/>
      <c r="G111" s="136"/>
      <c r="H111" s="136"/>
      <c r="I111" s="136"/>
      <c r="J111" s="136"/>
      <c r="K111" s="136"/>
      <c r="L111" s="136"/>
      <c r="M111" s="136"/>
      <c r="N111" s="136"/>
      <c r="O111" s="136"/>
      <c r="P111" s="136"/>
      <c r="Q111" s="136"/>
      <c r="R111" s="771"/>
      <c r="S111" s="771"/>
      <c r="T111" s="591"/>
      <c r="U111" s="591"/>
      <c r="V111" s="591"/>
      <c r="W111" s="591"/>
    </row>
    <row r="112" spans="1:23" ht="21" x14ac:dyDescent="0.5">
      <c r="B112" s="33" t="s">
        <v>28</v>
      </c>
      <c r="C112" s="34"/>
      <c r="D112" s="34"/>
      <c r="E112" s="34"/>
      <c r="F112" s="34"/>
      <c r="G112" s="34"/>
      <c r="H112" s="34"/>
      <c r="I112" s="34"/>
      <c r="J112" s="34"/>
      <c r="K112" s="34"/>
      <c r="L112" s="34"/>
      <c r="M112" s="654" t="s">
        <v>84</v>
      </c>
      <c r="N112" s="654"/>
      <c r="O112" s="654"/>
      <c r="P112" s="654"/>
      <c r="Q112" s="654"/>
      <c r="R112" s="654"/>
      <c r="S112" s="337">
        <f>COUNTIF(C132:U132, "&gt;0")</f>
        <v>0</v>
      </c>
      <c r="T112" s="655" t="s">
        <v>83</v>
      </c>
      <c r="U112" s="655"/>
      <c r="V112" s="339" t="e">
        <f>80/S112</f>
        <v>#DIV/0!</v>
      </c>
      <c r="W112" s="338" t="s">
        <v>90</v>
      </c>
    </row>
    <row r="113" spans="2:23" x14ac:dyDescent="0.35">
      <c r="B113" s="283" t="s">
        <v>0</v>
      </c>
      <c r="C113" s="8">
        <v>1</v>
      </c>
      <c r="D113" s="8">
        <v>2</v>
      </c>
      <c r="E113" s="8">
        <v>3</v>
      </c>
      <c r="F113" s="8">
        <v>4</v>
      </c>
      <c r="G113" s="8">
        <v>5</v>
      </c>
      <c r="H113" s="8">
        <v>6</v>
      </c>
      <c r="I113" s="8">
        <v>7</v>
      </c>
      <c r="J113" s="8">
        <v>8</v>
      </c>
      <c r="K113" s="8">
        <v>9</v>
      </c>
      <c r="L113" s="8" t="s">
        <v>1</v>
      </c>
      <c r="M113" s="8">
        <v>10</v>
      </c>
      <c r="N113" s="8">
        <v>11</v>
      </c>
      <c r="O113" s="8">
        <v>12</v>
      </c>
      <c r="P113" s="8">
        <v>13</v>
      </c>
      <c r="Q113" s="8">
        <v>14</v>
      </c>
      <c r="R113" s="8">
        <v>15</v>
      </c>
      <c r="S113" s="8">
        <v>16</v>
      </c>
      <c r="T113" s="8">
        <v>17</v>
      </c>
      <c r="U113" s="8">
        <v>18</v>
      </c>
      <c r="V113" s="8" t="s">
        <v>14</v>
      </c>
      <c r="W113" s="8" t="s">
        <v>16</v>
      </c>
    </row>
    <row r="114" spans="2:23" x14ac:dyDescent="0.35">
      <c r="B114" s="284" t="s">
        <v>2</v>
      </c>
      <c r="C114" s="92">
        <f>C9</f>
        <v>4</v>
      </c>
      <c r="D114" s="92">
        <f t="shared" ref="D114:K115" si="55">D9</f>
        <v>4</v>
      </c>
      <c r="E114" s="92">
        <f t="shared" si="55"/>
        <v>3</v>
      </c>
      <c r="F114" s="92">
        <f t="shared" si="55"/>
        <v>5</v>
      </c>
      <c r="G114" s="92">
        <f t="shared" si="55"/>
        <v>3</v>
      </c>
      <c r="H114" s="92">
        <f t="shared" si="55"/>
        <v>5</v>
      </c>
      <c r="I114" s="92">
        <f t="shared" si="55"/>
        <v>4</v>
      </c>
      <c r="J114" s="92">
        <f t="shared" si="55"/>
        <v>4</v>
      </c>
      <c r="K114" s="92">
        <f t="shared" si="55"/>
        <v>4</v>
      </c>
      <c r="L114" s="92">
        <f>SUM(C114:K114)</f>
        <v>36</v>
      </c>
      <c r="M114" s="92">
        <f>M9</f>
        <v>4</v>
      </c>
      <c r="N114" s="92">
        <f t="shared" ref="N114:U115" si="56">N9</f>
        <v>4</v>
      </c>
      <c r="O114" s="92">
        <f t="shared" si="56"/>
        <v>5</v>
      </c>
      <c r="P114" s="92">
        <f t="shared" si="56"/>
        <v>3</v>
      </c>
      <c r="Q114" s="92">
        <f t="shared" si="56"/>
        <v>4</v>
      </c>
      <c r="R114" s="92">
        <f t="shared" si="56"/>
        <v>4</v>
      </c>
      <c r="S114" s="92">
        <f t="shared" si="56"/>
        <v>3</v>
      </c>
      <c r="T114" s="92">
        <f t="shared" si="56"/>
        <v>4</v>
      </c>
      <c r="U114" s="92">
        <f t="shared" si="56"/>
        <v>5</v>
      </c>
      <c r="V114" s="92">
        <f>SUM(M114:U114)</f>
        <v>36</v>
      </c>
      <c r="W114" s="92">
        <f>SUM(V114+L114)</f>
        <v>72</v>
      </c>
    </row>
    <row r="115" spans="2:23" x14ac:dyDescent="0.35">
      <c r="B115" s="322" t="s">
        <v>3</v>
      </c>
      <c r="C115" s="9">
        <f>C10</f>
        <v>11</v>
      </c>
      <c r="D115" s="9">
        <f t="shared" si="55"/>
        <v>13</v>
      </c>
      <c r="E115" s="9">
        <f t="shared" si="55"/>
        <v>15</v>
      </c>
      <c r="F115" s="9">
        <f t="shared" si="55"/>
        <v>9</v>
      </c>
      <c r="G115" s="9">
        <f t="shared" si="55"/>
        <v>17</v>
      </c>
      <c r="H115" s="9">
        <f t="shared" si="55"/>
        <v>7</v>
      </c>
      <c r="I115" s="9">
        <f t="shared" si="55"/>
        <v>1</v>
      </c>
      <c r="J115" s="9">
        <f t="shared" si="55"/>
        <v>3</v>
      </c>
      <c r="K115" s="9">
        <f t="shared" si="55"/>
        <v>5</v>
      </c>
      <c r="L115" s="9"/>
      <c r="M115" s="9">
        <f>M10</f>
        <v>18</v>
      </c>
      <c r="N115" s="9">
        <f t="shared" si="56"/>
        <v>2</v>
      </c>
      <c r="O115" s="9">
        <f t="shared" si="56"/>
        <v>14</v>
      </c>
      <c r="P115" s="9">
        <f t="shared" si="56"/>
        <v>16</v>
      </c>
      <c r="Q115" s="9">
        <f t="shared" si="56"/>
        <v>10</v>
      </c>
      <c r="R115" s="9">
        <f t="shared" si="56"/>
        <v>12</v>
      </c>
      <c r="S115" s="9">
        <f t="shared" si="56"/>
        <v>6</v>
      </c>
      <c r="T115" s="9">
        <f t="shared" si="56"/>
        <v>8</v>
      </c>
      <c r="U115" s="9">
        <f t="shared" si="56"/>
        <v>4</v>
      </c>
      <c r="V115" s="9"/>
      <c r="W115" s="9"/>
    </row>
    <row r="116" spans="2:23" x14ac:dyDescent="0.35">
      <c r="B116" s="125" t="str">
        <f>B11</f>
        <v>Delagardelle</v>
      </c>
      <c r="C116" s="123">
        <f t="shared" ref="C116:K116" si="57">C11-IF(($A49)&gt;=(C$10),(IF(($A49)-18&gt;=(C$10),2,1)),0)</f>
        <v>5</v>
      </c>
      <c r="D116" s="123">
        <f t="shared" si="57"/>
        <v>6</v>
      </c>
      <c r="E116" s="123">
        <f t="shared" si="57"/>
        <v>6</v>
      </c>
      <c r="F116" s="123">
        <f t="shared" si="57"/>
        <v>5</v>
      </c>
      <c r="G116" s="123">
        <f t="shared" si="57"/>
        <v>2</v>
      </c>
      <c r="H116" s="123">
        <f t="shared" si="57"/>
        <v>3</v>
      </c>
      <c r="I116" s="123">
        <f t="shared" si="57"/>
        <v>2</v>
      </c>
      <c r="J116" s="123">
        <f t="shared" si="57"/>
        <v>7</v>
      </c>
      <c r="K116" s="123">
        <f t="shared" si="57"/>
        <v>4</v>
      </c>
      <c r="L116" s="123">
        <f t="shared" ref="L116:L131" si="58">SUM(C116:K116)</f>
        <v>40</v>
      </c>
      <c r="M116" s="123">
        <f t="shared" ref="M116:U116" si="59">M11-IF(($A49)&gt;=(M$10),(IF(($A49)-18&gt;=(M$10),2,1)),0)</f>
        <v>4</v>
      </c>
      <c r="N116" s="123">
        <f t="shared" si="59"/>
        <v>4</v>
      </c>
      <c r="O116" s="123">
        <f t="shared" si="59"/>
        <v>5</v>
      </c>
      <c r="P116" s="123">
        <f t="shared" si="59"/>
        <v>5</v>
      </c>
      <c r="Q116" s="123">
        <f t="shared" si="59"/>
        <v>4</v>
      </c>
      <c r="R116" s="123">
        <f t="shared" si="59"/>
        <v>4</v>
      </c>
      <c r="S116" s="123">
        <f t="shared" si="59"/>
        <v>5</v>
      </c>
      <c r="T116" s="123">
        <f t="shared" si="59"/>
        <v>3</v>
      </c>
      <c r="U116" s="123">
        <f t="shared" si="59"/>
        <v>3</v>
      </c>
      <c r="V116" s="123">
        <f t="shared" ref="V116:V131" si="60">SUM(M116:U116)</f>
        <v>37</v>
      </c>
      <c r="W116" s="91">
        <f t="shared" ref="W116:W131" si="61">SUM(V116+L116)</f>
        <v>77</v>
      </c>
    </row>
    <row r="117" spans="2:23" x14ac:dyDescent="0.35">
      <c r="B117" s="125" t="str">
        <f t="shared" ref="B117:B131" si="62">B12</f>
        <v>Whitehill</v>
      </c>
      <c r="C117" s="123">
        <f t="shared" ref="C117:K117" si="63">C12-IF(($A51)&gt;=(C$10),(IF(($A51)-18&gt;=(C$10),2,1)),0)</f>
        <v>4</v>
      </c>
      <c r="D117" s="123">
        <f t="shared" si="63"/>
        <v>5</v>
      </c>
      <c r="E117" s="123">
        <f t="shared" si="63"/>
        <v>7</v>
      </c>
      <c r="F117" s="123">
        <f t="shared" si="63"/>
        <v>7</v>
      </c>
      <c r="G117" s="123">
        <f t="shared" si="63"/>
        <v>3</v>
      </c>
      <c r="H117" s="123">
        <f t="shared" si="63"/>
        <v>5</v>
      </c>
      <c r="I117" s="123">
        <f t="shared" si="63"/>
        <v>2</v>
      </c>
      <c r="J117" s="123">
        <f t="shared" si="63"/>
        <v>7</v>
      </c>
      <c r="K117" s="123">
        <f t="shared" si="63"/>
        <v>3</v>
      </c>
      <c r="L117" s="123">
        <f t="shared" si="58"/>
        <v>43</v>
      </c>
      <c r="M117" s="123">
        <f t="shared" ref="M117:U117" si="64">M12-IF(($A51)&gt;=(M$10),(IF(($A51)-18&gt;=(M$10),2,1)),0)</f>
        <v>4</v>
      </c>
      <c r="N117" s="123">
        <f t="shared" si="64"/>
        <v>5</v>
      </c>
      <c r="O117" s="123">
        <f t="shared" si="64"/>
        <v>6</v>
      </c>
      <c r="P117" s="123">
        <f t="shared" si="64"/>
        <v>7</v>
      </c>
      <c r="Q117" s="123">
        <f t="shared" si="64"/>
        <v>4</v>
      </c>
      <c r="R117" s="123">
        <f t="shared" si="64"/>
        <v>4</v>
      </c>
      <c r="S117" s="123">
        <f t="shared" si="64"/>
        <v>5</v>
      </c>
      <c r="T117" s="123">
        <f t="shared" si="64"/>
        <v>5</v>
      </c>
      <c r="U117" s="123">
        <f t="shared" si="64"/>
        <v>5</v>
      </c>
      <c r="V117" s="123">
        <f t="shared" si="60"/>
        <v>45</v>
      </c>
      <c r="W117" s="91">
        <f t="shared" si="61"/>
        <v>88</v>
      </c>
    </row>
    <row r="118" spans="2:23" x14ac:dyDescent="0.35">
      <c r="B118" s="125" t="str">
        <f t="shared" si="62"/>
        <v>Henderson II</v>
      </c>
      <c r="C118" s="123">
        <f t="shared" ref="C118:K118" si="65">C13-IF(($A57)&gt;=(C$10),(IF(($A57)-18&gt;=(C$10),2,1)),0)</f>
        <v>4</v>
      </c>
      <c r="D118" s="123">
        <f t="shared" si="65"/>
        <v>5</v>
      </c>
      <c r="E118" s="123">
        <f t="shared" si="65"/>
        <v>6</v>
      </c>
      <c r="F118" s="123">
        <f t="shared" si="65"/>
        <v>5</v>
      </c>
      <c r="G118" s="123">
        <f t="shared" si="65"/>
        <v>5</v>
      </c>
      <c r="H118" s="123">
        <f t="shared" si="65"/>
        <v>4</v>
      </c>
      <c r="I118" s="123">
        <f t="shared" si="65"/>
        <v>3</v>
      </c>
      <c r="J118" s="123">
        <f t="shared" si="65"/>
        <v>6</v>
      </c>
      <c r="K118" s="123">
        <f t="shared" si="65"/>
        <v>4</v>
      </c>
      <c r="L118" s="123">
        <f t="shared" si="58"/>
        <v>42</v>
      </c>
      <c r="M118" s="123">
        <f t="shared" ref="M118:U118" si="66">M13-IF(($A57)&gt;=(M$10),(IF(($A57)-18&gt;=(M$10),2,1)),0)</f>
        <v>6</v>
      </c>
      <c r="N118" s="123">
        <f t="shared" si="66"/>
        <v>5</v>
      </c>
      <c r="O118" s="123">
        <f t="shared" si="66"/>
        <v>4</v>
      </c>
      <c r="P118" s="123">
        <f t="shared" si="66"/>
        <v>5</v>
      </c>
      <c r="Q118" s="123">
        <f t="shared" si="66"/>
        <v>5</v>
      </c>
      <c r="R118" s="123">
        <f t="shared" si="66"/>
        <v>3</v>
      </c>
      <c r="S118" s="123">
        <f t="shared" si="66"/>
        <v>5</v>
      </c>
      <c r="T118" s="123">
        <f t="shared" si="66"/>
        <v>2</v>
      </c>
      <c r="U118" s="123">
        <f t="shared" si="66"/>
        <v>3</v>
      </c>
      <c r="V118" s="123">
        <f t="shared" si="60"/>
        <v>38</v>
      </c>
      <c r="W118" s="91">
        <f t="shared" si="61"/>
        <v>80</v>
      </c>
    </row>
    <row r="119" spans="2:23" x14ac:dyDescent="0.35">
      <c r="B119" s="125" t="str">
        <f t="shared" si="62"/>
        <v>Henderson</v>
      </c>
      <c r="C119" s="123">
        <f t="shared" ref="C119:K119" si="67">C14-IF(($A59)&gt;=(C$10),(IF(($A59)-18&gt;=(C$10),2,1)),0)</f>
        <v>6</v>
      </c>
      <c r="D119" s="123">
        <f t="shared" si="67"/>
        <v>5</v>
      </c>
      <c r="E119" s="123">
        <f t="shared" si="67"/>
        <v>3</v>
      </c>
      <c r="F119" s="123">
        <f t="shared" si="67"/>
        <v>3</v>
      </c>
      <c r="G119" s="123">
        <f t="shared" si="67"/>
        <v>3</v>
      </c>
      <c r="H119" s="123">
        <f t="shared" si="67"/>
        <v>3</v>
      </c>
      <c r="I119" s="123">
        <f t="shared" si="67"/>
        <v>5</v>
      </c>
      <c r="J119" s="123">
        <f t="shared" si="67"/>
        <v>6</v>
      </c>
      <c r="K119" s="123">
        <f t="shared" si="67"/>
        <v>3</v>
      </c>
      <c r="L119" s="123">
        <f t="shared" si="58"/>
        <v>37</v>
      </c>
      <c r="M119" s="123">
        <f t="shared" ref="M119:U119" si="68">M14-IF(($A59)&gt;=(M$10),(IF(($A59)-18&gt;=(M$10),2,1)),0)</f>
        <v>4</v>
      </c>
      <c r="N119" s="123">
        <f t="shared" si="68"/>
        <v>4</v>
      </c>
      <c r="O119" s="123">
        <f t="shared" si="68"/>
        <v>4</v>
      </c>
      <c r="P119" s="123">
        <f t="shared" si="68"/>
        <v>5</v>
      </c>
      <c r="Q119" s="123">
        <f t="shared" si="68"/>
        <v>6</v>
      </c>
      <c r="R119" s="123">
        <f t="shared" si="68"/>
        <v>3</v>
      </c>
      <c r="S119" s="123">
        <f t="shared" si="68"/>
        <v>4</v>
      </c>
      <c r="T119" s="123">
        <f t="shared" si="68"/>
        <v>2</v>
      </c>
      <c r="U119" s="123">
        <f t="shared" si="68"/>
        <v>3</v>
      </c>
      <c r="V119" s="123">
        <f t="shared" si="60"/>
        <v>35</v>
      </c>
      <c r="W119" s="91">
        <f t="shared" si="61"/>
        <v>72</v>
      </c>
    </row>
    <row r="120" spans="2:23" x14ac:dyDescent="0.35">
      <c r="B120" s="125" t="str">
        <f t="shared" si="62"/>
        <v>Bruns</v>
      </c>
      <c r="C120" s="123">
        <f t="shared" ref="C120:K120" si="69">C15-IF(($A65)&gt;=(C$10),(IF(($A65)-18&gt;=(C$10),2,1)),0)</f>
        <v>3</v>
      </c>
      <c r="D120" s="123">
        <f t="shared" si="69"/>
        <v>5</v>
      </c>
      <c r="E120" s="123">
        <f t="shared" si="69"/>
        <v>5</v>
      </c>
      <c r="F120" s="123">
        <f t="shared" si="69"/>
        <v>6</v>
      </c>
      <c r="G120" s="123">
        <f t="shared" si="69"/>
        <v>6</v>
      </c>
      <c r="H120" s="123">
        <f t="shared" si="69"/>
        <v>6</v>
      </c>
      <c r="I120" s="123">
        <f t="shared" si="69"/>
        <v>3</v>
      </c>
      <c r="J120" s="123">
        <f t="shared" si="69"/>
        <v>5</v>
      </c>
      <c r="K120" s="123">
        <f t="shared" si="69"/>
        <v>4</v>
      </c>
      <c r="L120" s="123">
        <f t="shared" si="58"/>
        <v>43</v>
      </c>
      <c r="M120" s="123">
        <f t="shared" ref="M120:U120" si="70">M15-IF(($A65)&gt;=(M$10),(IF(($A65)-18&gt;=(M$10),2,1)),0)</f>
        <v>4</v>
      </c>
      <c r="N120" s="123">
        <f t="shared" si="70"/>
        <v>5</v>
      </c>
      <c r="O120" s="123">
        <f t="shared" si="70"/>
        <v>3</v>
      </c>
      <c r="P120" s="123">
        <f t="shared" si="70"/>
        <v>8</v>
      </c>
      <c r="Q120" s="123">
        <f t="shared" si="70"/>
        <v>3</v>
      </c>
      <c r="R120" s="123">
        <f t="shared" si="70"/>
        <v>3</v>
      </c>
      <c r="S120" s="123">
        <f t="shared" si="70"/>
        <v>5</v>
      </c>
      <c r="T120" s="123">
        <f t="shared" si="70"/>
        <v>2</v>
      </c>
      <c r="U120" s="123">
        <f t="shared" si="70"/>
        <v>3</v>
      </c>
      <c r="V120" s="123">
        <f t="shared" si="60"/>
        <v>36</v>
      </c>
      <c r="W120" s="91">
        <f t="shared" si="61"/>
        <v>79</v>
      </c>
    </row>
    <row r="121" spans="2:23" x14ac:dyDescent="0.35">
      <c r="B121" s="125" t="str">
        <f t="shared" si="62"/>
        <v>Stremlau</v>
      </c>
      <c r="C121" s="123">
        <f t="shared" ref="C121:K121" si="71">C16-IF(($A67)&gt;=(C$10),(IF(($A67)-18&gt;=(C$10),2,1)),0)</f>
        <v>4</v>
      </c>
      <c r="D121" s="123">
        <f t="shared" si="71"/>
        <v>4</v>
      </c>
      <c r="E121" s="123">
        <f t="shared" si="71"/>
        <v>6</v>
      </c>
      <c r="F121" s="123">
        <f t="shared" si="71"/>
        <v>3</v>
      </c>
      <c r="G121" s="123">
        <f t="shared" si="71"/>
        <v>3</v>
      </c>
      <c r="H121" s="123">
        <f t="shared" si="71"/>
        <v>4</v>
      </c>
      <c r="I121" s="123">
        <f t="shared" si="71"/>
        <v>3</v>
      </c>
      <c r="J121" s="123">
        <f t="shared" si="71"/>
        <v>6</v>
      </c>
      <c r="K121" s="123">
        <f t="shared" si="71"/>
        <v>3</v>
      </c>
      <c r="L121" s="123">
        <f t="shared" si="58"/>
        <v>36</v>
      </c>
      <c r="M121" s="123">
        <f t="shared" ref="M121:U121" si="72">M16-IF(($A67)&gt;=(M$10),(IF(($A67)-18&gt;=(M$10),2,1)),0)</f>
        <v>5</v>
      </c>
      <c r="N121" s="123">
        <f t="shared" si="72"/>
        <v>4</v>
      </c>
      <c r="O121" s="123">
        <f t="shared" si="72"/>
        <v>5</v>
      </c>
      <c r="P121" s="123">
        <f t="shared" si="72"/>
        <v>6</v>
      </c>
      <c r="Q121" s="123">
        <f t="shared" si="72"/>
        <v>5</v>
      </c>
      <c r="R121" s="123">
        <f t="shared" si="72"/>
        <v>5</v>
      </c>
      <c r="S121" s="123">
        <f t="shared" si="72"/>
        <v>5</v>
      </c>
      <c r="T121" s="123">
        <f t="shared" si="72"/>
        <v>3</v>
      </c>
      <c r="U121" s="123">
        <f t="shared" si="72"/>
        <v>4</v>
      </c>
      <c r="V121" s="123">
        <f t="shared" si="60"/>
        <v>42</v>
      </c>
      <c r="W121" s="91">
        <f t="shared" si="61"/>
        <v>78</v>
      </c>
    </row>
    <row r="122" spans="2:23" x14ac:dyDescent="0.35">
      <c r="B122" s="125" t="str">
        <f t="shared" si="62"/>
        <v>Salter</v>
      </c>
      <c r="C122" s="123">
        <f t="shared" ref="C122:K122" si="73">C17-IF(($A73)&gt;=(C$10),(IF(($A73)-18&gt;=(C$10),2,1)),0)</f>
        <v>4</v>
      </c>
      <c r="D122" s="123">
        <f t="shared" si="73"/>
        <v>4</v>
      </c>
      <c r="E122" s="123">
        <f t="shared" si="73"/>
        <v>3</v>
      </c>
      <c r="F122" s="123">
        <f t="shared" si="73"/>
        <v>5</v>
      </c>
      <c r="G122" s="123">
        <f t="shared" si="73"/>
        <v>4</v>
      </c>
      <c r="H122" s="123">
        <f t="shared" si="73"/>
        <v>5</v>
      </c>
      <c r="I122" s="123">
        <f t="shared" si="73"/>
        <v>2</v>
      </c>
      <c r="J122" s="123">
        <f t="shared" si="73"/>
        <v>6</v>
      </c>
      <c r="K122" s="123">
        <f t="shared" si="73"/>
        <v>4</v>
      </c>
      <c r="L122" s="123">
        <f t="shared" si="58"/>
        <v>37</v>
      </c>
      <c r="M122" s="123">
        <f t="shared" ref="M122:U122" si="74">M17-IF(($A73)&gt;=(M$10),(IF(($A73)-18&gt;=(M$10),2,1)),0)</f>
        <v>5</v>
      </c>
      <c r="N122" s="123">
        <f t="shared" si="74"/>
        <v>5</v>
      </c>
      <c r="O122" s="123">
        <f t="shared" si="74"/>
        <v>7</v>
      </c>
      <c r="P122" s="123">
        <f t="shared" si="74"/>
        <v>4</v>
      </c>
      <c r="Q122" s="123">
        <f t="shared" si="74"/>
        <v>4</v>
      </c>
      <c r="R122" s="123">
        <f t="shared" si="74"/>
        <v>1</v>
      </c>
      <c r="S122" s="123">
        <f t="shared" si="74"/>
        <v>7</v>
      </c>
      <c r="T122" s="123">
        <f t="shared" si="74"/>
        <v>4</v>
      </c>
      <c r="U122" s="123">
        <f t="shared" si="74"/>
        <v>3</v>
      </c>
      <c r="V122" s="123">
        <f t="shared" si="60"/>
        <v>40</v>
      </c>
      <c r="W122" s="91">
        <f t="shared" si="61"/>
        <v>77</v>
      </c>
    </row>
    <row r="123" spans="2:23" x14ac:dyDescent="0.35">
      <c r="B123" s="125" t="str">
        <f t="shared" si="62"/>
        <v>Reimers</v>
      </c>
      <c r="C123" s="123">
        <f t="shared" ref="C123:K123" si="75">C18-IF(($A75)&gt;=(C$10),(IF(($A75)-18&gt;=(C$10),2,1)),0)</f>
        <v>3</v>
      </c>
      <c r="D123" s="123">
        <f t="shared" si="75"/>
        <v>7</v>
      </c>
      <c r="E123" s="123">
        <f t="shared" si="75"/>
        <v>4</v>
      </c>
      <c r="F123" s="123">
        <f t="shared" si="75"/>
        <v>5</v>
      </c>
      <c r="G123" s="123">
        <f t="shared" si="75"/>
        <v>2</v>
      </c>
      <c r="H123" s="123">
        <f t="shared" si="75"/>
        <v>5</v>
      </c>
      <c r="I123" s="123">
        <f t="shared" si="75"/>
        <v>2</v>
      </c>
      <c r="J123" s="123">
        <f t="shared" si="75"/>
        <v>5</v>
      </c>
      <c r="K123" s="123">
        <f t="shared" si="75"/>
        <v>4</v>
      </c>
      <c r="L123" s="123">
        <f t="shared" si="58"/>
        <v>37</v>
      </c>
      <c r="M123" s="123">
        <f t="shared" ref="M123:U123" si="76">M18-IF(($A75)&gt;=(M$10),(IF(($A75)-18&gt;=(M$10),2,1)),0)</f>
        <v>4</v>
      </c>
      <c r="N123" s="123">
        <f t="shared" si="76"/>
        <v>4</v>
      </c>
      <c r="O123" s="123">
        <f t="shared" si="76"/>
        <v>3</v>
      </c>
      <c r="P123" s="123">
        <f t="shared" si="76"/>
        <v>5</v>
      </c>
      <c r="Q123" s="123">
        <f t="shared" si="76"/>
        <v>3</v>
      </c>
      <c r="R123" s="123">
        <f t="shared" si="76"/>
        <v>5</v>
      </c>
      <c r="S123" s="123">
        <f t="shared" si="76"/>
        <v>5</v>
      </c>
      <c r="T123" s="123">
        <f t="shared" si="76"/>
        <v>4</v>
      </c>
      <c r="U123" s="123">
        <f t="shared" si="76"/>
        <v>4</v>
      </c>
      <c r="V123" s="123">
        <f t="shared" si="60"/>
        <v>37</v>
      </c>
      <c r="W123" s="91">
        <f t="shared" si="61"/>
        <v>74</v>
      </c>
    </row>
    <row r="124" spans="2:23" x14ac:dyDescent="0.35">
      <c r="B124" s="125" t="str">
        <f t="shared" si="62"/>
        <v>Havel</v>
      </c>
      <c r="C124" s="123">
        <f t="shared" ref="C124:K124" si="77">C19-IF(($A81)&gt;=(C$10),(IF(($A81)-18&gt;=(C$10),2,1)),0)</f>
        <v>4</v>
      </c>
      <c r="D124" s="123">
        <f t="shared" si="77"/>
        <v>7</v>
      </c>
      <c r="E124" s="123">
        <f t="shared" si="77"/>
        <v>4</v>
      </c>
      <c r="F124" s="123">
        <f t="shared" si="77"/>
        <v>5</v>
      </c>
      <c r="G124" s="123">
        <f t="shared" si="77"/>
        <v>4</v>
      </c>
      <c r="H124" s="123">
        <f t="shared" si="77"/>
        <v>5</v>
      </c>
      <c r="I124" s="123">
        <f t="shared" si="77"/>
        <v>1</v>
      </c>
      <c r="J124" s="123">
        <f t="shared" si="77"/>
        <v>6</v>
      </c>
      <c r="K124" s="123">
        <f t="shared" si="77"/>
        <v>4</v>
      </c>
      <c r="L124" s="123">
        <f t="shared" si="58"/>
        <v>40</v>
      </c>
      <c r="M124" s="123">
        <f t="shared" ref="M124:U124" si="78">M19-IF(($A81)&gt;=(M$10),(IF(($A81)-18&gt;=(M$10),2,1)),0)</f>
        <v>4</v>
      </c>
      <c r="N124" s="123">
        <f t="shared" si="78"/>
        <v>3</v>
      </c>
      <c r="O124" s="123">
        <f t="shared" si="78"/>
        <v>3</v>
      </c>
      <c r="P124" s="123">
        <f t="shared" si="78"/>
        <v>5</v>
      </c>
      <c r="Q124" s="123">
        <f t="shared" si="78"/>
        <v>4</v>
      </c>
      <c r="R124" s="123">
        <f t="shared" si="78"/>
        <v>3</v>
      </c>
      <c r="S124" s="123">
        <f t="shared" si="78"/>
        <v>6</v>
      </c>
      <c r="T124" s="123">
        <f t="shared" si="78"/>
        <v>3</v>
      </c>
      <c r="U124" s="123">
        <f t="shared" si="78"/>
        <v>4</v>
      </c>
      <c r="V124" s="123">
        <f t="shared" si="60"/>
        <v>35</v>
      </c>
      <c r="W124" s="91">
        <f t="shared" si="61"/>
        <v>75</v>
      </c>
    </row>
    <row r="125" spans="2:23" x14ac:dyDescent="0.35">
      <c r="B125" s="125" t="str">
        <f t="shared" si="62"/>
        <v>Greiner</v>
      </c>
      <c r="C125" s="123">
        <f t="shared" ref="C125:K125" si="79">C20-IF(($A83)&gt;=(C$10),(IF(($A83)-18&gt;=(C$10),2,1)),0)</f>
        <v>3</v>
      </c>
      <c r="D125" s="123">
        <f t="shared" si="79"/>
        <v>5</v>
      </c>
      <c r="E125" s="123">
        <f t="shared" si="79"/>
        <v>5</v>
      </c>
      <c r="F125" s="123">
        <f t="shared" si="79"/>
        <v>3</v>
      </c>
      <c r="G125" s="123">
        <f t="shared" si="79"/>
        <v>3</v>
      </c>
      <c r="H125" s="123">
        <f t="shared" si="79"/>
        <v>3</v>
      </c>
      <c r="I125" s="123">
        <f t="shared" si="79"/>
        <v>2</v>
      </c>
      <c r="J125" s="123">
        <f t="shared" si="79"/>
        <v>6</v>
      </c>
      <c r="K125" s="123">
        <f t="shared" si="79"/>
        <v>3</v>
      </c>
      <c r="L125" s="123">
        <f t="shared" si="58"/>
        <v>33</v>
      </c>
      <c r="M125" s="123">
        <f t="shared" ref="M125:U125" si="80">M20-IF(($A83)&gt;=(M$10),(IF(($A83)-18&gt;=(M$10),2,1)),0)</f>
        <v>4</v>
      </c>
      <c r="N125" s="123">
        <f t="shared" si="80"/>
        <v>3</v>
      </c>
      <c r="O125" s="123">
        <f t="shared" si="80"/>
        <v>3</v>
      </c>
      <c r="P125" s="123">
        <f t="shared" si="80"/>
        <v>4</v>
      </c>
      <c r="Q125" s="123">
        <f t="shared" si="80"/>
        <v>4</v>
      </c>
      <c r="R125" s="123">
        <f t="shared" si="80"/>
        <v>3</v>
      </c>
      <c r="S125" s="123">
        <f t="shared" si="80"/>
        <v>5</v>
      </c>
      <c r="T125" s="123">
        <f t="shared" si="80"/>
        <v>3</v>
      </c>
      <c r="U125" s="123">
        <f t="shared" si="80"/>
        <v>3</v>
      </c>
      <c r="V125" s="123">
        <f t="shared" si="60"/>
        <v>32</v>
      </c>
      <c r="W125" s="91">
        <f t="shared" si="61"/>
        <v>65</v>
      </c>
    </row>
    <row r="126" spans="2:23" x14ac:dyDescent="0.35">
      <c r="B126" s="125" t="str">
        <f t="shared" si="62"/>
        <v>Tilley</v>
      </c>
      <c r="C126" s="123">
        <f t="shared" ref="C126:K126" si="81">C21-IF(($A89)&gt;=(C$10),(IF(($A89)-18&gt;=(C$10),2,1)),0)</f>
        <v>4</v>
      </c>
      <c r="D126" s="123">
        <f t="shared" si="81"/>
        <v>7</v>
      </c>
      <c r="E126" s="123">
        <f t="shared" si="81"/>
        <v>4</v>
      </c>
      <c r="F126" s="123">
        <f t="shared" si="81"/>
        <v>3</v>
      </c>
      <c r="G126" s="123">
        <f t="shared" si="81"/>
        <v>4</v>
      </c>
      <c r="H126" s="123">
        <f t="shared" si="81"/>
        <v>4</v>
      </c>
      <c r="I126" s="123">
        <f t="shared" si="81"/>
        <v>2</v>
      </c>
      <c r="J126" s="123">
        <f t="shared" si="81"/>
        <v>5</v>
      </c>
      <c r="K126" s="123">
        <f t="shared" si="81"/>
        <v>5</v>
      </c>
      <c r="L126" s="123">
        <f t="shared" si="58"/>
        <v>38</v>
      </c>
      <c r="M126" s="123">
        <f t="shared" ref="M126:U126" si="82">M21-IF(($A89)&gt;=(M$10),(IF(($A89)-18&gt;=(M$10),2,1)),0)</f>
        <v>5</v>
      </c>
      <c r="N126" s="123">
        <f t="shared" si="82"/>
        <v>5</v>
      </c>
      <c r="O126" s="123">
        <f t="shared" si="82"/>
        <v>4</v>
      </c>
      <c r="P126" s="123">
        <f t="shared" si="82"/>
        <v>6</v>
      </c>
      <c r="Q126" s="123">
        <f t="shared" si="82"/>
        <v>2</v>
      </c>
      <c r="R126" s="123">
        <f t="shared" si="82"/>
        <v>3</v>
      </c>
      <c r="S126" s="123">
        <f t="shared" si="82"/>
        <v>6</v>
      </c>
      <c r="T126" s="123">
        <f t="shared" si="82"/>
        <v>3</v>
      </c>
      <c r="U126" s="123">
        <f t="shared" si="82"/>
        <v>4</v>
      </c>
      <c r="V126" s="123">
        <f t="shared" si="60"/>
        <v>38</v>
      </c>
      <c r="W126" s="91">
        <f t="shared" si="61"/>
        <v>76</v>
      </c>
    </row>
    <row r="127" spans="2:23" x14ac:dyDescent="0.35">
      <c r="B127" s="125" t="str">
        <f t="shared" si="62"/>
        <v>Hart</v>
      </c>
      <c r="C127" s="123">
        <f t="shared" ref="C127:K127" si="83">C22-IF(($A91)&gt;=(C$10),(IF(($A91)-18&gt;=(C$10),2,1)),0)</f>
        <v>4</v>
      </c>
      <c r="D127" s="123">
        <f t="shared" si="83"/>
        <v>4</v>
      </c>
      <c r="E127" s="123">
        <f t="shared" si="83"/>
        <v>5</v>
      </c>
      <c r="F127" s="123">
        <f t="shared" si="83"/>
        <v>4</v>
      </c>
      <c r="G127" s="123">
        <f t="shared" si="83"/>
        <v>3</v>
      </c>
      <c r="H127" s="123">
        <f t="shared" si="83"/>
        <v>5</v>
      </c>
      <c r="I127" s="123">
        <f t="shared" si="83"/>
        <v>2</v>
      </c>
      <c r="J127" s="123">
        <f t="shared" si="83"/>
        <v>7</v>
      </c>
      <c r="K127" s="123">
        <f t="shared" si="83"/>
        <v>5</v>
      </c>
      <c r="L127" s="123">
        <f t="shared" si="58"/>
        <v>39</v>
      </c>
      <c r="M127" s="123">
        <f t="shared" ref="M127:U127" si="84">M22-IF(($A91)&gt;=(M$10),(IF(($A91)-18&gt;=(M$10),2,1)),0)</f>
        <v>3</v>
      </c>
      <c r="N127" s="123">
        <f t="shared" si="84"/>
        <v>3</v>
      </c>
      <c r="O127" s="123">
        <f t="shared" si="84"/>
        <v>5</v>
      </c>
      <c r="P127" s="123">
        <f t="shared" si="84"/>
        <v>6</v>
      </c>
      <c r="Q127" s="123">
        <f t="shared" si="84"/>
        <v>4</v>
      </c>
      <c r="R127" s="123">
        <f t="shared" si="84"/>
        <v>4</v>
      </c>
      <c r="S127" s="123">
        <f t="shared" si="84"/>
        <v>6</v>
      </c>
      <c r="T127" s="123">
        <f t="shared" si="84"/>
        <v>3</v>
      </c>
      <c r="U127" s="123">
        <f t="shared" si="84"/>
        <v>4</v>
      </c>
      <c r="V127" s="123">
        <f t="shared" si="60"/>
        <v>38</v>
      </c>
      <c r="W127" s="91">
        <f t="shared" si="61"/>
        <v>77</v>
      </c>
    </row>
    <row r="128" spans="2:23" x14ac:dyDescent="0.35">
      <c r="B128" s="125" t="str">
        <f t="shared" si="62"/>
        <v>Stever</v>
      </c>
      <c r="C128" s="123">
        <f t="shared" ref="C128:K128" si="85">C23-IF(($A97)&gt;=(C$10),(IF(($A97)-18&gt;=(C$10),2,1)),0)</f>
        <v>5</v>
      </c>
      <c r="D128" s="123">
        <f t="shared" si="85"/>
        <v>7</v>
      </c>
      <c r="E128" s="123">
        <f t="shared" si="85"/>
        <v>4</v>
      </c>
      <c r="F128" s="123">
        <f t="shared" si="85"/>
        <v>6</v>
      </c>
      <c r="G128" s="123">
        <f t="shared" si="85"/>
        <v>3</v>
      </c>
      <c r="H128" s="123">
        <f t="shared" si="85"/>
        <v>4</v>
      </c>
      <c r="I128" s="123">
        <f t="shared" si="85"/>
        <v>3</v>
      </c>
      <c r="J128" s="300">
        <f t="shared" si="85"/>
        <v>5</v>
      </c>
      <c r="K128" s="123">
        <f t="shared" si="85"/>
        <v>6</v>
      </c>
      <c r="L128" s="123">
        <f t="shared" si="58"/>
        <v>43</v>
      </c>
      <c r="M128" s="123">
        <f t="shared" ref="M128:U128" si="86">M23-IF(($A97)&gt;=(M$10),(IF(($A97)-18&gt;=(M$10),2,1)),0)</f>
        <v>3</v>
      </c>
      <c r="N128" s="123">
        <f t="shared" si="86"/>
        <v>4</v>
      </c>
      <c r="O128" s="123">
        <f t="shared" si="86"/>
        <v>4</v>
      </c>
      <c r="P128" s="123">
        <f t="shared" si="86"/>
        <v>5</v>
      </c>
      <c r="Q128" s="123">
        <f t="shared" si="86"/>
        <v>4</v>
      </c>
      <c r="R128" s="123">
        <f t="shared" si="86"/>
        <v>4</v>
      </c>
      <c r="S128" s="123">
        <f t="shared" si="86"/>
        <v>6</v>
      </c>
      <c r="T128" s="123">
        <f t="shared" si="86"/>
        <v>6</v>
      </c>
      <c r="U128" s="123">
        <f t="shared" si="86"/>
        <v>6</v>
      </c>
      <c r="V128" s="123">
        <f t="shared" si="60"/>
        <v>42</v>
      </c>
      <c r="W128" s="91">
        <f t="shared" si="61"/>
        <v>85</v>
      </c>
    </row>
    <row r="129" spans="2:23" x14ac:dyDescent="0.35">
      <c r="B129" s="125" t="str">
        <f t="shared" si="62"/>
        <v>Rogers</v>
      </c>
      <c r="C129" s="123">
        <f t="shared" ref="C129:K129" si="87">C24-IF(($A99)&gt;=(C$10),(IF(($A99)-18&gt;=(C$10),2,1)),0)</f>
        <v>4</v>
      </c>
      <c r="D129" s="123">
        <f t="shared" si="87"/>
        <v>6</v>
      </c>
      <c r="E129" s="123">
        <f t="shared" si="87"/>
        <v>5</v>
      </c>
      <c r="F129" s="123">
        <f t="shared" si="87"/>
        <v>5</v>
      </c>
      <c r="G129" s="123">
        <f t="shared" si="87"/>
        <v>3</v>
      </c>
      <c r="H129" s="123">
        <f t="shared" si="87"/>
        <v>5</v>
      </c>
      <c r="I129" s="123">
        <f t="shared" si="87"/>
        <v>3</v>
      </c>
      <c r="J129" s="123">
        <f t="shared" si="87"/>
        <v>6</v>
      </c>
      <c r="K129" s="123">
        <f t="shared" si="87"/>
        <v>5</v>
      </c>
      <c r="L129" s="123">
        <f t="shared" si="58"/>
        <v>42</v>
      </c>
      <c r="M129" s="123">
        <f t="shared" ref="M129:U129" si="88">M24-IF(($A99)&gt;=(M$10),(IF(($A99)-18&gt;=(M$10),2,1)),0)</f>
        <v>7</v>
      </c>
      <c r="N129" s="123">
        <f t="shared" si="88"/>
        <v>2</v>
      </c>
      <c r="O129" s="123">
        <f t="shared" si="88"/>
        <v>5</v>
      </c>
      <c r="P129" s="123">
        <f t="shared" si="88"/>
        <v>5</v>
      </c>
      <c r="Q129" s="123">
        <f t="shared" si="88"/>
        <v>4</v>
      </c>
      <c r="R129" s="123">
        <f t="shared" si="88"/>
        <v>4</v>
      </c>
      <c r="S129" s="123">
        <f t="shared" si="88"/>
        <v>4</v>
      </c>
      <c r="T129" s="123">
        <f t="shared" si="88"/>
        <v>6</v>
      </c>
      <c r="U129" s="123">
        <f t="shared" si="88"/>
        <v>5</v>
      </c>
      <c r="V129" s="123">
        <f t="shared" si="60"/>
        <v>42</v>
      </c>
      <c r="W129" s="91">
        <f t="shared" si="61"/>
        <v>84</v>
      </c>
    </row>
    <row r="130" spans="2:23" x14ac:dyDescent="0.35">
      <c r="B130" s="125" t="str">
        <f t="shared" si="62"/>
        <v>Mueller</v>
      </c>
      <c r="C130" s="123">
        <f t="shared" ref="C130:K130" si="89">C25-IF(($A105)&gt;=(C$10),(IF(($A105)-18&gt;=(C$10),2,1)),0)</f>
        <v>6</v>
      </c>
      <c r="D130" s="123">
        <f t="shared" si="89"/>
        <v>7</v>
      </c>
      <c r="E130" s="123">
        <f t="shared" si="89"/>
        <v>6</v>
      </c>
      <c r="F130" s="123">
        <f t="shared" si="89"/>
        <v>5</v>
      </c>
      <c r="G130" s="123">
        <f t="shared" si="89"/>
        <v>2</v>
      </c>
      <c r="H130" s="123">
        <f t="shared" si="89"/>
        <v>6</v>
      </c>
      <c r="I130" s="123">
        <f t="shared" si="89"/>
        <v>2</v>
      </c>
      <c r="J130" s="123">
        <f t="shared" si="89"/>
        <v>6</v>
      </c>
      <c r="K130" s="123">
        <f t="shared" si="89"/>
        <v>5</v>
      </c>
      <c r="L130" s="123">
        <f t="shared" si="58"/>
        <v>45</v>
      </c>
      <c r="M130" s="123">
        <f t="shared" ref="M130:U130" si="90">M25-IF(($A105)&gt;=(M$10),(IF(($A105)-18&gt;=(M$10),2,1)),0)</f>
        <v>7</v>
      </c>
      <c r="N130" s="123">
        <f t="shared" si="90"/>
        <v>4</v>
      </c>
      <c r="O130" s="123">
        <f t="shared" si="90"/>
        <v>4</v>
      </c>
      <c r="P130" s="123">
        <f t="shared" si="90"/>
        <v>6</v>
      </c>
      <c r="Q130" s="123">
        <f t="shared" si="90"/>
        <v>5</v>
      </c>
      <c r="R130" s="123">
        <f t="shared" si="90"/>
        <v>7</v>
      </c>
      <c r="S130" s="123">
        <f t="shared" si="90"/>
        <v>6</v>
      </c>
      <c r="T130" s="123">
        <f t="shared" si="90"/>
        <v>2</v>
      </c>
      <c r="U130" s="123">
        <f t="shared" si="90"/>
        <v>4</v>
      </c>
      <c r="V130" s="123">
        <f t="shared" si="60"/>
        <v>45</v>
      </c>
      <c r="W130" s="91">
        <f t="shared" si="61"/>
        <v>90</v>
      </c>
    </row>
    <row r="131" spans="2:23" x14ac:dyDescent="0.35">
      <c r="B131" s="125" t="str">
        <f t="shared" si="62"/>
        <v>Unknown</v>
      </c>
      <c r="C131" s="123" t="e">
        <f t="shared" ref="C131:K131" si="91">C26-IF(($A107)&gt;=(C$10),(IF(($A107)-18&gt;=(C$10),2,1)),0)</f>
        <v>#N/A</v>
      </c>
      <c r="D131" s="123" t="e">
        <f t="shared" si="91"/>
        <v>#N/A</v>
      </c>
      <c r="E131" s="123" t="e">
        <f t="shared" si="91"/>
        <v>#N/A</v>
      </c>
      <c r="F131" s="123" t="e">
        <f t="shared" si="91"/>
        <v>#N/A</v>
      </c>
      <c r="G131" s="123" t="e">
        <f t="shared" si="91"/>
        <v>#N/A</v>
      </c>
      <c r="H131" s="123" t="e">
        <f t="shared" si="91"/>
        <v>#N/A</v>
      </c>
      <c r="I131" s="123" t="e">
        <f t="shared" si="91"/>
        <v>#N/A</v>
      </c>
      <c r="J131" s="123" t="e">
        <f t="shared" si="91"/>
        <v>#N/A</v>
      </c>
      <c r="K131" s="123" t="e">
        <f t="shared" si="91"/>
        <v>#N/A</v>
      </c>
      <c r="L131" s="123" t="e">
        <f t="shared" si="58"/>
        <v>#N/A</v>
      </c>
      <c r="M131" s="123" t="e">
        <f t="shared" ref="M131:U131" si="92">M26-IF(($A107)&gt;=(M$10),(IF(($A107)-18&gt;=(M$10),2,1)),0)</f>
        <v>#N/A</v>
      </c>
      <c r="N131" s="123" t="e">
        <f t="shared" si="92"/>
        <v>#N/A</v>
      </c>
      <c r="O131" s="123" t="e">
        <f t="shared" si="92"/>
        <v>#N/A</v>
      </c>
      <c r="P131" s="123" t="e">
        <f t="shared" si="92"/>
        <v>#N/A</v>
      </c>
      <c r="Q131" s="123" t="e">
        <f t="shared" si="92"/>
        <v>#N/A</v>
      </c>
      <c r="R131" s="123" t="e">
        <f t="shared" si="92"/>
        <v>#N/A</v>
      </c>
      <c r="S131" s="123" t="e">
        <f t="shared" si="92"/>
        <v>#N/A</v>
      </c>
      <c r="T131" s="123" t="e">
        <f t="shared" si="92"/>
        <v>#N/A</v>
      </c>
      <c r="U131" s="123" t="e">
        <f t="shared" si="92"/>
        <v>#N/A</v>
      </c>
      <c r="V131" s="123" t="e">
        <f t="shared" si="60"/>
        <v>#N/A</v>
      </c>
      <c r="W131" s="91" t="e">
        <f t="shared" si="61"/>
        <v>#N/A</v>
      </c>
    </row>
    <row r="132" spans="2:23" x14ac:dyDescent="0.35">
      <c r="B132" s="64" t="s">
        <v>40</v>
      </c>
      <c r="C132" s="121" t="e">
        <f>IF(COUNTIF(C116:C131,MIN(C116:C131))=1,MIN(C116:C131)," ")</f>
        <v>#N/A</v>
      </c>
      <c r="D132" s="121" t="e">
        <f t="shared" ref="D132:K132" si="93">IF(COUNTIF(D116:D131,MIN(D116:D131))=1,MIN(D116:D131)," ")</f>
        <v>#N/A</v>
      </c>
      <c r="E132" s="121" t="e">
        <f t="shared" si="93"/>
        <v>#N/A</v>
      </c>
      <c r="F132" s="121" t="e">
        <f t="shared" si="93"/>
        <v>#N/A</v>
      </c>
      <c r="G132" s="121" t="e">
        <f t="shared" si="93"/>
        <v>#N/A</v>
      </c>
      <c r="H132" s="121" t="e">
        <f t="shared" si="93"/>
        <v>#N/A</v>
      </c>
      <c r="I132" s="121" t="e">
        <f t="shared" si="93"/>
        <v>#N/A</v>
      </c>
      <c r="J132" s="121" t="e">
        <f t="shared" si="93"/>
        <v>#N/A</v>
      </c>
      <c r="K132" s="121" t="e">
        <f t="shared" si="93"/>
        <v>#N/A</v>
      </c>
      <c r="L132" s="121"/>
      <c r="M132" s="121" t="e">
        <f t="shared" ref="M132:U132" si="94">IF(COUNTIF(M116:M131,MIN(M116:M131))=1,MIN(M116:M131)," ")</f>
        <v>#N/A</v>
      </c>
      <c r="N132" s="121" t="e">
        <f t="shared" si="94"/>
        <v>#N/A</v>
      </c>
      <c r="O132" s="121" t="e">
        <f t="shared" si="94"/>
        <v>#N/A</v>
      </c>
      <c r="P132" s="121" t="e">
        <f t="shared" si="94"/>
        <v>#N/A</v>
      </c>
      <c r="Q132" s="121" t="e">
        <f t="shared" si="94"/>
        <v>#N/A</v>
      </c>
      <c r="R132" s="121" t="e">
        <f t="shared" si="94"/>
        <v>#N/A</v>
      </c>
      <c r="S132" s="121" t="e">
        <f t="shared" si="94"/>
        <v>#N/A</v>
      </c>
      <c r="T132" s="121" t="e">
        <f t="shared" si="94"/>
        <v>#N/A</v>
      </c>
      <c r="U132" s="121" t="e">
        <f t="shared" si="94"/>
        <v>#N/A</v>
      </c>
      <c r="V132" s="121"/>
      <c r="W132" s="122"/>
    </row>
    <row r="134" spans="2:23" ht="21" x14ac:dyDescent="0.5">
      <c r="B134" s="33" t="s">
        <v>29</v>
      </c>
      <c r="C134" s="34"/>
      <c r="D134" s="34"/>
      <c r="E134" s="34"/>
      <c r="F134" s="34"/>
      <c r="G134" s="34"/>
      <c r="H134" s="34"/>
      <c r="I134" s="34"/>
      <c r="J134" s="34"/>
      <c r="K134" s="34"/>
      <c r="L134" s="34"/>
      <c r="M134" s="34"/>
      <c r="N134" s="34"/>
      <c r="O134" s="34"/>
      <c r="P134" s="34"/>
      <c r="Q134" s="652" t="s">
        <v>85</v>
      </c>
      <c r="R134" s="652"/>
      <c r="S134" s="652"/>
      <c r="T134" s="652"/>
      <c r="U134" s="652"/>
      <c r="V134" s="652"/>
      <c r="W134" s="653"/>
    </row>
    <row r="135" spans="2:23" x14ac:dyDescent="0.35">
      <c r="B135" s="332" t="s">
        <v>0</v>
      </c>
      <c r="C135" s="31">
        <v>1</v>
      </c>
      <c r="D135" s="31">
        <v>2</v>
      </c>
      <c r="E135" s="31">
        <v>3</v>
      </c>
      <c r="F135" s="31">
        <v>4</v>
      </c>
      <c r="G135" s="31">
        <v>5</v>
      </c>
      <c r="H135" s="31">
        <v>6</v>
      </c>
      <c r="I135" s="31">
        <v>7</v>
      </c>
      <c r="J135" s="31">
        <v>8</v>
      </c>
      <c r="K135" s="31">
        <v>9</v>
      </c>
      <c r="L135" s="31" t="s">
        <v>1</v>
      </c>
      <c r="M135" s="31">
        <v>10</v>
      </c>
      <c r="N135" s="31">
        <v>11</v>
      </c>
      <c r="O135" s="31">
        <v>12</v>
      </c>
      <c r="P135" s="31">
        <v>13</v>
      </c>
      <c r="Q135" s="31">
        <v>14</v>
      </c>
      <c r="R135" s="31">
        <v>15</v>
      </c>
      <c r="S135" s="31">
        <v>16</v>
      </c>
      <c r="T135" s="31">
        <v>17</v>
      </c>
      <c r="U135" s="31">
        <v>18</v>
      </c>
      <c r="V135" s="31" t="s">
        <v>14</v>
      </c>
      <c r="W135" s="31" t="s">
        <v>16</v>
      </c>
    </row>
    <row r="136" spans="2:23" x14ac:dyDescent="0.35">
      <c r="B136" s="284" t="s">
        <v>2</v>
      </c>
      <c r="C136" s="92">
        <f>C9</f>
        <v>4</v>
      </c>
      <c r="D136" s="92">
        <f t="shared" ref="D136:K137" si="95">D9</f>
        <v>4</v>
      </c>
      <c r="E136" s="92">
        <f t="shared" si="95"/>
        <v>3</v>
      </c>
      <c r="F136" s="92">
        <f t="shared" si="95"/>
        <v>5</v>
      </c>
      <c r="G136" s="92">
        <f t="shared" si="95"/>
        <v>3</v>
      </c>
      <c r="H136" s="92">
        <f t="shared" si="95"/>
        <v>5</v>
      </c>
      <c r="I136" s="92">
        <f t="shared" si="95"/>
        <v>4</v>
      </c>
      <c r="J136" s="92">
        <f t="shared" si="95"/>
        <v>4</v>
      </c>
      <c r="K136" s="92">
        <f t="shared" si="95"/>
        <v>4</v>
      </c>
      <c r="L136" s="92">
        <f>SUM(C136:K136)</f>
        <v>36</v>
      </c>
      <c r="M136" s="92">
        <f>M9</f>
        <v>4</v>
      </c>
      <c r="N136" s="92">
        <f t="shared" ref="N136:U137" si="96">N9</f>
        <v>4</v>
      </c>
      <c r="O136" s="92">
        <f t="shared" si="96"/>
        <v>5</v>
      </c>
      <c r="P136" s="92">
        <f t="shared" si="96"/>
        <v>3</v>
      </c>
      <c r="Q136" s="92">
        <f t="shared" si="96"/>
        <v>4</v>
      </c>
      <c r="R136" s="92">
        <f t="shared" si="96"/>
        <v>4</v>
      </c>
      <c r="S136" s="92">
        <f t="shared" si="96"/>
        <v>3</v>
      </c>
      <c r="T136" s="92">
        <f t="shared" si="96"/>
        <v>4</v>
      </c>
      <c r="U136" s="92">
        <f t="shared" si="96"/>
        <v>5</v>
      </c>
      <c r="V136" s="92">
        <f>SUM(M136:U136)</f>
        <v>36</v>
      </c>
      <c r="W136" s="92">
        <f>SUM(V136+L136)</f>
        <v>72</v>
      </c>
    </row>
    <row r="137" spans="2:23" x14ac:dyDescent="0.35">
      <c r="B137" s="322" t="s">
        <v>3</v>
      </c>
      <c r="C137" s="9">
        <f>C10</f>
        <v>11</v>
      </c>
      <c r="D137" s="9">
        <f t="shared" si="95"/>
        <v>13</v>
      </c>
      <c r="E137" s="9">
        <f t="shared" si="95"/>
        <v>15</v>
      </c>
      <c r="F137" s="9">
        <f t="shared" si="95"/>
        <v>9</v>
      </c>
      <c r="G137" s="9">
        <f t="shared" si="95"/>
        <v>17</v>
      </c>
      <c r="H137" s="9">
        <f t="shared" si="95"/>
        <v>7</v>
      </c>
      <c r="I137" s="9">
        <f t="shared" si="95"/>
        <v>1</v>
      </c>
      <c r="J137" s="9">
        <f t="shared" si="95"/>
        <v>3</v>
      </c>
      <c r="K137" s="9">
        <f t="shared" si="95"/>
        <v>5</v>
      </c>
      <c r="L137" s="9"/>
      <c r="M137" s="9">
        <f>M10</f>
        <v>18</v>
      </c>
      <c r="N137" s="9">
        <f t="shared" si="96"/>
        <v>2</v>
      </c>
      <c r="O137" s="9">
        <f t="shared" si="96"/>
        <v>14</v>
      </c>
      <c r="P137" s="9">
        <f t="shared" si="96"/>
        <v>16</v>
      </c>
      <c r="Q137" s="9">
        <f t="shared" si="96"/>
        <v>10</v>
      </c>
      <c r="R137" s="9">
        <f t="shared" si="96"/>
        <v>12</v>
      </c>
      <c r="S137" s="9">
        <f t="shared" si="96"/>
        <v>6</v>
      </c>
      <c r="T137" s="9">
        <f t="shared" si="96"/>
        <v>8</v>
      </c>
      <c r="U137" s="9">
        <f t="shared" si="96"/>
        <v>4</v>
      </c>
      <c r="V137" s="9"/>
      <c r="W137" s="9"/>
    </row>
    <row r="138" spans="2:23" x14ac:dyDescent="0.35">
      <c r="B138" s="64" t="str">
        <f t="shared" ref="B138:B153" si="97">B11</f>
        <v>Delagardelle</v>
      </c>
      <c r="C138" s="128">
        <f t="shared" ref="C138:K138" si="98">IF((C116)&lt;=(C$9),1+((C$9)-(C116)),(0))</f>
        <v>0</v>
      </c>
      <c r="D138" s="128">
        <f t="shared" si="98"/>
        <v>0</v>
      </c>
      <c r="E138" s="128">
        <f t="shared" si="98"/>
        <v>0</v>
      </c>
      <c r="F138" s="128">
        <f t="shared" si="98"/>
        <v>1</v>
      </c>
      <c r="G138" s="128">
        <f t="shared" si="98"/>
        <v>2</v>
      </c>
      <c r="H138" s="128">
        <f t="shared" si="98"/>
        <v>3</v>
      </c>
      <c r="I138" s="128">
        <f t="shared" si="98"/>
        <v>3</v>
      </c>
      <c r="J138" s="128">
        <f t="shared" si="98"/>
        <v>0</v>
      </c>
      <c r="K138" s="128">
        <f t="shared" si="98"/>
        <v>1</v>
      </c>
      <c r="L138" s="128">
        <f t="shared" ref="L138:L153" si="99">SUM(C138:K138)</f>
        <v>10</v>
      </c>
      <c r="M138" s="128">
        <f t="shared" ref="M138:U138" si="100">IF((M116)&lt;=(M$9),1+((M$9)-(M116)),(0))</f>
        <v>1</v>
      </c>
      <c r="N138" s="128">
        <f t="shared" si="100"/>
        <v>1</v>
      </c>
      <c r="O138" s="128">
        <f t="shared" si="100"/>
        <v>1</v>
      </c>
      <c r="P138" s="128">
        <f t="shared" si="100"/>
        <v>0</v>
      </c>
      <c r="Q138" s="128">
        <f t="shared" si="100"/>
        <v>1</v>
      </c>
      <c r="R138" s="128">
        <f t="shared" si="100"/>
        <v>1</v>
      </c>
      <c r="S138" s="128">
        <f t="shared" si="100"/>
        <v>0</v>
      </c>
      <c r="T138" s="128">
        <f t="shared" si="100"/>
        <v>2</v>
      </c>
      <c r="U138" s="128">
        <f t="shared" si="100"/>
        <v>3</v>
      </c>
      <c r="V138" s="128">
        <f t="shared" ref="V138:V153" si="101">SUM(M138:U138)</f>
        <v>10</v>
      </c>
      <c r="W138" s="92">
        <f t="shared" ref="W138:W153" si="102">SUM(V138+L138)</f>
        <v>20</v>
      </c>
    </row>
    <row r="139" spans="2:23" x14ac:dyDescent="0.35">
      <c r="B139" s="64" t="str">
        <f t="shared" si="97"/>
        <v>Whitehill</v>
      </c>
      <c r="C139" s="128">
        <f t="shared" ref="C139:K139" si="103">IF((C117)&lt;=(C$9),1+((C$9)-(C117)),(0))</f>
        <v>1</v>
      </c>
      <c r="D139" s="128">
        <f t="shared" si="103"/>
        <v>0</v>
      </c>
      <c r="E139" s="128">
        <f t="shared" si="103"/>
        <v>0</v>
      </c>
      <c r="F139" s="128">
        <f t="shared" si="103"/>
        <v>0</v>
      </c>
      <c r="G139" s="128">
        <f t="shared" si="103"/>
        <v>1</v>
      </c>
      <c r="H139" s="128">
        <f t="shared" si="103"/>
        <v>1</v>
      </c>
      <c r="I139" s="128">
        <f t="shared" si="103"/>
        <v>3</v>
      </c>
      <c r="J139" s="128">
        <f t="shared" si="103"/>
        <v>0</v>
      </c>
      <c r="K139" s="128">
        <f t="shared" si="103"/>
        <v>2</v>
      </c>
      <c r="L139" s="128">
        <f t="shared" si="99"/>
        <v>8</v>
      </c>
      <c r="M139" s="128">
        <f t="shared" ref="M139:U139" si="104">IF((M117)&lt;=(M$9),1+((M$9)-(M117)),(0))</f>
        <v>1</v>
      </c>
      <c r="N139" s="128">
        <f t="shared" si="104"/>
        <v>0</v>
      </c>
      <c r="O139" s="128">
        <f t="shared" si="104"/>
        <v>0</v>
      </c>
      <c r="P139" s="128">
        <f t="shared" si="104"/>
        <v>0</v>
      </c>
      <c r="Q139" s="128">
        <f t="shared" si="104"/>
        <v>1</v>
      </c>
      <c r="R139" s="128">
        <f t="shared" si="104"/>
        <v>1</v>
      </c>
      <c r="S139" s="128">
        <f t="shared" si="104"/>
        <v>0</v>
      </c>
      <c r="T139" s="128">
        <f t="shared" si="104"/>
        <v>0</v>
      </c>
      <c r="U139" s="128">
        <f t="shared" si="104"/>
        <v>1</v>
      </c>
      <c r="V139" s="128">
        <f t="shared" si="101"/>
        <v>4</v>
      </c>
      <c r="W139" s="92">
        <f t="shared" si="102"/>
        <v>12</v>
      </c>
    </row>
    <row r="140" spans="2:23" x14ac:dyDescent="0.35">
      <c r="B140" s="64" t="str">
        <f t="shared" si="97"/>
        <v>Henderson II</v>
      </c>
      <c r="C140" s="128">
        <f t="shared" ref="C140:K140" si="105">IF((C118)&lt;=(C$9),1+((C$9)-(C118)),(0))</f>
        <v>1</v>
      </c>
      <c r="D140" s="128">
        <f t="shared" si="105"/>
        <v>0</v>
      </c>
      <c r="E140" s="128">
        <f t="shared" si="105"/>
        <v>0</v>
      </c>
      <c r="F140" s="128">
        <f t="shared" si="105"/>
        <v>1</v>
      </c>
      <c r="G140" s="128">
        <f t="shared" si="105"/>
        <v>0</v>
      </c>
      <c r="H140" s="128">
        <f t="shared" si="105"/>
        <v>2</v>
      </c>
      <c r="I140" s="128">
        <f t="shared" si="105"/>
        <v>2</v>
      </c>
      <c r="J140" s="128">
        <f t="shared" si="105"/>
        <v>0</v>
      </c>
      <c r="K140" s="128">
        <f t="shared" si="105"/>
        <v>1</v>
      </c>
      <c r="L140" s="128">
        <f t="shared" si="99"/>
        <v>7</v>
      </c>
      <c r="M140" s="128">
        <f t="shared" ref="M140:U140" si="106">IF((M118)&lt;=(M$9),1+((M$9)-(M118)),(0))</f>
        <v>0</v>
      </c>
      <c r="N140" s="128">
        <f t="shared" si="106"/>
        <v>0</v>
      </c>
      <c r="O140" s="128">
        <f t="shared" si="106"/>
        <v>2</v>
      </c>
      <c r="P140" s="128">
        <f t="shared" si="106"/>
        <v>0</v>
      </c>
      <c r="Q140" s="128">
        <f t="shared" si="106"/>
        <v>0</v>
      </c>
      <c r="R140" s="128">
        <f t="shared" si="106"/>
        <v>2</v>
      </c>
      <c r="S140" s="128">
        <f t="shared" si="106"/>
        <v>0</v>
      </c>
      <c r="T140" s="128">
        <f t="shared" si="106"/>
        <v>3</v>
      </c>
      <c r="U140" s="128">
        <f t="shared" si="106"/>
        <v>3</v>
      </c>
      <c r="V140" s="128">
        <f t="shared" si="101"/>
        <v>10</v>
      </c>
      <c r="W140" s="92">
        <f t="shared" si="102"/>
        <v>17</v>
      </c>
    </row>
    <row r="141" spans="2:23" x14ac:dyDescent="0.35">
      <c r="B141" s="64" t="str">
        <f t="shared" si="97"/>
        <v>Henderson</v>
      </c>
      <c r="C141" s="128">
        <f t="shared" ref="C141:K141" si="107">IF((C119)&lt;=(C$9),1+((C$9)-(C119)),(0))</f>
        <v>0</v>
      </c>
      <c r="D141" s="128">
        <f t="shared" si="107"/>
        <v>0</v>
      </c>
      <c r="E141" s="128">
        <f t="shared" si="107"/>
        <v>1</v>
      </c>
      <c r="F141" s="128">
        <f t="shared" si="107"/>
        <v>3</v>
      </c>
      <c r="G141" s="128">
        <f t="shared" si="107"/>
        <v>1</v>
      </c>
      <c r="H141" s="128">
        <f t="shared" si="107"/>
        <v>3</v>
      </c>
      <c r="I141" s="128">
        <f t="shared" si="107"/>
        <v>0</v>
      </c>
      <c r="J141" s="128">
        <f t="shared" si="107"/>
        <v>0</v>
      </c>
      <c r="K141" s="128">
        <f t="shared" si="107"/>
        <v>2</v>
      </c>
      <c r="L141" s="128">
        <f t="shared" si="99"/>
        <v>10</v>
      </c>
      <c r="M141" s="128">
        <f t="shared" ref="M141:U141" si="108">IF((M119)&lt;=(M$9),1+((M$9)-(M119)),(0))</f>
        <v>1</v>
      </c>
      <c r="N141" s="128">
        <f t="shared" si="108"/>
        <v>1</v>
      </c>
      <c r="O141" s="128">
        <f t="shared" si="108"/>
        <v>2</v>
      </c>
      <c r="P141" s="128">
        <f t="shared" si="108"/>
        <v>0</v>
      </c>
      <c r="Q141" s="128">
        <f t="shared" si="108"/>
        <v>0</v>
      </c>
      <c r="R141" s="128">
        <f t="shared" si="108"/>
        <v>2</v>
      </c>
      <c r="S141" s="128">
        <f t="shared" si="108"/>
        <v>0</v>
      </c>
      <c r="T141" s="128">
        <f t="shared" si="108"/>
        <v>3</v>
      </c>
      <c r="U141" s="128">
        <f t="shared" si="108"/>
        <v>3</v>
      </c>
      <c r="V141" s="128">
        <f t="shared" si="101"/>
        <v>12</v>
      </c>
      <c r="W141" s="92">
        <f t="shared" si="102"/>
        <v>22</v>
      </c>
    </row>
    <row r="142" spans="2:23" x14ac:dyDescent="0.35">
      <c r="B142" s="64" t="str">
        <f t="shared" si="97"/>
        <v>Bruns</v>
      </c>
      <c r="C142" s="128">
        <f t="shared" ref="C142:K142" si="109">IF((C120)&lt;=(C$9),1+((C$9)-(C120)),(0))</f>
        <v>2</v>
      </c>
      <c r="D142" s="128">
        <f t="shared" si="109"/>
        <v>0</v>
      </c>
      <c r="E142" s="128">
        <f t="shared" si="109"/>
        <v>0</v>
      </c>
      <c r="F142" s="128">
        <f t="shared" si="109"/>
        <v>0</v>
      </c>
      <c r="G142" s="128">
        <f t="shared" si="109"/>
        <v>0</v>
      </c>
      <c r="H142" s="128">
        <f t="shared" si="109"/>
        <v>0</v>
      </c>
      <c r="I142" s="128">
        <f t="shared" si="109"/>
        <v>2</v>
      </c>
      <c r="J142" s="128">
        <f t="shared" si="109"/>
        <v>0</v>
      </c>
      <c r="K142" s="128">
        <f t="shared" si="109"/>
        <v>1</v>
      </c>
      <c r="L142" s="128">
        <f t="shared" si="99"/>
        <v>5</v>
      </c>
      <c r="M142" s="128">
        <f t="shared" ref="M142:U142" si="110">IF((M120)&lt;=(M$9),1+((M$9)-(M120)),(0))</f>
        <v>1</v>
      </c>
      <c r="N142" s="128">
        <f t="shared" si="110"/>
        <v>0</v>
      </c>
      <c r="O142" s="128">
        <f t="shared" si="110"/>
        <v>3</v>
      </c>
      <c r="P142" s="128">
        <f t="shared" si="110"/>
        <v>0</v>
      </c>
      <c r="Q142" s="128">
        <f t="shared" si="110"/>
        <v>2</v>
      </c>
      <c r="R142" s="128">
        <f t="shared" si="110"/>
        <v>2</v>
      </c>
      <c r="S142" s="128">
        <f t="shared" si="110"/>
        <v>0</v>
      </c>
      <c r="T142" s="128">
        <f t="shared" si="110"/>
        <v>3</v>
      </c>
      <c r="U142" s="128">
        <f t="shared" si="110"/>
        <v>3</v>
      </c>
      <c r="V142" s="128">
        <f t="shared" si="101"/>
        <v>14</v>
      </c>
      <c r="W142" s="92">
        <f t="shared" si="102"/>
        <v>19</v>
      </c>
    </row>
    <row r="143" spans="2:23" x14ac:dyDescent="0.35">
      <c r="B143" s="64" t="str">
        <f t="shared" si="97"/>
        <v>Stremlau</v>
      </c>
      <c r="C143" s="128">
        <f t="shared" ref="C143:K143" si="111">IF((C121)&lt;=(C$9),1+((C$9)-(C121)),(0))</f>
        <v>1</v>
      </c>
      <c r="D143" s="128">
        <f t="shared" si="111"/>
        <v>1</v>
      </c>
      <c r="E143" s="128">
        <f t="shared" si="111"/>
        <v>0</v>
      </c>
      <c r="F143" s="128">
        <f t="shared" si="111"/>
        <v>3</v>
      </c>
      <c r="G143" s="128">
        <f t="shared" si="111"/>
        <v>1</v>
      </c>
      <c r="H143" s="128">
        <f t="shared" si="111"/>
        <v>2</v>
      </c>
      <c r="I143" s="128">
        <f t="shared" si="111"/>
        <v>2</v>
      </c>
      <c r="J143" s="128">
        <f t="shared" si="111"/>
        <v>0</v>
      </c>
      <c r="K143" s="128">
        <f t="shared" si="111"/>
        <v>2</v>
      </c>
      <c r="L143" s="128">
        <f t="shared" si="99"/>
        <v>12</v>
      </c>
      <c r="M143" s="128">
        <f t="shared" ref="M143:U143" si="112">IF((M121)&lt;=(M$9),1+((M$9)-(M121)),(0))</f>
        <v>0</v>
      </c>
      <c r="N143" s="128">
        <f t="shared" si="112"/>
        <v>1</v>
      </c>
      <c r="O143" s="128">
        <f t="shared" si="112"/>
        <v>1</v>
      </c>
      <c r="P143" s="128">
        <f t="shared" si="112"/>
        <v>0</v>
      </c>
      <c r="Q143" s="128">
        <f t="shared" si="112"/>
        <v>0</v>
      </c>
      <c r="R143" s="128">
        <f t="shared" si="112"/>
        <v>0</v>
      </c>
      <c r="S143" s="128">
        <f t="shared" si="112"/>
        <v>0</v>
      </c>
      <c r="T143" s="128">
        <f t="shared" si="112"/>
        <v>2</v>
      </c>
      <c r="U143" s="128">
        <f t="shared" si="112"/>
        <v>2</v>
      </c>
      <c r="V143" s="128">
        <f t="shared" si="101"/>
        <v>6</v>
      </c>
      <c r="W143" s="92">
        <f t="shared" si="102"/>
        <v>18</v>
      </c>
    </row>
    <row r="144" spans="2:23" x14ac:dyDescent="0.35">
      <c r="B144" s="64" t="str">
        <f t="shared" si="97"/>
        <v>Salter</v>
      </c>
      <c r="C144" s="128">
        <f t="shared" ref="C144:K144" si="113">IF((C122)&lt;=(C$9),1+((C$9)-(C122)),(0))</f>
        <v>1</v>
      </c>
      <c r="D144" s="128">
        <f t="shared" si="113"/>
        <v>1</v>
      </c>
      <c r="E144" s="128">
        <f t="shared" si="113"/>
        <v>1</v>
      </c>
      <c r="F144" s="128">
        <f t="shared" si="113"/>
        <v>1</v>
      </c>
      <c r="G144" s="128">
        <f t="shared" si="113"/>
        <v>0</v>
      </c>
      <c r="H144" s="128">
        <f t="shared" si="113"/>
        <v>1</v>
      </c>
      <c r="I144" s="128">
        <f t="shared" si="113"/>
        <v>3</v>
      </c>
      <c r="J144" s="128">
        <f t="shared" si="113"/>
        <v>0</v>
      </c>
      <c r="K144" s="128">
        <f t="shared" si="113"/>
        <v>1</v>
      </c>
      <c r="L144" s="128">
        <f t="shared" si="99"/>
        <v>9</v>
      </c>
      <c r="M144" s="128">
        <f t="shared" ref="M144:U144" si="114">IF((M122)&lt;=(M$9),1+((M$9)-(M122)),(0))</f>
        <v>0</v>
      </c>
      <c r="N144" s="128">
        <f t="shared" si="114"/>
        <v>0</v>
      </c>
      <c r="O144" s="128">
        <f t="shared" si="114"/>
        <v>0</v>
      </c>
      <c r="P144" s="128">
        <f t="shared" si="114"/>
        <v>0</v>
      </c>
      <c r="Q144" s="128">
        <f t="shared" si="114"/>
        <v>1</v>
      </c>
      <c r="R144" s="128">
        <f t="shared" si="114"/>
        <v>4</v>
      </c>
      <c r="S144" s="128">
        <f t="shared" si="114"/>
        <v>0</v>
      </c>
      <c r="T144" s="128">
        <f t="shared" si="114"/>
        <v>1</v>
      </c>
      <c r="U144" s="128">
        <f t="shared" si="114"/>
        <v>3</v>
      </c>
      <c r="V144" s="128">
        <f t="shared" si="101"/>
        <v>9</v>
      </c>
      <c r="W144" s="92">
        <f t="shared" si="102"/>
        <v>18</v>
      </c>
    </row>
    <row r="145" spans="1:23" x14ac:dyDescent="0.35">
      <c r="B145" s="64" t="str">
        <f t="shared" si="97"/>
        <v>Reimers</v>
      </c>
      <c r="C145" s="128">
        <f t="shared" ref="C145:K145" si="115">IF((C123)&lt;=(C$9),1+((C$9)-(C123)),(0))</f>
        <v>2</v>
      </c>
      <c r="D145" s="128">
        <f t="shared" si="115"/>
        <v>0</v>
      </c>
      <c r="E145" s="128">
        <f t="shared" si="115"/>
        <v>0</v>
      </c>
      <c r="F145" s="128">
        <f t="shared" si="115"/>
        <v>1</v>
      </c>
      <c r="G145" s="128">
        <f t="shared" si="115"/>
        <v>2</v>
      </c>
      <c r="H145" s="128">
        <f t="shared" si="115"/>
        <v>1</v>
      </c>
      <c r="I145" s="128">
        <f t="shared" si="115"/>
        <v>3</v>
      </c>
      <c r="J145" s="128">
        <f t="shared" si="115"/>
        <v>0</v>
      </c>
      <c r="K145" s="128">
        <f t="shared" si="115"/>
        <v>1</v>
      </c>
      <c r="L145" s="128">
        <f t="shared" si="99"/>
        <v>10</v>
      </c>
      <c r="M145" s="128">
        <f t="shared" ref="M145:U145" si="116">IF((M123)&lt;=(M$9),1+((M$9)-(M123)),(0))</f>
        <v>1</v>
      </c>
      <c r="N145" s="128">
        <f t="shared" si="116"/>
        <v>1</v>
      </c>
      <c r="O145" s="128">
        <f t="shared" si="116"/>
        <v>3</v>
      </c>
      <c r="P145" s="128">
        <f t="shared" si="116"/>
        <v>0</v>
      </c>
      <c r="Q145" s="128">
        <f t="shared" si="116"/>
        <v>2</v>
      </c>
      <c r="R145" s="128">
        <f t="shared" si="116"/>
        <v>0</v>
      </c>
      <c r="S145" s="128">
        <f t="shared" si="116"/>
        <v>0</v>
      </c>
      <c r="T145" s="128">
        <f t="shared" si="116"/>
        <v>1</v>
      </c>
      <c r="U145" s="128">
        <f t="shared" si="116"/>
        <v>2</v>
      </c>
      <c r="V145" s="128">
        <f t="shared" si="101"/>
        <v>10</v>
      </c>
      <c r="W145" s="92">
        <f t="shared" si="102"/>
        <v>20</v>
      </c>
    </row>
    <row r="146" spans="1:23" x14ac:dyDescent="0.35">
      <c r="B146" s="64" t="str">
        <f t="shared" si="97"/>
        <v>Havel</v>
      </c>
      <c r="C146" s="128">
        <f t="shared" ref="C146:K146" si="117">IF((C124)&lt;=(C$9),1+((C$9)-(C124)),(0))</f>
        <v>1</v>
      </c>
      <c r="D146" s="128">
        <f t="shared" si="117"/>
        <v>0</v>
      </c>
      <c r="E146" s="128">
        <f t="shared" si="117"/>
        <v>0</v>
      </c>
      <c r="F146" s="128">
        <f t="shared" si="117"/>
        <v>1</v>
      </c>
      <c r="G146" s="128">
        <f t="shared" si="117"/>
        <v>0</v>
      </c>
      <c r="H146" s="128">
        <f t="shared" si="117"/>
        <v>1</v>
      </c>
      <c r="I146" s="128">
        <f t="shared" si="117"/>
        <v>4</v>
      </c>
      <c r="J146" s="128">
        <f t="shared" si="117"/>
        <v>0</v>
      </c>
      <c r="K146" s="128">
        <f t="shared" si="117"/>
        <v>1</v>
      </c>
      <c r="L146" s="128">
        <f t="shared" si="99"/>
        <v>8</v>
      </c>
      <c r="M146" s="128">
        <f t="shared" ref="M146:U146" si="118">IF((M124)&lt;=(M$9),1+((M$9)-(M124)),(0))</f>
        <v>1</v>
      </c>
      <c r="N146" s="128">
        <f t="shared" si="118"/>
        <v>2</v>
      </c>
      <c r="O146" s="128">
        <f t="shared" si="118"/>
        <v>3</v>
      </c>
      <c r="P146" s="128">
        <f t="shared" si="118"/>
        <v>0</v>
      </c>
      <c r="Q146" s="128">
        <f t="shared" si="118"/>
        <v>1</v>
      </c>
      <c r="R146" s="128">
        <f t="shared" si="118"/>
        <v>2</v>
      </c>
      <c r="S146" s="128">
        <f t="shared" si="118"/>
        <v>0</v>
      </c>
      <c r="T146" s="128">
        <f t="shared" si="118"/>
        <v>2</v>
      </c>
      <c r="U146" s="128">
        <f t="shared" si="118"/>
        <v>2</v>
      </c>
      <c r="V146" s="128">
        <f t="shared" si="101"/>
        <v>13</v>
      </c>
      <c r="W146" s="92">
        <f t="shared" si="102"/>
        <v>21</v>
      </c>
    </row>
    <row r="147" spans="1:23" x14ac:dyDescent="0.35">
      <c r="B147" s="64" t="str">
        <f t="shared" si="97"/>
        <v>Greiner</v>
      </c>
      <c r="C147" s="128">
        <f t="shared" ref="C147:K147" si="119">IF((C125)&lt;=(C$9),1+((C$9)-(C125)),(0))</f>
        <v>2</v>
      </c>
      <c r="D147" s="128">
        <f t="shared" si="119"/>
        <v>0</v>
      </c>
      <c r="E147" s="128">
        <f t="shared" si="119"/>
        <v>0</v>
      </c>
      <c r="F147" s="128">
        <f t="shared" si="119"/>
        <v>3</v>
      </c>
      <c r="G147" s="128">
        <f t="shared" si="119"/>
        <v>1</v>
      </c>
      <c r="H147" s="128">
        <f t="shared" si="119"/>
        <v>3</v>
      </c>
      <c r="I147" s="128">
        <f t="shared" si="119"/>
        <v>3</v>
      </c>
      <c r="J147" s="128">
        <f t="shared" si="119"/>
        <v>0</v>
      </c>
      <c r="K147" s="128">
        <f t="shared" si="119"/>
        <v>2</v>
      </c>
      <c r="L147" s="128">
        <f t="shared" si="99"/>
        <v>14</v>
      </c>
      <c r="M147" s="128">
        <f t="shared" ref="M147:U147" si="120">IF((M125)&lt;=(M$9),1+((M$9)-(M125)),(0))</f>
        <v>1</v>
      </c>
      <c r="N147" s="128">
        <f t="shared" si="120"/>
        <v>2</v>
      </c>
      <c r="O147" s="128">
        <f t="shared" si="120"/>
        <v>3</v>
      </c>
      <c r="P147" s="128">
        <f t="shared" si="120"/>
        <v>0</v>
      </c>
      <c r="Q147" s="128">
        <f t="shared" si="120"/>
        <v>1</v>
      </c>
      <c r="R147" s="128">
        <f t="shared" si="120"/>
        <v>2</v>
      </c>
      <c r="S147" s="128">
        <f t="shared" si="120"/>
        <v>0</v>
      </c>
      <c r="T147" s="128">
        <f t="shared" si="120"/>
        <v>2</v>
      </c>
      <c r="U147" s="128">
        <f t="shared" si="120"/>
        <v>3</v>
      </c>
      <c r="V147" s="128">
        <f t="shared" si="101"/>
        <v>14</v>
      </c>
      <c r="W147" s="92">
        <f t="shared" si="102"/>
        <v>28</v>
      </c>
    </row>
    <row r="148" spans="1:23" x14ac:dyDescent="0.35">
      <c r="B148" s="64" t="str">
        <f t="shared" si="97"/>
        <v>Tilley</v>
      </c>
      <c r="C148" s="128">
        <f t="shared" ref="C148:K148" si="121">IF((C126)&lt;=(C$9),1+((C$9)-(C126)),(0))</f>
        <v>1</v>
      </c>
      <c r="D148" s="128">
        <f t="shared" si="121"/>
        <v>0</v>
      </c>
      <c r="E148" s="128">
        <f t="shared" si="121"/>
        <v>0</v>
      </c>
      <c r="F148" s="128">
        <f t="shared" si="121"/>
        <v>3</v>
      </c>
      <c r="G148" s="128">
        <f t="shared" si="121"/>
        <v>0</v>
      </c>
      <c r="H148" s="128">
        <f t="shared" si="121"/>
        <v>2</v>
      </c>
      <c r="I148" s="128">
        <f t="shared" si="121"/>
        <v>3</v>
      </c>
      <c r="J148" s="128">
        <f t="shared" si="121"/>
        <v>0</v>
      </c>
      <c r="K148" s="128">
        <f t="shared" si="121"/>
        <v>0</v>
      </c>
      <c r="L148" s="128">
        <f t="shared" si="99"/>
        <v>9</v>
      </c>
      <c r="M148" s="128">
        <f t="shared" ref="M148:U148" si="122">IF((M126)&lt;=(M$9),1+((M$9)-(M126)),(0))</f>
        <v>0</v>
      </c>
      <c r="N148" s="128">
        <f t="shared" si="122"/>
        <v>0</v>
      </c>
      <c r="O148" s="128">
        <f t="shared" si="122"/>
        <v>2</v>
      </c>
      <c r="P148" s="128">
        <f t="shared" si="122"/>
        <v>0</v>
      </c>
      <c r="Q148" s="128">
        <f t="shared" si="122"/>
        <v>3</v>
      </c>
      <c r="R148" s="128">
        <f t="shared" si="122"/>
        <v>2</v>
      </c>
      <c r="S148" s="128">
        <f t="shared" si="122"/>
        <v>0</v>
      </c>
      <c r="T148" s="128">
        <f t="shared" si="122"/>
        <v>2</v>
      </c>
      <c r="U148" s="128">
        <f t="shared" si="122"/>
        <v>2</v>
      </c>
      <c r="V148" s="128">
        <f t="shared" si="101"/>
        <v>11</v>
      </c>
      <c r="W148" s="92">
        <f t="shared" si="102"/>
        <v>20</v>
      </c>
    </row>
    <row r="149" spans="1:23" x14ac:dyDescent="0.35">
      <c r="B149" s="64" t="str">
        <f t="shared" si="97"/>
        <v>Hart</v>
      </c>
      <c r="C149" s="128">
        <f t="shared" ref="C149:K149" si="123">IF((C127)&lt;=(C$9),1+((C$9)-(C127)),(0))</f>
        <v>1</v>
      </c>
      <c r="D149" s="128">
        <f t="shared" si="123"/>
        <v>1</v>
      </c>
      <c r="E149" s="128">
        <f t="shared" si="123"/>
        <v>0</v>
      </c>
      <c r="F149" s="128">
        <f t="shared" si="123"/>
        <v>2</v>
      </c>
      <c r="G149" s="128">
        <f t="shared" si="123"/>
        <v>1</v>
      </c>
      <c r="H149" s="128">
        <f t="shared" si="123"/>
        <v>1</v>
      </c>
      <c r="I149" s="128">
        <f t="shared" si="123"/>
        <v>3</v>
      </c>
      <c r="J149" s="128">
        <f t="shared" si="123"/>
        <v>0</v>
      </c>
      <c r="K149" s="128">
        <f t="shared" si="123"/>
        <v>0</v>
      </c>
      <c r="L149" s="128">
        <f t="shared" si="99"/>
        <v>9</v>
      </c>
      <c r="M149" s="128">
        <f t="shared" ref="M149:U149" si="124">IF((M127)&lt;=(M$9),1+((M$9)-(M127)),(0))</f>
        <v>2</v>
      </c>
      <c r="N149" s="128">
        <f t="shared" si="124"/>
        <v>2</v>
      </c>
      <c r="O149" s="128">
        <f t="shared" si="124"/>
        <v>1</v>
      </c>
      <c r="P149" s="128">
        <f t="shared" si="124"/>
        <v>0</v>
      </c>
      <c r="Q149" s="128">
        <f t="shared" si="124"/>
        <v>1</v>
      </c>
      <c r="R149" s="128">
        <f t="shared" si="124"/>
        <v>1</v>
      </c>
      <c r="S149" s="128">
        <f t="shared" si="124"/>
        <v>0</v>
      </c>
      <c r="T149" s="128">
        <f t="shared" si="124"/>
        <v>2</v>
      </c>
      <c r="U149" s="128">
        <f t="shared" si="124"/>
        <v>2</v>
      </c>
      <c r="V149" s="128">
        <f t="shared" si="101"/>
        <v>11</v>
      </c>
      <c r="W149" s="92">
        <f t="shared" si="102"/>
        <v>20</v>
      </c>
    </row>
    <row r="150" spans="1:23" x14ac:dyDescent="0.35">
      <c r="B150" s="64" t="str">
        <f t="shared" si="97"/>
        <v>Stever</v>
      </c>
      <c r="C150" s="128">
        <f t="shared" ref="C150:K150" si="125">IF((C128)&lt;=(C$9),1+((C$9)-(C128)),(0))</f>
        <v>0</v>
      </c>
      <c r="D150" s="128">
        <f t="shared" si="125"/>
        <v>0</v>
      </c>
      <c r="E150" s="128">
        <f t="shared" si="125"/>
        <v>0</v>
      </c>
      <c r="F150" s="128">
        <f t="shared" si="125"/>
        <v>0</v>
      </c>
      <c r="G150" s="128">
        <f t="shared" si="125"/>
        <v>1</v>
      </c>
      <c r="H150" s="128">
        <f t="shared" si="125"/>
        <v>2</v>
      </c>
      <c r="I150" s="128">
        <f t="shared" si="125"/>
        <v>2</v>
      </c>
      <c r="J150" s="128">
        <f t="shared" si="125"/>
        <v>0</v>
      </c>
      <c r="K150" s="128">
        <f t="shared" si="125"/>
        <v>0</v>
      </c>
      <c r="L150" s="128">
        <f t="shared" si="99"/>
        <v>5</v>
      </c>
      <c r="M150" s="128">
        <f t="shared" ref="M150:U150" si="126">IF((M128)&lt;=(M$9),1+((M$9)-(M128)),(0))</f>
        <v>2</v>
      </c>
      <c r="N150" s="128">
        <f t="shared" si="126"/>
        <v>1</v>
      </c>
      <c r="O150" s="128">
        <f t="shared" si="126"/>
        <v>2</v>
      </c>
      <c r="P150" s="128">
        <f t="shared" si="126"/>
        <v>0</v>
      </c>
      <c r="Q150" s="128">
        <f t="shared" si="126"/>
        <v>1</v>
      </c>
      <c r="R150" s="128">
        <f t="shared" si="126"/>
        <v>1</v>
      </c>
      <c r="S150" s="128">
        <f t="shared" si="126"/>
        <v>0</v>
      </c>
      <c r="T150" s="128">
        <f t="shared" si="126"/>
        <v>0</v>
      </c>
      <c r="U150" s="128">
        <f t="shared" si="126"/>
        <v>0</v>
      </c>
      <c r="V150" s="128">
        <f t="shared" si="101"/>
        <v>7</v>
      </c>
      <c r="W150" s="92">
        <f t="shared" si="102"/>
        <v>12</v>
      </c>
    </row>
    <row r="151" spans="1:23" x14ac:dyDescent="0.35">
      <c r="B151" s="64" t="str">
        <f t="shared" si="97"/>
        <v>Rogers</v>
      </c>
      <c r="C151" s="128">
        <f t="shared" ref="C151:K151" si="127">IF((C129)&lt;=(C$9),1+((C$9)-(C129)),(0))</f>
        <v>1</v>
      </c>
      <c r="D151" s="128">
        <f t="shared" si="127"/>
        <v>0</v>
      </c>
      <c r="E151" s="128">
        <f t="shared" si="127"/>
        <v>0</v>
      </c>
      <c r="F151" s="128">
        <f t="shared" si="127"/>
        <v>1</v>
      </c>
      <c r="G151" s="128">
        <f t="shared" si="127"/>
        <v>1</v>
      </c>
      <c r="H151" s="128">
        <f t="shared" si="127"/>
        <v>1</v>
      </c>
      <c r="I151" s="128">
        <f t="shared" si="127"/>
        <v>2</v>
      </c>
      <c r="J151" s="128">
        <f t="shared" si="127"/>
        <v>0</v>
      </c>
      <c r="K151" s="128">
        <f t="shared" si="127"/>
        <v>0</v>
      </c>
      <c r="L151" s="128">
        <f t="shared" si="99"/>
        <v>6</v>
      </c>
      <c r="M151" s="128">
        <f t="shared" ref="M151:U151" si="128">IF((M129)&lt;=(M$9),1+((M$9)-(M129)),(0))</f>
        <v>0</v>
      </c>
      <c r="N151" s="128">
        <f t="shared" si="128"/>
        <v>3</v>
      </c>
      <c r="O151" s="128">
        <f t="shared" si="128"/>
        <v>1</v>
      </c>
      <c r="P151" s="128">
        <f t="shared" si="128"/>
        <v>0</v>
      </c>
      <c r="Q151" s="128">
        <f t="shared" si="128"/>
        <v>1</v>
      </c>
      <c r="R151" s="128">
        <f t="shared" si="128"/>
        <v>1</v>
      </c>
      <c r="S151" s="128">
        <f t="shared" si="128"/>
        <v>0</v>
      </c>
      <c r="T151" s="128">
        <f t="shared" si="128"/>
        <v>0</v>
      </c>
      <c r="U151" s="128">
        <f t="shared" si="128"/>
        <v>1</v>
      </c>
      <c r="V151" s="128">
        <f t="shared" si="101"/>
        <v>7</v>
      </c>
      <c r="W151" s="92">
        <f t="shared" si="102"/>
        <v>13</v>
      </c>
    </row>
    <row r="152" spans="1:23" x14ac:dyDescent="0.35">
      <c r="B152" s="64" t="str">
        <f t="shared" si="97"/>
        <v>Mueller</v>
      </c>
      <c r="C152" s="128">
        <f t="shared" ref="C152:K152" si="129">IF((C130)&lt;=(C$9),1+((C$9)-(C130)),(0))</f>
        <v>0</v>
      </c>
      <c r="D152" s="128">
        <f t="shared" si="129"/>
        <v>0</v>
      </c>
      <c r="E152" s="128">
        <f t="shared" si="129"/>
        <v>0</v>
      </c>
      <c r="F152" s="128">
        <f t="shared" si="129"/>
        <v>1</v>
      </c>
      <c r="G152" s="128">
        <f t="shared" si="129"/>
        <v>2</v>
      </c>
      <c r="H152" s="128">
        <f t="shared" si="129"/>
        <v>0</v>
      </c>
      <c r="I152" s="128">
        <f t="shared" si="129"/>
        <v>3</v>
      </c>
      <c r="J152" s="128">
        <f t="shared" si="129"/>
        <v>0</v>
      </c>
      <c r="K152" s="128">
        <f t="shared" si="129"/>
        <v>0</v>
      </c>
      <c r="L152" s="128">
        <f t="shared" si="99"/>
        <v>6</v>
      </c>
      <c r="M152" s="128">
        <f t="shared" ref="M152:U152" si="130">IF((M130)&lt;=(M$9),1+((M$9)-(M130)),(0))</f>
        <v>0</v>
      </c>
      <c r="N152" s="128">
        <f t="shared" si="130"/>
        <v>1</v>
      </c>
      <c r="O152" s="128">
        <f t="shared" si="130"/>
        <v>2</v>
      </c>
      <c r="P152" s="128">
        <f t="shared" si="130"/>
        <v>0</v>
      </c>
      <c r="Q152" s="128">
        <f t="shared" si="130"/>
        <v>0</v>
      </c>
      <c r="R152" s="128">
        <f t="shared" si="130"/>
        <v>0</v>
      </c>
      <c r="S152" s="128">
        <f t="shared" si="130"/>
        <v>0</v>
      </c>
      <c r="T152" s="128">
        <f t="shared" si="130"/>
        <v>3</v>
      </c>
      <c r="U152" s="128">
        <f t="shared" si="130"/>
        <v>2</v>
      </c>
      <c r="V152" s="128">
        <f t="shared" si="101"/>
        <v>8</v>
      </c>
      <c r="W152" s="92">
        <f t="shared" si="102"/>
        <v>14</v>
      </c>
    </row>
    <row r="153" spans="1:23" x14ac:dyDescent="0.35">
      <c r="B153" s="64" t="str">
        <f t="shared" si="97"/>
        <v>Unknown</v>
      </c>
      <c r="C153" s="128" t="e">
        <f t="shared" ref="C153:K153" si="131">IF((C131)&lt;=(C$9),1+((C$9)-(C131)),(0))</f>
        <v>#N/A</v>
      </c>
      <c r="D153" s="128" t="e">
        <f t="shared" si="131"/>
        <v>#N/A</v>
      </c>
      <c r="E153" s="128" t="e">
        <f t="shared" si="131"/>
        <v>#N/A</v>
      </c>
      <c r="F153" s="128" t="e">
        <f t="shared" si="131"/>
        <v>#N/A</v>
      </c>
      <c r="G153" s="128" t="e">
        <f t="shared" si="131"/>
        <v>#N/A</v>
      </c>
      <c r="H153" s="128" t="e">
        <f t="shared" si="131"/>
        <v>#N/A</v>
      </c>
      <c r="I153" s="128" t="e">
        <f t="shared" si="131"/>
        <v>#N/A</v>
      </c>
      <c r="J153" s="128" t="e">
        <f t="shared" si="131"/>
        <v>#N/A</v>
      </c>
      <c r="K153" s="128" t="e">
        <f t="shared" si="131"/>
        <v>#N/A</v>
      </c>
      <c r="L153" s="128" t="e">
        <f t="shared" si="99"/>
        <v>#N/A</v>
      </c>
      <c r="M153" s="128" t="e">
        <f t="shared" ref="M153:U153" si="132">IF((M131)&lt;=(M$9),1+((M$9)-(M131)),(0))</f>
        <v>#N/A</v>
      </c>
      <c r="N153" s="128" t="e">
        <f t="shared" si="132"/>
        <v>#N/A</v>
      </c>
      <c r="O153" s="128" t="e">
        <f t="shared" si="132"/>
        <v>#N/A</v>
      </c>
      <c r="P153" s="128" t="e">
        <f t="shared" si="132"/>
        <v>#N/A</v>
      </c>
      <c r="Q153" s="128" t="e">
        <f t="shared" si="132"/>
        <v>#N/A</v>
      </c>
      <c r="R153" s="128" t="e">
        <f t="shared" si="132"/>
        <v>#N/A</v>
      </c>
      <c r="S153" s="128" t="e">
        <f t="shared" si="132"/>
        <v>#N/A</v>
      </c>
      <c r="T153" s="128" t="e">
        <f t="shared" si="132"/>
        <v>#N/A</v>
      </c>
      <c r="U153" s="128" t="e">
        <f t="shared" si="132"/>
        <v>#N/A</v>
      </c>
      <c r="V153" s="128" t="e">
        <f t="shared" si="101"/>
        <v>#N/A</v>
      </c>
      <c r="W153" s="92" t="e">
        <f t="shared" si="102"/>
        <v>#N/A</v>
      </c>
    </row>
    <row r="156" spans="1:23" ht="21" x14ac:dyDescent="0.5">
      <c r="B156" s="33" t="s">
        <v>30</v>
      </c>
      <c r="C156" s="34"/>
      <c r="D156" s="34"/>
      <c r="E156" s="34"/>
      <c r="F156" s="34"/>
      <c r="G156" s="34"/>
      <c r="H156" s="34"/>
      <c r="I156" s="34"/>
      <c r="J156" s="34"/>
      <c r="K156" s="34"/>
      <c r="L156" s="34"/>
      <c r="M156" s="34"/>
      <c r="N156" s="772" t="s">
        <v>87</v>
      </c>
      <c r="O156" s="772"/>
      <c r="P156" s="772"/>
      <c r="Q156" s="772"/>
      <c r="R156" s="772"/>
      <c r="S156" s="772"/>
      <c r="T156" s="772"/>
      <c r="U156" s="772"/>
      <c r="V156" s="772"/>
      <c r="W156" s="773"/>
    </row>
    <row r="157" spans="1:23" x14ac:dyDescent="0.35">
      <c r="B157" s="36" t="s">
        <v>31</v>
      </c>
      <c r="C157" s="37">
        <v>1</v>
      </c>
      <c r="D157" s="37">
        <v>2</v>
      </c>
      <c r="E157" s="37">
        <v>3</v>
      </c>
      <c r="F157" s="37">
        <v>4</v>
      </c>
      <c r="G157" s="37">
        <v>5</v>
      </c>
      <c r="H157" s="37" t="s">
        <v>15</v>
      </c>
      <c r="I157" s="37"/>
      <c r="J157" s="37"/>
      <c r="K157" s="37"/>
      <c r="L157" s="37"/>
      <c r="M157" s="37"/>
      <c r="N157" s="37"/>
      <c r="O157" s="37"/>
      <c r="P157" s="37"/>
      <c r="Q157" s="37"/>
      <c r="R157" s="37"/>
      <c r="S157" s="37"/>
      <c r="T157" s="37"/>
      <c r="U157" s="37"/>
      <c r="V157" s="37"/>
      <c r="W157" s="37"/>
    </row>
    <row r="158" spans="1:23" ht="10.5" customHeight="1" thickBot="1" x14ac:dyDescent="0.4">
      <c r="A158" s="141" t="s">
        <v>45</v>
      </c>
      <c r="B158" s="137"/>
      <c r="C158" s="138"/>
      <c r="D158" s="138"/>
      <c r="E158" s="138"/>
      <c r="F158" s="138"/>
      <c r="G158" s="138"/>
      <c r="H158" s="138"/>
      <c r="I158" s="138"/>
      <c r="J158" s="138"/>
      <c r="K158" s="138"/>
      <c r="L158" s="138"/>
      <c r="M158" s="138"/>
      <c r="N158" s="138"/>
      <c r="O158" s="138"/>
      <c r="P158" s="138"/>
      <c r="Q158" s="138"/>
      <c r="R158" s="138"/>
      <c r="S158" s="138"/>
      <c r="T158" s="138"/>
      <c r="U158" s="138"/>
      <c r="V158" s="138"/>
      <c r="W158" s="138"/>
    </row>
    <row r="159" spans="1:23" x14ac:dyDescent="0.35">
      <c r="A159" s="2">
        <f>VLOOKUP(B159,'Player Info'!B5:D20,3,FALSE)</f>
        <v>12</v>
      </c>
      <c r="B159" s="391" t="s">
        <v>9</v>
      </c>
      <c r="C159" s="92">
        <f>VLOOKUP(B159,'Day One'!B105:W120,22,FALSE)</f>
        <v>58</v>
      </c>
      <c r="D159" s="92">
        <f>VLOOKUP(B159,'Day Two'!B106:W121,22,FALSE)</f>
        <v>73</v>
      </c>
      <c r="E159" s="92">
        <f>VLOOKUP(B159,'Day Three'!B106:W121,22,FALSE)</f>
        <v>83</v>
      </c>
      <c r="F159" s="92">
        <f>VLOOKUP(B159,'Day Four'!B106:W121,22,FALSE)</f>
        <v>76</v>
      </c>
      <c r="G159" s="92">
        <f>VLOOKUP(B159,'Day Five'!B116:W131,22,FALSE)</f>
        <v>79</v>
      </c>
      <c r="H159" s="145">
        <f t="shared" ref="H159:H174" si="133">SUM(C159:G159)</f>
        <v>369</v>
      </c>
      <c r="I159" s="50"/>
      <c r="J159" s="50"/>
      <c r="K159" s="50"/>
      <c r="L159" s="50"/>
      <c r="M159" s="50"/>
      <c r="N159" s="50"/>
      <c r="O159" s="50"/>
      <c r="P159" s="50"/>
      <c r="Q159" s="50"/>
      <c r="R159" s="50"/>
      <c r="S159" s="50"/>
      <c r="T159" s="50"/>
      <c r="U159" s="50"/>
      <c r="V159" s="50"/>
      <c r="W159" s="196"/>
    </row>
    <row r="160" spans="1:23" x14ac:dyDescent="0.35">
      <c r="A160" s="2">
        <f>VLOOKUP(B160,'Player Info'!B5:D20,3,FALSE)</f>
        <v>7</v>
      </c>
      <c r="B160" s="391" t="s">
        <v>6</v>
      </c>
      <c r="C160" s="92">
        <f>VLOOKUP(B160,'Day One'!B105:W120,22,FALSE)</f>
        <v>64</v>
      </c>
      <c r="D160" s="92">
        <f>VLOOKUP(B160,'Day Two'!B106:W121,22,FALSE)</f>
        <v>80</v>
      </c>
      <c r="E160" s="92">
        <f>VLOOKUP(B160,'Day Three'!B106:W121,22,FALSE)</f>
        <v>74</v>
      </c>
      <c r="F160" s="92">
        <f>VLOOKUP(B160,'Day Four'!B106:W121,22,FALSE)</f>
        <v>75</v>
      </c>
      <c r="G160" s="92">
        <f>VLOOKUP(B160,'Day Five'!B116:W131,22,FALSE)</f>
        <v>77</v>
      </c>
      <c r="H160" s="145">
        <f t="shared" si="133"/>
        <v>370</v>
      </c>
      <c r="I160" s="2"/>
      <c r="J160" s="2"/>
      <c r="K160" s="2"/>
      <c r="L160" s="2"/>
      <c r="M160" s="2"/>
      <c r="N160" s="2"/>
      <c r="O160" s="2"/>
      <c r="P160" s="2"/>
      <c r="Q160" s="2"/>
      <c r="R160" s="2"/>
      <c r="S160" s="2"/>
      <c r="T160" s="2"/>
      <c r="U160" s="2"/>
      <c r="V160" s="2"/>
      <c r="W160" s="12"/>
    </row>
    <row r="161" spans="1:23" x14ac:dyDescent="0.35">
      <c r="A161" s="2">
        <f>VLOOKUP(B161,'Player Info'!B5:D20,3,FALSE)</f>
        <v>3</v>
      </c>
      <c r="B161" s="391" t="s">
        <v>97</v>
      </c>
      <c r="C161" s="92">
        <f>VLOOKUP(B161,'Day One'!B105:W120,22,FALSE)</f>
        <v>52</v>
      </c>
      <c r="D161" s="92">
        <f>VLOOKUP(B161,'Day Two'!B106:W121,22,FALSE)</f>
        <v>70</v>
      </c>
      <c r="E161" s="92">
        <f>VLOOKUP(B161,'Day Three'!B106:W121,22,FALSE)</f>
        <v>81</v>
      </c>
      <c r="F161" s="92">
        <f>VLOOKUP(B161,'Day Four'!B106:W121,22,FALSE)</f>
        <v>74</v>
      </c>
      <c r="G161" s="92">
        <f>VLOOKUP(B161,'Day Five'!B116:W131,22,FALSE)</f>
        <v>77</v>
      </c>
      <c r="H161" s="145">
        <f t="shared" si="133"/>
        <v>354</v>
      </c>
      <c r="I161" s="2"/>
      <c r="J161" s="2"/>
      <c r="K161" s="2"/>
      <c r="L161" s="2"/>
      <c r="M161" s="2"/>
      <c r="N161" s="2"/>
      <c r="O161" s="2"/>
      <c r="P161" s="2"/>
      <c r="Q161" s="2"/>
      <c r="R161" s="2"/>
      <c r="S161" s="2"/>
      <c r="T161" s="2"/>
      <c r="U161" s="2"/>
      <c r="V161" s="2"/>
      <c r="W161" s="12"/>
    </row>
    <row r="162" spans="1:23" x14ac:dyDescent="0.35">
      <c r="A162" s="2">
        <f>VLOOKUP(B162,'Player Info'!B5:D20,3,FALSE)</f>
        <v>2</v>
      </c>
      <c r="B162" s="391" t="s">
        <v>98</v>
      </c>
      <c r="C162" s="92">
        <f>VLOOKUP(B162,'Day One'!B105:W120,22,FALSE)</f>
        <v>56</v>
      </c>
      <c r="D162" s="92">
        <f>VLOOKUP(B162,'Day Two'!B106:W121,22,FALSE)</f>
        <v>75</v>
      </c>
      <c r="E162" s="92">
        <f>VLOOKUP(B162,'Day Three'!B106:W121,22,FALSE)</f>
        <v>77</v>
      </c>
      <c r="F162" s="92">
        <f>VLOOKUP(B162,'Day Four'!B106:W121,22,FALSE)</f>
        <v>72</v>
      </c>
      <c r="G162" s="92">
        <f>VLOOKUP(B162,'Day Five'!B116:W131,22,FALSE)</f>
        <v>75</v>
      </c>
      <c r="H162" s="145">
        <f t="shared" si="133"/>
        <v>355</v>
      </c>
      <c r="I162" s="2"/>
      <c r="J162" s="2"/>
      <c r="K162" s="2"/>
      <c r="L162" s="2"/>
      <c r="M162" s="2"/>
      <c r="N162" s="2"/>
      <c r="O162" s="2"/>
      <c r="P162" s="2"/>
      <c r="Q162" s="2"/>
      <c r="R162" s="2"/>
      <c r="S162" s="2"/>
      <c r="T162" s="2"/>
      <c r="U162" s="2"/>
      <c r="V162" s="2"/>
      <c r="W162" s="12"/>
    </row>
    <row r="163" spans="1:23" x14ac:dyDescent="0.35">
      <c r="A163" s="2">
        <f>VLOOKUP(B163,'Player Info'!B5:D20,3,FALSE)</f>
        <v>1</v>
      </c>
      <c r="B163" s="391" t="s">
        <v>7</v>
      </c>
      <c r="C163" s="92">
        <f>VLOOKUP(B163,'Day One'!B105:W120,22,FALSE)</f>
        <v>63</v>
      </c>
      <c r="D163" s="92">
        <f>VLOOKUP(B163,'Day Two'!B106:W121,22,FALSE)</f>
        <v>79</v>
      </c>
      <c r="E163" s="92">
        <f>VLOOKUP(B163,'Day Three'!B106:W121,22,FALSE)</f>
        <v>73</v>
      </c>
      <c r="F163" s="92">
        <f>VLOOKUP(B163,'Day Four'!B106:W121,22,FALSE)</f>
        <v>69</v>
      </c>
      <c r="G163" s="92">
        <f>VLOOKUP(B163,'Day Five'!B116:W131,22,FALSE)</f>
        <v>72</v>
      </c>
      <c r="H163" s="145">
        <f t="shared" si="133"/>
        <v>356</v>
      </c>
      <c r="I163" s="2"/>
      <c r="J163" s="2"/>
      <c r="K163" s="2"/>
      <c r="L163" s="2"/>
      <c r="M163" s="2"/>
      <c r="N163" s="2"/>
      <c r="O163" s="2"/>
      <c r="P163" s="2"/>
      <c r="Q163" s="2"/>
      <c r="R163" s="2"/>
      <c r="S163" s="2"/>
      <c r="T163" s="2"/>
      <c r="U163" s="2"/>
      <c r="V163" s="2"/>
      <c r="W163" s="12"/>
    </row>
    <row r="164" spans="1:23" x14ac:dyDescent="0.35">
      <c r="A164" s="2">
        <f>VLOOKUP(B164,'Player Info'!B5:D20,3,FALSE)</f>
        <v>5</v>
      </c>
      <c r="B164" s="391" t="s">
        <v>94</v>
      </c>
      <c r="C164" s="92">
        <f>VLOOKUP(B164,'Day One'!B105:W120,22,FALSE)</f>
        <v>63</v>
      </c>
      <c r="D164" s="92">
        <f>VLOOKUP(B164,'Day Two'!B106:W121,22,FALSE)</f>
        <v>78</v>
      </c>
      <c r="E164" s="92">
        <f>VLOOKUP(B164,'Day Three'!B106:W121,22,FALSE)</f>
        <v>74</v>
      </c>
      <c r="F164" s="92">
        <f>VLOOKUP(B164,'Day Four'!B106:W121,22,FALSE)</f>
        <v>69</v>
      </c>
      <c r="G164" s="92">
        <f>VLOOKUP(B164,'Day Five'!B116:W131,22,FALSE)</f>
        <v>80</v>
      </c>
      <c r="H164" s="145">
        <f t="shared" si="133"/>
        <v>364</v>
      </c>
      <c r="I164" s="2"/>
      <c r="J164" s="2"/>
      <c r="K164" s="2"/>
      <c r="L164" s="2"/>
      <c r="M164" s="2"/>
      <c r="N164" s="2"/>
      <c r="O164" s="2"/>
      <c r="P164" s="2"/>
      <c r="Q164" s="2"/>
      <c r="R164" s="2"/>
      <c r="S164" s="2"/>
      <c r="T164" s="2"/>
      <c r="U164" s="2"/>
      <c r="V164" s="2"/>
      <c r="W164" s="12"/>
    </row>
    <row r="165" spans="1:23" x14ac:dyDescent="0.35">
      <c r="A165" s="2">
        <f>VLOOKUP(B165,'Player Info'!B5:D20,3,FALSE)</f>
        <v>15</v>
      </c>
      <c r="B165" s="391" t="s">
        <v>13</v>
      </c>
      <c r="C165" s="92">
        <f>VLOOKUP(B165,'Day One'!B105:W120,22,FALSE)</f>
        <v>54</v>
      </c>
      <c r="D165" s="92">
        <f>VLOOKUP(B165,'Day Two'!B106:W121,22,FALSE)</f>
        <v>80</v>
      </c>
      <c r="E165" s="92">
        <f>VLOOKUP(B165,'Day Three'!B106:W121,22,FALSE)</f>
        <v>69</v>
      </c>
      <c r="F165" s="92">
        <f>VLOOKUP(B165,'Day Four'!B106:W121,22,FALSE)</f>
        <v>66</v>
      </c>
      <c r="G165" s="92">
        <f>VLOOKUP(B165,'Day Five'!B116:W131,22,FALSE)</f>
        <v>65</v>
      </c>
      <c r="H165" s="145">
        <f t="shared" si="133"/>
        <v>334</v>
      </c>
      <c r="I165" s="2"/>
      <c r="J165" s="2"/>
      <c r="K165" s="2"/>
      <c r="L165" s="2"/>
      <c r="M165" s="2"/>
      <c r="N165" s="2"/>
      <c r="O165" s="2"/>
      <c r="P165" s="2"/>
      <c r="Q165" s="2"/>
      <c r="R165" s="2"/>
      <c r="S165" s="2"/>
      <c r="T165" s="2"/>
      <c r="U165" s="2"/>
      <c r="V165" s="2"/>
      <c r="W165" s="12"/>
    </row>
    <row r="166" spans="1:23" x14ac:dyDescent="0.35">
      <c r="A166" s="2">
        <f>VLOOKUP(B166,'Player Info'!B5:D20,3,FALSE)</f>
        <v>13</v>
      </c>
      <c r="B166" s="391" t="s">
        <v>20</v>
      </c>
      <c r="C166" s="92">
        <f>VLOOKUP(B166,'Day One'!B105:W120,22,FALSE)</f>
        <v>46</v>
      </c>
      <c r="D166" s="92">
        <f>VLOOKUP(B166,'Day Two'!B106:W121,22,FALSE)</f>
        <v>78</v>
      </c>
      <c r="E166" s="92">
        <f>VLOOKUP(B166,'Day Three'!B106:W121,22,FALSE)</f>
        <v>80</v>
      </c>
      <c r="F166" s="92">
        <f>VLOOKUP(B166,'Day Four'!B106:W121,22,FALSE)</f>
        <v>77</v>
      </c>
      <c r="G166" s="92">
        <f>VLOOKUP(B166,'Day Five'!B116:W131,22,FALSE)</f>
        <v>90</v>
      </c>
      <c r="H166" s="145">
        <f t="shared" si="133"/>
        <v>371</v>
      </c>
      <c r="I166" s="2"/>
      <c r="J166" s="2"/>
      <c r="K166" s="2"/>
      <c r="L166" s="2"/>
      <c r="M166" s="2"/>
      <c r="N166" s="2"/>
      <c r="O166" s="2"/>
      <c r="P166" s="2"/>
      <c r="Q166" s="2"/>
      <c r="R166" s="2"/>
      <c r="S166" s="2"/>
      <c r="T166" s="2"/>
      <c r="U166" s="2"/>
      <c r="V166" s="2"/>
      <c r="W166" s="12"/>
    </row>
    <row r="167" spans="1:23" x14ac:dyDescent="0.35">
      <c r="A167" s="2">
        <f>VLOOKUP(B167,'Player Info'!B5:D20,3,FALSE)</f>
        <v>8</v>
      </c>
      <c r="B167" s="391" t="s">
        <v>19</v>
      </c>
      <c r="C167" s="92">
        <f>VLOOKUP(B167,'Day One'!B105:W120,22,FALSE)</f>
        <v>57</v>
      </c>
      <c r="D167" s="92">
        <f>VLOOKUP(B167,'Day Two'!B106:W121,22,FALSE)</f>
        <v>80</v>
      </c>
      <c r="E167" s="92">
        <f>VLOOKUP(B167,'Day Three'!B106:W121,22,FALSE)</f>
        <v>73</v>
      </c>
      <c r="F167" s="92">
        <f>VLOOKUP(B167,'Day Four'!B106:W121,22,FALSE)</f>
        <v>79</v>
      </c>
      <c r="G167" s="92">
        <f>VLOOKUP(B167,'Day Five'!B116:W131,22,FALSE)</f>
        <v>74</v>
      </c>
      <c r="H167" s="145">
        <f t="shared" si="133"/>
        <v>363</v>
      </c>
      <c r="I167" s="2"/>
      <c r="J167" s="2"/>
      <c r="K167" s="2"/>
      <c r="L167" s="2"/>
      <c r="M167" s="2"/>
      <c r="N167" s="2"/>
      <c r="O167" s="2"/>
      <c r="P167" s="2"/>
      <c r="Q167" s="2"/>
      <c r="R167" s="2"/>
      <c r="S167" s="2"/>
      <c r="T167" s="2"/>
      <c r="U167" s="2"/>
      <c r="V167" s="2"/>
      <c r="W167" s="12"/>
    </row>
    <row r="168" spans="1:23" x14ac:dyDescent="0.35">
      <c r="A168" s="2">
        <f>VLOOKUP(B168,'Player Info'!B5:D20,3,FALSE)</f>
        <v>14</v>
      </c>
      <c r="B168" s="391" t="s">
        <v>100</v>
      </c>
      <c r="C168" s="92">
        <f>VLOOKUP(B168,'Day One'!B105:W120,22,FALSE)</f>
        <v>51</v>
      </c>
      <c r="D168" s="92">
        <f>VLOOKUP(B168,'Day Two'!B106:W121,22,FALSE)</f>
        <v>76</v>
      </c>
      <c r="E168" s="92">
        <f>VLOOKUP(B168,'Day Three'!B106:W121,22,FALSE)</f>
        <v>83</v>
      </c>
      <c r="F168" s="92">
        <f>VLOOKUP(B168,'Day Four'!B106:W121,22,FALSE)</f>
        <v>78</v>
      </c>
      <c r="G168" s="92">
        <f>VLOOKUP(B168,'Day Five'!B116:W131,22,FALSE)</f>
        <v>84</v>
      </c>
      <c r="H168" s="145">
        <f t="shared" si="133"/>
        <v>372</v>
      </c>
      <c r="I168" s="2"/>
      <c r="J168" s="2"/>
      <c r="K168" s="2"/>
      <c r="L168" s="2"/>
      <c r="M168" s="2"/>
      <c r="N168" s="2"/>
      <c r="O168" s="2"/>
      <c r="P168" s="2"/>
      <c r="Q168" s="2"/>
      <c r="R168" s="2"/>
      <c r="S168" s="2"/>
      <c r="T168" s="2"/>
      <c r="U168" s="2"/>
      <c r="V168" s="2"/>
      <c r="W168" s="12"/>
    </row>
    <row r="169" spans="1:23" x14ac:dyDescent="0.35">
      <c r="A169" s="2">
        <f>VLOOKUP(B169,'Player Info'!B5:D20,3,FALSE)</f>
        <v>6</v>
      </c>
      <c r="B169" s="391" t="s">
        <v>72</v>
      </c>
      <c r="C169" s="92">
        <f>VLOOKUP(B169,'Day One'!B105:W120,22,FALSE)</f>
        <v>56</v>
      </c>
      <c r="D169" s="92">
        <f>VLOOKUP(B169,'Day Two'!B106:W121,22,FALSE)</f>
        <v>79</v>
      </c>
      <c r="E169" s="92">
        <f>VLOOKUP(B169,'Day Three'!B106:W121,22,FALSE)</f>
        <v>71</v>
      </c>
      <c r="F169" s="92">
        <f>VLOOKUP(B169,'Day Four'!B106:W121,22,FALSE)</f>
        <v>74</v>
      </c>
      <c r="G169" s="92">
        <f>VLOOKUP(B169,'Day Five'!B116:W131,22,FALSE)</f>
        <v>77</v>
      </c>
      <c r="H169" s="145">
        <f t="shared" si="133"/>
        <v>357</v>
      </c>
      <c r="I169" s="2"/>
      <c r="J169" s="2"/>
      <c r="K169" s="2"/>
      <c r="L169" s="2"/>
      <c r="M169" s="2"/>
      <c r="N169" s="2"/>
      <c r="O169" s="2"/>
      <c r="P169" s="2"/>
      <c r="Q169" s="2"/>
      <c r="R169" s="2"/>
      <c r="S169" s="2"/>
      <c r="T169" s="2"/>
      <c r="U169" s="2"/>
      <c r="V169" s="2"/>
      <c r="W169" s="12"/>
    </row>
    <row r="170" spans="1:23" x14ac:dyDescent="0.35">
      <c r="A170" s="2" t="e">
        <f>VLOOKUP(B170,'Player Info'!B5:D20,3,FALSE)</f>
        <v>#N/A</v>
      </c>
      <c r="B170" s="391" t="s">
        <v>234</v>
      </c>
      <c r="C170" s="92" t="e">
        <f>VLOOKUP(B170,'Day One'!B105:W120,22,FALSE)</f>
        <v>#N/A</v>
      </c>
      <c r="D170" s="92" t="e">
        <f>VLOOKUP(B170,'Day Two'!B106:W121,22,FALSE)</f>
        <v>#N/A</v>
      </c>
      <c r="E170" s="92" t="e">
        <f>VLOOKUP(B170,'Day Three'!B106:W121,22,FALSE)</f>
        <v>#N/A</v>
      </c>
      <c r="F170" s="92" t="e">
        <f>VLOOKUP(B170,'Day Four'!B106:W121,22,FALSE)</f>
        <v>#N/A</v>
      </c>
      <c r="G170" s="92" t="e">
        <f>VLOOKUP(B170,'Day Five'!B116:W131,22,FALSE)</f>
        <v>#N/A</v>
      </c>
      <c r="H170" s="145" t="e">
        <f t="shared" si="133"/>
        <v>#N/A</v>
      </c>
      <c r="I170" s="2"/>
      <c r="J170" s="2"/>
      <c r="K170" s="2"/>
      <c r="L170" s="2"/>
      <c r="M170" s="2"/>
      <c r="N170" s="2"/>
      <c r="O170" s="2"/>
      <c r="P170" s="2"/>
      <c r="Q170" s="2"/>
      <c r="R170" s="2"/>
      <c r="S170" s="2"/>
      <c r="T170" s="2"/>
      <c r="U170" s="2"/>
      <c r="V170" s="2"/>
      <c r="W170" s="12"/>
    </row>
    <row r="171" spans="1:23" x14ac:dyDescent="0.35">
      <c r="A171" s="2">
        <f>VLOOKUP(B171,'Player Info'!B5:D20,3,FALSE)</f>
        <v>4</v>
      </c>
      <c r="B171" s="391" t="s">
        <v>71</v>
      </c>
      <c r="C171" s="92">
        <f>VLOOKUP(B171,'Day One'!B105:W120,22,FALSE)</f>
        <v>46</v>
      </c>
      <c r="D171" s="92">
        <f>VLOOKUP(B171,'Day Two'!B106:W121,22,FALSE)</f>
        <v>67</v>
      </c>
      <c r="E171" s="92">
        <f>VLOOKUP(B171,'Day Three'!B106:W121,22,FALSE)</f>
        <v>77</v>
      </c>
      <c r="F171" s="92">
        <f>VLOOKUP(B171,'Day Four'!B106:W121,22,FALSE)</f>
        <v>74</v>
      </c>
      <c r="G171" s="92">
        <f>VLOOKUP(B171,'Day Five'!B116:W131,22,FALSE)</f>
        <v>85</v>
      </c>
      <c r="H171" s="145">
        <f t="shared" si="133"/>
        <v>349</v>
      </c>
      <c r="I171" s="2"/>
      <c r="J171" s="2"/>
      <c r="K171" s="2"/>
      <c r="L171" s="2"/>
      <c r="M171" s="2"/>
      <c r="N171" s="2"/>
      <c r="O171" s="2"/>
      <c r="P171" s="2"/>
      <c r="Q171" s="2"/>
      <c r="R171" s="2"/>
      <c r="S171" s="2"/>
      <c r="T171" s="2"/>
      <c r="U171" s="2"/>
      <c r="V171" s="2"/>
      <c r="W171" s="12"/>
    </row>
    <row r="172" spans="1:23" x14ac:dyDescent="0.35">
      <c r="A172" s="2">
        <f>VLOOKUP(B172,'Player Info'!B5:D20,3,FALSE)</f>
        <v>9</v>
      </c>
      <c r="B172" s="391" t="s">
        <v>11</v>
      </c>
      <c r="C172" s="92">
        <f>VLOOKUP(B172,'Day One'!B105:W120,22,FALSE)</f>
        <v>60</v>
      </c>
      <c r="D172" s="92">
        <f>VLOOKUP(B172,'Day Two'!B106:W121,22,FALSE)</f>
        <v>74</v>
      </c>
      <c r="E172" s="92">
        <f>VLOOKUP(B172,'Day Three'!B106:W121,22,FALSE)</f>
        <v>80</v>
      </c>
      <c r="F172" s="92">
        <f>VLOOKUP(B172,'Day Four'!B106:W121,22,FALSE)</f>
        <v>75</v>
      </c>
      <c r="G172" s="92">
        <f>VLOOKUP(B172,'Day Five'!B116:W131,22,FALSE)</f>
        <v>78</v>
      </c>
      <c r="H172" s="145">
        <f t="shared" si="133"/>
        <v>367</v>
      </c>
      <c r="I172" s="2"/>
      <c r="J172" s="2"/>
      <c r="K172" s="2"/>
      <c r="L172" s="2"/>
      <c r="M172" s="2"/>
      <c r="N172" s="2"/>
      <c r="O172" s="2"/>
      <c r="P172" s="2"/>
      <c r="Q172" s="2"/>
      <c r="R172" s="2"/>
      <c r="S172" s="2"/>
      <c r="T172" s="2"/>
      <c r="U172" s="2"/>
      <c r="V172" s="2"/>
      <c r="W172" s="12"/>
    </row>
    <row r="173" spans="1:23" x14ac:dyDescent="0.35">
      <c r="A173" s="2">
        <f>VLOOKUP(B173,'Player Info'!B5:D20,3,FALSE)</f>
        <v>10</v>
      </c>
      <c r="B173" s="391" t="s">
        <v>105</v>
      </c>
      <c r="C173" s="92">
        <f>VLOOKUP(B173,'Day One'!B105:W120,22,FALSE)</f>
        <v>55</v>
      </c>
      <c r="D173" s="92">
        <f>VLOOKUP(B173,'Day Two'!B106:W121,22,FALSE)</f>
        <v>76</v>
      </c>
      <c r="E173" s="92">
        <f>VLOOKUP(B173,'Day Three'!B106:W121,22,FALSE)</f>
        <v>77</v>
      </c>
      <c r="F173" s="92">
        <f>VLOOKUP(B173,'Day Four'!B106:W121,22,FALSE)</f>
        <v>81</v>
      </c>
      <c r="G173" s="92">
        <f>VLOOKUP(B173,'Day Five'!B116:W131,22,FALSE)</f>
        <v>76</v>
      </c>
      <c r="H173" s="145">
        <f t="shared" si="133"/>
        <v>365</v>
      </c>
      <c r="I173" s="2"/>
      <c r="J173" s="2"/>
      <c r="K173" s="2"/>
      <c r="L173" s="2"/>
      <c r="M173" s="2"/>
      <c r="N173" s="2"/>
      <c r="O173" s="2"/>
      <c r="P173" s="2"/>
      <c r="Q173" s="2"/>
      <c r="R173" s="2"/>
      <c r="S173" s="2"/>
      <c r="T173" s="2"/>
      <c r="U173" s="2"/>
      <c r="V173" s="2"/>
      <c r="W173" s="12"/>
    </row>
    <row r="174" spans="1:23" ht="15" thickBot="1" x14ac:dyDescent="0.4">
      <c r="A174" s="2">
        <f>VLOOKUP(B174,'Player Info'!B5:D20,3,FALSE)</f>
        <v>11</v>
      </c>
      <c r="B174" s="391" t="s">
        <v>96</v>
      </c>
      <c r="C174" s="92">
        <f>VLOOKUP(B174,'Day One'!B105:W120,22,FALSE)</f>
        <v>60</v>
      </c>
      <c r="D174" s="92">
        <f>VLOOKUP(B174,'Day Two'!B106:W121,22,FALSE)</f>
        <v>71</v>
      </c>
      <c r="E174" s="92">
        <f>VLOOKUP(B174,'Day Three'!B106:W121,22,FALSE)</f>
        <v>75</v>
      </c>
      <c r="F174" s="92">
        <f>VLOOKUP(B174,'Day Four'!B106:W121,22,FALSE)</f>
        <v>80</v>
      </c>
      <c r="G174" s="92">
        <f>VLOOKUP(B174,'Day Five'!B116:W131,22,FALSE)</f>
        <v>88</v>
      </c>
      <c r="H174" s="145">
        <f t="shared" si="133"/>
        <v>374</v>
      </c>
      <c r="I174" s="264"/>
      <c r="J174" s="264"/>
      <c r="K174" s="264"/>
      <c r="L174" s="264"/>
      <c r="M174" s="264"/>
      <c r="N174" s="264"/>
      <c r="O174" s="264"/>
      <c r="P174" s="264"/>
      <c r="Q174" s="264"/>
      <c r="R174" s="264"/>
      <c r="S174" s="264"/>
      <c r="T174" s="264"/>
      <c r="U174" s="264"/>
      <c r="V174" s="264"/>
      <c r="W174" s="13"/>
    </row>
    <row r="176" spans="1:23" ht="15" thickBot="1" x14ac:dyDescent="0.4"/>
    <row r="177" spans="1:23" ht="21" x14ac:dyDescent="0.5">
      <c r="B177" s="45" t="s">
        <v>36</v>
      </c>
      <c r="C177" s="46"/>
      <c r="D177" s="46"/>
      <c r="E177" s="46"/>
      <c r="F177" s="46"/>
      <c r="G177" s="46"/>
      <c r="H177" s="46"/>
      <c r="I177" s="46"/>
      <c r="J177" s="46"/>
      <c r="K177" s="46"/>
      <c r="L177" s="46"/>
      <c r="M177" s="46"/>
      <c r="N177" s="46"/>
      <c r="O177" s="46"/>
      <c r="P177" s="46"/>
      <c r="Q177" s="774" t="s">
        <v>89</v>
      </c>
      <c r="R177" s="774"/>
      <c r="S177" s="774"/>
      <c r="T177" s="774"/>
      <c r="U177" s="774"/>
      <c r="V177" s="774"/>
      <c r="W177" s="775"/>
    </row>
    <row r="178" spans="1:23" x14ac:dyDescent="0.35">
      <c r="B178" s="48" t="s">
        <v>31</v>
      </c>
      <c r="C178" s="642">
        <v>1</v>
      </c>
      <c r="D178" s="677"/>
      <c r="E178" s="642">
        <v>2</v>
      </c>
      <c r="F178" s="642"/>
      <c r="G178" s="642">
        <v>3</v>
      </c>
      <c r="H178" s="642"/>
      <c r="I178" s="642">
        <v>4</v>
      </c>
      <c r="J178" s="642"/>
      <c r="K178" s="642">
        <v>5</v>
      </c>
      <c r="L178" s="642"/>
      <c r="M178" s="645" t="s">
        <v>16</v>
      </c>
      <c r="N178" s="646"/>
      <c r="O178" s="645"/>
      <c r="P178" s="646"/>
      <c r="Q178" s="43"/>
      <c r="R178" s="43"/>
      <c r="S178" s="43"/>
      <c r="T178" s="43"/>
      <c r="U178" s="43"/>
      <c r="V178" s="43"/>
      <c r="W178" s="49"/>
    </row>
    <row r="179" spans="1:23" x14ac:dyDescent="0.35">
      <c r="B179" s="134" t="s">
        <v>42</v>
      </c>
      <c r="C179" s="144" t="s">
        <v>43</v>
      </c>
      <c r="D179" s="144" t="s">
        <v>44</v>
      </c>
      <c r="E179" s="144" t="s">
        <v>43</v>
      </c>
      <c r="F179" s="144" t="s">
        <v>44</v>
      </c>
      <c r="G179" s="144" t="s">
        <v>43</v>
      </c>
      <c r="H179" s="144" t="s">
        <v>44</v>
      </c>
      <c r="I179" s="144" t="s">
        <v>43</v>
      </c>
      <c r="J179" s="135" t="s">
        <v>109</v>
      </c>
      <c r="K179" s="144" t="s">
        <v>43</v>
      </c>
      <c r="L179" s="144"/>
      <c r="M179" s="118"/>
      <c r="N179" s="118"/>
      <c r="O179" s="118"/>
      <c r="P179" s="118"/>
      <c r="Q179" s="118"/>
      <c r="R179" s="118"/>
      <c r="S179" s="118"/>
      <c r="T179" s="118"/>
      <c r="U179" s="118"/>
      <c r="V179" s="118"/>
      <c r="W179" s="119"/>
    </row>
    <row r="180" spans="1:23" ht="21" x14ac:dyDescent="0.5">
      <c r="B180" s="55" t="s">
        <v>33</v>
      </c>
      <c r="C180" s="51">
        <f>'Day One'!C169</f>
        <v>4</v>
      </c>
      <c r="D180" s="51">
        <f>'Day One'!D169</f>
        <v>3</v>
      </c>
      <c r="E180" s="51">
        <f>'Day Two'!E170</f>
        <v>4</v>
      </c>
      <c r="F180" s="51" t="str">
        <f>'Day Two'!F170</f>
        <v>X</v>
      </c>
      <c r="G180" s="51">
        <f>'Day Three'!G170</f>
        <v>6</v>
      </c>
      <c r="H180" s="51">
        <f>'Day Three'!H170</f>
        <v>3</v>
      </c>
      <c r="I180" s="51">
        <f>'Day Four'!I170</f>
        <v>4</v>
      </c>
      <c r="J180" s="157" t="s">
        <v>104</v>
      </c>
      <c r="K180" s="51" t="e">
        <f>SUM(E31+K31+Q31+W31+W38+Q38+K38+E38)</f>
        <v>#N/A</v>
      </c>
      <c r="L180" s="51"/>
      <c r="M180" s="800" t="e">
        <f>SUM(C180:K180)</f>
        <v>#N/A</v>
      </c>
      <c r="N180" s="800"/>
      <c r="O180" s="51"/>
      <c r="P180" s="792" t="s">
        <v>124</v>
      </c>
      <c r="Q180" s="792"/>
      <c r="R180" s="792"/>
      <c r="S180" s="792"/>
      <c r="T180" s="792"/>
      <c r="U180" s="792"/>
      <c r="V180" s="792"/>
      <c r="W180" s="793"/>
    </row>
    <row r="181" spans="1:23" ht="21" x14ac:dyDescent="0.5">
      <c r="B181" s="120" t="s">
        <v>34</v>
      </c>
      <c r="C181" s="53">
        <f>'Day One'!C170</f>
        <v>4</v>
      </c>
      <c r="D181" s="53">
        <f>'Day One'!D170</f>
        <v>5</v>
      </c>
      <c r="E181" s="53">
        <f>'Day Two'!E171</f>
        <v>4</v>
      </c>
      <c r="F181" s="53" t="str">
        <f>'Day Two'!F171</f>
        <v>X</v>
      </c>
      <c r="G181" s="53">
        <f>'Day Three'!G171</f>
        <v>2</v>
      </c>
      <c r="H181" s="53">
        <f>'Day Three'!H171</f>
        <v>6</v>
      </c>
      <c r="I181" s="53">
        <f>'Day Four'!I171</f>
        <v>4</v>
      </c>
      <c r="J181" s="158" t="s">
        <v>104</v>
      </c>
      <c r="K181" s="53" t="e">
        <f>SUM(E34+K34+Q34+W34+E41+K41+Q41+W41)</f>
        <v>#N/A</v>
      </c>
      <c r="L181" s="53"/>
      <c r="M181" s="791" t="e">
        <f>SUM(C181:K181)</f>
        <v>#N/A</v>
      </c>
      <c r="N181" s="791"/>
      <c r="O181" s="53"/>
      <c r="P181" s="794"/>
      <c r="Q181" s="794"/>
      <c r="R181" s="794"/>
      <c r="S181" s="794"/>
      <c r="T181" s="794"/>
      <c r="U181" s="794"/>
      <c r="V181" s="794"/>
      <c r="W181" s="795"/>
    </row>
    <row r="182" spans="1:23" ht="21" x14ac:dyDescent="0.5">
      <c r="B182" s="44"/>
      <c r="C182" s="2"/>
      <c r="D182" s="2"/>
      <c r="E182" s="2"/>
      <c r="F182" s="2"/>
      <c r="G182" s="2"/>
      <c r="H182" s="2"/>
      <c r="I182" s="2"/>
      <c r="J182" s="2"/>
      <c r="K182" s="2"/>
      <c r="L182" s="2"/>
      <c r="M182" s="2"/>
      <c r="N182" s="2"/>
      <c r="O182" s="2"/>
      <c r="P182" s="2"/>
      <c r="Q182" s="2"/>
      <c r="R182" s="2"/>
      <c r="S182" s="2"/>
      <c r="T182" s="2"/>
      <c r="U182" s="2"/>
      <c r="V182" s="2"/>
      <c r="W182" s="2"/>
    </row>
    <row r="183" spans="1:23" ht="12" customHeight="1" thickBot="1" x14ac:dyDescent="0.55000000000000004">
      <c r="A183" s="140"/>
      <c r="B183" s="214"/>
      <c r="C183" s="215"/>
      <c r="D183" s="215"/>
      <c r="E183" s="215"/>
      <c r="F183" s="215"/>
      <c r="G183" s="215"/>
      <c r="H183" s="215"/>
      <c r="I183" s="215"/>
      <c r="J183" s="215"/>
      <c r="K183" s="215"/>
      <c r="L183" s="215"/>
      <c r="M183" s="215"/>
      <c r="N183" s="215"/>
      <c r="O183" s="215"/>
      <c r="P183" s="215"/>
      <c r="Q183" s="215"/>
      <c r="R183" s="215"/>
      <c r="S183" s="215"/>
      <c r="T183" s="215"/>
      <c r="U183" s="215"/>
      <c r="V183" s="215"/>
      <c r="W183" s="215"/>
    </row>
    <row r="184" spans="1:23" ht="21.5" thickBot="1" x14ac:dyDescent="0.55000000000000004">
      <c r="B184" s="29" t="s">
        <v>57</v>
      </c>
      <c r="C184" s="25"/>
      <c r="D184" s="25"/>
      <c r="E184" s="25"/>
      <c r="F184" s="25"/>
      <c r="G184" s="25"/>
      <c r="H184" s="25"/>
      <c r="I184" s="25"/>
      <c r="J184" s="25"/>
      <c r="K184" s="25"/>
      <c r="L184" s="25"/>
      <c r="M184" s="25"/>
      <c r="N184" s="25"/>
      <c r="O184" s="25"/>
      <c r="P184" s="25"/>
      <c r="Q184" s="25"/>
      <c r="R184" s="216"/>
      <c r="S184" s="216"/>
      <c r="T184" s="216"/>
      <c r="U184" s="216"/>
      <c r="V184" s="216"/>
      <c r="W184" s="216"/>
    </row>
    <row r="185" spans="1:23" ht="15" thickBot="1" x14ac:dyDescent="0.4">
      <c r="A185" s="239"/>
      <c r="B185" s="241" t="s">
        <v>45</v>
      </c>
      <c r="C185" s="252" t="s">
        <v>58</v>
      </c>
      <c r="D185" s="252"/>
      <c r="E185" s="252"/>
      <c r="F185" s="252"/>
      <c r="G185" s="253"/>
      <c r="H185" s="250"/>
      <c r="I185" s="251"/>
      <c r="J185" s="251"/>
      <c r="K185" s="249"/>
      <c r="L185" s="733"/>
      <c r="M185" s="733"/>
      <c r="N185" s="733"/>
      <c r="O185" s="733"/>
      <c r="P185" s="733"/>
      <c r="Q185" s="249"/>
      <c r="R185" s="733"/>
      <c r="S185" s="733"/>
      <c r="T185" s="733"/>
      <c r="U185" s="733"/>
      <c r="V185" s="733"/>
      <c r="W185" s="247"/>
    </row>
    <row r="186" spans="1:23" ht="15" customHeight="1" x14ac:dyDescent="0.35">
      <c r="A186" s="736"/>
      <c r="B186" s="779">
        <f>VLOOKUP(C186,'Player Info'!B5:D20,3,FALSE)</f>
        <v>6</v>
      </c>
      <c r="C186" s="758" t="str">
        <f>B200</f>
        <v>Salter</v>
      </c>
      <c r="D186" s="671"/>
      <c r="E186" s="671"/>
      <c r="F186" s="720">
        <f>W200</f>
        <v>10</v>
      </c>
      <c r="G186" s="672"/>
      <c r="H186" s="255"/>
      <c r="I186" s="89"/>
      <c r="J186" s="89"/>
      <c r="K186" s="787"/>
      <c r="L186" s="783"/>
      <c r="M186" s="783"/>
      <c r="N186" s="783"/>
      <c r="O186" s="743"/>
      <c r="P186" s="743"/>
      <c r="Q186" s="787"/>
      <c r="R186" s="798"/>
      <c r="S186" s="798"/>
      <c r="T186" s="798"/>
      <c r="U186" s="743"/>
      <c r="V186" s="743"/>
      <c r="W186" s="796"/>
    </row>
    <row r="187" spans="1:23" ht="15" customHeight="1" thickBot="1" x14ac:dyDescent="0.4">
      <c r="A187" s="736"/>
      <c r="B187" s="780"/>
      <c r="C187" s="781"/>
      <c r="D187" s="682"/>
      <c r="E187" s="682"/>
      <c r="F187" s="682"/>
      <c r="G187" s="683"/>
      <c r="H187" s="255"/>
      <c r="I187" s="89"/>
      <c r="J187" s="89"/>
      <c r="K187" s="787"/>
      <c r="L187" s="783"/>
      <c r="M187" s="783"/>
      <c r="N187" s="783"/>
      <c r="O187" s="743"/>
      <c r="P187" s="743"/>
      <c r="Q187" s="787"/>
      <c r="R187" s="798"/>
      <c r="S187" s="798"/>
      <c r="T187" s="798"/>
      <c r="U187" s="743"/>
      <c r="V187" s="743"/>
      <c r="W187" s="796"/>
    </row>
    <row r="188" spans="1:23" ht="15" thickBot="1" x14ac:dyDescent="0.4">
      <c r="B188" s="244"/>
      <c r="C188" s="782" t="s">
        <v>39</v>
      </c>
      <c r="D188" s="782"/>
      <c r="E188" s="782"/>
      <c r="F188" s="89"/>
      <c r="G188" s="254"/>
      <c r="H188" s="255"/>
      <c r="I188" s="96"/>
      <c r="J188" s="96"/>
      <c r="K188" s="96"/>
      <c r="L188" s="790"/>
      <c r="M188" s="790"/>
      <c r="N188" s="790"/>
      <c r="O188" s="96"/>
      <c r="P188" s="96"/>
      <c r="Q188" s="142"/>
      <c r="R188" s="790"/>
      <c r="S188" s="790"/>
      <c r="T188" s="790"/>
      <c r="U188" s="96"/>
      <c r="V188" s="240"/>
      <c r="W188" s="245"/>
    </row>
    <row r="189" spans="1:23" ht="15" customHeight="1" x14ac:dyDescent="0.35">
      <c r="A189" s="736"/>
      <c r="B189" s="779">
        <f>VLOOKUP(C189,'Player Info'!B5:D20,3,FALSE)</f>
        <v>4</v>
      </c>
      <c r="C189" s="757" t="str">
        <f>B201</f>
        <v>Stever</v>
      </c>
      <c r="D189" s="671"/>
      <c r="E189" s="671"/>
      <c r="F189" s="618">
        <f>W201</f>
        <v>8</v>
      </c>
      <c r="G189" s="672"/>
      <c r="H189" s="255"/>
      <c r="I189" s="89"/>
      <c r="J189" s="89"/>
      <c r="K189" s="787"/>
      <c r="L189" s="789"/>
      <c r="M189" s="789"/>
      <c r="N189" s="789"/>
      <c r="O189" s="637"/>
      <c r="P189" s="637"/>
      <c r="Q189" s="787"/>
      <c r="R189" s="799"/>
      <c r="S189" s="799"/>
      <c r="T189" s="799"/>
      <c r="U189" s="637"/>
      <c r="V189" s="637"/>
      <c r="W189" s="796"/>
    </row>
    <row r="190" spans="1:23" ht="15.75" customHeight="1" thickBot="1" x14ac:dyDescent="0.4">
      <c r="A190" s="736"/>
      <c r="B190" s="780"/>
      <c r="C190" s="784"/>
      <c r="D190" s="785"/>
      <c r="E190" s="785"/>
      <c r="F190" s="785"/>
      <c r="G190" s="786"/>
      <c r="H190" s="256"/>
      <c r="I190" s="114"/>
      <c r="J190" s="114"/>
      <c r="K190" s="788"/>
      <c r="L190" s="622"/>
      <c r="M190" s="622"/>
      <c r="N190" s="622"/>
      <c r="O190" s="620"/>
      <c r="P190" s="620"/>
      <c r="Q190" s="788"/>
      <c r="R190" s="597"/>
      <c r="S190" s="597"/>
      <c r="T190" s="597"/>
      <c r="U190" s="620"/>
      <c r="V190" s="620"/>
      <c r="W190" s="797"/>
    </row>
    <row r="191" spans="1:23" ht="15" thickBot="1" x14ac:dyDescent="0.4">
      <c r="C191" s="2"/>
      <c r="D191" s="2"/>
      <c r="E191" s="2"/>
      <c r="F191" s="2"/>
      <c r="G191" s="2"/>
      <c r="H191" s="2"/>
      <c r="I191" s="2"/>
      <c r="J191" s="2"/>
      <c r="K191" s="2"/>
      <c r="L191" s="2"/>
      <c r="M191" s="2"/>
      <c r="N191" s="2"/>
      <c r="O191" s="2"/>
      <c r="P191" s="2"/>
      <c r="Q191" s="2"/>
      <c r="R191" s="2"/>
      <c r="S191" s="2"/>
      <c r="T191" s="2"/>
      <c r="U191" s="2"/>
      <c r="V191" s="2"/>
      <c r="W191" s="2"/>
    </row>
    <row r="192" spans="1:23" ht="21" x14ac:dyDescent="0.5">
      <c r="B192" s="29" t="s">
        <v>55</v>
      </c>
      <c r="C192" s="25"/>
      <c r="D192" s="25"/>
      <c r="E192" s="25"/>
      <c r="F192" s="25"/>
      <c r="G192" s="25"/>
      <c r="H192" s="25"/>
      <c r="I192" s="25"/>
      <c r="J192" s="25"/>
      <c r="K192" s="25"/>
      <c r="L192" s="25"/>
      <c r="M192" s="25"/>
      <c r="N192" s="25"/>
      <c r="O192" s="25"/>
      <c r="P192" s="25"/>
      <c r="Q192" s="774" t="s">
        <v>88</v>
      </c>
      <c r="R192" s="774"/>
      <c r="S192" s="774"/>
      <c r="T192" s="774"/>
      <c r="U192" s="774"/>
      <c r="V192" s="774"/>
      <c r="W192" s="775"/>
    </row>
    <row r="193" spans="1:23" ht="15" thickBot="1" x14ac:dyDescent="0.4">
      <c r="B193" s="97" t="s">
        <v>0</v>
      </c>
      <c r="C193" s="97">
        <v>1</v>
      </c>
      <c r="D193" s="97">
        <v>2</v>
      </c>
      <c r="E193" s="97">
        <v>3</v>
      </c>
      <c r="F193" s="97">
        <v>4</v>
      </c>
      <c r="G193" s="97">
        <v>5</v>
      </c>
      <c r="H193" s="97">
        <v>6</v>
      </c>
      <c r="I193" s="97">
        <v>7</v>
      </c>
      <c r="J193" s="97">
        <v>8</v>
      </c>
      <c r="K193" s="97">
        <v>9</v>
      </c>
      <c r="L193" s="97" t="s">
        <v>1</v>
      </c>
      <c r="M193" s="97">
        <v>10</v>
      </c>
      <c r="N193" s="97">
        <v>11</v>
      </c>
      <c r="O193" s="97">
        <v>12</v>
      </c>
      <c r="P193" s="97">
        <v>13</v>
      </c>
      <c r="Q193" s="97">
        <v>14</v>
      </c>
      <c r="R193" s="97">
        <v>15</v>
      </c>
      <c r="S193" s="97">
        <v>16</v>
      </c>
      <c r="T193" s="97">
        <v>17</v>
      </c>
      <c r="U193" s="97">
        <v>18</v>
      </c>
      <c r="V193" s="97" t="s">
        <v>14</v>
      </c>
      <c r="W193" s="98" t="s">
        <v>15</v>
      </c>
    </row>
    <row r="194" spans="1:23" x14ac:dyDescent="0.35">
      <c r="B194" s="6"/>
      <c r="C194" s="3"/>
      <c r="D194" s="3"/>
      <c r="E194" s="3"/>
      <c r="F194" s="3"/>
      <c r="G194" s="3"/>
      <c r="H194" s="3"/>
      <c r="I194" s="3"/>
      <c r="J194" s="3"/>
      <c r="K194" s="3"/>
      <c r="L194" s="3"/>
      <c r="M194" s="3"/>
      <c r="N194" s="3"/>
      <c r="O194" s="3"/>
      <c r="P194" s="3"/>
      <c r="Q194" s="3"/>
      <c r="R194" s="3"/>
      <c r="S194" s="3"/>
      <c r="T194" s="3"/>
      <c r="U194" s="3"/>
      <c r="V194" s="3"/>
      <c r="W194" s="4"/>
    </row>
    <row r="195" spans="1:23" ht="15" thickBot="1" x14ac:dyDescent="0.4">
      <c r="B195" s="69" t="s">
        <v>23</v>
      </c>
      <c r="C195" s="70"/>
      <c r="D195" s="70"/>
      <c r="E195" s="70"/>
      <c r="F195" s="70"/>
      <c r="G195" s="70"/>
      <c r="H195" s="70"/>
      <c r="I195" s="70"/>
      <c r="J195" s="70"/>
      <c r="K195" s="70"/>
      <c r="L195" s="70"/>
      <c r="M195" s="70"/>
      <c r="N195" s="70"/>
      <c r="O195" s="70"/>
      <c r="P195" s="70"/>
      <c r="Q195" s="70"/>
      <c r="R195" s="723" t="s">
        <v>25</v>
      </c>
      <c r="S195" s="723"/>
      <c r="T195" s="718"/>
      <c r="U195" s="718"/>
      <c r="V195" s="718"/>
      <c r="W195" s="719"/>
    </row>
    <row r="196" spans="1:23" x14ac:dyDescent="0.35">
      <c r="A196" s="1">
        <f>VLOOKUP(B196,'Player Info'!B5:C55,2,FALSE)</f>
        <v>16</v>
      </c>
      <c r="B196" s="71" t="s">
        <v>72</v>
      </c>
      <c r="C196" s="50">
        <f>VLOOKUP(B196,B11:U26,2,FALSE)-IF((B$197)&gt;=($C10),(IF((B$197)-18&gt;=($C10),2,1)),0)</f>
        <v>5</v>
      </c>
      <c r="D196" s="50">
        <f>VLOOKUP(B196,B11:U26,3,FALSE)-IF((B$197)&gt;=($D10),(IF((B$197)-18&gt;=($D10),2,1)),0)</f>
        <v>5</v>
      </c>
      <c r="E196" s="50">
        <f>VLOOKUP(B196,B11:U26,4,FALSE)-IF((B$197)&gt;=($E10),(IF((B$197)-18&gt;=($E10),2,1)),0)</f>
        <v>4</v>
      </c>
      <c r="F196" s="50">
        <f>VLOOKUP(B196,B11:U26,5,FALSE)-IF((B$197)&gt;=($F10),(IF((B$197)-18&gt;=($F10),2,1)),0)</f>
        <v>6</v>
      </c>
      <c r="G196" s="50">
        <f>VLOOKUP(B196,B11:U26,6,FALSE)-IF((B$197)&gt;=($G10),(IF((B$197)-18&gt;=($G10),2,1)),0)</f>
        <v>4</v>
      </c>
      <c r="H196" s="50">
        <f>VLOOKUP(B196,B11:U26,7,FALSE)-IF((B$197)&gt;=($H10),(IF((B$197)-18&gt;=($H10),2,1)),0)</f>
        <v>6</v>
      </c>
      <c r="I196" s="50">
        <f>VLOOKUP(B196,B11:U26,8,FALSE)-IF((B$197)&gt;=($I10),(IF((B$197)-18&gt;=($I10),2,1)),0)</f>
        <v>3</v>
      </c>
      <c r="J196" s="50">
        <f>VLOOKUP(B196,B11:U26,9,FALSE)-IF((B$197)&gt;=($J10),(IF((B$197)-18&gt;=($J10),2,1)),0)</f>
        <v>7</v>
      </c>
      <c r="K196" s="50">
        <f>VLOOKUP(B196,B11:U26,10,FALSE)-IF((B$197)&gt;=($K10),(IF((B$197)-18&gt;=($K10),2,1)),0)</f>
        <v>5</v>
      </c>
      <c r="L196" s="50">
        <f>SUM(C196:K196)</f>
        <v>45</v>
      </c>
      <c r="M196" s="50">
        <f>VLOOKUP(B196,B11:U26,12,FALSE)-IF((B$197)&gt;=($M10),(IF((B$197)-18&gt;=($M10),2,1)),0)</f>
        <v>5</v>
      </c>
      <c r="N196" s="50">
        <f>VLOOKUP(B196,B11:U26,13,FALSE)-IF((B$197)&gt;=($N10),(IF((B$197)-18&gt;=($N10),2,1)),0)</f>
        <v>6</v>
      </c>
      <c r="O196" s="50">
        <f>VLOOKUP(B196,B11:U26,14,FALSE)-IF((B$197)&gt;=($O10),(IF((B$197)-18&gt;=($O10),2,1)),0)</f>
        <v>8</v>
      </c>
      <c r="P196" s="50">
        <f>VLOOKUP(B196,B11:U26,15,FALSE)-IF((B$197)&gt;=($P10),(IF((B$197)-18&gt;=($P10),2,1)),0)</f>
        <v>5</v>
      </c>
      <c r="Q196" s="50">
        <f>VLOOKUP(B196,B11:U26,16,FALSE)-IF((B$197)&gt;=($Q10),(IF((B$197)-18&gt;=($Q10),2,1)),0)</f>
        <v>5</v>
      </c>
      <c r="R196" s="50">
        <f>VLOOKUP(B196,B11:U26,17,FALSE)-IF((B$197)&gt;=($R10),(IF((B$197)-18&gt;=($R10),2,1)),0)</f>
        <v>2</v>
      </c>
      <c r="S196" s="50">
        <f>VLOOKUP(B196,B11:U26,18,FALSE)-IF((B$197)&gt;=($S10),(IF((B$197)-18&gt;=($S10),2,1)),0)</f>
        <v>8</v>
      </c>
      <c r="T196" s="50">
        <f>VLOOKUP(B196,B11:U26,19,FALSE)-IF((B$197)&gt;=($T10),(IF((B$197)-18&gt;=($T10),2,1)),0)</f>
        <v>5</v>
      </c>
      <c r="U196" s="50">
        <f>VLOOKUP(B196,B11:U26,20,FALSE)-IF((B$197)&gt;=($U10),(IF((B$197)-18&gt;=($U10),2,1)),0)</f>
        <v>4</v>
      </c>
      <c r="V196" s="50">
        <f>SUM(M196:U196)</f>
        <v>48</v>
      </c>
      <c r="W196" s="79">
        <f>SUM(L196+V196)</f>
        <v>93</v>
      </c>
    </row>
    <row r="197" spans="1:23" x14ac:dyDescent="0.35">
      <c r="A197" s="1" t="s">
        <v>38</v>
      </c>
      <c r="B197" s="72">
        <f>(A196-(MIN(A196,A198)))</f>
        <v>0</v>
      </c>
      <c r="C197" s="2"/>
      <c r="D197" s="2"/>
      <c r="E197" s="2"/>
      <c r="F197" s="2"/>
      <c r="G197" s="2"/>
      <c r="H197" s="2"/>
      <c r="I197" s="2"/>
      <c r="J197" s="2"/>
      <c r="K197" s="2"/>
      <c r="L197" s="2"/>
      <c r="M197" s="2"/>
      <c r="N197" s="2"/>
      <c r="O197" s="2"/>
      <c r="P197" s="2"/>
      <c r="Q197" s="2"/>
      <c r="R197" s="2"/>
      <c r="S197" s="2"/>
      <c r="T197" s="2"/>
      <c r="U197" s="2"/>
      <c r="V197" s="2"/>
      <c r="W197" s="80"/>
    </row>
    <row r="198" spans="1:23" x14ac:dyDescent="0.35">
      <c r="A198" s="1">
        <f>VLOOKUP(B198,'Player Info'!B5:C55,2,FALSE)</f>
        <v>26</v>
      </c>
      <c r="B198" s="86" t="s">
        <v>71</v>
      </c>
      <c r="C198" s="2">
        <f>VLOOKUP(B198,B11:U26,2,FALSE)-IF((B$199)&gt;=($C10),(IF((B$199)-18&gt;=($C10),2,1)),0)</f>
        <v>6</v>
      </c>
      <c r="D198" s="2">
        <f>VLOOKUP(B198,B11:U26,3,FALSE)-IF((B$199)&gt;=($D10),(IF((B$199)-18&gt;=($D10),2,1)),0)</f>
        <v>8</v>
      </c>
      <c r="E198" s="2">
        <f>VLOOKUP(B198,B11:U26,4,FALSE)-IF((B$199)&gt;=($E10),(IF((B$199)-18&gt;=($E10),2,1)),0)</f>
        <v>5</v>
      </c>
      <c r="F198" s="2">
        <f>VLOOKUP(B198,B11:U26,5,FALSE)-IF((B$199)&gt;=($F10),(IF((B$199)-18&gt;=($F10),2,1)),0)</f>
        <v>6</v>
      </c>
      <c r="G198" s="2">
        <f>VLOOKUP(B198,B11:U26,6,FALSE)-IF((B$199)&gt;=($G10),(IF((B$199)-18&gt;=($G10),2,1)),0)</f>
        <v>4</v>
      </c>
      <c r="H198" s="2">
        <f>VLOOKUP(B198,B11:U26,7,FALSE)-IF((B$199)&gt;=($H10),(IF((B$199)-18&gt;=($H10),2,1)),0)</f>
        <v>5</v>
      </c>
      <c r="I198" s="2">
        <f>VLOOKUP(B198,B11:U26,8,FALSE)-IF((B$199)&gt;=($I10),(IF((B$199)-18&gt;=($I10),2,1)),0)</f>
        <v>4</v>
      </c>
      <c r="J198" s="2">
        <f>VLOOKUP(B198,B11:U26,9,FALSE)-IF((B$199)&gt;=($J10),(IF((B$199)-18&gt;=($J10),2,1)),0)</f>
        <v>6</v>
      </c>
      <c r="K198" s="2">
        <f>VLOOKUP(B198,B11:U26,10,FALSE)-IF((B$199)&gt;=($K10),(IF((B$199)-18&gt;=($K10),2,1)),0)</f>
        <v>7</v>
      </c>
      <c r="L198" s="2">
        <f>SUM(C198:K198)</f>
        <v>51</v>
      </c>
      <c r="M198" s="2">
        <f>VLOOKUP(B198,B11:U26,12,FALSE)-IF((B$199)&gt;=($M10),(IF((B$199)-18&gt;=($M10),2,1)),0)</f>
        <v>4</v>
      </c>
      <c r="N198" s="2">
        <f>VLOOKUP(B198,B11:U26,13,FALSE)-IF((B$199)&gt;=($N10),(IF((B$199)-18&gt;=($N10),2,1)),0)</f>
        <v>5</v>
      </c>
      <c r="O198" s="2">
        <f>VLOOKUP(B198,B11:U26,14,FALSE)-IF((B$199)&gt;=($O10),(IF((B$199)-18&gt;=($O10),2,1)),0)</f>
        <v>5</v>
      </c>
      <c r="P198" s="2">
        <f>VLOOKUP(B198,B11:U26,15,FALSE)-IF((B$199)&gt;=($P10),(IF((B$199)-18&gt;=($P10),2,1)),0)</f>
        <v>6</v>
      </c>
      <c r="Q198" s="2">
        <f>VLOOKUP(B198,B11:U26,16,FALSE)-IF((B$199)&gt;=($Q10),(IF((B$199)-18&gt;=($Q10),2,1)),0)</f>
        <v>4</v>
      </c>
      <c r="R198" s="2">
        <f>VLOOKUP(B198,B11:U26,17,FALSE)-IF((B$199)&gt;=($R10),(IF((B$199)-18&gt;=($R10),2,1)),0)</f>
        <v>5</v>
      </c>
      <c r="S198" s="2">
        <f>VLOOKUP(B198,B11:U26,18,FALSE)-IF((B$199)&gt;=($S10),(IF((B$199)-18&gt;=($S10),2,1)),0)</f>
        <v>7</v>
      </c>
      <c r="T198" s="2">
        <f>VLOOKUP(B198,B11:U26,19,FALSE)-IF((B$199)&gt;=($T10),(IF((B$199)-18&gt;=($T10),2,1)),0)</f>
        <v>7</v>
      </c>
      <c r="U198" s="2">
        <f>VLOOKUP(B198,B11:U26,20,FALSE)-IF((B$199)&gt;=($U10),(IF((B$199)-18&gt;=($U10),2,1)),0)</f>
        <v>7</v>
      </c>
      <c r="V198" s="2">
        <f>SUM(M198:U198)</f>
        <v>50</v>
      </c>
      <c r="W198" s="80">
        <f>SUM(L198+V198)</f>
        <v>101</v>
      </c>
    </row>
    <row r="199" spans="1:23" x14ac:dyDescent="0.35">
      <c r="A199" s="1" t="s">
        <v>38</v>
      </c>
      <c r="B199" s="61">
        <f>(A198-(MIN(A196,A198)))</f>
        <v>10</v>
      </c>
      <c r="C199" s="2"/>
      <c r="D199" s="2"/>
      <c r="E199" s="2"/>
      <c r="F199" s="2"/>
      <c r="G199" s="2"/>
      <c r="H199" s="2"/>
      <c r="I199" s="2"/>
      <c r="J199" s="2"/>
      <c r="K199" s="2"/>
      <c r="L199" s="2"/>
      <c r="M199" s="2"/>
      <c r="N199" s="2"/>
      <c r="O199" s="2"/>
      <c r="P199" s="2"/>
      <c r="Q199" s="2"/>
      <c r="R199" s="2"/>
      <c r="S199" s="2"/>
      <c r="T199" s="2"/>
      <c r="U199" s="2"/>
      <c r="V199" s="2"/>
      <c r="W199" s="80"/>
    </row>
    <row r="200" spans="1:23" ht="15.5" x14ac:dyDescent="0.35">
      <c r="B200" s="217" t="str">
        <f>B196</f>
        <v>Salter</v>
      </c>
      <c r="C200" s="180">
        <f t="shared" ref="C200:J200" si="134">IF((C196)&lt;&gt;(C198),(IF((C198)&gt;(C196),(1),(0))),(0.5))</f>
        <v>1</v>
      </c>
      <c r="D200" s="180">
        <f t="shared" si="134"/>
        <v>1</v>
      </c>
      <c r="E200" s="180">
        <f t="shared" si="134"/>
        <v>1</v>
      </c>
      <c r="F200" s="180">
        <f t="shared" si="134"/>
        <v>0.5</v>
      </c>
      <c r="G200" s="180">
        <f t="shared" si="134"/>
        <v>0.5</v>
      </c>
      <c r="H200" s="180">
        <f t="shared" si="134"/>
        <v>0</v>
      </c>
      <c r="I200" s="180">
        <f t="shared" si="134"/>
        <v>1</v>
      </c>
      <c r="J200" s="180">
        <f t="shared" si="134"/>
        <v>0</v>
      </c>
      <c r="K200" s="180">
        <f>IF((K196)&lt;&gt;(K198),(IF((K198)&gt;(K196),(1),(0))),(0.5))</f>
        <v>1</v>
      </c>
      <c r="L200" s="180">
        <f>SUM(C200:K200)</f>
        <v>6</v>
      </c>
      <c r="M200" s="180">
        <f t="shared" ref="M200:U200" si="135">IF((M196)&lt;&gt;(M198),(IF((M198)&gt;(M196),(1),(0))),(0.5))</f>
        <v>0</v>
      </c>
      <c r="N200" s="180">
        <f t="shared" si="135"/>
        <v>0</v>
      </c>
      <c r="O200" s="180">
        <f t="shared" si="135"/>
        <v>0</v>
      </c>
      <c r="P200" s="180">
        <f t="shared" si="135"/>
        <v>1</v>
      </c>
      <c r="Q200" s="180">
        <f t="shared" si="135"/>
        <v>0</v>
      </c>
      <c r="R200" s="180">
        <f t="shared" si="135"/>
        <v>1</v>
      </c>
      <c r="S200" s="180">
        <f t="shared" si="135"/>
        <v>0</v>
      </c>
      <c r="T200" s="180">
        <f t="shared" si="135"/>
        <v>1</v>
      </c>
      <c r="U200" s="180">
        <f t="shared" si="135"/>
        <v>1</v>
      </c>
      <c r="V200" s="180">
        <f>SUM(M200:U200)</f>
        <v>4</v>
      </c>
      <c r="W200" s="222">
        <f>SUM(V200+L200)</f>
        <v>10</v>
      </c>
    </row>
    <row r="201" spans="1:23" ht="15.5" x14ac:dyDescent="0.35">
      <c r="B201" s="219" t="str">
        <f>B198</f>
        <v>Stever</v>
      </c>
      <c r="C201" s="220">
        <f t="shared" ref="C201:J201" si="136">IF((C198)&lt;&gt;(C196),(IF((C196)&gt;(C198),(1),(0))),(0.5))</f>
        <v>0</v>
      </c>
      <c r="D201" s="220">
        <f t="shared" si="136"/>
        <v>0</v>
      </c>
      <c r="E201" s="220">
        <f t="shared" si="136"/>
        <v>0</v>
      </c>
      <c r="F201" s="220">
        <f t="shared" si="136"/>
        <v>0.5</v>
      </c>
      <c r="G201" s="220">
        <f t="shared" si="136"/>
        <v>0.5</v>
      </c>
      <c r="H201" s="220">
        <f t="shared" si="136"/>
        <v>1</v>
      </c>
      <c r="I201" s="220">
        <f t="shared" si="136"/>
        <v>0</v>
      </c>
      <c r="J201" s="220">
        <f t="shared" si="136"/>
        <v>1</v>
      </c>
      <c r="K201" s="220">
        <f>IF((K198)&lt;&gt;(K196),(IF((K196)&gt;(K198),(1),(0))),(0.5))</f>
        <v>0</v>
      </c>
      <c r="L201" s="220">
        <f>SUM(C201:K201)</f>
        <v>3</v>
      </c>
      <c r="M201" s="220">
        <f t="shared" ref="M201:U201" si="137">IF((M198)&lt;&gt;(M196),(IF((M196)&gt;(M198),(1),(0))),(0.5))</f>
        <v>1</v>
      </c>
      <c r="N201" s="220">
        <f t="shared" si="137"/>
        <v>1</v>
      </c>
      <c r="O201" s="220">
        <f t="shared" si="137"/>
        <v>1</v>
      </c>
      <c r="P201" s="220">
        <f t="shared" si="137"/>
        <v>0</v>
      </c>
      <c r="Q201" s="220">
        <f t="shared" si="137"/>
        <v>1</v>
      </c>
      <c r="R201" s="220">
        <f t="shared" si="137"/>
        <v>0</v>
      </c>
      <c r="S201" s="220">
        <f t="shared" si="137"/>
        <v>1</v>
      </c>
      <c r="T201" s="220">
        <f t="shared" si="137"/>
        <v>0</v>
      </c>
      <c r="U201" s="220">
        <f t="shared" si="137"/>
        <v>0</v>
      </c>
      <c r="V201" s="220">
        <f>SUM(M201:U201)</f>
        <v>5</v>
      </c>
      <c r="W201" s="221">
        <f>SUM(L201+V201)</f>
        <v>8</v>
      </c>
    </row>
    <row r="202" spans="1:23" x14ac:dyDescent="0.35">
      <c r="B202" s="7"/>
      <c r="C202" s="2"/>
      <c r="D202" s="2"/>
      <c r="E202" s="2"/>
      <c r="F202" s="2"/>
      <c r="G202" s="2"/>
      <c r="H202" s="2"/>
      <c r="I202" s="2"/>
      <c r="J202" s="2"/>
      <c r="K202" s="2"/>
      <c r="L202" s="2"/>
      <c r="M202" s="2"/>
      <c r="N202" s="2"/>
      <c r="O202" s="2"/>
      <c r="P202" s="2"/>
      <c r="Q202" s="2"/>
      <c r="R202" s="2"/>
      <c r="S202" s="2"/>
      <c r="T202" s="2"/>
      <c r="U202" s="2"/>
      <c r="V202" s="2"/>
      <c r="W202" s="2"/>
    </row>
    <row r="203" spans="1:23" ht="15" thickBot="1" x14ac:dyDescent="0.4">
      <c r="B203" s="7"/>
      <c r="C203" s="2"/>
      <c r="D203" s="2"/>
      <c r="E203" s="2"/>
      <c r="F203" s="2"/>
      <c r="G203" s="2"/>
      <c r="H203" s="2"/>
      <c r="I203" s="2"/>
      <c r="J203" s="2"/>
      <c r="K203" s="2"/>
      <c r="L203" s="2"/>
      <c r="M203" s="2"/>
      <c r="N203" s="2"/>
      <c r="O203" s="2"/>
      <c r="P203" s="2"/>
      <c r="Q203" s="2"/>
      <c r="R203" s="2"/>
      <c r="S203" s="2"/>
      <c r="T203" s="2"/>
      <c r="U203" s="2"/>
      <c r="V203" s="2"/>
      <c r="W203" s="2"/>
    </row>
    <row r="204" spans="1:23" ht="21.5" thickBot="1" x14ac:dyDescent="0.55000000000000004">
      <c r="B204" s="29" t="s">
        <v>68</v>
      </c>
      <c r="C204" s="25"/>
      <c r="D204" s="25"/>
      <c r="E204" s="25"/>
      <c r="F204" s="25"/>
      <c r="G204" s="25"/>
      <c r="H204" s="25"/>
      <c r="I204" s="25"/>
      <c r="J204" s="25"/>
      <c r="K204" s="25"/>
      <c r="L204" s="25"/>
      <c r="M204" s="25"/>
      <c r="N204" s="25"/>
      <c r="O204" s="25"/>
      <c r="P204" s="25"/>
      <c r="Q204" s="25"/>
      <c r="R204" s="25"/>
      <c r="S204" s="678" t="s">
        <v>86</v>
      </c>
      <c r="T204" s="678"/>
      <c r="U204" s="678"/>
      <c r="V204" s="678"/>
      <c r="W204" s="679"/>
    </row>
    <row r="205" spans="1:23" x14ac:dyDescent="0.35">
      <c r="B205" s="93"/>
      <c r="C205" s="94"/>
      <c r="D205" s="94"/>
      <c r="E205" s="94"/>
      <c r="F205" s="94"/>
      <c r="G205" s="94"/>
      <c r="H205" s="94"/>
      <c r="I205" s="94"/>
      <c r="J205" s="94"/>
      <c r="K205" s="94"/>
      <c r="L205" s="94"/>
      <c r="M205" s="94"/>
      <c r="N205" s="94"/>
      <c r="O205" s="94"/>
      <c r="P205" s="94"/>
      <c r="Q205" s="94"/>
      <c r="R205" s="94"/>
      <c r="S205" s="94"/>
      <c r="T205" s="94"/>
      <c r="U205" s="94"/>
      <c r="V205" s="94"/>
      <c r="W205" s="95"/>
    </row>
    <row r="206" spans="1:23" ht="15" thickBot="1" x14ac:dyDescent="0.4">
      <c r="B206" s="676"/>
      <c r="C206" s="647"/>
      <c r="D206" s="647"/>
      <c r="E206" s="59"/>
      <c r="F206" s="647"/>
      <c r="G206" s="647"/>
      <c r="H206" s="647"/>
      <c r="I206" s="607"/>
      <c r="J206" s="647"/>
      <c r="K206" s="59"/>
      <c r="L206" s="647"/>
      <c r="M206" s="647"/>
      <c r="N206" s="647"/>
      <c r="O206" s="647"/>
      <c r="P206" s="647"/>
      <c r="Q206" s="59"/>
      <c r="R206" s="647"/>
      <c r="S206" s="647"/>
      <c r="T206" s="647"/>
      <c r="U206" s="607"/>
      <c r="V206" s="647"/>
      <c r="W206" s="62"/>
    </row>
    <row r="207" spans="1:23" ht="15" customHeight="1" x14ac:dyDescent="0.35">
      <c r="B207" s="259" t="s">
        <v>9</v>
      </c>
      <c r="C207" s="298">
        <f>VLOOKUP(B207,'Day Five'!B159:G174,6,FALSE)</f>
        <v>79</v>
      </c>
      <c r="D207" s="656" t="e">
        <f>SUM(C207:C210)</f>
        <v>#N/A</v>
      </c>
      <c r="E207" s="657"/>
      <c r="F207" s="627" t="s">
        <v>6</v>
      </c>
      <c r="G207" s="628"/>
      <c r="H207" s="628"/>
      <c r="I207" s="298">
        <f>VLOOKUP(F207,'Day Five'!B159:G174,6,FALSE)</f>
        <v>77</v>
      </c>
      <c r="J207" s="656">
        <f>SUM(I207:I210)</f>
        <v>305</v>
      </c>
      <c r="K207" s="657"/>
      <c r="L207" s="627" t="s">
        <v>71</v>
      </c>
      <c r="M207" s="628"/>
      <c r="N207" s="641"/>
      <c r="O207" s="298">
        <f>VLOOKUP(L207,'Day Five'!B159:G174,6,FALSE)</f>
        <v>85</v>
      </c>
      <c r="P207" s="656">
        <f>SUM(O207:O210)</f>
        <v>340</v>
      </c>
      <c r="Q207" s="657"/>
      <c r="R207" s="627" t="s">
        <v>19</v>
      </c>
      <c r="S207" s="628"/>
      <c r="T207" s="628"/>
      <c r="U207" s="298">
        <f>VLOOKUP(R207,'Day Five'!B159:G174,6,FALSE)</f>
        <v>74</v>
      </c>
      <c r="V207" s="656">
        <f>SUM(U207:U210)</f>
        <v>301</v>
      </c>
      <c r="W207" s="657"/>
    </row>
    <row r="208" spans="1:23" ht="15" customHeight="1" x14ac:dyDescent="0.35">
      <c r="B208" s="259" t="s">
        <v>7</v>
      </c>
      <c r="C208" s="298">
        <f>VLOOKUP(B208,'Day Five'!B159:G174,6,FALSE)</f>
        <v>72</v>
      </c>
      <c r="D208" s="658"/>
      <c r="E208" s="659"/>
      <c r="F208" s="627" t="s">
        <v>98</v>
      </c>
      <c r="G208" s="628"/>
      <c r="H208" s="628"/>
      <c r="I208" s="298">
        <f>VLOOKUP(F208,'Day Five'!B159:G174,6,FALSE)</f>
        <v>75</v>
      </c>
      <c r="J208" s="658"/>
      <c r="K208" s="659"/>
      <c r="L208" s="627" t="s">
        <v>97</v>
      </c>
      <c r="M208" s="628"/>
      <c r="N208" s="641"/>
      <c r="O208" s="298">
        <f>VLOOKUP(L208,'Day Five'!B159:G174,6,FALSE)</f>
        <v>77</v>
      </c>
      <c r="P208" s="658"/>
      <c r="Q208" s="659"/>
      <c r="R208" s="627" t="s">
        <v>100</v>
      </c>
      <c r="S208" s="628"/>
      <c r="T208" s="628"/>
      <c r="U208" s="298">
        <f>VLOOKUP(R208,'Day Five'!B159:G174,6,FALSE)</f>
        <v>84</v>
      </c>
      <c r="V208" s="658"/>
      <c r="W208" s="659"/>
    </row>
    <row r="209" spans="2:23" ht="15" customHeight="1" x14ac:dyDescent="0.35">
      <c r="B209" s="259" t="s">
        <v>94</v>
      </c>
      <c r="C209" s="298">
        <f>VLOOKUP(B209,'Day Five'!B159:G174,6,FALSE)</f>
        <v>80</v>
      </c>
      <c r="D209" s="658"/>
      <c r="E209" s="659"/>
      <c r="F209" s="627" t="s">
        <v>72</v>
      </c>
      <c r="G209" s="628"/>
      <c r="H209" s="628"/>
      <c r="I209" s="298">
        <f>VLOOKUP(F209,'Day Five'!B159:G174,6,FALSE)</f>
        <v>77</v>
      </c>
      <c r="J209" s="658"/>
      <c r="K209" s="659"/>
      <c r="L209" s="627" t="s">
        <v>96</v>
      </c>
      <c r="M209" s="628"/>
      <c r="N209" s="641"/>
      <c r="O209" s="298">
        <f>VLOOKUP(L209,'Day Five'!B159:G174,6,FALSE)</f>
        <v>88</v>
      </c>
      <c r="P209" s="658"/>
      <c r="Q209" s="659"/>
      <c r="R209" s="627" t="s">
        <v>11</v>
      </c>
      <c r="S209" s="628"/>
      <c r="T209" s="628"/>
      <c r="U209" s="298">
        <f>VLOOKUP(R209,'Day Five'!B159:G174,6,FALSE)</f>
        <v>78</v>
      </c>
      <c r="V209" s="658"/>
      <c r="W209" s="659"/>
    </row>
    <row r="210" spans="2:23" ht="15.75" customHeight="1" x14ac:dyDescent="0.35">
      <c r="B210" s="259" t="s">
        <v>234</v>
      </c>
      <c r="C210" s="298" t="e">
        <f>VLOOKUP(B210,'Day Five'!B159:G174,6,FALSE)</f>
        <v>#N/A</v>
      </c>
      <c r="D210" s="660"/>
      <c r="E210" s="661"/>
      <c r="F210" s="662" t="s">
        <v>105</v>
      </c>
      <c r="G210" s="662"/>
      <c r="H210" s="663"/>
      <c r="I210" s="298">
        <f>VLOOKUP(F210,'Day Five'!B159:G174,6,FALSE)</f>
        <v>76</v>
      </c>
      <c r="J210" s="660"/>
      <c r="K210" s="661"/>
      <c r="L210" s="662" t="s">
        <v>20</v>
      </c>
      <c r="M210" s="662"/>
      <c r="N210" s="663"/>
      <c r="O210" s="299">
        <f>VLOOKUP(L210,'Day Five'!B159:G174,6,FALSE)</f>
        <v>90</v>
      </c>
      <c r="P210" s="660"/>
      <c r="Q210" s="661"/>
      <c r="R210" s="662" t="s">
        <v>13</v>
      </c>
      <c r="S210" s="662"/>
      <c r="T210" s="663"/>
      <c r="U210" s="298">
        <f>VLOOKUP(R210,'Day Five'!B159:G174,6,FALSE)</f>
        <v>65</v>
      </c>
      <c r="V210" s="660"/>
      <c r="W210" s="661"/>
    </row>
  </sheetData>
  <sortState xmlns:xlrd2="http://schemas.microsoft.com/office/spreadsheetml/2017/richdata2" ref="B159:G174">
    <sortCondition ref="B159:B174"/>
  </sortState>
  <mergeCells count="149">
    <mergeCell ref="M181:N181"/>
    <mergeCell ref="P180:W181"/>
    <mergeCell ref="L185:P185"/>
    <mergeCell ref="R185:V185"/>
    <mergeCell ref="R195:S195"/>
    <mergeCell ref="T195:W195"/>
    <mergeCell ref="W189:W190"/>
    <mergeCell ref="W186:W187"/>
    <mergeCell ref="U189:V190"/>
    <mergeCell ref="O186:P187"/>
    <mergeCell ref="Q186:Q187"/>
    <mergeCell ref="R186:T187"/>
    <mergeCell ref="R189:T190"/>
    <mergeCell ref="U186:V187"/>
    <mergeCell ref="Q189:Q190"/>
    <mergeCell ref="M180:N180"/>
    <mergeCell ref="A189:A190"/>
    <mergeCell ref="B189:B190"/>
    <mergeCell ref="C189:E190"/>
    <mergeCell ref="F189:G190"/>
    <mergeCell ref="A186:A187"/>
    <mergeCell ref="K189:K190"/>
    <mergeCell ref="L189:N190"/>
    <mergeCell ref="K186:K187"/>
    <mergeCell ref="S204:W204"/>
    <mergeCell ref="Q192:W192"/>
    <mergeCell ref="L188:N188"/>
    <mergeCell ref="R188:T188"/>
    <mergeCell ref="C38:D39"/>
    <mergeCell ref="F41:H42"/>
    <mergeCell ref="B38:B39"/>
    <mergeCell ref="E38:E39"/>
    <mergeCell ref="C41:D42"/>
    <mergeCell ref="E41:E42"/>
    <mergeCell ref="C178:D178"/>
    <mergeCell ref="B41:B42"/>
    <mergeCell ref="O189:P190"/>
    <mergeCell ref="E178:F178"/>
    <mergeCell ref="G178:H178"/>
    <mergeCell ref="I178:J178"/>
    <mergeCell ref="O178:P178"/>
    <mergeCell ref="I38:J39"/>
    <mergeCell ref="K38:K39"/>
    <mergeCell ref="F38:H39"/>
    <mergeCell ref="I41:J42"/>
    <mergeCell ref="K41:K42"/>
    <mergeCell ref="F40:H40"/>
    <mergeCell ref="B186:B187"/>
    <mergeCell ref="C186:E187"/>
    <mergeCell ref="F186:G187"/>
    <mergeCell ref="C188:E188"/>
    <mergeCell ref="L186:N187"/>
    <mergeCell ref="K178:L178"/>
    <mergeCell ref="M178:N178"/>
    <mergeCell ref="Q134:W134"/>
    <mergeCell ref="R96:S96"/>
    <mergeCell ref="O41:P42"/>
    <mergeCell ref="Q38:Q39"/>
    <mergeCell ref="U41:V42"/>
    <mergeCell ref="W38:W39"/>
    <mergeCell ref="R104:S104"/>
    <mergeCell ref="T104:W104"/>
    <mergeCell ref="U38:V39"/>
    <mergeCell ref="O38:P39"/>
    <mergeCell ref="T112:U112"/>
    <mergeCell ref="M112:R112"/>
    <mergeCell ref="R111:S111"/>
    <mergeCell ref="T111:W111"/>
    <mergeCell ref="N156:W156"/>
    <mergeCell ref="Q177:W177"/>
    <mergeCell ref="T56:W56"/>
    <mergeCell ref="R41:T42"/>
    <mergeCell ref="R64:S64"/>
    <mergeCell ref="T64:W64"/>
    <mergeCell ref="R88:S88"/>
    <mergeCell ref="T88:W88"/>
    <mergeCell ref="T96:W96"/>
    <mergeCell ref="Q41:Q42"/>
    <mergeCell ref="R72:S72"/>
    <mergeCell ref="T72:W72"/>
    <mergeCell ref="R80:S80"/>
    <mergeCell ref="T80:W80"/>
    <mergeCell ref="W41:W42"/>
    <mergeCell ref="R56:S56"/>
    <mergeCell ref="L37:P37"/>
    <mergeCell ref="R48:S48"/>
    <mergeCell ref="T48:W48"/>
    <mergeCell ref="R40:T40"/>
    <mergeCell ref="R38:T39"/>
    <mergeCell ref="L38:N39"/>
    <mergeCell ref="L41:N42"/>
    <mergeCell ref="L40:N40"/>
    <mergeCell ref="R37:V37"/>
    <mergeCell ref="K34:K35"/>
    <mergeCell ref="K31:K32"/>
    <mergeCell ref="R33:T33"/>
    <mergeCell ref="L34:N35"/>
    <mergeCell ref="Q34:Q35"/>
    <mergeCell ref="O34:P35"/>
    <mergeCell ref="W1:W5"/>
    <mergeCell ref="C1:V5"/>
    <mergeCell ref="B7:I7"/>
    <mergeCell ref="B30:D30"/>
    <mergeCell ref="F30:J30"/>
    <mergeCell ref="L30:P30"/>
    <mergeCell ref="R30:V30"/>
    <mergeCell ref="L31:N32"/>
    <mergeCell ref="R31:T32"/>
    <mergeCell ref="Q31:Q32"/>
    <mergeCell ref="O31:P32"/>
    <mergeCell ref="W34:W35"/>
    <mergeCell ref="W31:W32"/>
    <mergeCell ref="U31:V32"/>
    <mergeCell ref="R34:T35"/>
    <mergeCell ref="U34:V35"/>
    <mergeCell ref="L33:N33"/>
    <mergeCell ref="B37:D37"/>
    <mergeCell ref="F37:J37"/>
    <mergeCell ref="B34:B35"/>
    <mergeCell ref="F31:H32"/>
    <mergeCell ref="B31:B32"/>
    <mergeCell ref="C31:D32"/>
    <mergeCell ref="E31:E32"/>
    <mergeCell ref="C34:D35"/>
    <mergeCell ref="E34:E35"/>
    <mergeCell ref="I31:J32"/>
    <mergeCell ref="F34:H35"/>
    <mergeCell ref="F33:H33"/>
    <mergeCell ref="I34:J35"/>
    <mergeCell ref="R206:V206"/>
    <mergeCell ref="D207:E210"/>
    <mergeCell ref="F207:H207"/>
    <mergeCell ref="J207:K210"/>
    <mergeCell ref="L207:N207"/>
    <mergeCell ref="L210:N210"/>
    <mergeCell ref="B206:D206"/>
    <mergeCell ref="F206:J206"/>
    <mergeCell ref="L206:P206"/>
    <mergeCell ref="P207:Q210"/>
    <mergeCell ref="R207:T207"/>
    <mergeCell ref="V207:W210"/>
    <mergeCell ref="F208:H208"/>
    <mergeCell ref="L208:N208"/>
    <mergeCell ref="R208:T208"/>
    <mergeCell ref="F209:H209"/>
    <mergeCell ref="L209:N209"/>
    <mergeCell ref="R209:T209"/>
    <mergeCell ref="F210:H210"/>
    <mergeCell ref="R210:T210"/>
  </mergeCells>
  <phoneticPr fontId="26" type="noConversion"/>
  <conditionalFormatting sqref="C116:C131">
    <cfRule type="cellIs" dxfId="18" priority="18" operator="equal">
      <formula>$C$132</formula>
    </cfRule>
  </conditionalFormatting>
  <conditionalFormatting sqref="D116:D131">
    <cfRule type="cellIs" dxfId="17" priority="16" operator="equal">
      <formula>$D$132</formula>
    </cfRule>
  </conditionalFormatting>
  <conditionalFormatting sqref="E116:E131">
    <cfRule type="cellIs" dxfId="16" priority="15" operator="equal">
      <formula>$E$132</formula>
    </cfRule>
  </conditionalFormatting>
  <conditionalFormatting sqref="F116:F131">
    <cfRule type="cellIs" dxfId="15" priority="14" operator="equal">
      <formula>$F$132</formula>
    </cfRule>
  </conditionalFormatting>
  <conditionalFormatting sqref="G116:G131">
    <cfRule type="cellIs" dxfId="14" priority="13" operator="equal">
      <formula>$G$132</formula>
    </cfRule>
  </conditionalFormatting>
  <conditionalFormatting sqref="H116:H131">
    <cfRule type="cellIs" dxfId="13" priority="12" operator="equal">
      <formula>$H$132</formula>
    </cfRule>
  </conditionalFormatting>
  <conditionalFormatting sqref="I116:I131">
    <cfRule type="cellIs" dxfId="12" priority="11" operator="equal">
      <formula>$I$132</formula>
    </cfRule>
  </conditionalFormatting>
  <conditionalFormatting sqref="J116:J131">
    <cfRule type="cellIs" dxfId="11" priority="19" operator="equal">
      <formula>J$132</formula>
    </cfRule>
  </conditionalFormatting>
  <conditionalFormatting sqref="K116:K131">
    <cfRule type="cellIs" dxfId="10" priority="17" operator="equal">
      <formula>$K$132</formula>
    </cfRule>
  </conditionalFormatting>
  <conditionalFormatting sqref="M116:M131">
    <cfRule type="cellIs" dxfId="9" priority="10" operator="equal">
      <formula>$M$132</formula>
    </cfRule>
  </conditionalFormatting>
  <conditionalFormatting sqref="N116:N131">
    <cfRule type="cellIs" dxfId="8" priority="9" operator="equal">
      <formula>$N$132</formula>
    </cfRule>
  </conditionalFormatting>
  <conditionalFormatting sqref="O116:O131">
    <cfRule type="cellIs" dxfId="7" priority="8" operator="equal">
      <formula>$O$132</formula>
    </cfRule>
  </conditionalFormatting>
  <conditionalFormatting sqref="P116:P131">
    <cfRule type="cellIs" dxfId="6" priority="7" operator="equal">
      <formula>$P$132</formula>
    </cfRule>
  </conditionalFormatting>
  <conditionalFormatting sqref="Q116:Q131">
    <cfRule type="cellIs" dxfId="5" priority="6" operator="equal">
      <formula>$Q$132</formula>
    </cfRule>
  </conditionalFormatting>
  <conditionalFormatting sqref="R116:R131">
    <cfRule type="cellIs" dxfId="4" priority="5" operator="equal">
      <formula>$R$132</formula>
    </cfRule>
  </conditionalFormatting>
  <conditionalFormatting sqref="S116:S131">
    <cfRule type="cellIs" dxfId="3" priority="4" operator="equal">
      <formula>$S$132</formula>
    </cfRule>
  </conditionalFormatting>
  <conditionalFormatting sqref="T116:T131 U128:U131">
    <cfRule type="cellIs" dxfId="2" priority="3" operator="equal">
      <formula>$T$132</formula>
    </cfRule>
  </conditionalFormatting>
  <conditionalFormatting sqref="U116:U131">
    <cfRule type="cellIs" dxfId="1" priority="2" operator="equal">
      <formula>$U$132</formula>
    </cfRule>
  </conditionalFormatting>
  <conditionalFormatting sqref="W138:W153">
    <cfRule type="top10" dxfId="0" priority="1" rank="5"/>
  </conditionalFormatting>
  <dataValidations count="1">
    <dataValidation type="list" allowBlank="1" showInputMessage="1" showErrorMessage="1" sqref="B12 B14 B16 B18 B20 B22 B24 B26 B51 B75 B83 B91 B99 B107" xr:uid="{00000000-0002-0000-0500-000001000000}">
      <formula1>teamGold</formula1>
    </dataValidation>
  </dataValidations>
  <pageMargins left="0.7" right="0.36" top="0.75" bottom="0.75" header="0.3" footer="0.3"/>
  <pageSetup scale="84" orientation="landscape" horizontalDpi="4294967293" r:id="rId1"/>
  <drawing r:id="rId2"/>
  <legacyDrawing r:id="rId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500-000000000000}">
          <x14:formula1>
            <xm:f>'Player Info'!$B$25:$B$32</xm:f>
          </x14:formula1>
          <xm:sqref>B11 B13 B15 B17 B19 B21 B23 B25</xm:sqref>
        </x14:dataValidation>
        <x14:dataValidation type="list" allowBlank="1" showInputMessage="1" showErrorMessage="1" xr:uid="{ABEA92A5-06E7-404E-8193-9BE749504C8D}">
          <x14:formula1>
            <xm:f>'Player Info'!$B$5:$B$20</xm:f>
          </x14:formula1>
          <xm:sqref>B196 B198</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pageSetUpPr fitToPage="1"/>
  </sheetPr>
  <dimension ref="A1:T118"/>
  <sheetViews>
    <sheetView topLeftCell="A3" zoomScale="79" zoomScaleNormal="79" workbookViewId="0">
      <selection activeCell="J33" sqref="J33"/>
    </sheetView>
  </sheetViews>
  <sheetFormatPr defaultRowHeight="14.5" x14ac:dyDescent="0.35"/>
  <cols>
    <col min="1" max="1" width="5.453125" style="124" customWidth="1"/>
    <col min="2" max="2" width="5.453125" style="478" customWidth="1"/>
    <col min="3" max="3" width="5.26953125" customWidth="1"/>
    <col min="4" max="4" width="13.453125" bestFit="1" customWidth="1"/>
    <col min="5" max="6" width="5.7265625" customWidth="1"/>
    <col min="7" max="7" width="4.1796875" customWidth="1"/>
    <col min="8" max="8" width="16.54296875" customWidth="1"/>
    <col min="9" max="10" width="16.7265625" customWidth="1"/>
    <col min="11" max="11" width="24.26953125" customWidth="1"/>
    <col min="12" max="12" width="16.7265625" customWidth="1"/>
    <col min="13" max="13" width="23" customWidth="1"/>
    <col min="14" max="14" width="16.7265625" customWidth="1"/>
    <col min="15" max="15" width="22.7265625" bestFit="1" customWidth="1"/>
    <col min="17" max="17" width="20.1796875" customWidth="1"/>
    <col min="18" max="18" width="20.54296875" customWidth="1"/>
    <col min="20" max="20" width="13.81640625" customWidth="1"/>
  </cols>
  <sheetData>
    <row r="1" spans="1:20" ht="21" x14ac:dyDescent="0.5">
      <c r="A1" s="811" t="s">
        <v>187</v>
      </c>
      <c r="B1" s="811"/>
      <c r="C1" s="811"/>
      <c r="D1" s="811"/>
      <c r="E1" s="811"/>
      <c r="F1" s="811"/>
      <c r="G1" s="811"/>
      <c r="H1" s="811"/>
      <c r="I1" s="811"/>
      <c r="J1" s="139"/>
      <c r="K1" s="139"/>
      <c r="L1" s="139"/>
      <c r="M1" s="139"/>
      <c r="N1" s="139"/>
      <c r="O1" s="139"/>
    </row>
    <row r="2" spans="1:20" ht="87.75" customHeight="1" x14ac:dyDescent="0.35">
      <c r="A2" s="138"/>
      <c r="B2" s="518"/>
      <c r="C2" s="138"/>
      <c r="D2" s="138"/>
      <c r="E2" s="138"/>
      <c r="F2" s="138"/>
      <c r="G2" s="138"/>
      <c r="H2" s="138"/>
      <c r="I2" s="138"/>
      <c r="J2" s="138"/>
      <c r="K2" s="138"/>
      <c r="L2" s="138"/>
      <c r="M2" s="138"/>
      <c r="N2" s="138"/>
      <c r="O2" s="138"/>
    </row>
    <row r="3" spans="1:20" x14ac:dyDescent="0.35">
      <c r="A3" s="142"/>
      <c r="B3" s="519"/>
      <c r="C3" s="812"/>
      <c r="D3" s="812"/>
      <c r="E3" s="493"/>
      <c r="F3" s="493"/>
      <c r="G3" s="493"/>
      <c r="H3" s="813"/>
      <c r="I3" s="813"/>
      <c r="J3" s="812"/>
      <c r="K3" s="812"/>
      <c r="L3" s="812"/>
      <c r="M3" s="812"/>
      <c r="N3" s="516"/>
      <c r="O3" s="124"/>
    </row>
    <row r="4" spans="1:20" ht="15" thickBot="1" x14ac:dyDescent="0.4">
      <c r="A4" s="142"/>
      <c r="B4" s="464"/>
      <c r="C4" s="1"/>
      <c r="D4" s="1"/>
      <c r="E4" s="1"/>
      <c r="F4" s="1"/>
      <c r="G4" s="1"/>
      <c r="H4" s="2"/>
      <c r="I4" s="588"/>
      <c r="J4" s="2"/>
      <c r="K4" s="2"/>
      <c r="L4" s="2"/>
      <c r="M4" s="2"/>
      <c r="N4" s="2"/>
      <c r="O4" s="2"/>
    </row>
    <row r="5" spans="1:20" x14ac:dyDescent="0.35">
      <c r="A5" s="142"/>
      <c r="B5" s="464"/>
      <c r="C5" s="809" t="s">
        <v>127</v>
      </c>
      <c r="D5" s="809"/>
      <c r="E5" s="517" t="s">
        <v>181</v>
      </c>
      <c r="F5" s="517" t="s">
        <v>182</v>
      </c>
      <c r="G5" s="2"/>
      <c r="H5" s="514"/>
      <c r="I5" s="515"/>
      <c r="J5" s="806" t="s">
        <v>128</v>
      </c>
      <c r="K5" s="808"/>
      <c r="L5" s="806" t="s">
        <v>129</v>
      </c>
      <c r="M5" s="808"/>
      <c r="N5" s="806" t="s">
        <v>130</v>
      </c>
      <c r="O5" s="807"/>
      <c r="Q5" s="803" t="s">
        <v>222</v>
      </c>
      <c r="R5" s="803"/>
      <c r="S5" s="803"/>
      <c r="T5" s="803"/>
    </row>
    <row r="6" spans="1:20" x14ac:dyDescent="0.35">
      <c r="A6" s="142"/>
      <c r="B6" s="464"/>
      <c r="C6" s="511">
        <v>1</v>
      </c>
      <c r="D6" s="480" t="s">
        <v>7</v>
      </c>
      <c r="E6" s="480"/>
      <c r="F6" s="480"/>
      <c r="H6" s="502"/>
      <c r="I6" s="497"/>
      <c r="J6" s="500" t="s">
        <v>127</v>
      </c>
      <c r="K6" s="500" t="s">
        <v>193</v>
      </c>
      <c r="L6" s="500" t="s">
        <v>127</v>
      </c>
      <c r="M6" s="500" t="s">
        <v>193</v>
      </c>
      <c r="N6" s="500" t="s">
        <v>127</v>
      </c>
      <c r="O6" s="503" t="s">
        <v>193</v>
      </c>
      <c r="Q6" s="804" t="s">
        <v>228</v>
      </c>
      <c r="R6" s="804"/>
      <c r="S6" s="804"/>
      <c r="T6" s="804"/>
    </row>
    <row r="7" spans="1:20" x14ac:dyDescent="0.35">
      <c r="A7" s="142"/>
      <c r="B7" s="464"/>
      <c r="C7" s="511">
        <v>2</v>
      </c>
      <c r="D7" s="480" t="s">
        <v>98</v>
      </c>
      <c r="E7" s="480"/>
      <c r="F7" s="480"/>
      <c r="H7" s="504" t="s">
        <v>131</v>
      </c>
      <c r="I7" s="496"/>
      <c r="J7" s="495"/>
      <c r="K7" s="495"/>
      <c r="L7" s="495"/>
      <c r="M7" s="495"/>
      <c r="N7" s="495"/>
      <c r="O7" s="505"/>
      <c r="Q7" s="260"/>
      <c r="R7" s="260"/>
      <c r="S7" s="260"/>
      <c r="T7" s="260"/>
    </row>
    <row r="8" spans="1:20" x14ac:dyDescent="0.35">
      <c r="A8" s="142"/>
      <c r="B8" s="464"/>
      <c r="C8" s="511">
        <v>3</v>
      </c>
      <c r="D8" s="480" t="s">
        <v>97</v>
      </c>
      <c r="E8" s="480"/>
      <c r="F8" s="480"/>
      <c r="H8" s="506" t="s">
        <v>135</v>
      </c>
      <c r="I8" s="528" t="s">
        <v>7</v>
      </c>
      <c r="J8" s="495" t="s">
        <v>189</v>
      </c>
      <c r="K8" s="480" t="s">
        <v>235</v>
      </c>
      <c r="L8" s="495" t="s">
        <v>191</v>
      </c>
      <c r="M8" t="s">
        <v>196</v>
      </c>
      <c r="N8" s="495" t="s">
        <v>194</v>
      </c>
      <c r="O8" s="505" t="s">
        <v>198</v>
      </c>
      <c r="Q8" s="421" t="s">
        <v>223</v>
      </c>
      <c r="R8" s="260"/>
      <c r="S8" s="260"/>
      <c r="T8" s="260"/>
    </row>
    <row r="9" spans="1:20" x14ac:dyDescent="0.35">
      <c r="A9" s="142"/>
      <c r="B9" s="464"/>
      <c r="C9" s="511">
        <v>4</v>
      </c>
      <c r="D9" s="480" t="s">
        <v>71</v>
      </c>
      <c r="E9" s="480"/>
      <c r="F9" s="480"/>
      <c r="H9" s="507" t="s">
        <v>136</v>
      </c>
      <c r="I9" s="528" t="s">
        <v>19</v>
      </c>
      <c r="J9" s="495" t="s">
        <v>190</v>
      </c>
      <c r="K9" s="480" t="s">
        <v>197</v>
      </c>
      <c r="L9" s="495" t="s">
        <v>192</v>
      </c>
      <c r="M9" s="495" t="s">
        <v>236</v>
      </c>
      <c r="N9" s="495" t="s">
        <v>195</v>
      </c>
      <c r="O9" s="505" t="s">
        <v>214</v>
      </c>
      <c r="Q9" s="260" t="s">
        <v>224</v>
      </c>
      <c r="R9" s="421"/>
      <c r="S9" s="260"/>
      <c r="T9" s="260"/>
    </row>
    <row r="10" spans="1:20" x14ac:dyDescent="0.35">
      <c r="A10" s="142"/>
      <c r="B10" s="464"/>
      <c r="C10" s="511">
        <v>5</v>
      </c>
      <c r="D10" s="480" t="s">
        <v>94</v>
      </c>
      <c r="E10" s="480"/>
      <c r="F10" s="480"/>
      <c r="H10" s="507" t="s">
        <v>137</v>
      </c>
      <c r="I10" s="528" t="s">
        <v>11</v>
      </c>
      <c r="J10" s="495"/>
      <c r="K10" s="495"/>
      <c r="L10" s="495"/>
      <c r="M10" s="495"/>
      <c r="N10" s="495"/>
      <c r="O10" s="505"/>
      <c r="Q10" s="421" t="s">
        <v>225</v>
      </c>
      <c r="R10" s="260"/>
      <c r="S10" s="260"/>
      <c r="T10" s="260"/>
    </row>
    <row r="11" spans="1:20" x14ac:dyDescent="0.35">
      <c r="A11" s="142"/>
      <c r="B11" s="464"/>
      <c r="C11" s="511">
        <v>6</v>
      </c>
      <c r="D11" s="480" t="s">
        <v>72</v>
      </c>
      <c r="E11" s="480"/>
      <c r="F11" s="480"/>
      <c r="H11" s="507" t="s">
        <v>138</v>
      </c>
      <c r="I11" s="528" t="s">
        <v>234</v>
      </c>
      <c r="J11" s="495"/>
      <c r="K11" s="495"/>
      <c r="L11" s="495"/>
      <c r="M11" s="495"/>
      <c r="N11" s="495"/>
      <c r="O11" s="505"/>
      <c r="Q11" s="260"/>
      <c r="R11" s="260"/>
      <c r="S11" s="260"/>
      <c r="T11" s="260"/>
    </row>
    <row r="12" spans="1:20" x14ac:dyDescent="0.35">
      <c r="A12" s="142"/>
      <c r="B12" s="464"/>
      <c r="C12" s="511">
        <v>7</v>
      </c>
      <c r="D12" s="480" t="s">
        <v>6</v>
      </c>
      <c r="E12" s="480"/>
      <c r="F12" s="480"/>
      <c r="H12" s="504" t="s">
        <v>132</v>
      </c>
      <c r="I12" s="495"/>
      <c r="J12" s="260"/>
      <c r="K12" s="495"/>
      <c r="L12" s="495"/>
      <c r="M12" s="495"/>
      <c r="N12" s="495"/>
      <c r="O12" s="505"/>
      <c r="Q12" s="260"/>
      <c r="R12" s="260"/>
      <c r="S12" s="260"/>
      <c r="T12" s="260"/>
    </row>
    <row r="13" spans="1:20" x14ac:dyDescent="0.35">
      <c r="A13" s="142"/>
      <c r="B13" s="464"/>
      <c r="C13" s="511">
        <v>8</v>
      </c>
      <c r="D13" s="480" t="s">
        <v>19</v>
      </c>
      <c r="E13" s="480"/>
      <c r="F13" s="480"/>
      <c r="H13" s="506" t="s">
        <v>139</v>
      </c>
      <c r="I13" s="528" t="s">
        <v>98</v>
      </c>
      <c r="J13" s="501" t="s">
        <v>201</v>
      </c>
      <c r="K13" s="495" t="s">
        <v>263</v>
      </c>
      <c r="L13" s="495" t="s">
        <v>199</v>
      </c>
      <c r="M13" s="495" t="s">
        <v>216</v>
      </c>
      <c r="N13" s="495" t="s">
        <v>218</v>
      </c>
      <c r="O13" s="505" t="s">
        <v>220</v>
      </c>
      <c r="Q13" s="421" t="s">
        <v>226</v>
      </c>
      <c r="R13" s="260"/>
      <c r="S13" s="260"/>
      <c r="T13" s="260"/>
    </row>
    <row r="14" spans="1:20" x14ac:dyDescent="0.35">
      <c r="A14" s="142"/>
      <c r="B14" s="464"/>
      <c r="C14" s="511">
        <v>9</v>
      </c>
      <c r="D14" s="480" t="s">
        <v>11</v>
      </c>
      <c r="E14" s="480"/>
      <c r="F14" s="480"/>
      <c r="H14" s="507" t="s">
        <v>140</v>
      </c>
      <c r="I14" s="528" t="s">
        <v>6</v>
      </c>
      <c r="J14" s="501" t="s">
        <v>202</v>
      </c>
      <c r="K14" s="495" t="s">
        <v>215</v>
      </c>
      <c r="L14" s="495" t="s">
        <v>200</v>
      </c>
      <c r="M14" s="495" t="s">
        <v>217</v>
      </c>
      <c r="N14" s="495" t="s">
        <v>219</v>
      </c>
      <c r="O14" s="505" t="s">
        <v>221</v>
      </c>
      <c r="Q14" s="260" t="s">
        <v>224</v>
      </c>
      <c r="R14" s="421"/>
      <c r="S14" s="260"/>
      <c r="T14" s="260"/>
    </row>
    <row r="15" spans="1:20" x14ac:dyDescent="0.35">
      <c r="A15" s="142"/>
      <c r="B15" s="464"/>
      <c r="C15" s="511">
        <v>10</v>
      </c>
      <c r="D15" s="480" t="s">
        <v>105</v>
      </c>
      <c r="E15" s="480"/>
      <c r="F15" s="480"/>
      <c r="H15" s="507" t="s">
        <v>141</v>
      </c>
      <c r="I15" s="528" t="s">
        <v>105</v>
      </c>
      <c r="J15" s="495"/>
      <c r="K15" s="495"/>
      <c r="L15" s="495"/>
      <c r="M15" s="495"/>
      <c r="N15" s="495"/>
      <c r="O15" s="505"/>
      <c r="Q15" s="421" t="s">
        <v>227</v>
      </c>
      <c r="R15" s="260"/>
      <c r="S15" s="260"/>
      <c r="T15" s="260"/>
    </row>
    <row r="16" spans="1:20" x14ac:dyDescent="0.35">
      <c r="A16" s="142"/>
      <c r="B16" s="464"/>
      <c r="C16" s="511">
        <v>11</v>
      </c>
      <c r="D16" s="480" t="s">
        <v>96</v>
      </c>
      <c r="E16" s="480"/>
      <c r="F16" s="480"/>
      <c r="H16" s="507" t="s">
        <v>142</v>
      </c>
      <c r="I16" s="528" t="s">
        <v>13</v>
      </c>
      <c r="J16" s="495"/>
      <c r="K16" s="495"/>
      <c r="L16" s="495"/>
      <c r="M16" s="495"/>
      <c r="N16" s="495"/>
      <c r="O16" s="505"/>
      <c r="Q16" s="260"/>
      <c r="R16" s="260"/>
      <c r="S16" s="260"/>
      <c r="T16" s="260"/>
    </row>
    <row r="17" spans="1:20" x14ac:dyDescent="0.35">
      <c r="A17" s="142"/>
      <c r="B17" s="464"/>
      <c r="C17" s="511">
        <v>12</v>
      </c>
      <c r="D17" s="480" t="s">
        <v>9</v>
      </c>
      <c r="E17" s="480"/>
      <c r="F17" s="480"/>
      <c r="H17" s="504" t="s">
        <v>133</v>
      </c>
      <c r="I17" s="495"/>
      <c r="J17" s="495"/>
      <c r="K17" s="495"/>
      <c r="L17" s="495"/>
      <c r="M17" s="495"/>
      <c r="N17" s="495"/>
      <c r="O17" s="505"/>
    </row>
    <row r="18" spans="1:20" x14ac:dyDescent="0.35">
      <c r="A18" s="142"/>
      <c r="B18" s="464"/>
      <c r="C18" s="511">
        <v>13</v>
      </c>
      <c r="D18" s="480" t="s">
        <v>20</v>
      </c>
      <c r="E18" s="480"/>
      <c r="F18" s="480"/>
      <c r="H18" s="506" t="s">
        <v>143</v>
      </c>
      <c r="I18" s="528" t="s">
        <v>97</v>
      </c>
      <c r="J18" s="495" t="s">
        <v>203</v>
      </c>
      <c r="K18" s="495" t="s">
        <v>264</v>
      </c>
      <c r="L18" s="495" t="s">
        <v>206</v>
      </c>
      <c r="M18" s="495" t="s">
        <v>268</v>
      </c>
      <c r="N18" s="495" t="s">
        <v>207</v>
      </c>
      <c r="O18" s="505" t="s">
        <v>270</v>
      </c>
    </row>
    <row r="19" spans="1:20" x14ac:dyDescent="0.35">
      <c r="A19" s="142"/>
      <c r="B19" s="464"/>
      <c r="C19" s="511">
        <v>14</v>
      </c>
      <c r="D19" s="480" t="s">
        <v>100</v>
      </c>
      <c r="E19" s="480"/>
      <c r="F19" s="480"/>
      <c r="H19" s="507" t="s">
        <v>144</v>
      </c>
      <c r="I19" s="528" t="s">
        <v>72</v>
      </c>
      <c r="J19" s="495" t="s">
        <v>204</v>
      </c>
      <c r="K19" s="495" t="s">
        <v>265</v>
      </c>
      <c r="L19" s="495" t="s">
        <v>205</v>
      </c>
      <c r="M19" s="495" t="s">
        <v>269</v>
      </c>
      <c r="N19" s="495" t="s">
        <v>178</v>
      </c>
      <c r="O19" s="505" t="s">
        <v>271</v>
      </c>
      <c r="Q19" s="803" t="s">
        <v>229</v>
      </c>
      <c r="R19" s="803"/>
      <c r="S19" s="803"/>
      <c r="T19" s="803"/>
    </row>
    <row r="20" spans="1:20" x14ac:dyDescent="0.35">
      <c r="A20" s="142"/>
      <c r="B20" s="464"/>
      <c r="C20" s="511">
        <v>15</v>
      </c>
      <c r="D20" s="480" t="s">
        <v>13</v>
      </c>
      <c r="E20" s="480"/>
      <c r="F20" s="480"/>
      <c r="H20" s="507" t="s">
        <v>145</v>
      </c>
      <c r="I20" s="528" t="s">
        <v>96</v>
      </c>
      <c r="J20" s="495"/>
      <c r="K20" s="495"/>
      <c r="L20" s="495"/>
      <c r="M20" s="495"/>
      <c r="N20" s="495"/>
      <c r="O20" s="505"/>
      <c r="Q20" s="524" t="s">
        <v>230</v>
      </c>
      <c r="R20" s="525"/>
      <c r="S20" s="525"/>
      <c r="T20" s="526"/>
    </row>
    <row r="21" spans="1:20" x14ac:dyDescent="0.35">
      <c r="A21" s="142"/>
      <c r="B21" s="464"/>
      <c r="C21" s="511">
        <v>16</v>
      </c>
      <c r="D21" s="480" t="s">
        <v>234</v>
      </c>
      <c r="E21" s="480"/>
      <c r="F21" s="480"/>
      <c r="H21" s="507" t="s">
        <v>146</v>
      </c>
      <c r="I21" s="528" t="s">
        <v>100</v>
      </c>
      <c r="J21" s="495"/>
      <c r="K21" s="495"/>
      <c r="L21" s="495"/>
      <c r="M21" s="495"/>
      <c r="N21" s="495"/>
      <c r="O21" s="505"/>
      <c r="Q21" s="260"/>
      <c r="R21" s="260"/>
      <c r="S21" s="260"/>
      <c r="T21" s="260"/>
    </row>
    <row r="22" spans="1:20" x14ac:dyDescent="0.35">
      <c r="A22" s="142"/>
      <c r="B22" s="464"/>
      <c r="C22" s="815" t="s">
        <v>188</v>
      </c>
      <c r="D22" s="815"/>
      <c r="E22" s="815"/>
      <c r="F22" s="815"/>
      <c r="G22" s="1"/>
      <c r="H22" s="504" t="s">
        <v>134</v>
      </c>
      <c r="I22" s="495"/>
      <c r="J22" s="495"/>
      <c r="K22" s="495"/>
      <c r="L22" s="495"/>
      <c r="M22" s="495"/>
      <c r="N22" s="495"/>
      <c r="O22" s="505"/>
      <c r="Q22" s="421" t="s">
        <v>231</v>
      </c>
      <c r="R22" s="260"/>
      <c r="S22" s="260"/>
      <c r="T22" s="260"/>
    </row>
    <row r="23" spans="1:20" x14ac:dyDescent="0.35">
      <c r="A23" s="142"/>
      <c r="B23" s="464"/>
      <c r="C23" s="814"/>
      <c r="D23" s="814"/>
      <c r="E23" s="1"/>
      <c r="F23" s="1"/>
      <c r="G23" s="1"/>
      <c r="H23" s="506" t="s">
        <v>147</v>
      </c>
      <c r="I23" s="528" t="s">
        <v>71</v>
      </c>
      <c r="J23" s="495" t="s">
        <v>208</v>
      </c>
      <c r="K23" s="495" t="s">
        <v>266</v>
      </c>
      <c r="L23" s="495" t="s">
        <v>210</v>
      </c>
      <c r="M23" s="495" t="s">
        <v>272</v>
      </c>
      <c r="N23" s="495" t="s">
        <v>212</v>
      </c>
      <c r="O23" s="505" t="s">
        <v>274</v>
      </c>
      <c r="Q23" s="260" t="s">
        <v>224</v>
      </c>
      <c r="R23" s="421"/>
      <c r="S23" s="260"/>
      <c r="T23" s="260"/>
    </row>
    <row r="24" spans="1:20" x14ac:dyDescent="0.35">
      <c r="A24" s="142"/>
      <c r="B24" s="464"/>
      <c r="C24" s="2"/>
      <c r="D24" s="588"/>
      <c r="E24" s="588"/>
      <c r="F24" s="588"/>
      <c r="G24" s="588"/>
      <c r="H24" s="507" t="s">
        <v>148</v>
      </c>
      <c r="I24" s="528" t="s">
        <v>94</v>
      </c>
      <c r="J24" s="495" t="s">
        <v>209</v>
      </c>
      <c r="K24" s="495" t="s">
        <v>267</v>
      </c>
      <c r="L24" s="495" t="s">
        <v>211</v>
      </c>
      <c r="M24" s="495" t="s">
        <v>273</v>
      </c>
      <c r="N24" s="495" t="s">
        <v>213</v>
      </c>
      <c r="O24" s="505" t="s">
        <v>275</v>
      </c>
      <c r="Q24" s="421" t="s">
        <v>232</v>
      </c>
      <c r="R24" s="260"/>
      <c r="S24" s="260"/>
      <c r="T24" s="260"/>
    </row>
    <row r="25" spans="1:20" x14ac:dyDescent="0.35">
      <c r="A25" s="142"/>
      <c r="B25" s="464"/>
      <c r="C25" s="2"/>
      <c r="D25" s="588"/>
      <c r="E25" s="588"/>
      <c r="F25" s="588"/>
      <c r="G25" s="588"/>
      <c r="H25" s="507" t="s">
        <v>149</v>
      </c>
      <c r="I25" s="528" t="s">
        <v>9</v>
      </c>
      <c r="J25" s="495"/>
      <c r="K25" s="495"/>
      <c r="L25" s="495"/>
      <c r="M25" s="495"/>
      <c r="N25" s="495"/>
      <c r="O25" s="505"/>
    </row>
    <row r="26" spans="1:20" ht="15" thickBot="1" x14ac:dyDescent="0.4">
      <c r="A26" s="142"/>
      <c r="B26" s="464"/>
      <c r="C26" s="2"/>
      <c r="D26" s="588"/>
      <c r="E26" s="588"/>
      <c r="F26" s="588"/>
      <c r="G26" s="588"/>
      <c r="H26" s="508" t="s">
        <v>150</v>
      </c>
      <c r="I26" s="529" t="s">
        <v>20</v>
      </c>
      <c r="J26" s="509"/>
      <c r="K26" s="509"/>
      <c r="L26" s="509"/>
      <c r="M26" s="509"/>
      <c r="N26" s="509"/>
      <c r="O26" s="510"/>
      <c r="Q26" s="521" t="s">
        <v>233</v>
      </c>
      <c r="R26" s="522"/>
      <c r="S26" s="522"/>
      <c r="T26" s="523"/>
    </row>
    <row r="27" spans="1:20" x14ac:dyDescent="0.35">
      <c r="B27" s="2"/>
    </row>
    <row r="28" spans="1:20" x14ac:dyDescent="0.35">
      <c r="B28" s="2"/>
    </row>
    <row r="29" spans="1:20" x14ac:dyDescent="0.35">
      <c r="B29" s="2"/>
      <c r="H29" s="803" t="s">
        <v>151</v>
      </c>
      <c r="I29" s="803"/>
      <c r="J29" s="803"/>
      <c r="K29" s="803"/>
      <c r="M29" s="458"/>
      <c r="N29" s="458"/>
      <c r="O29" s="458"/>
      <c r="P29" s="458"/>
      <c r="Q29" s="458"/>
    </row>
    <row r="30" spans="1:20" x14ac:dyDescent="0.35">
      <c r="B30" s="2"/>
      <c r="H30" s="500" t="s">
        <v>45</v>
      </c>
      <c r="I30" s="500" t="s">
        <v>159</v>
      </c>
      <c r="J30" s="500" t="s">
        <v>160</v>
      </c>
      <c r="K30" s="500" t="s">
        <v>152</v>
      </c>
      <c r="M30" s="513"/>
      <c r="N30" s="513"/>
      <c r="O30" s="513"/>
      <c r="P30" s="513"/>
    </row>
    <row r="31" spans="1:20" ht="15.75" customHeight="1" x14ac:dyDescent="0.35">
      <c r="B31" s="2"/>
      <c r="H31" s="803" t="s">
        <v>131</v>
      </c>
      <c r="I31" s="803"/>
      <c r="J31" s="803"/>
      <c r="K31" s="803"/>
      <c r="M31" s="2"/>
      <c r="N31" s="2"/>
      <c r="O31" s="2"/>
    </row>
    <row r="32" spans="1:20" x14ac:dyDescent="0.35">
      <c r="B32" s="2"/>
      <c r="H32" s="498" t="s">
        <v>153</v>
      </c>
      <c r="I32" s="801" t="s">
        <v>235</v>
      </c>
      <c r="J32" s="802"/>
      <c r="K32" s="421"/>
      <c r="M32" s="2"/>
      <c r="N32" s="2"/>
    </row>
    <row r="33" spans="2:15" x14ac:dyDescent="0.35">
      <c r="B33" s="2"/>
      <c r="H33" s="589"/>
      <c r="I33" s="480"/>
      <c r="J33" s="480"/>
      <c r="K33" s="590" t="s">
        <v>93</v>
      </c>
      <c r="M33" s="2"/>
      <c r="N33" s="2"/>
    </row>
    <row r="34" spans="2:15" x14ac:dyDescent="0.35">
      <c r="B34" s="2"/>
      <c r="H34" s="498" t="s">
        <v>154</v>
      </c>
      <c r="I34" s="801" t="s">
        <v>197</v>
      </c>
      <c r="J34" s="802"/>
      <c r="K34" s="421"/>
      <c r="M34" s="2"/>
      <c r="O34" s="2"/>
    </row>
    <row r="35" spans="2:15" x14ac:dyDescent="0.35">
      <c r="B35" s="2"/>
      <c r="H35" s="589"/>
      <c r="I35" s="480"/>
      <c r="J35" s="480"/>
      <c r="K35" s="590" t="s">
        <v>93</v>
      </c>
      <c r="M35" s="2"/>
      <c r="O35" s="2"/>
    </row>
    <row r="36" spans="2:15" x14ac:dyDescent="0.35">
      <c r="B36" s="2"/>
      <c r="H36" s="803" t="s">
        <v>132</v>
      </c>
      <c r="I36" s="803"/>
      <c r="J36" s="803"/>
      <c r="K36" s="803"/>
      <c r="M36" s="2"/>
      <c r="O36" s="2"/>
    </row>
    <row r="37" spans="2:15" x14ac:dyDescent="0.35">
      <c r="B37" s="2"/>
      <c r="H37" s="498" t="s">
        <v>155</v>
      </c>
      <c r="I37" s="801" t="s">
        <v>263</v>
      </c>
      <c r="J37" s="802"/>
      <c r="K37" s="421"/>
      <c r="M37" s="2"/>
      <c r="O37" s="2"/>
    </row>
    <row r="38" spans="2:15" x14ac:dyDescent="0.35">
      <c r="B38" s="2"/>
      <c r="I38" s="495"/>
      <c r="J38" s="495"/>
      <c r="K38" s="590" t="s">
        <v>93</v>
      </c>
      <c r="M38" s="2"/>
      <c r="O38" s="2"/>
    </row>
    <row r="39" spans="2:15" x14ac:dyDescent="0.35">
      <c r="B39" s="2"/>
      <c r="H39" s="498" t="s">
        <v>156</v>
      </c>
      <c r="I39" s="801" t="s">
        <v>215</v>
      </c>
      <c r="J39" s="802"/>
      <c r="K39" s="421"/>
      <c r="M39" s="2"/>
      <c r="O39" s="2"/>
    </row>
    <row r="40" spans="2:15" x14ac:dyDescent="0.35">
      <c r="B40" s="2"/>
      <c r="H40" s="499"/>
      <c r="I40" s="495"/>
      <c r="J40" s="495"/>
      <c r="K40" s="590" t="s">
        <v>93</v>
      </c>
      <c r="M40" s="2"/>
      <c r="O40" s="2"/>
    </row>
    <row r="41" spans="2:15" x14ac:dyDescent="0.35">
      <c r="B41" s="2"/>
      <c r="H41" s="803" t="s">
        <v>133</v>
      </c>
      <c r="I41" s="803"/>
      <c r="J41" s="803"/>
      <c r="K41" s="803"/>
      <c r="M41" s="2"/>
      <c r="O41" s="2"/>
    </row>
    <row r="42" spans="2:15" x14ac:dyDescent="0.35">
      <c r="B42" s="2"/>
      <c r="H42" s="498" t="s">
        <v>161</v>
      </c>
      <c r="I42" s="801" t="s">
        <v>264</v>
      </c>
      <c r="J42" s="802"/>
      <c r="K42" s="421"/>
      <c r="M42" s="2"/>
      <c r="O42" s="2"/>
    </row>
    <row r="43" spans="2:15" x14ac:dyDescent="0.35">
      <c r="B43" s="2"/>
      <c r="H43" s="499"/>
      <c r="I43" s="495"/>
      <c r="J43" s="128"/>
      <c r="K43" s="590" t="s">
        <v>93</v>
      </c>
      <c r="M43" s="2"/>
      <c r="O43" s="2"/>
    </row>
    <row r="44" spans="2:15" x14ac:dyDescent="0.35">
      <c r="B44" s="2"/>
      <c r="H44" s="512" t="s">
        <v>162</v>
      </c>
      <c r="I44" s="801" t="s">
        <v>265</v>
      </c>
      <c r="J44" s="802"/>
      <c r="K44" s="421"/>
      <c r="M44" s="2"/>
      <c r="O44" s="2"/>
    </row>
    <row r="45" spans="2:15" x14ac:dyDescent="0.35">
      <c r="B45" s="2"/>
      <c r="H45" s="499"/>
      <c r="I45" s="495"/>
      <c r="J45" s="260"/>
      <c r="K45" s="590" t="s">
        <v>93</v>
      </c>
    </row>
    <row r="46" spans="2:15" x14ac:dyDescent="0.35">
      <c r="B46" s="2"/>
      <c r="H46" s="803" t="s">
        <v>134</v>
      </c>
      <c r="I46" s="803"/>
      <c r="J46" s="803"/>
      <c r="K46" s="803"/>
    </row>
    <row r="47" spans="2:15" x14ac:dyDescent="0.35">
      <c r="B47" s="2"/>
      <c r="H47" s="512" t="s">
        <v>157</v>
      </c>
      <c r="I47" s="801" t="s">
        <v>266</v>
      </c>
      <c r="J47" s="802"/>
      <c r="K47" s="421"/>
    </row>
    <row r="48" spans="2:15" x14ac:dyDescent="0.35">
      <c r="B48" s="2"/>
      <c r="H48" s="499"/>
      <c r="I48" s="495"/>
      <c r="J48" s="260"/>
      <c r="K48" s="590" t="s">
        <v>93</v>
      </c>
    </row>
    <row r="49" spans="2:11" x14ac:dyDescent="0.35">
      <c r="B49" s="2"/>
      <c r="H49" s="512" t="s">
        <v>158</v>
      </c>
      <c r="I49" s="801" t="s">
        <v>267</v>
      </c>
      <c r="J49" s="802"/>
      <c r="K49" s="421"/>
    </row>
    <row r="50" spans="2:11" x14ac:dyDescent="0.35">
      <c r="B50" s="2"/>
      <c r="H50" s="499"/>
      <c r="I50" s="495"/>
      <c r="J50" s="260"/>
      <c r="K50" s="590" t="s">
        <v>93</v>
      </c>
    </row>
    <row r="51" spans="2:11" x14ac:dyDescent="0.35">
      <c r="B51" s="2"/>
      <c r="H51" s="494"/>
      <c r="I51" s="494"/>
    </row>
    <row r="52" spans="2:11" x14ac:dyDescent="0.35">
      <c r="B52" s="2"/>
      <c r="H52" s="803" t="s">
        <v>171</v>
      </c>
      <c r="I52" s="803"/>
      <c r="J52" s="803"/>
      <c r="K52" s="803"/>
    </row>
    <row r="53" spans="2:11" x14ac:dyDescent="0.35">
      <c r="B53" s="2"/>
      <c r="H53" s="500" t="s">
        <v>45</v>
      </c>
      <c r="I53" s="500" t="s">
        <v>159</v>
      </c>
      <c r="J53" s="500" t="s">
        <v>160</v>
      </c>
      <c r="K53" s="500" t="s">
        <v>152</v>
      </c>
    </row>
    <row r="54" spans="2:11" ht="15.75" customHeight="1" x14ac:dyDescent="0.35">
      <c r="B54" s="2"/>
      <c r="H54" s="803" t="s">
        <v>183</v>
      </c>
      <c r="I54" s="803"/>
      <c r="J54" s="803"/>
      <c r="K54" s="803"/>
    </row>
    <row r="55" spans="2:11" x14ac:dyDescent="0.35">
      <c r="B55" s="2"/>
      <c r="H55" s="498" t="s">
        <v>163</v>
      </c>
      <c r="I55" s="801" t="s">
        <v>196</v>
      </c>
      <c r="J55" s="802"/>
      <c r="K55" s="421"/>
    </row>
    <row r="56" spans="2:11" x14ac:dyDescent="0.35">
      <c r="B56" s="2"/>
      <c r="H56" s="499"/>
      <c r="I56" s="128"/>
      <c r="J56" s="495"/>
      <c r="K56" s="590" t="s">
        <v>93</v>
      </c>
    </row>
    <row r="57" spans="2:11" x14ac:dyDescent="0.35">
      <c r="B57" s="2"/>
      <c r="H57" s="498" t="s">
        <v>164</v>
      </c>
      <c r="I57" s="801" t="s">
        <v>236</v>
      </c>
      <c r="J57" s="802"/>
      <c r="K57" s="421"/>
    </row>
    <row r="58" spans="2:11" x14ac:dyDescent="0.35">
      <c r="B58" s="2"/>
      <c r="H58" s="499"/>
      <c r="I58" s="495"/>
      <c r="J58" s="495"/>
      <c r="K58" s="590" t="s">
        <v>93</v>
      </c>
    </row>
    <row r="59" spans="2:11" x14ac:dyDescent="0.35">
      <c r="B59" s="2"/>
      <c r="H59" s="803" t="s">
        <v>184</v>
      </c>
      <c r="I59" s="803"/>
      <c r="J59" s="803"/>
      <c r="K59" s="803"/>
    </row>
    <row r="60" spans="2:11" x14ac:dyDescent="0.35">
      <c r="B60" s="2"/>
      <c r="H60" s="498" t="s">
        <v>165</v>
      </c>
      <c r="I60" s="801" t="s">
        <v>216</v>
      </c>
      <c r="J60" s="802"/>
      <c r="K60" s="421"/>
    </row>
    <row r="61" spans="2:11" x14ac:dyDescent="0.35">
      <c r="B61" s="2"/>
      <c r="H61" s="499"/>
      <c r="I61" s="495"/>
      <c r="J61" s="495"/>
      <c r="K61" s="590" t="s">
        <v>93</v>
      </c>
    </row>
    <row r="62" spans="2:11" x14ac:dyDescent="0.35">
      <c r="B62" s="2"/>
      <c r="H62" s="498" t="s">
        <v>166</v>
      </c>
      <c r="I62" s="801" t="s">
        <v>217</v>
      </c>
      <c r="J62" s="802"/>
      <c r="K62" s="421"/>
    </row>
    <row r="63" spans="2:11" x14ac:dyDescent="0.35">
      <c r="B63" s="2"/>
      <c r="H63" s="499"/>
      <c r="I63" s="495"/>
      <c r="J63" s="495"/>
      <c r="K63" s="590" t="s">
        <v>93</v>
      </c>
    </row>
    <row r="64" spans="2:11" x14ac:dyDescent="0.35">
      <c r="B64" s="2"/>
      <c r="H64" s="803" t="s">
        <v>186</v>
      </c>
      <c r="I64" s="803"/>
      <c r="J64" s="803"/>
      <c r="K64" s="803"/>
    </row>
    <row r="65" spans="2:11" x14ac:dyDescent="0.35">
      <c r="B65" s="2"/>
      <c r="H65" s="498" t="s">
        <v>167</v>
      </c>
      <c r="I65" s="801" t="s">
        <v>268</v>
      </c>
      <c r="J65" s="802"/>
      <c r="K65" s="421"/>
    </row>
    <row r="66" spans="2:11" x14ac:dyDescent="0.35">
      <c r="B66" s="2"/>
      <c r="H66" s="499"/>
      <c r="I66" s="495"/>
      <c r="J66" s="128"/>
      <c r="K66" s="590" t="s">
        <v>93</v>
      </c>
    </row>
    <row r="67" spans="2:11" x14ac:dyDescent="0.35">
      <c r="B67" s="2"/>
      <c r="H67" s="512" t="s">
        <v>168</v>
      </c>
      <c r="I67" s="801" t="s">
        <v>269</v>
      </c>
      <c r="J67" s="802"/>
      <c r="K67" s="421"/>
    </row>
    <row r="68" spans="2:11" x14ac:dyDescent="0.35">
      <c r="B68" s="2"/>
      <c r="H68" s="499"/>
      <c r="I68" s="495"/>
      <c r="J68" s="260"/>
      <c r="K68" s="590" t="s">
        <v>93</v>
      </c>
    </row>
    <row r="69" spans="2:11" x14ac:dyDescent="0.35">
      <c r="B69" s="2"/>
      <c r="H69" s="803" t="s">
        <v>185</v>
      </c>
      <c r="I69" s="803"/>
      <c r="J69" s="803"/>
      <c r="K69" s="803"/>
    </row>
    <row r="70" spans="2:11" x14ac:dyDescent="0.35">
      <c r="B70" s="2"/>
      <c r="H70" s="512" t="s">
        <v>169</v>
      </c>
      <c r="I70" s="801" t="s">
        <v>272</v>
      </c>
      <c r="J70" s="802"/>
      <c r="K70" s="421"/>
    </row>
    <row r="71" spans="2:11" x14ac:dyDescent="0.35">
      <c r="B71" s="2"/>
      <c r="H71" s="499"/>
      <c r="I71" s="495"/>
      <c r="J71" s="260"/>
      <c r="K71" s="590" t="s">
        <v>93</v>
      </c>
    </row>
    <row r="72" spans="2:11" x14ac:dyDescent="0.35">
      <c r="B72" s="2"/>
      <c r="H72" s="512" t="s">
        <v>170</v>
      </c>
      <c r="I72" s="801" t="s">
        <v>273</v>
      </c>
      <c r="J72" s="802"/>
      <c r="K72" s="421"/>
    </row>
    <row r="73" spans="2:11" x14ac:dyDescent="0.35">
      <c r="B73" s="2"/>
      <c r="H73" s="499"/>
      <c r="I73" s="260"/>
      <c r="J73" s="260"/>
      <c r="K73" s="590" t="s">
        <v>93</v>
      </c>
    </row>
    <row r="74" spans="2:11" x14ac:dyDescent="0.35">
      <c r="B74" s="2"/>
    </row>
    <row r="75" spans="2:11" x14ac:dyDescent="0.35">
      <c r="B75" s="2"/>
      <c r="H75" s="803" t="s">
        <v>172</v>
      </c>
      <c r="I75" s="803"/>
      <c r="J75" s="803"/>
      <c r="K75" s="803"/>
    </row>
    <row r="76" spans="2:11" x14ac:dyDescent="0.35">
      <c r="B76" s="2"/>
      <c r="H76" s="500" t="s">
        <v>45</v>
      </c>
      <c r="I76" s="500" t="s">
        <v>159</v>
      </c>
      <c r="J76" s="500" t="s">
        <v>160</v>
      </c>
      <c r="K76" s="500" t="s">
        <v>152</v>
      </c>
    </row>
    <row r="77" spans="2:11" ht="14.25" customHeight="1" x14ac:dyDescent="0.35">
      <c r="B77" s="2"/>
      <c r="H77" s="810" t="s">
        <v>183</v>
      </c>
      <c r="I77" s="810"/>
      <c r="J77" s="810"/>
      <c r="K77" s="810"/>
    </row>
    <row r="78" spans="2:11" x14ac:dyDescent="0.35">
      <c r="B78" s="2"/>
      <c r="H78" s="498" t="s">
        <v>173</v>
      </c>
      <c r="I78" s="801" t="s">
        <v>198</v>
      </c>
      <c r="J78" s="802"/>
      <c r="K78" s="421"/>
    </row>
    <row r="79" spans="2:11" x14ac:dyDescent="0.35">
      <c r="B79" s="2"/>
      <c r="H79" s="499"/>
      <c r="I79" s="128"/>
      <c r="J79" s="495"/>
      <c r="K79" s="590" t="s">
        <v>93</v>
      </c>
    </row>
    <row r="80" spans="2:11" x14ac:dyDescent="0.35">
      <c r="B80" s="2"/>
      <c r="H80" s="498" t="s">
        <v>174</v>
      </c>
      <c r="I80" s="801" t="s">
        <v>214</v>
      </c>
      <c r="J80" s="802"/>
      <c r="K80" s="421"/>
    </row>
    <row r="81" spans="2:11" x14ac:dyDescent="0.35">
      <c r="B81" s="2"/>
      <c r="H81" s="499"/>
      <c r="I81" s="495"/>
      <c r="J81" s="495"/>
      <c r="K81" s="590" t="s">
        <v>93</v>
      </c>
    </row>
    <row r="82" spans="2:11" x14ac:dyDescent="0.35">
      <c r="B82" s="2"/>
      <c r="H82" s="803" t="s">
        <v>184</v>
      </c>
      <c r="I82" s="803"/>
      <c r="J82" s="803"/>
      <c r="K82" s="803"/>
    </row>
    <row r="83" spans="2:11" x14ac:dyDescent="0.35">
      <c r="B83" s="2"/>
      <c r="H83" s="498" t="s">
        <v>175</v>
      </c>
      <c r="I83" s="801" t="s">
        <v>220</v>
      </c>
      <c r="J83" s="802"/>
      <c r="K83" s="421"/>
    </row>
    <row r="84" spans="2:11" x14ac:dyDescent="0.35">
      <c r="B84" s="2"/>
      <c r="H84" s="499"/>
      <c r="I84" s="495"/>
      <c r="J84" s="495"/>
      <c r="K84" s="590" t="s">
        <v>93</v>
      </c>
    </row>
    <row r="85" spans="2:11" x14ac:dyDescent="0.35">
      <c r="B85" s="2"/>
      <c r="H85" s="498" t="s">
        <v>176</v>
      </c>
      <c r="I85" s="801" t="s">
        <v>221</v>
      </c>
      <c r="J85" s="802"/>
      <c r="K85" s="421"/>
    </row>
    <row r="86" spans="2:11" x14ac:dyDescent="0.35">
      <c r="B86" s="2"/>
      <c r="H86" s="499"/>
      <c r="I86" s="495"/>
      <c r="J86" s="495"/>
      <c r="K86" s="590" t="s">
        <v>93</v>
      </c>
    </row>
    <row r="87" spans="2:11" x14ac:dyDescent="0.35">
      <c r="B87" s="2"/>
      <c r="H87" s="803" t="s">
        <v>186</v>
      </c>
      <c r="I87" s="803"/>
      <c r="J87" s="803"/>
      <c r="K87" s="803"/>
    </row>
    <row r="88" spans="2:11" x14ac:dyDescent="0.35">
      <c r="B88" s="2"/>
      <c r="H88" s="498" t="s">
        <v>177</v>
      </c>
      <c r="I88" s="801" t="s">
        <v>270</v>
      </c>
      <c r="J88" s="802"/>
      <c r="K88" s="421"/>
    </row>
    <row r="89" spans="2:11" x14ac:dyDescent="0.35">
      <c r="B89" s="2"/>
      <c r="H89" s="499"/>
      <c r="I89" s="495"/>
      <c r="J89" s="128"/>
      <c r="K89" s="590" t="s">
        <v>93</v>
      </c>
    </row>
    <row r="90" spans="2:11" x14ac:dyDescent="0.35">
      <c r="B90" s="2"/>
      <c r="H90" s="512" t="s">
        <v>178</v>
      </c>
      <c r="I90" s="801" t="s">
        <v>271</v>
      </c>
      <c r="J90" s="802"/>
      <c r="K90" s="421"/>
    </row>
    <row r="91" spans="2:11" x14ac:dyDescent="0.35">
      <c r="B91" s="2"/>
      <c r="H91" s="499"/>
      <c r="I91" s="495"/>
      <c r="J91" s="260"/>
      <c r="K91" s="590" t="s">
        <v>93</v>
      </c>
    </row>
    <row r="92" spans="2:11" x14ac:dyDescent="0.35">
      <c r="B92" s="2"/>
      <c r="H92" s="803" t="s">
        <v>185</v>
      </c>
      <c r="I92" s="803"/>
      <c r="J92" s="803"/>
      <c r="K92" s="803"/>
    </row>
    <row r="93" spans="2:11" x14ac:dyDescent="0.35">
      <c r="B93" s="2"/>
      <c r="H93" s="512" t="s">
        <v>179</v>
      </c>
      <c r="I93" s="801" t="s">
        <v>274</v>
      </c>
      <c r="J93" s="802"/>
      <c r="K93" s="421"/>
    </row>
    <row r="94" spans="2:11" x14ac:dyDescent="0.35">
      <c r="B94" s="2"/>
      <c r="H94" s="499"/>
      <c r="I94" s="495"/>
      <c r="J94" s="260"/>
      <c r="K94" s="590" t="s">
        <v>93</v>
      </c>
    </row>
    <row r="95" spans="2:11" x14ac:dyDescent="0.35">
      <c r="B95" s="2"/>
      <c r="H95" s="512" t="s">
        <v>180</v>
      </c>
      <c r="I95" s="801" t="s">
        <v>275</v>
      </c>
      <c r="J95" s="802"/>
      <c r="K95" s="421"/>
    </row>
    <row r="96" spans="2:11" x14ac:dyDescent="0.35">
      <c r="B96" s="2"/>
      <c r="H96" s="499"/>
      <c r="I96" s="260"/>
      <c r="J96" s="260"/>
      <c r="K96" s="590" t="s">
        <v>93</v>
      </c>
    </row>
    <row r="97" spans="2:11" x14ac:dyDescent="0.35">
      <c r="B97" s="2"/>
      <c r="H97" s="805"/>
      <c r="I97" s="805"/>
      <c r="J97" s="805"/>
      <c r="K97" s="805"/>
    </row>
    <row r="98" spans="2:11" x14ac:dyDescent="0.35">
      <c r="B98" s="2"/>
      <c r="H98" s="805"/>
      <c r="I98" s="805"/>
      <c r="J98" s="805"/>
      <c r="K98" s="805"/>
    </row>
    <row r="99" spans="2:11" x14ac:dyDescent="0.35">
      <c r="B99" s="2"/>
      <c r="H99" s="805"/>
      <c r="I99" s="805"/>
      <c r="J99" s="805"/>
      <c r="K99" s="805"/>
    </row>
    <row r="100" spans="2:11" x14ac:dyDescent="0.35">
      <c r="B100" s="2"/>
      <c r="H100" s="477"/>
      <c r="I100" s="477"/>
      <c r="J100" s="477"/>
      <c r="K100" s="477"/>
    </row>
    <row r="101" spans="2:11" x14ac:dyDescent="0.35">
      <c r="B101" s="2"/>
      <c r="H101" s="477"/>
      <c r="I101" s="477"/>
      <c r="J101" s="477"/>
      <c r="K101" s="477"/>
    </row>
    <row r="102" spans="2:11" x14ac:dyDescent="0.35">
      <c r="B102" s="2"/>
      <c r="H102" s="477"/>
      <c r="I102" s="477"/>
      <c r="J102" s="477"/>
      <c r="K102" s="477"/>
    </row>
    <row r="103" spans="2:11" x14ac:dyDescent="0.35">
      <c r="B103" s="2"/>
      <c r="H103" s="477"/>
      <c r="I103" s="477"/>
      <c r="J103" s="477"/>
      <c r="K103" s="477"/>
    </row>
    <row r="104" spans="2:11" x14ac:dyDescent="0.35">
      <c r="B104" s="2"/>
      <c r="H104" s="477"/>
      <c r="I104" s="477"/>
      <c r="J104" s="477"/>
      <c r="K104" s="477"/>
    </row>
    <row r="105" spans="2:11" x14ac:dyDescent="0.35">
      <c r="B105" s="2"/>
      <c r="H105" s="477"/>
      <c r="I105" s="477"/>
      <c r="J105" s="477"/>
      <c r="K105" s="477"/>
    </row>
    <row r="106" spans="2:11" x14ac:dyDescent="0.35">
      <c r="B106" s="2"/>
      <c r="H106" s="477"/>
      <c r="I106" s="477"/>
      <c r="J106" s="477"/>
      <c r="K106" s="477"/>
    </row>
    <row r="107" spans="2:11" x14ac:dyDescent="0.35">
      <c r="B107" s="2"/>
      <c r="H107" s="477"/>
      <c r="I107" s="477"/>
      <c r="J107" s="477"/>
      <c r="K107" s="477"/>
    </row>
    <row r="108" spans="2:11" x14ac:dyDescent="0.35">
      <c r="B108" s="2"/>
      <c r="H108" s="477"/>
      <c r="I108" s="477"/>
      <c r="J108" s="477"/>
      <c r="K108" s="477"/>
    </row>
    <row r="109" spans="2:11" x14ac:dyDescent="0.35">
      <c r="H109" s="477"/>
      <c r="I109" s="477"/>
      <c r="J109" s="477"/>
      <c r="K109" s="477"/>
    </row>
    <row r="110" spans="2:11" x14ac:dyDescent="0.35">
      <c r="H110" s="477"/>
      <c r="I110" s="477"/>
      <c r="J110" s="477"/>
      <c r="K110" s="477"/>
    </row>
    <row r="111" spans="2:11" x14ac:dyDescent="0.35">
      <c r="H111" s="805"/>
      <c r="I111" s="805"/>
      <c r="J111" s="805"/>
      <c r="K111" s="805"/>
    </row>
    <row r="112" spans="2:11" x14ac:dyDescent="0.35">
      <c r="H112" s="520"/>
      <c r="I112" s="520"/>
      <c r="J112" s="520"/>
      <c r="K112" s="520"/>
    </row>
    <row r="113" spans="8:11" x14ac:dyDescent="0.35">
      <c r="H113" s="477"/>
      <c r="I113" s="477"/>
      <c r="J113" s="477"/>
      <c r="K113" s="477"/>
    </row>
    <row r="114" spans="8:11" x14ac:dyDescent="0.35">
      <c r="H114" s="477"/>
      <c r="I114" s="477"/>
      <c r="J114" s="477"/>
      <c r="K114" s="477"/>
    </row>
    <row r="115" spans="8:11" x14ac:dyDescent="0.35">
      <c r="H115" s="477"/>
      <c r="I115" s="477"/>
      <c r="J115" s="477"/>
      <c r="K115" s="477"/>
    </row>
    <row r="116" spans="8:11" x14ac:dyDescent="0.35">
      <c r="H116" s="477"/>
      <c r="I116" s="477"/>
      <c r="J116" s="477"/>
      <c r="K116" s="477"/>
    </row>
    <row r="117" spans="8:11" x14ac:dyDescent="0.35">
      <c r="H117" s="477"/>
      <c r="I117" s="477"/>
      <c r="J117" s="477"/>
      <c r="K117" s="477"/>
    </row>
    <row r="118" spans="8:11" x14ac:dyDescent="0.35">
      <c r="H118" s="484"/>
      <c r="I118" s="477"/>
      <c r="J118" s="477"/>
      <c r="K118" s="477"/>
    </row>
  </sheetData>
  <mergeCells count="56">
    <mergeCell ref="A1:I1"/>
    <mergeCell ref="C3:D3"/>
    <mergeCell ref="J3:M3"/>
    <mergeCell ref="H3:I3"/>
    <mergeCell ref="C23:D23"/>
    <mergeCell ref="C22:F22"/>
    <mergeCell ref="I47:J47"/>
    <mergeCell ref="I49:J49"/>
    <mergeCell ref="H52:K52"/>
    <mergeCell ref="I62:J62"/>
    <mergeCell ref="H77:K77"/>
    <mergeCell ref="I55:J55"/>
    <mergeCell ref="I57:J57"/>
    <mergeCell ref="I60:J60"/>
    <mergeCell ref="I65:J65"/>
    <mergeCell ref="I67:J67"/>
    <mergeCell ref="I70:J70"/>
    <mergeCell ref="I72:J72"/>
    <mergeCell ref="H64:K64"/>
    <mergeCell ref="H69:K69"/>
    <mergeCell ref="I34:J34"/>
    <mergeCell ref="I37:J37"/>
    <mergeCell ref="I39:J39"/>
    <mergeCell ref="I42:J42"/>
    <mergeCell ref="I44:J44"/>
    <mergeCell ref="L5:M5"/>
    <mergeCell ref="H29:K29"/>
    <mergeCell ref="C5:D5"/>
    <mergeCell ref="J5:K5"/>
    <mergeCell ref="I32:J32"/>
    <mergeCell ref="Q5:T5"/>
    <mergeCell ref="Q6:T6"/>
    <mergeCell ref="Q19:T19"/>
    <mergeCell ref="H98:K98"/>
    <mergeCell ref="H111:K111"/>
    <mergeCell ref="H99:K99"/>
    <mergeCell ref="N5:O5"/>
    <mergeCell ref="H92:K92"/>
    <mergeCell ref="H97:K97"/>
    <mergeCell ref="H75:K75"/>
    <mergeCell ref="H31:K31"/>
    <mergeCell ref="H36:K36"/>
    <mergeCell ref="H41:K41"/>
    <mergeCell ref="H46:K46"/>
    <mergeCell ref="H54:K54"/>
    <mergeCell ref="H59:K59"/>
    <mergeCell ref="I90:J90"/>
    <mergeCell ref="I93:J93"/>
    <mergeCell ref="I95:J95"/>
    <mergeCell ref="I78:J78"/>
    <mergeCell ref="I80:J80"/>
    <mergeCell ref="I83:J83"/>
    <mergeCell ref="I85:J85"/>
    <mergeCell ref="I88:J88"/>
    <mergeCell ref="H82:K82"/>
    <mergeCell ref="H87:K87"/>
  </mergeCells>
  <phoneticPr fontId="26" type="noConversion"/>
  <pageMargins left="0.7" right="0.7" top="0.75" bottom="0.75" header="0.3" footer="0.3"/>
  <pageSetup scale="65" orientation="portrait" horizontalDpi="4294967293" r:id="rId1"/>
  <drawing r:id="rId2"/>
  <legacy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2:AA172"/>
  <sheetViews>
    <sheetView zoomScale="82" zoomScaleNormal="82" workbookViewId="0">
      <selection activeCell="P22" sqref="P22"/>
    </sheetView>
  </sheetViews>
  <sheetFormatPr defaultRowHeight="14.5" x14ac:dyDescent="0.35"/>
  <cols>
    <col min="2" max="2" width="17.54296875" customWidth="1"/>
  </cols>
  <sheetData>
    <row r="2" spans="1:23" ht="21" x14ac:dyDescent="0.5">
      <c r="A2" s="1"/>
      <c r="B2" s="282" t="s">
        <v>276</v>
      </c>
      <c r="C2" s="260"/>
      <c r="D2" s="260"/>
      <c r="E2" s="260"/>
      <c r="F2" s="260"/>
      <c r="G2" s="128"/>
      <c r="H2" s="128"/>
      <c r="I2" s="281"/>
      <c r="J2" s="282"/>
      <c r="K2" s="128"/>
      <c r="L2" s="128"/>
      <c r="M2" s="128"/>
      <c r="N2" s="128"/>
      <c r="O2" s="128"/>
      <c r="P2" s="128"/>
      <c r="Q2" s="281"/>
      <c r="R2" s="282"/>
      <c r="S2" s="128"/>
      <c r="T2" s="128"/>
      <c r="U2" s="128"/>
      <c r="V2" s="128"/>
      <c r="W2" s="128"/>
    </row>
    <row r="3" spans="1:23" x14ac:dyDescent="0.35">
      <c r="A3" s="1"/>
      <c r="B3" s="283" t="s">
        <v>0</v>
      </c>
      <c r="C3" s="8">
        <v>1</v>
      </c>
      <c r="D3" s="8">
        <v>2</v>
      </c>
      <c r="E3" s="8">
        <v>3</v>
      </c>
      <c r="F3" s="8">
        <v>4</v>
      </c>
      <c r="G3" s="8">
        <v>5</v>
      </c>
      <c r="H3" s="8">
        <v>6</v>
      </c>
      <c r="I3" s="8">
        <v>7</v>
      </c>
      <c r="J3" s="8">
        <v>8</v>
      </c>
      <c r="K3" s="8">
        <v>9</v>
      </c>
      <c r="L3" s="8" t="s">
        <v>1</v>
      </c>
      <c r="M3" s="8">
        <v>10</v>
      </c>
      <c r="N3" s="8">
        <v>11</v>
      </c>
      <c r="O3" s="8">
        <v>12</v>
      </c>
      <c r="P3" s="8">
        <v>13</v>
      </c>
      <c r="Q3" s="8">
        <v>14</v>
      </c>
      <c r="R3" s="8">
        <v>15</v>
      </c>
      <c r="S3" s="8">
        <v>16</v>
      </c>
      <c r="T3" s="8">
        <v>17</v>
      </c>
      <c r="U3" s="8">
        <v>18</v>
      </c>
      <c r="V3" s="8" t="s">
        <v>14</v>
      </c>
      <c r="W3" s="8" t="s">
        <v>16</v>
      </c>
    </row>
    <row r="4" spans="1:23" x14ac:dyDescent="0.35">
      <c r="A4" s="1"/>
      <c r="B4" s="284" t="s">
        <v>2</v>
      </c>
      <c r="C4" s="91">
        <v>4</v>
      </c>
      <c r="D4" s="91">
        <v>5</v>
      </c>
      <c r="E4" s="91">
        <v>3</v>
      </c>
      <c r="F4" s="91">
        <v>4</v>
      </c>
      <c r="G4" s="91">
        <v>4</v>
      </c>
      <c r="H4" s="91">
        <v>4</v>
      </c>
      <c r="I4" s="91">
        <v>4</v>
      </c>
      <c r="J4" s="91">
        <v>3</v>
      </c>
      <c r="K4" s="91">
        <v>5</v>
      </c>
      <c r="L4" s="92">
        <f>SUM(C4:K4)</f>
        <v>36</v>
      </c>
      <c r="M4" s="91">
        <v>4</v>
      </c>
      <c r="N4" s="91">
        <v>3</v>
      </c>
      <c r="O4" s="91">
        <v>4</v>
      </c>
      <c r="P4" s="91">
        <v>5</v>
      </c>
      <c r="Q4" s="91">
        <v>4</v>
      </c>
      <c r="R4" s="91">
        <v>5</v>
      </c>
      <c r="S4" s="91">
        <v>4</v>
      </c>
      <c r="T4" s="91">
        <v>3</v>
      </c>
      <c r="U4" s="91">
        <v>4</v>
      </c>
      <c r="V4" s="92">
        <f t="shared" ref="V4" si="0">SUM(M4:U4)</f>
        <v>36</v>
      </c>
      <c r="W4" s="92">
        <f t="shared" ref="W4:W20" si="1">SUM(V4+L4)</f>
        <v>72</v>
      </c>
    </row>
    <row r="5" spans="1:23" x14ac:dyDescent="0.35">
      <c r="B5" s="395" t="s">
        <v>9</v>
      </c>
      <c r="C5" s="480">
        <v>4</v>
      </c>
      <c r="D5" s="480">
        <v>5</v>
      </c>
      <c r="E5" s="480">
        <v>3</v>
      </c>
      <c r="F5" s="480">
        <v>4</v>
      </c>
      <c r="G5" s="480">
        <v>4</v>
      </c>
      <c r="H5" s="480">
        <v>4</v>
      </c>
      <c r="I5" s="480">
        <v>4</v>
      </c>
      <c r="J5" s="480">
        <v>3</v>
      </c>
      <c r="K5" s="480">
        <v>5</v>
      </c>
      <c r="L5" s="92">
        <f t="shared" ref="L5:L20" si="2">SUM(C5:K5)</f>
        <v>36</v>
      </c>
      <c r="M5" s="480">
        <v>4</v>
      </c>
      <c r="N5" s="480">
        <v>3</v>
      </c>
      <c r="O5" s="480">
        <v>4</v>
      </c>
      <c r="P5" s="480">
        <v>5</v>
      </c>
      <c r="Q5" s="480">
        <v>4</v>
      </c>
      <c r="R5" s="480">
        <v>5</v>
      </c>
      <c r="S5" s="480">
        <v>4</v>
      </c>
      <c r="T5" s="480">
        <v>3</v>
      </c>
      <c r="U5" s="480">
        <v>4</v>
      </c>
      <c r="V5" s="92">
        <f t="shared" ref="V5:V20" si="3">SUM(M5:U5)</f>
        <v>36</v>
      </c>
      <c r="W5" s="92">
        <f t="shared" si="1"/>
        <v>72</v>
      </c>
    </row>
    <row r="6" spans="1:23" x14ac:dyDescent="0.35">
      <c r="B6" s="395" t="s">
        <v>6</v>
      </c>
      <c r="C6" s="480">
        <v>4</v>
      </c>
      <c r="D6" s="480">
        <v>5</v>
      </c>
      <c r="E6" s="480">
        <v>3</v>
      </c>
      <c r="F6" s="480">
        <v>4</v>
      </c>
      <c r="G6" s="480">
        <v>4</v>
      </c>
      <c r="H6" s="480">
        <v>4</v>
      </c>
      <c r="I6" s="480">
        <v>4</v>
      </c>
      <c r="J6" s="480">
        <v>3</v>
      </c>
      <c r="K6" s="480">
        <v>5</v>
      </c>
      <c r="L6" s="92">
        <f t="shared" si="2"/>
        <v>36</v>
      </c>
      <c r="M6" s="480">
        <v>4</v>
      </c>
      <c r="N6" s="480">
        <v>3</v>
      </c>
      <c r="O6" s="480">
        <v>4</v>
      </c>
      <c r="P6" s="480">
        <v>5</v>
      </c>
      <c r="Q6" s="480">
        <v>4</v>
      </c>
      <c r="R6" s="480">
        <v>5</v>
      </c>
      <c r="S6" s="480">
        <v>4</v>
      </c>
      <c r="T6" s="480">
        <v>3</v>
      </c>
      <c r="U6" s="480">
        <v>4</v>
      </c>
      <c r="V6" s="92">
        <f t="shared" si="3"/>
        <v>36</v>
      </c>
      <c r="W6" s="92">
        <f t="shared" si="1"/>
        <v>72</v>
      </c>
    </row>
    <row r="7" spans="1:23" x14ac:dyDescent="0.35">
      <c r="B7" s="395" t="s">
        <v>97</v>
      </c>
      <c r="C7" s="480">
        <v>4</v>
      </c>
      <c r="D7" s="480">
        <v>5</v>
      </c>
      <c r="E7" s="480">
        <v>3</v>
      </c>
      <c r="F7" s="480">
        <v>4</v>
      </c>
      <c r="G7" s="480">
        <v>4</v>
      </c>
      <c r="H7" s="480">
        <v>4</v>
      </c>
      <c r="I7" s="480">
        <v>4</v>
      </c>
      <c r="J7" s="480">
        <v>3</v>
      </c>
      <c r="K7" s="480">
        <v>5</v>
      </c>
      <c r="L7" s="92">
        <f t="shared" si="2"/>
        <v>36</v>
      </c>
      <c r="M7" s="480">
        <v>4</v>
      </c>
      <c r="N7" s="480">
        <v>3</v>
      </c>
      <c r="O7" s="480">
        <v>4</v>
      </c>
      <c r="P7" s="480">
        <v>5</v>
      </c>
      <c r="Q7" s="480">
        <v>4</v>
      </c>
      <c r="R7" s="480">
        <v>5</v>
      </c>
      <c r="S7" s="480">
        <v>4</v>
      </c>
      <c r="T7" s="480">
        <v>3</v>
      </c>
      <c r="U7" s="480">
        <v>4</v>
      </c>
      <c r="V7" s="92">
        <f t="shared" si="3"/>
        <v>36</v>
      </c>
      <c r="W7" s="92">
        <f t="shared" si="1"/>
        <v>72</v>
      </c>
    </row>
    <row r="8" spans="1:23" x14ac:dyDescent="0.35">
      <c r="B8" s="395" t="s">
        <v>98</v>
      </c>
      <c r="C8" s="480">
        <v>4</v>
      </c>
      <c r="D8" s="480">
        <v>5</v>
      </c>
      <c r="E8" s="480">
        <v>3</v>
      </c>
      <c r="F8" s="480">
        <v>4</v>
      </c>
      <c r="G8" s="480">
        <v>4</v>
      </c>
      <c r="H8" s="480">
        <v>4</v>
      </c>
      <c r="I8" s="480">
        <v>4</v>
      </c>
      <c r="J8" s="480">
        <v>3</v>
      </c>
      <c r="K8" s="480">
        <v>5</v>
      </c>
      <c r="L8" s="92">
        <f t="shared" si="2"/>
        <v>36</v>
      </c>
      <c r="M8" s="480">
        <v>4</v>
      </c>
      <c r="N8" s="480">
        <v>3</v>
      </c>
      <c r="O8" s="480">
        <v>4</v>
      </c>
      <c r="P8" s="480">
        <v>5</v>
      </c>
      <c r="Q8" s="480">
        <v>4</v>
      </c>
      <c r="R8" s="480">
        <v>5</v>
      </c>
      <c r="S8" s="480">
        <v>4</v>
      </c>
      <c r="T8" s="480">
        <v>3</v>
      </c>
      <c r="U8" s="480">
        <v>4</v>
      </c>
      <c r="V8" s="92">
        <f t="shared" si="3"/>
        <v>36</v>
      </c>
      <c r="W8" s="92">
        <f t="shared" si="1"/>
        <v>72</v>
      </c>
    </row>
    <row r="9" spans="1:23" x14ac:dyDescent="0.35">
      <c r="B9" s="395" t="s">
        <v>7</v>
      </c>
      <c r="C9" s="480">
        <v>4</v>
      </c>
      <c r="D9" s="480">
        <v>5</v>
      </c>
      <c r="E9" s="480">
        <v>3</v>
      </c>
      <c r="F9" s="480">
        <v>4</v>
      </c>
      <c r="G9" s="480">
        <v>4</v>
      </c>
      <c r="H9" s="480">
        <v>4</v>
      </c>
      <c r="I9" s="480">
        <v>4</v>
      </c>
      <c r="J9" s="480">
        <v>3</v>
      </c>
      <c r="K9" s="480">
        <v>5</v>
      </c>
      <c r="L9" s="92">
        <f t="shared" si="2"/>
        <v>36</v>
      </c>
      <c r="M9" s="480">
        <v>4</v>
      </c>
      <c r="N9" s="480">
        <v>3</v>
      </c>
      <c r="O9" s="480">
        <v>4</v>
      </c>
      <c r="P9" s="480">
        <v>5</v>
      </c>
      <c r="Q9" s="480">
        <v>4</v>
      </c>
      <c r="R9" s="480">
        <v>5</v>
      </c>
      <c r="S9" s="480">
        <v>4</v>
      </c>
      <c r="T9" s="480">
        <v>3</v>
      </c>
      <c r="U9" s="480">
        <v>4</v>
      </c>
      <c r="V9" s="92">
        <f t="shared" si="3"/>
        <v>36</v>
      </c>
      <c r="W9" s="92">
        <f t="shared" si="1"/>
        <v>72</v>
      </c>
    </row>
    <row r="10" spans="1:23" x14ac:dyDescent="0.35">
      <c r="B10" s="395" t="s">
        <v>94</v>
      </c>
      <c r="C10" s="480">
        <v>4</v>
      </c>
      <c r="D10" s="480">
        <v>5</v>
      </c>
      <c r="E10" s="480">
        <v>3</v>
      </c>
      <c r="F10" s="480">
        <v>4</v>
      </c>
      <c r="G10" s="480">
        <v>4</v>
      </c>
      <c r="H10" s="480">
        <v>4</v>
      </c>
      <c r="I10" s="480">
        <v>4</v>
      </c>
      <c r="J10" s="480">
        <v>3</v>
      </c>
      <c r="K10" s="480">
        <v>5</v>
      </c>
      <c r="L10" s="92">
        <f t="shared" si="2"/>
        <v>36</v>
      </c>
      <c r="M10" s="480">
        <v>4</v>
      </c>
      <c r="N10" s="480">
        <v>3</v>
      </c>
      <c r="O10" s="480">
        <v>4</v>
      </c>
      <c r="P10" s="480">
        <v>5</v>
      </c>
      <c r="Q10" s="480">
        <v>4</v>
      </c>
      <c r="R10" s="480">
        <v>5</v>
      </c>
      <c r="S10" s="480">
        <v>4</v>
      </c>
      <c r="T10" s="480">
        <v>3</v>
      </c>
      <c r="U10" s="480">
        <v>4</v>
      </c>
      <c r="V10" s="92">
        <f t="shared" si="3"/>
        <v>36</v>
      </c>
      <c r="W10" s="92">
        <f t="shared" si="1"/>
        <v>72</v>
      </c>
    </row>
    <row r="11" spans="1:23" x14ac:dyDescent="0.35">
      <c r="B11" s="395" t="s">
        <v>13</v>
      </c>
      <c r="C11" s="480">
        <v>4</v>
      </c>
      <c r="D11" s="480">
        <v>5</v>
      </c>
      <c r="E11" s="480">
        <v>3</v>
      </c>
      <c r="F11" s="480">
        <v>4</v>
      </c>
      <c r="G11" s="480">
        <v>4</v>
      </c>
      <c r="H11" s="480">
        <v>4</v>
      </c>
      <c r="I11" s="480">
        <v>4</v>
      </c>
      <c r="J11" s="480">
        <v>3</v>
      </c>
      <c r="K11" s="480">
        <v>5</v>
      </c>
      <c r="L11" s="92">
        <f t="shared" si="2"/>
        <v>36</v>
      </c>
      <c r="M11" s="480">
        <v>4</v>
      </c>
      <c r="N11" s="480">
        <v>3</v>
      </c>
      <c r="O11" s="480">
        <v>4</v>
      </c>
      <c r="P11" s="480">
        <v>5</v>
      </c>
      <c r="Q11" s="480">
        <v>4</v>
      </c>
      <c r="R11" s="480">
        <v>5</v>
      </c>
      <c r="S11" s="480">
        <v>4</v>
      </c>
      <c r="T11" s="480">
        <v>3</v>
      </c>
      <c r="U11" s="480">
        <v>4</v>
      </c>
      <c r="V11" s="92">
        <f t="shared" si="3"/>
        <v>36</v>
      </c>
      <c r="W11" s="92">
        <f t="shared" si="1"/>
        <v>72</v>
      </c>
    </row>
    <row r="12" spans="1:23" x14ac:dyDescent="0.35">
      <c r="B12" s="395" t="s">
        <v>20</v>
      </c>
      <c r="C12" s="480">
        <v>4</v>
      </c>
      <c r="D12" s="480">
        <v>5</v>
      </c>
      <c r="E12" s="480">
        <v>3</v>
      </c>
      <c r="F12" s="480">
        <v>4</v>
      </c>
      <c r="G12" s="480">
        <v>4</v>
      </c>
      <c r="H12" s="480">
        <v>4</v>
      </c>
      <c r="I12" s="480">
        <v>4</v>
      </c>
      <c r="J12" s="480">
        <v>3</v>
      </c>
      <c r="K12" s="480">
        <v>5</v>
      </c>
      <c r="L12" s="92">
        <f t="shared" si="2"/>
        <v>36</v>
      </c>
      <c r="M12" s="480">
        <v>4</v>
      </c>
      <c r="N12" s="480">
        <v>3</v>
      </c>
      <c r="O12" s="480">
        <v>4</v>
      </c>
      <c r="P12" s="480">
        <v>5</v>
      </c>
      <c r="Q12" s="480">
        <v>4</v>
      </c>
      <c r="R12" s="480">
        <v>5</v>
      </c>
      <c r="S12" s="480">
        <v>4</v>
      </c>
      <c r="T12" s="480">
        <v>3</v>
      </c>
      <c r="U12" s="480">
        <v>4</v>
      </c>
      <c r="V12" s="92">
        <f t="shared" si="3"/>
        <v>36</v>
      </c>
      <c r="W12" s="92">
        <f t="shared" si="1"/>
        <v>72</v>
      </c>
    </row>
    <row r="13" spans="1:23" x14ac:dyDescent="0.35">
      <c r="B13" s="395" t="s">
        <v>19</v>
      </c>
      <c r="C13" s="480">
        <v>4</v>
      </c>
      <c r="D13" s="480">
        <v>5</v>
      </c>
      <c r="E13" s="480">
        <v>3</v>
      </c>
      <c r="F13" s="480">
        <v>4</v>
      </c>
      <c r="G13" s="480">
        <v>4</v>
      </c>
      <c r="H13" s="480">
        <v>4</v>
      </c>
      <c r="I13" s="480">
        <v>4</v>
      </c>
      <c r="J13" s="480">
        <v>3</v>
      </c>
      <c r="K13" s="480">
        <v>5</v>
      </c>
      <c r="L13" s="92">
        <f t="shared" si="2"/>
        <v>36</v>
      </c>
      <c r="M13" s="480">
        <v>4</v>
      </c>
      <c r="N13" s="480">
        <v>3</v>
      </c>
      <c r="O13" s="480">
        <v>4</v>
      </c>
      <c r="P13" s="480">
        <v>5</v>
      </c>
      <c r="Q13" s="480">
        <v>4</v>
      </c>
      <c r="R13" s="480">
        <v>5</v>
      </c>
      <c r="S13" s="480">
        <v>4</v>
      </c>
      <c r="T13" s="480">
        <v>3</v>
      </c>
      <c r="U13" s="480">
        <v>4</v>
      </c>
      <c r="V13" s="92">
        <f t="shared" si="3"/>
        <v>36</v>
      </c>
      <c r="W13" s="92">
        <f t="shared" si="1"/>
        <v>72</v>
      </c>
    </row>
    <row r="14" spans="1:23" x14ac:dyDescent="0.35">
      <c r="B14" s="395" t="s">
        <v>100</v>
      </c>
      <c r="C14" s="480">
        <v>4</v>
      </c>
      <c r="D14" s="480">
        <v>5</v>
      </c>
      <c r="E14" s="480">
        <v>3</v>
      </c>
      <c r="F14" s="480">
        <v>4</v>
      </c>
      <c r="G14" s="480">
        <v>4</v>
      </c>
      <c r="H14" s="480">
        <v>4</v>
      </c>
      <c r="I14" s="480">
        <v>4</v>
      </c>
      <c r="J14" s="480">
        <v>3</v>
      </c>
      <c r="K14" s="480">
        <v>5</v>
      </c>
      <c r="L14" s="92">
        <f t="shared" si="2"/>
        <v>36</v>
      </c>
      <c r="M14" s="480">
        <v>4</v>
      </c>
      <c r="N14" s="480">
        <v>3</v>
      </c>
      <c r="O14" s="480">
        <v>4</v>
      </c>
      <c r="P14" s="480">
        <v>5</v>
      </c>
      <c r="Q14" s="480">
        <v>4</v>
      </c>
      <c r="R14" s="480">
        <v>5</v>
      </c>
      <c r="S14" s="480">
        <v>4</v>
      </c>
      <c r="T14" s="480">
        <v>3</v>
      </c>
      <c r="U14" s="480">
        <v>4</v>
      </c>
      <c r="V14" s="92">
        <f t="shared" si="3"/>
        <v>36</v>
      </c>
      <c r="W14" s="92">
        <f t="shared" si="1"/>
        <v>72</v>
      </c>
    </row>
    <row r="15" spans="1:23" x14ac:dyDescent="0.35">
      <c r="B15" s="395" t="s">
        <v>72</v>
      </c>
      <c r="C15" s="480">
        <v>4</v>
      </c>
      <c r="D15" s="480">
        <v>5</v>
      </c>
      <c r="E15" s="480">
        <v>3</v>
      </c>
      <c r="F15" s="480">
        <v>4</v>
      </c>
      <c r="G15" s="480">
        <v>4</v>
      </c>
      <c r="H15" s="480">
        <v>4</v>
      </c>
      <c r="I15" s="480">
        <v>4</v>
      </c>
      <c r="J15" s="480">
        <v>3</v>
      </c>
      <c r="K15" s="480">
        <v>5</v>
      </c>
      <c r="L15" s="92">
        <f t="shared" si="2"/>
        <v>36</v>
      </c>
      <c r="M15" s="480">
        <v>4</v>
      </c>
      <c r="N15" s="480">
        <v>3</v>
      </c>
      <c r="O15" s="480">
        <v>4</v>
      </c>
      <c r="P15" s="480">
        <v>5</v>
      </c>
      <c r="Q15" s="480">
        <v>4</v>
      </c>
      <c r="R15" s="480">
        <v>5</v>
      </c>
      <c r="S15" s="480">
        <v>4</v>
      </c>
      <c r="T15" s="480">
        <v>3</v>
      </c>
      <c r="U15" s="480">
        <v>4</v>
      </c>
      <c r="V15" s="92">
        <f t="shared" si="3"/>
        <v>36</v>
      </c>
      <c r="W15" s="92">
        <f t="shared" si="1"/>
        <v>72</v>
      </c>
    </row>
    <row r="16" spans="1:23" x14ac:dyDescent="0.35">
      <c r="B16" s="395" t="s">
        <v>281</v>
      </c>
      <c r="C16" s="480">
        <v>4</v>
      </c>
      <c r="D16" s="480">
        <v>5</v>
      </c>
      <c r="E16" s="480">
        <v>3</v>
      </c>
      <c r="F16" s="480">
        <v>4</v>
      </c>
      <c r="G16" s="480">
        <v>4</v>
      </c>
      <c r="H16" s="480">
        <v>4</v>
      </c>
      <c r="I16" s="480">
        <v>4</v>
      </c>
      <c r="J16" s="480">
        <v>3</v>
      </c>
      <c r="K16" s="480">
        <v>5</v>
      </c>
      <c r="L16" s="92">
        <f t="shared" si="2"/>
        <v>36</v>
      </c>
      <c r="M16" s="480">
        <v>4</v>
      </c>
      <c r="N16" s="480">
        <v>3</v>
      </c>
      <c r="O16" s="480">
        <v>4</v>
      </c>
      <c r="P16" s="480">
        <v>5</v>
      </c>
      <c r="Q16" s="480">
        <v>4</v>
      </c>
      <c r="R16" s="480">
        <v>5</v>
      </c>
      <c r="S16" s="480">
        <v>4</v>
      </c>
      <c r="T16" s="480">
        <v>3</v>
      </c>
      <c r="U16" s="480">
        <v>4</v>
      </c>
      <c r="V16" s="92">
        <f t="shared" si="3"/>
        <v>36</v>
      </c>
      <c r="W16" s="92">
        <f t="shared" si="1"/>
        <v>72</v>
      </c>
    </row>
    <row r="17" spans="1:23" x14ac:dyDescent="0.35">
      <c r="B17" s="395" t="s">
        <v>71</v>
      </c>
      <c r="C17" s="480">
        <v>4</v>
      </c>
      <c r="D17" s="480">
        <v>5</v>
      </c>
      <c r="E17" s="480">
        <v>3</v>
      </c>
      <c r="F17" s="480">
        <v>4</v>
      </c>
      <c r="G17" s="480">
        <v>4</v>
      </c>
      <c r="H17" s="480">
        <v>4</v>
      </c>
      <c r="I17" s="480">
        <v>4</v>
      </c>
      <c r="J17" s="480">
        <v>3</v>
      </c>
      <c r="K17" s="480">
        <v>5</v>
      </c>
      <c r="L17" s="92">
        <f t="shared" si="2"/>
        <v>36</v>
      </c>
      <c r="M17" s="480">
        <v>4</v>
      </c>
      <c r="N17" s="480">
        <v>3</v>
      </c>
      <c r="O17" s="480">
        <v>4</v>
      </c>
      <c r="P17" s="480">
        <v>5</v>
      </c>
      <c r="Q17" s="480">
        <v>4</v>
      </c>
      <c r="R17" s="480">
        <v>5</v>
      </c>
      <c r="S17" s="480">
        <v>4</v>
      </c>
      <c r="T17" s="480">
        <v>3</v>
      </c>
      <c r="U17" s="480">
        <v>4</v>
      </c>
      <c r="V17" s="92">
        <f t="shared" si="3"/>
        <v>36</v>
      </c>
      <c r="W17" s="92">
        <f t="shared" si="1"/>
        <v>72</v>
      </c>
    </row>
    <row r="18" spans="1:23" x14ac:dyDescent="0.35">
      <c r="B18" s="395" t="s">
        <v>11</v>
      </c>
      <c r="C18" s="480">
        <v>4</v>
      </c>
      <c r="D18" s="480">
        <v>5</v>
      </c>
      <c r="E18" s="480">
        <v>3</v>
      </c>
      <c r="F18" s="480">
        <v>4</v>
      </c>
      <c r="G18" s="480">
        <v>4</v>
      </c>
      <c r="H18" s="480">
        <v>4</v>
      </c>
      <c r="I18" s="480">
        <v>4</v>
      </c>
      <c r="J18" s="480">
        <v>3</v>
      </c>
      <c r="K18" s="480">
        <v>5</v>
      </c>
      <c r="L18" s="92">
        <f t="shared" si="2"/>
        <v>36</v>
      </c>
      <c r="M18" s="480">
        <v>4</v>
      </c>
      <c r="N18" s="480">
        <v>3</v>
      </c>
      <c r="O18" s="480">
        <v>4</v>
      </c>
      <c r="P18" s="480">
        <v>5</v>
      </c>
      <c r="Q18" s="480">
        <v>4</v>
      </c>
      <c r="R18" s="480">
        <v>5</v>
      </c>
      <c r="S18" s="480">
        <v>4</v>
      </c>
      <c r="T18" s="480">
        <v>3</v>
      </c>
      <c r="U18" s="480">
        <v>4</v>
      </c>
      <c r="V18" s="92">
        <f t="shared" si="3"/>
        <v>36</v>
      </c>
      <c r="W18" s="92">
        <f t="shared" si="1"/>
        <v>72</v>
      </c>
    </row>
    <row r="19" spans="1:23" x14ac:dyDescent="0.35">
      <c r="B19" s="395" t="s">
        <v>105</v>
      </c>
      <c r="C19" s="480">
        <v>4</v>
      </c>
      <c r="D19" s="480">
        <v>5</v>
      </c>
      <c r="E19" s="480">
        <v>3</v>
      </c>
      <c r="F19" s="480">
        <v>4</v>
      </c>
      <c r="G19" s="480">
        <v>4</v>
      </c>
      <c r="H19" s="480">
        <v>4</v>
      </c>
      <c r="I19" s="480">
        <v>4</v>
      </c>
      <c r="J19" s="480">
        <v>3</v>
      </c>
      <c r="K19" s="480">
        <v>5</v>
      </c>
      <c r="L19" s="92">
        <f t="shared" si="2"/>
        <v>36</v>
      </c>
      <c r="M19" s="480">
        <v>4</v>
      </c>
      <c r="N19" s="480">
        <v>3</v>
      </c>
      <c r="O19" s="480">
        <v>4</v>
      </c>
      <c r="P19" s="480">
        <v>5</v>
      </c>
      <c r="Q19" s="480">
        <v>4</v>
      </c>
      <c r="R19" s="480">
        <v>5</v>
      </c>
      <c r="S19" s="480">
        <v>4</v>
      </c>
      <c r="T19" s="480">
        <v>3</v>
      </c>
      <c r="U19" s="480">
        <v>4</v>
      </c>
      <c r="V19" s="92">
        <f t="shared" si="3"/>
        <v>36</v>
      </c>
      <c r="W19" s="92">
        <f t="shared" si="1"/>
        <v>72</v>
      </c>
    </row>
    <row r="20" spans="1:23" x14ac:dyDescent="0.35">
      <c r="B20" s="395" t="s">
        <v>96</v>
      </c>
      <c r="C20" s="480">
        <v>4</v>
      </c>
      <c r="D20" s="480">
        <v>5</v>
      </c>
      <c r="E20" s="480">
        <v>3</v>
      </c>
      <c r="F20" s="480">
        <v>4</v>
      </c>
      <c r="G20" s="480">
        <v>4</v>
      </c>
      <c r="H20" s="480">
        <v>4</v>
      </c>
      <c r="I20" s="480">
        <v>4</v>
      </c>
      <c r="J20" s="480">
        <v>3</v>
      </c>
      <c r="K20" s="480">
        <v>5</v>
      </c>
      <c r="L20" s="92">
        <f t="shared" si="2"/>
        <v>36</v>
      </c>
      <c r="M20" s="480">
        <v>4</v>
      </c>
      <c r="N20" s="480">
        <v>3</v>
      </c>
      <c r="O20" s="480">
        <v>4</v>
      </c>
      <c r="P20" s="480">
        <v>5</v>
      </c>
      <c r="Q20" s="480">
        <v>4</v>
      </c>
      <c r="R20" s="480">
        <v>5</v>
      </c>
      <c r="S20" s="480">
        <v>4</v>
      </c>
      <c r="T20" s="480">
        <v>3</v>
      </c>
      <c r="U20" s="480">
        <v>4</v>
      </c>
      <c r="V20" s="92">
        <f t="shared" si="3"/>
        <v>36</v>
      </c>
      <c r="W20" s="92">
        <f t="shared" si="1"/>
        <v>72</v>
      </c>
    </row>
    <row r="23" spans="1:23" ht="21" x14ac:dyDescent="0.5">
      <c r="A23" s="1"/>
      <c r="B23" s="282" t="s">
        <v>277</v>
      </c>
      <c r="C23" s="260"/>
      <c r="D23" s="260"/>
      <c r="E23" s="260"/>
      <c r="F23" s="260"/>
      <c r="G23" s="128"/>
      <c r="H23" s="128"/>
      <c r="I23" s="281"/>
      <c r="J23" s="282"/>
      <c r="K23" s="128"/>
      <c r="L23" s="128"/>
      <c r="M23" s="128"/>
      <c r="N23" s="128"/>
      <c r="O23" s="128"/>
      <c r="P23" s="128"/>
      <c r="Q23" s="281"/>
      <c r="R23" s="282"/>
      <c r="S23" s="128"/>
      <c r="T23" s="128"/>
      <c r="U23" s="128"/>
      <c r="V23" s="128"/>
      <c r="W23" s="128"/>
    </row>
    <row r="24" spans="1:23" x14ac:dyDescent="0.35">
      <c r="A24" s="1"/>
      <c r="B24" s="283" t="s">
        <v>0</v>
      </c>
      <c r="C24" s="8">
        <v>1</v>
      </c>
      <c r="D24" s="8">
        <v>2</v>
      </c>
      <c r="E24" s="8">
        <v>3</v>
      </c>
      <c r="F24" s="8">
        <v>4</v>
      </c>
      <c r="G24" s="8">
        <v>5</v>
      </c>
      <c r="H24" s="8">
        <v>6</v>
      </c>
      <c r="I24" s="8">
        <v>7</v>
      </c>
      <c r="J24" s="8">
        <v>8</v>
      </c>
      <c r="K24" s="8">
        <v>9</v>
      </c>
      <c r="L24" s="8" t="s">
        <v>1</v>
      </c>
      <c r="M24" s="8">
        <v>10</v>
      </c>
      <c r="N24" s="8">
        <v>11</v>
      </c>
      <c r="O24" s="8">
        <v>12</v>
      </c>
      <c r="P24" s="8">
        <v>13</v>
      </c>
      <c r="Q24" s="8">
        <v>14</v>
      </c>
      <c r="R24" s="8">
        <v>15</v>
      </c>
      <c r="S24" s="8">
        <v>16</v>
      </c>
      <c r="T24" s="8">
        <v>17</v>
      </c>
      <c r="U24" s="8">
        <v>18</v>
      </c>
      <c r="V24" s="8" t="s">
        <v>14</v>
      </c>
      <c r="W24" s="8" t="s">
        <v>16</v>
      </c>
    </row>
    <row r="25" spans="1:23" x14ac:dyDescent="0.35">
      <c r="A25" s="1"/>
      <c r="B25" s="284" t="s">
        <v>2</v>
      </c>
      <c r="C25" s="91">
        <v>4</v>
      </c>
      <c r="D25" s="91">
        <v>4</v>
      </c>
      <c r="E25" s="91">
        <v>3</v>
      </c>
      <c r="F25" s="91">
        <v>5</v>
      </c>
      <c r="G25" s="91">
        <v>4</v>
      </c>
      <c r="H25" s="91">
        <v>3</v>
      </c>
      <c r="I25" s="91">
        <v>4</v>
      </c>
      <c r="J25" s="91">
        <v>4</v>
      </c>
      <c r="K25" s="91">
        <v>5</v>
      </c>
      <c r="L25" s="92">
        <f>SUM(C25:K25)</f>
        <v>36</v>
      </c>
      <c r="M25" s="91">
        <v>4</v>
      </c>
      <c r="N25" s="91">
        <v>3</v>
      </c>
      <c r="O25" s="91">
        <v>5</v>
      </c>
      <c r="P25" s="91">
        <v>4</v>
      </c>
      <c r="Q25" s="91">
        <v>3</v>
      </c>
      <c r="R25" s="91">
        <v>4</v>
      </c>
      <c r="S25" s="91">
        <v>5</v>
      </c>
      <c r="T25" s="91">
        <v>4</v>
      </c>
      <c r="U25" s="91">
        <v>4</v>
      </c>
      <c r="V25" s="92">
        <f>SUM(M25:U25)</f>
        <v>36</v>
      </c>
      <c r="W25" s="92">
        <v>72</v>
      </c>
    </row>
    <row r="26" spans="1:23" x14ac:dyDescent="0.35">
      <c r="B26" s="395" t="s">
        <v>9</v>
      </c>
      <c r="C26" s="480">
        <v>6</v>
      </c>
      <c r="D26" s="480">
        <v>5</v>
      </c>
      <c r="E26" s="480">
        <v>5</v>
      </c>
      <c r="F26" s="480">
        <v>6</v>
      </c>
      <c r="G26" s="480">
        <v>4</v>
      </c>
      <c r="H26" s="480">
        <v>3</v>
      </c>
      <c r="I26" s="480">
        <v>4</v>
      </c>
      <c r="J26" s="480">
        <v>4</v>
      </c>
      <c r="K26" s="480">
        <v>3</v>
      </c>
      <c r="L26" s="92">
        <f>SUM(C26:K26)</f>
        <v>40</v>
      </c>
      <c r="M26" s="480">
        <v>5</v>
      </c>
      <c r="N26" s="480">
        <v>5</v>
      </c>
      <c r="O26" s="480">
        <v>6</v>
      </c>
      <c r="P26" s="480">
        <v>4</v>
      </c>
      <c r="Q26" s="480">
        <v>8</v>
      </c>
      <c r="R26" s="480">
        <v>4</v>
      </c>
      <c r="S26" s="480">
        <v>5</v>
      </c>
      <c r="T26" s="480">
        <v>5</v>
      </c>
      <c r="U26" s="480">
        <v>5</v>
      </c>
      <c r="V26" s="92">
        <f>SUM(M26:U26)</f>
        <v>47</v>
      </c>
      <c r="W26" s="92">
        <f>SUM(L26+V26)</f>
        <v>87</v>
      </c>
    </row>
    <row r="27" spans="1:23" x14ac:dyDescent="0.35">
      <c r="B27" s="395" t="s">
        <v>6</v>
      </c>
      <c r="C27" s="480">
        <v>5</v>
      </c>
      <c r="D27" s="480">
        <v>4</v>
      </c>
      <c r="E27" s="480">
        <v>6</v>
      </c>
      <c r="F27" s="480">
        <v>5</v>
      </c>
      <c r="G27" s="480">
        <v>4</v>
      </c>
      <c r="H27" s="480">
        <v>5</v>
      </c>
      <c r="I27" s="480">
        <v>5</v>
      </c>
      <c r="J27" s="480">
        <v>3</v>
      </c>
      <c r="K27" s="480">
        <v>5</v>
      </c>
      <c r="L27" s="92">
        <f t="shared" ref="L27:L41" si="4">SUM(C27:K27)</f>
        <v>42</v>
      </c>
      <c r="M27" s="480">
        <v>4</v>
      </c>
      <c r="N27" s="480">
        <v>5</v>
      </c>
      <c r="O27" s="480">
        <v>6</v>
      </c>
      <c r="P27" s="480">
        <v>5</v>
      </c>
      <c r="Q27" s="480">
        <v>5</v>
      </c>
      <c r="R27" s="480">
        <v>4</v>
      </c>
      <c r="S27" s="480">
        <v>6</v>
      </c>
      <c r="T27" s="480">
        <v>5</v>
      </c>
      <c r="U27" s="480">
        <v>6</v>
      </c>
      <c r="V27" s="92">
        <f t="shared" ref="V27:V41" si="5">SUM(M27:U27)</f>
        <v>46</v>
      </c>
      <c r="W27" s="92">
        <f t="shared" ref="W27:W41" si="6">SUM(L27+V27)</f>
        <v>88</v>
      </c>
    </row>
    <row r="28" spans="1:23" x14ac:dyDescent="0.35">
      <c r="B28" s="395" t="s">
        <v>97</v>
      </c>
      <c r="C28" s="480">
        <v>7</v>
      </c>
      <c r="D28" s="480">
        <v>4</v>
      </c>
      <c r="E28" s="480">
        <v>5</v>
      </c>
      <c r="F28" s="480">
        <v>6</v>
      </c>
      <c r="G28" s="480">
        <v>5</v>
      </c>
      <c r="H28" s="480">
        <v>3</v>
      </c>
      <c r="I28" s="480">
        <v>5</v>
      </c>
      <c r="J28" s="480">
        <v>3</v>
      </c>
      <c r="K28" s="480">
        <v>5</v>
      </c>
      <c r="L28" s="92">
        <f t="shared" si="4"/>
        <v>43</v>
      </c>
      <c r="M28" s="480">
        <v>7</v>
      </c>
      <c r="N28" s="480">
        <v>6</v>
      </c>
      <c r="O28" s="480">
        <v>8</v>
      </c>
      <c r="P28" s="480">
        <v>3</v>
      </c>
      <c r="Q28" s="480">
        <v>4</v>
      </c>
      <c r="R28" s="480">
        <v>5</v>
      </c>
      <c r="S28" s="480">
        <v>5</v>
      </c>
      <c r="T28" s="480">
        <v>5</v>
      </c>
      <c r="U28" s="480">
        <v>4</v>
      </c>
      <c r="V28" s="92">
        <f t="shared" si="5"/>
        <v>47</v>
      </c>
      <c r="W28" s="92">
        <f t="shared" si="6"/>
        <v>90</v>
      </c>
    </row>
    <row r="29" spans="1:23" x14ac:dyDescent="0.35">
      <c r="B29" s="395" t="s">
        <v>98</v>
      </c>
      <c r="C29" s="480">
        <v>6</v>
      </c>
      <c r="D29" s="480">
        <v>5</v>
      </c>
      <c r="E29" s="480">
        <v>4</v>
      </c>
      <c r="F29" s="480">
        <v>5</v>
      </c>
      <c r="G29" s="480">
        <v>6</v>
      </c>
      <c r="H29" s="480">
        <v>6</v>
      </c>
      <c r="I29" s="480">
        <v>4</v>
      </c>
      <c r="J29" s="480">
        <v>4</v>
      </c>
      <c r="K29" s="480">
        <v>3</v>
      </c>
      <c r="L29" s="92">
        <f t="shared" si="4"/>
        <v>43</v>
      </c>
      <c r="M29" s="480">
        <v>4</v>
      </c>
      <c r="N29" s="480">
        <v>5</v>
      </c>
      <c r="O29" s="480">
        <v>5</v>
      </c>
      <c r="P29" s="480">
        <v>4</v>
      </c>
      <c r="Q29" s="480">
        <v>7</v>
      </c>
      <c r="R29" s="480">
        <v>4</v>
      </c>
      <c r="S29" s="480">
        <v>5</v>
      </c>
      <c r="T29" s="480">
        <v>8</v>
      </c>
      <c r="U29" s="480">
        <v>6</v>
      </c>
      <c r="V29" s="92">
        <f t="shared" si="5"/>
        <v>48</v>
      </c>
      <c r="W29" s="92">
        <f t="shared" si="6"/>
        <v>91</v>
      </c>
    </row>
    <row r="30" spans="1:23" x14ac:dyDescent="0.35">
      <c r="B30" s="395" t="s">
        <v>7</v>
      </c>
      <c r="C30" s="480">
        <v>5</v>
      </c>
      <c r="D30" s="480">
        <v>4</v>
      </c>
      <c r="E30" s="480">
        <v>4</v>
      </c>
      <c r="F30" s="480">
        <v>4</v>
      </c>
      <c r="G30" s="480">
        <v>6</v>
      </c>
      <c r="H30" s="480">
        <v>4</v>
      </c>
      <c r="I30" s="480">
        <v>6</v>
      </c>
      <c r="J30" s="480">
        <v>5</v>
      </c>
      <c r="K30" s="480">
        <v>5</v>
      </c>
      <c r="L30" s="92">
        <f t="shared" si="4"/>
        <v>43</v>
      </c>
      <c r="M30" s="480">
        <v>4</v>
      </c>
      <c r="N30" s="480">
        <v>5</v>
      </c>
      <c r="O30" s="480">
        <v>5</v>
      </c>
      <c r="P30" s="480">
        <v>4</v>
      </c>
      <c r="Q30" s="480">
        <v>5</v>
      </c>
      <c r="R30" s="480">
        <v>4</v>
      </c>
      <c r="S30" s="480">
        <v>6</v>
      </c>
      <c r="T30" s="480">
        <v>6</v>
      </c>
      <c r="U30" s="480">
        <v>6</v>
      </c>
      <c r="V30" s="92">
        <f t="shared" si="5"/>
        <v>45</v>
      </c>
      <c r="W30" s="92">
        <f t="shared" si="6"/>
        <v>88</v>
      </c>
    </row>
    <row r="31" spans="1:23" x14ac:dyDescent="0.35">
      <c r="B31" s="395" t="s">
        <v>94</v>
      </c>
      <c r="C31" s="480">
        <v>6</v>
      </c>
      <c r="D31" s="480">
        <v>3</v>
      </c>
      <c r="E31" s="480">
        <v>4</v>
      </c>
      <c r="F31" s="480">
        <v>5</v>
      </c>
      <c r="G31" s="480">
        <v>5</v>
      </c>
      <c r="H31" s="480">
        <v>3</v>
      </c>
      <c r="I31" s="480">
        <v>6</v>
      </c>
      <c r="J31" s="480">
        <v>4</v>
      </c>
      <c r="K31" s="480">
        <v>4</v>
      </c>
      <c r="L31" s="92">
        <f t="shared" si="4"/>
        <v>40</v>
      </c>
      <c r="M31" s="480">
        <v>6</v>
      </c>
      <c r="N31" s="480">
        <v>5</v>
      </c>
      <c r="O31" s="480">
        <v>5</v>
      </c>
      <c r="P31" s="480">
        <v>4</v>
      </c>
      <c r="Q31" s="480">
        <v>6</v>
      </c>
      <c r="R31" s="480">
        <v>5</v>
      </c>
      <c r="S31" s="480">
        <v>5</v>
      </c>
      <c r="T31" s="480">
        <v>5</v>
      </c>
      <c r="U31" s="480">
        <v>6</v>
      </c>
      <c r="V31" s="92">
        <f t="shared" si="5"/>
        <v>47</v>
      </c>
      <c r="W31" s="92">
        <f t="shared" si="6"/>
        <v>87</v>
      </c>
    </row>
    <row r="32" spans="1:23" x14ac:dyDescent="0.35">
      <c r="B32" s="395" t="s">
        <v>13</v>
      </c>
      <c r="C32" s="480">
        <v>5</v>
      </c>
      <c r="D32" s="480">
        <v>5</v>
      </c>
      <c r="E32" s="480">
        <v>5</v>
      </c>
      <c r="F32" s="480">
        <v>5</v>
      </c>
      <c r="G32" s="480">
        <v>5</v>
      </c>
      <c r="H32" s="480">
        <v>4</v>
      </c>
      <c r="I32" s="480">
        <v>7</v>
      </c>
      <c r="J32" s="480">
        <v>5</v>
      </c>
      <c r="K32" s="480">
        <v>4</v>
      </c>
      <c r="L32" s="92">
        <f t="shared" si="4"/>
        <v>45</v>
      </c>
      <c r="M32" s="480">
        <v>5</v>
      </c>
      <c r="N32" s="480">
        <v>5</v>
      </c>
      <c r="O32" s="480">
        <v>5</v>
      </c>
      <c r="P32" s="480">
        <v>6</v>
      </c>
      <c r="Q32" s="480">
        <v>7</v>
      </c>
      <c r="R32" s="480">
        <v>7</v>
      </c>
      <c r="S32" s="480">
        <v>5</v>
      </c>
      <c r="T32" s="480">
        <v>7</v>
      </c>
      <c r="U32" s="480">
        <v>6</v>
      </c>
      <c r="V32" s="92">
        <f t="shared" si="5"/>
        <v>53</v>
      </c>
      <c r="W32" s="92">
        <f t="shared" si="6"/>
        <v>98</v>
      </c>
    </row>
    <row r="33" spans="1:23" x14ac:dyDescent="0.35">
      <c r="B33" s="395" t="s">
        <v>20</v>
      </c>
      <c r="C33" s="480">
        <v>6</v>
      </c>
      <c r="D33" s="480">
        <v>5</v>
      </c>
      <c r="E33" s="480">
        <v>5</v>
      </c>
      <c r="F33" s="480">
        <v>8</v>
      </c>
      <c r="G33" s="480">
        <v>7</v>
      </c>
      <c r="H33" s="480">
        <v>4</v>
      </c>
      <c r="I33" s="480">
        <v>6</v>
      </c>
      <c r="J33" s="480">
        <v>4</v>
      </c>
      <c r="K33" s="480">
        <v>5</v>
      </c>
      <c r="L33" s="92">
        <f t="shared" si="4"/>
        <v>50</v>
      </c>
      <c r="M33" s="480">
        <v>5</v>
      </c>
      <c r="N33" s="480">
        <v>5</v>
      </c>
      <c r="O33" s="480">
        <v>8</v>
      </c>
      <c r="P33" s="480">
        <v>6</v>
      </c>
      <c r="Q33" s="480">
        <v>7</v>
      </c>
      <c r="R33" s="480">
        <v>3</v>
      </c>
      <c r="S33" s="480">
        <v>6</v>
      </c>
      <c r="T33" s="480">
        <v>8</v>
      </c>
      <c r="U33" s="480">
        <v>6</v>
      </c>
      <c r="V33" s="92">
        <f t="shared" si="5"/>
        <v>54</v>
      </c>
      <c r="W33" s="92">
        <f t="shared" si="6"/>
        <v>104</v>
      </c>
    </row>
    <row r="34" spans="1:23" x14ac:dyDescent="0.35">
      <c r="B34" s="395" t="s">
        <v>19</v>
      </c>
      <c r="C34" s="480">
        <v>7</v>
      </c>
      <c r="D34" s="480">
        <v>4</v>
      </c>
      <c r="E34" s="480">
        <v>5</v>
      </c>
      <c r="F34" s="480">
        <v>7</v>
      </c>
      <c r="G34" s="480">
        <v>5</v>
      </c>
      <c r="H34" s="480">
        <v>4</v>
      </c>
      <c r="I34" s="480">
        <v>6</v>
      </c>
      <c r="J34" s="480">
        <v>3</v>
      </c>
      <c r="K34" s="480">
        <v>6</v>
      </c>
      <c r="L34" s="92">
        <f t="shared" si="4"/>
        <v>47</v>
      </c>
      <c r="M34" s="480">
        <v>7</v>
      </c>
      <c r="N34" s="480">
        <v>5</v>
      </c>
      <c r="O34" s="480">
        <v>6</v>
      </c>
      <c r="P34" s="480">
        <v>5</v>
      </c>
      <c r="Q34" s="480">
        <v>5</v>
      </c>
      <c r="R34" s="480">
        <v>4</v>
      </c>
      <c r="S34" s="480">
        <v>6</v>
      </c>
      <c r="T34" s="480">
        <v>5</v>
      </c>
      <c r="U34" s="480">
        <v>5</v>
      </c>
      <c r="V34" s="92">
        <f t="shared" si="5"/>
        <v>48</v>
      </c>
      <c r="W34" s="92">
        <f t="shared" si="6"/>
        <v>95</v>
      </c>
    </row>
    <row r="35" spans="1:23" x14ac:dyDescent="0.35">
      <c r="B35" s="395" t="s">
        <v>100</v>
      </c>
      <c r="C35" s="480">
        <v>5</v>
      </c>
      <c r="D35" s="480">
        <v>5</v>
      </c>
      <c r="E35" s="480">
        <v>6</v>
      </c>
      <c r="F35" s="480">
        <v>7</v>
      </c>
      <c r="G35" s="480">
        <v>6</v>
      </c>
      <c r="H35" s="480">
        <v>4</v>
      </c>
      <c r="I35" s="480">
        <v>4</v>
      </c>
      <c r="J35" s="480">
        <v>5</v>
      </c>
      <c r="K35" s="480">
        <v>4</v>
      </c>
      <c r="L35" s="92">
        <f t="shared" si="4"/>
        <v>46</v>
      </c>
      <c r="M35" s="480">
        <v>5</v>
      </c>
      <c r="N35" s="480">
        <v>8</v>
      </c>
      <c r="O35" s="480">
        <v>6</v>
      </c>
      <c r="P35" s="480">
        <v>5</v>
      </c>
      <c r="Q35" s="480">
        <v>6</v>
      </c>
      <c r="R35" s="480">
        <v>3</v>
      </c>
      <c r="S35" s="480">
        <v>4</v>
      </c>
      <c r="T35" s="480">
        <v>8</v>
      </c>
      <c r="U35" s="480">
        <v>6</v>
      </c>
      <c r="V35" s="92">
        <f t="shared" si="5"/>
        <v>51</v>
      </c>
      <c r="W35" s="92">
        <f t="shared" si="6"/>
        <v>97</v>
      </c>
    </row>
    <row r="36" spans="1:23" x14ac:dyDescent="0.35">
      <c r="B36" s="395" t="s">
        <v>72</v>
      </c>
      <c r="C36" s="480">
        <v>5</v>
      </c>
      <c r="D36" s="480">
        <v>5</v>
      </c>
      <c r="E36" s="480">
        <v>7</v>
      </c>
      <c r="F36" s="480">
        <v>7</v>
      </c>
      <c r="G36" s="480">
        <v>4</v>
      </c>
      <c r="H36" s="480">
        <v>8</v>
      </c>
      <c r="I36" s="480">
        <v>5</v>
      </c>
      <c r="J36" s="480">
        <v>3</v>
      </c>
      <c r="K36" s="480">
        <v>6</v>
      </c>
      <c r="L36" s="92">
        <f t="shared" si="4"/>
        <v>50</v>
      </c>
      <c r="M36" s="480">
        <v>4</v>
      </c>
      <c r="N36" s="480">
        <v>6</v>
      </c>
      <c r="O36" s="480">
        <v>8</v>
      </c>
      <c r="P36" s="480">
        <v>4</v>
      </c>
      <c r="Q36" s="480">
        <v>5</v>
      </c>
      <c r="R36" s="480">
        <v>3</v>
      </c>
      <c r="S36" s="480">
        <v>5</v>
      </c>
      <c r="T36" s="480">
        <v>5</v>
      </c>
      <c r="U36" s="480">
        <v>5</v>
      </c>
      <c r="V36" s="92">
        <f t="shared" si="5"/>
        <v>45</v>
      </c>
      <c r="W36" s="92">
        <f t="shared" si="6"/>
        <v>95</v>
      </c>
    </row>
    <row r="37" spans="1:23" x14ac:dyDescent="0.35">
      <c r="B37" s="395" t="s">
        <v>281</v>
      </c>
      <c r="C37" s="480">
        <v>6</v>
      </c>
      <c r="D37" s="480">
        <v>8</v>
      </c>
      <c r="E37" s="480">
        <v>7</v>
      </c>
      <c r="F37" s="480">
        <v>6</v>
      </c>
      <c r="G37" s="480">
        <v>4</v>
      </c>
      <c r="H37" s="480">
        <v>5</v>
      </c>
      <c r="I37" s="480">
        <v>7</v>
      </c>
      <c r="J37" s="480">
        <v>4</v>
      </c>
      <c r="K37" s="480">
        <v>8</v>
      </c>
      <c r="L37" s="92">
        <f t="shared" si="4"/>
        <v>55</v>
      </c>
      <c r="M37" s="480">
        <v>5</v>
      </c>
      <c r="N37" s="480">
        <v>6</v>
      </c>
      <c r="O37" s="480">
        <v>7</v>
      </c>
      <c r="P37" s="480">
        <v>6</v>
      </c>
      <c r="Q37" s="480">
        <v>8</v>
      </c>
      <c r="R37" s="480">
        <v>6</v>
      </c>
      <c r="S37" s="480">
        <v>8</v>
      </c>
      <c r="T37" s="480">
        <v>7</v>
      </c>
      <c r="U37" s="480">
        <v>5</v>
      </c>
      <c r="V37" s="92">
        <f t="shared" si="5"/>
        <v>58</v>
      </c>
      <c r="W37" s="92">
        <f t="shared" si="6"/>
        <v>113</v>
      </c>
    </row>
    <row r="38" spans="1:23" x14ac:dyDescent="0.35">
      <c r="B38" s="395" t="s">
        <v>71</v>
      </c>
      <c r="C38" s="480">
        <v>5</v>
      </c>
      <c r="D38" s="480">
        <v>6</v>
      </c>
      <c r="E38" s="480">
        <v>4</v>
      </c>
      <c r="F38" s="480">
        <v>7</v>
      </c>
      <c r="G38" s="480">
        <v>3</v>
      </c>
      <c r="H38" s="480">
        <v>4</v>
      </c>
      <c r="I38" s="480">
        <v>5</v>
      </c>
      <c r="J38" s="480">
        <v>4</v>
      </c>
      <c r="K38" s="480">
        <v>5</v>
      </c>
      <c r="L38" s="92">
        <f t="shared" si="4"/>
        <v>43</v>
      </c>
      <c r="M38" s="480">
        <v>3</v>
      </c>
      <c r="N38" s="480">
        <v>4</v>
      </c>
      <c r="O38" s="480">
        <v>5</v>
      </c>
      <c r="P38" s="480">
        <v>5</v>
      </c>
      <c r="Q38" s="480">
        <v>7</v>
      </c>
      <c r="R38" s="480">
        <v>5</v>
      </c>
      <c r="S38" s="480">
        <v>7</v>
      </c>
      <c r="T38" s="480">
        <v>6</v>
      </c>
      <c r="U38" s="480">
        <v>8</v>
      </c>
      <c r="V38" s="92">
        <f t="shared" si="5"/>
        <v>50</v>
      </c>
      <c r="W38" s="92">
        <f t="shared" si="6"/>
        <v>93</v>
      </c>
    </row>
    <row r="39" spans="1:23" x14ac:dyDescent="0.35">
      <c r="B39" s="395" t="s">
        <v>11</v>
      </c>
      <c r="C39" s="480">
        <v>5</v>
      </c>
      <c r="D39" s="480">
        <v>5</v>
      </c>
      <c r="E39" s="480">
        <v>6</v>
      </c>
      <c r="F39" s="480">
        <v>6</v>
      </c>
      <c r="G39" s="480">
        <v>4</v>
      </c>
      <c r="H39" s="480">
        <v>4</v>
      </c>
      <c r="I39" s="480">
        <v>4</v>
      </c>
      <c r="J39" s="480">
        <v>3</v>
      </c>
      <c r="K39" s="480">
        <v>4</v>
      </c>
      <c r="L39" s="92">
        <f t="shared" si="4"/>
        <v>41</v>
      </c>
      <c r="M39" s="480">
        <v>4</v>
      </c>
      <c r="N39" s="480">
        <v>5</v>
      </c>
      <c r="O39" s="480">
        <v>6</v>
      </c>
      <c r="P39" s="480">
        <v>3</v>
      </c>
      <c r="Q39" s="480">
        <v>5</v>
      </c>
      <c r="R39" s="480">
        <v>6</v>
      </c>
      <c r="S39" s="480">
        <v>6</v>
      </c>
      <c r="T39" s="480">
        <v>5</v>
      </c>
      <c r="U39" s="480">
        <v>5</v>
      </c>
      <c r="V39" s="92">
        <f t="shared" si="5"/>
        <v>45</v>
      </c>
      <c r="W39" s="92">
        <f t="shared" si="6"/>
        <v>86</v>
      </c>
    </row>
    <row r="40" spans="1:23" x14ac:dyDescent="0.35">
      <c r="B40" s="395" t="s">
        <v>105</v>
      </c>
      <c r="C40" s="480">
        <v>5</v>
      </c>
      <c r="D40" s="480">
        <v>6</v>
      </c>
      <c r="E40" s="480">
        <v>4</v>
      </c>
      <c r="F40" s="480">
        <v>6</v>
      </c>
      <c r="G40" s="480">
        <v>6</v>
      </c>
      <c r="H40" s="480">
        <v>3</v>
      </c>
      <c r="I40" s="480">
        <v>5</v>
      </c>
      <c r="J40" s="480">
        <v>4</v>
      </c>
      <c r="K40" s="480">
        <v>6</v>
      </c>
      <c r="L40" s="92">
        <f t="shared" si="4"/>
        <v>45</v>
      </c>
      <c r="M40" s="480">
        <v>6</v>
      </c>
      <c r="N40" s="480">
        <v>6</v>
      </c>
      <c r="O40" s="480">
        <v>5</v>
      </c>
      <c r="P40" s="480">
        <v>4</v>
      </c>
      <c r="Q40" s="480">
        <v>6</v>
      </c>
      <c r="R40" s="480">
        <v>4</v>
      </c>
      <c r="S40" s="480">
        <v>6</v>
      </c>
      <c r="T40" s="480">
        <v>6</v>
      </c>
      <c r="U40" s="480">
        <v>5</v>
      </c>
      <c r="V40" s="92">
        <f t="shared" si="5"/>
        <v>48</v>
      </c>
      <c r="W40" s="92">
        <f t="shared" si="6"/>
        <v>93</v>
      </c>
    </row>
    <row r="41" spans="1:23" x14ac:dyDescent="0.35">
      <c r="B41" s="395" t="s">
        <v>96</v>
      </c>
      <c r="C41" s="480">
        <v>4</v>
      </c>
      <c r="D41" s="480">
        <v>4</v>
      </c>
      <c r="E41" s="480">
        <v>4</v>
      </c>
      <c r="F41" s="480">
        <v>5</v>
      </c>
      <c r="G41" s="480">
        <v>5</v>
      </c>
      <c r="H41" s="480">
        <v>4</v>
      </c>
      <c r="I41" s="480">
        <v>5</v>
      </c>
      <c r="J41" s="480">
        <v>4</v>
      </c>
      <c r="K41" s="480">
        <v>5</v>
      </c>
      <c r="L41" s="92">
        <f t="shared" si="4"/>
        <v>40</v>
      </c>
      <c r="M41" s="480">
        <v>6</v>
      </c>
      <c r="N41" s="480">
        <v>4</v>
      </c>
      <c r="O41" s="480">
        <v>5</v>
      </c>
      <c r="P41" s="480">
        <v>3</v>
      </c>
      <c r="Q41" s="480">
        <v>6</v>
      </c>
      <c r="R41" s="480">
        <v>4</v>
      </c>
      <c r="S41" s="480">
        <v>4</v>
      </c>
      <c r="T41" s="480">
        <v>6</v>
      </c>
      <c r="U41" s="480">
        <v>5</v>
      </c>
      <c r="V41" s="92">
        <f t="shared" si="5"/>
        <v>43</v>
      </c>
      <c r="W41" s="92">
        <f t="shared" si="6"/>
        <v>83</v>
      </c>
    </row>
    <row r="44" spans="1:23" ht="21" x14ac:dyDescent="0.5">
      <c r="A44" s="1"/>
      <c r="B44" s="282" t="s">
        <v>278</v>
      </c>
      <c r="C44" s="260"/>
      <c r="D44" s="260"/>
      <c r="E44" s="260"/>
      <c r="F44" s="260"/>
      <c r="G44" s="128"/>
      <c r="H44" s="128"/>
      <c r="I44" s="281"/>
      <c r="J44" s="282"/>
      <c r="K44" s="128"/>
      <c r="L44" s="128"/>
      <c r="M44" s="128"/>
      <c r="N44" s="128"/>
      <c r="O44" s="128"/>
      <c r="P44" s="128"/>
      <c r="Q44" s="281"/>
      <c r="R44" s="282"/>
      <c r="S44" s="128"/>
      <c r="T44" s="128"/>
      <c r="U44" s="128"/>
      <c r="V44" s="128"/>
      <c r="W44" s="128"/>
    </row>
    <row r="45" spans="1:23" x14ac:dyDescent="0.35">
      <c r="A45" s="1"/>
      <c r="B45" s="283" t="s">
        <v>0</v>
      </c>
      <c r="C45" s="8">
        <v>1</v>
      </c>
      <c r="D45" s="8">
        <v>2</v>
      </c>
      <c r="E45" s="8">
        <v>3</v>
      </c>
      <c r="F45" s="8">
        <v>4</v>
      </c>
      <c r="G45" s="8">
        <v>5</v>
      </c>
      <c r="H45" s="8">
        <v>6</v>
      </c>
      <c r="I45" s="8">
        <v>7</v>
      </c>
      <c r="J45" s="8">
        <v>8</v>
      </c>
      <c r="K45" s="8">
        <v>9</v>
      </c>
      <c r="L45" s="8" t="s">
        <v>1</v>
      </c>
      <c r="M45" s="8">
        <v>10</v>
      </c>
      <c r="N45" s="8">
        <v>11</v>
      </c>
      <c r="O45" s="8">
        <v>12</v>
      </c>
      <c r="P45" s="8">
        <v>13</v>
      </c>
      <c r="Q45" s="8">
        <v>14</v>
      </c>
      <c r="R45" s="8">
        <v>15</v>
      </c>
      <c r="S45" s="8">
        <v>16</v>
      </c>
      <c r="T45" s="8">
        <v>17</v>
      </c>
      <c r="U45" s="8">
        <v>18</v>
      </c>
      <c r="V45" s="8" t="s">
        <v>14</v>
      </c>
      <c r="W45" s="8" t="s">
        <v>16</v>
      </c>
    </row>
    <row r="46" spans="1:23" x14ac:dyDescent="0.35">
      <c r="A46" s="1"/>
      <c r="B46" s="284" t="s">
        <v>2</v>
      </c>
      <c r="C46" s="91">
        <v>4</v>
      </c>
      <c r="D46" s="91">
        <v>5</v>
      </c>
      <c r="E46" s="91">
        <v>3</v>
      </c>
      <c r="F46" s="91">
        <v>4</v>
      </c>
      <c r="G46" s="91">
        <v>4</v>
      </c>
      <c r="H46" s="91">
        <v>5</v>
      </c>
      <c r="I46" s="91">
        <v>3</v>
      </c>
      <c r="J46" s="91">
        <v>4</v>
      </c>
      <c r="K46" s="91">
        <v>4</v>
      </c>
      <c r="L46" s="92">
        <f>SUM(C46:K46)</f>
        <v>36</v>
      </c>
      <c r="M46" s="91">
        <v>4</v>
      </c>
      <c r="N46" s="91">
        <v>4</v>
      </c>
      <c r="O46" s="91">
        <v>3</v>
      </c>
      <c r="P46" s="91">
        <v>4</v>
      </c>
      <c r="Q46" s="91">
        <v>4</v>
      </c>
      <c r="R46" s="91">
        <v>5</v>
      </c>
      <c r="S46" s="91">
        <v>3</v>
      </c>
      <c r="T46" s="91">
        <v>5</v>
      </c>
      <c r="U46" s="91">
        <v>4</v>
      </c>
      <c r="V46" s="92">
        <f t="shared" ref="V46:V62" si="7">SUM(M46:U46)</f>
        <v>36</v>
      </c>
      <c r="W46" s="92">
        <f>SUM(V46+L46)</f>
        <v>72</v>
      </c>
    </row>
    <row r="47" spans="1:23" x14ac:dyDescent="0.35">
      <c r="B47" s="395" t="s">
        <v>9</v>
      </c>
      <c r="C47" s="480">
        <v>8</v>
      </c>
      <c r="D47" s="480">
        <v>7</v>
      </c>
      <c r="E47" s="480">
        <v>4</v>
      </c>
      <c r="F47" s="480">
        <v>5</v>
      </c>
      <c r="G47" s="480">
        <v>5</v>
      </c>
      <c r="H47" s="480">
        <v>7</v>
      </c>
      <c r="I47" s="480">
        <v>4</v>
      </c>
      <c r="J47" s="480">
        <v>7</v>
      </c>
      <c r="K47" s="480">
        <v>4</v>
      </c>
      <c r="L47" s="92">
        <f t="shared" ref="L47:L62" si="8">SUM(C47:K47)</f>
        <v>51</v>
      </c>
      <c r="M47" s="480">
        <v>5</v>
      </c>
      <c r="N47" s="480">
        <v>7</v>
      </c>
      <c r="O47" s="480">
        <v>4</v>
      </c>
      <c r="P47" s="480">
        <v>6</v>
      </c>
      <c r="Q47" s="480">
        <v>4</v>
      </c>
      <c r="R47" s="480">
        <v>7</v>
      </c>
      <c r="S47" s="480">
        <v>4</v>
      </c>
      <c r="T47" s="480">
        <v>5</v>
      </c>
      <c r="U47" s="480">
        <v>4</v>
      </c>
      <c r="V47" s="92">
        <f t="shared" si="7"/>
        <v>46</v>
      </c>
      <c r="W47" s="92">
        <f t="shared" ref="W47:W62" si="9">SUM(L47+V47)</f>
        <v>97</v>
      </c>
    </row>
    <row r="48" spans="1:23" x14ac:dyDescent="0.35">
      <c r="B48" s="395" t="s">
        <v>6</v>
      </c>
      <c r="C48" s="480">
        <v>4</v>
      </c>
      <c r="D48" s="480">
        <v>5</v>
      </c>
      <c r="E48" s="480">
        <v>3</v>
      </c>
      <c r="F48" s="480">
        <v>4</v>
      </c>
      <c r="G48" s="480">
        <v>5</v>
      </c>
      <c r="H48" s="480">
        <v>6</v>
      </c>
      <c r="I48" s="480">
        <v>4</v>
      </c>
      <c r="J48" s="480">
        <v>5</v>
      </c>
      <c r="K48" s="480">
        <v>4</v>
      </c>
      <c r="L48" s="92">
        <f t="shared" si="8"/>
        <v>40</v>
      </c>
      <c r="M48" s="480">
        <v>4</v>
      </c>
      <c r="N48" s="480">
        <v>4</v>
      </c>
      <c r="O48" s="480">
        <v>4</v>
      </c>
      <c r="P48" s="480">
        <v>4</v>
      </c>
      <c r="Q48" s="480">
        <v>6</v>
      </c>
      <c r="R48" s="480">
        <v>7</v>
      </c>
      <c r="S48" s="480">
        <v>3</v>
      </c>
      <c r="T48" s="480">
        <v>6</v>
      </c>
      <c r="U48" s="480">
        <v>4</v>
      </c>
      <c r="V48" s="92">
        <f t="shared" si="7"/>
        <v>42</v>
      </c>
      <c r="W48" s="92">
        <f t="shared" si="9"/>
        <v>82</v>
      </c>
    </row>
    <row r="49" spans="2:23" x14ac:dyDescent="0.35">
      <c r="B49" s="395" t="s">
        <v>97</v>
      </c>
      <c r="C49" s="480">
        <v>7</v>
      </c>
      <c r="D49" s="480">
        <v>8</v>
      </c>
      <c r="E49" s="480">
        <v>4</v>
      </c>
      <c r="F49" s="480">
        <v>8</v>
      </c>
      <c r="G49" s="480">
        <v>5</v>
      </c>
      <c r="H49" s="480">
        <v>6</v>
      </c>
      <c r="I49" s="480">
        <v>4</v>
      </c>
      <c r="J49" s="480">
        <v>5</v>
      </c>
      <c r="K49" s="480">
        <v>5</v>
      </c>
      <c r="L49" s="92">
        <f t="shared" si="8"/>
        <v>52</v>
      </c>
      <c r="M49" s="480">
        <v>5</v>
      </c>
      <c r="N49" s="480">
        <v>5</v>
      </c>
      <c r="O49" s="480">
        <v>4</v>
      </c>
      <c r="P49" s="480">
        <v>6</v>
      </c>
      <c r="Q49" s="480">
        <v>6</v>
      </c>
      <c r="R49" s="480">
        <v>8</v>
      </c>
      <c r="S49" s="480">
        <v>3</v>
      </c>
      <c r="T49" s="480">
        <v>7</v>
      </c>
      <c r="U49" s="480">
        <v>5</v>
      </c>
      <c r="V49" s="92">
        <f t="shared" si="7"/>
        <v>49</v>
      </c>
      <c r="W49" s="92">
        <f t="shared" si="9"/>
        <v>101</v>
      </c>
    </row>
    <row r="50" spans="2:23" x14ac:dyDescent="0.35">
      <c r="B50" s="395" t="s">
        <v>98</v>
      </c>
      <c r="C50" s="480">
        <v>6</v>
      </c>
      <c r="D50" s="480">
        <v>5</v>
      </c>
      <c r="E50" s="480">
        <v>5</v>
      </c>
      <c r="F50" s="480">
        <v>4</v>
      </c>
      <c r="G50" s="480">
        <v>4</v>
      </c>
      <c r="H50" s="480">
        <v>6</v>
      </c>
      <c r="I50" s="480">
        <v>4</v>
      </c>
      <c r="J50" s="480">
        <v>5</v>
      </c>
      <c r="K50" s="480">
        <v>4</v>
      </c>
      <c r="L50" s="92">
        <f t="shared" si="8"/>
        <v>43</v>
      </c>
      <c r="M50" s="480">
        <v>7</v>
      </c>
      <c r="N50" s="480">
        <v>5</v>
      </c>
      <c r="O50" s="480">
        <v>3</v>
      </c>
      <c r="P50" s="480">
        <v>6</v>
      </c>
      <c r="Q50" s="480">
        <v>8</v>
      </c>
      <c r="R50" s="480">
        <v>7</v>
      </c>
      <c r="S50" s="480">
        <v>3</v>
      </c>
      <c r="T50" s="480">
        <v>8</v>
      </c>
      <c r="U50" s="480">
        <v>3</v>
      </c>
      <c r="V50" s="92">
        <f t="shared" si="7"/>
        <v>50</v>
      </c>
      <c r="W50" s="92">
        <f t="shared" si="9"/>
        <v>93</v>
      </c>
    </row>
    <row r="51" spans="2:23" x14ac:dyDescent="0.35">
      <c r="B51" s="395" t="s">
        <v>7</v>
      </c>
      <c r="C51" s="480">
        <v>4</v>
      </c>
      <c r="D51" s="480">
        <v>5</v>
      </c>
      <c r="E51" s="480">
        <v>4</v>
      </c>
      <c r="F51" s="480">
        <v>5</v>
      </c>
      <c r="G51" s="480">
        <v>4</v>
      </c>
      <c r="H51" s="480">
        <v>4</v>
      </c>
      <c r="I51" s="480">
        <v>3</v>
      </c>
      <c r="J51" s="480">
        <v>4</v>
      </c>
      <c r="K51" s="480">
        <v>6</v>
      </c>
      <c r="L51" s="92">
        <f t="shared" si="8"/>
        <v>39</v>
      </c>
      <c r="M51" s="480">
        <v>5</v>
      </c>
      <c r="N51" s="480">
        <v>5</v>
      </c>
      <c r="O51" s="480">
        <v>4</v>
      </c>
      <c r="P51" s="480">
        <v>4</v>
      </c>
      <c r="Q51" s="480">
        <v>5</v>
      </c>
      <c r="R51" s="480">
        <v>6</v>
      </c>
      <c r="S51" s="480">
        <v>4</v>
      </c>
      <c r="T51" s="480">
        <v>5</v>
      </c>
      <c r="U51" s="480">
        <v>5</v>
      </c>
      <c r="V51" s="92">
        <f t="shared" si="7"/>
        <v>43</v>
      </c>
      <c r="W51" s="92">
        <f t="shared" si="9"/>
        <v>82</v>
      </c>
    </row>
    <row r="52" spans="2:23" x14ac:dyDescent="0.35">
      <c r="B52" s="395" t="s">
        <v>94</v>
      </c>
      <c r="C52" s="480">
        <v>4</v>
      </c>
      <c r="D52" s="480">
        <v>5</v>
      </c>
      <c r="E52" s="480">
        <v>5</v>
      </c>
      <c r="F52" s="480">
        <v>4</v>
      </c>
      <c r="G52" s="480">
        <v>7</v>
      </c>
      <c r="H52" s="480">
        <v>5</v>
      </c>
      <c r="I52" s="480">
        <v>4</v>
      </c>
      <c r="J52" s="480">
        <v>4</v>
      </c>
      <c r="K52" s="480">
        <v>4</v>
      </c>
      <c r="L52" s="92">
        <f t="shared" si="8"/>
        <v>42</v>
      </c>
      <c r="M52" s="480">
        <v>4</v>
      </c>
      <c r="N52" s="480">
        <v>6</v>
      </c>
      <c r="O52" s="480">
        <v>3</v>
      </c>
      <c r="P52" s="480">
        <v>6</v>
      </c>
      <c r="Q52" s="480">
        <v>4</v>
      </c>
      <c r="R52" s="480">
        <v>7</v>
      </c>
      <c r="S52" s="480">
        <v>3</v>
      </c>
      <c r="T52" s="480">
        <v>4</v>
      </c>
      <c r="U52" s="480">
        <v>4</v>
      </c>
      <c r="V52" s="92">
        <f t="shared" si="7"/>
        <v>41</v>
      </c>
      <c r="W52" s="92">
        <f t="shared" si="9"/>
        <v>83</v>
      </c>
    </row>
    <row r="53" spans="2:23" x14ac:dyDescent="0.35">
      <c r="B53" s="395" t="s">
        <v>13</v>
      </c>
      <c r="C53" s="480">
        <v>6</v>
      </c>
      <c r="D53" s="480">
        <v>6</v>
      </c>
      <c r="E53" s="480">
        <v>5</v>
      </c>
      <c r="F53" s="480">
        <v>4</v>
      </c>
      <c r="G53" s="480">
        <v>5</v>
      </c>
      <c r="H53" s="480">
        <v>6</v>
      </c>
      <c r="I53" s="480">
        <v>5</v>
      </c>
      <c r="J53" s="480">
        <v>4</v>
      </c>
      <c r="K53" s="480">
        <v>5</v>
      </c>
      <c r="L53" s="92">
        <f t="shared" si="8"/>
        <v>46</v>
      </c>
      <c r="M53" s="480">
        <v>4</v>
      </c>
      <c r="N53" s="480">
        <v>6</v>
      </c>
      <c r="O53" s="480">
        <v>3</v>
      </c>
      <c r="P53" s="480">
        <v>5</v>
      </c>
      <c r="Q53" s="480">
        <v>5</v>
      </c>
      <c r="R53" s="480">
        <v>5</v>
      </c>
      <c r="S53" s="480">
        <v>3</v>
      </c>
      <c r="T53" s="480">
        <v>5</v>
      </c>
      <c r="U53" s="480">
        <v>5</v>
      </c>
      <c r="V53" s="92">
        <f t="shared" si="7"/>
        <v>41</v>
      </c>
      <c r="W53" s="92">
        <f t="shared" si="9"/>
        <v>87</v>
      </c>
    </row>
    <row r="54" spans="2:23" x14ac:dyDescent="0.35">
      <c r="B54" s="395" t="s">
        <v>20</v>
      </c>
      <c r="C54" s="480">
        <v>8</v>
      </c>
      <c r="D54" s="480">
        <v>7</v>
      </c>
      <c r="E54" s="480">
        <v>5</v>
      </c>
      <c r="F54" s="480">
        <v>6</v>
      </c>
      <c r="G54" s="480">
        <v>6</v>
      </c>
      <c r="H54" s="480">
        <v>7</v>
      </c>
      <c r="I54" s="480">
        <v>5</v>
      </c>
      <c r="J54" s="480">
        <v>7</v>
      </c>
      <c r="K54" s="480">
        <v>6</v>
      </c>
      <c r="L54" s="92">
        <f t="shared" si="8"/>
        <v>57</v>
      </c>
      <c r="M54" s="480">
        <v>6</v>
      </c>
      <c r="N54" s="480">
        <v>5</v>
      </c>
      <c r="O54" s="480">
        <v>4</v>
      </c>
      <c r="P54" s="480">
        <v>6</v>
      </c>
      <c r="Q54" s="480">
        <v>5</v>
      </c>
      <c r="R54" s="480">
        <v>6</v>
      </c>
      <c r="S54" s="480">
        <v>4</v>
      </c>
      <c r="T54" s="480">
        <v>8</v>
      </c>
      <c r="U54" s="480">
        <v>5</v>
      </c>
      <c r="V54" s="92">
        <f t="shared" si="7"/>
        <v>49</v>
      </c>
      <c r="W54" s="92">
        <f t="shared" si="9"/>
        <v>106</v>
      </c>
    </row>
    <row r="55" spans="2:23" x14ac:dyDescent="0.35">
      <c r="B55" s="395" t="s">
        <v>19</v>
      </c>
      <c r="C55" s="480">
        <v>5</v>
      </c>
      <c r="D55" s="480">
        <v>6</v>
      </c>
      <c r="E55" s="480">
        <v>4</v>
      </c>
      <c r="F55" s="480">
        <v>6</v>
      </c>
      <c r="G55" s="480">
        <v>6</v>
      </c>
      <c r="H55" s="480">
        <v>6</v>
      </c>
      <c r="I55" s="480">
        <v>4</v>
      </c>
      <c r="J55" s="480">
        <v>6</v>
      </c>
      <c r="K55" s="480">
        <v>4</v>
      </c>
      <c r="L55" s="92">
        <f t="shared" si="8"/>
        <v>47</v>
      </c>
      <c r="M55" s="480">
        <v>4</v>
      </c>
      <c r="N55" s="480">
        <v>5</v>
      </c>
      <c r="O55" s="480">
        <v>2</v>
      </c>
      <c r="P55" s="480">
        <v>5</v>
      </c>
      <c r="Q55" s="480">
        <v>5</v>
      </c>
      <c r="R55" s="480">
        <v>6</v>
      </c>
      <c r="S55" s="480">
        <v>4</v>
      </c>
      <c r="T55" s="480">
        <v>6</v>
      </c>
      <c r="U55" s="480">
        <v>4</v>
      </c>
      <c r="V55" s="92">
        <f t="shared" si="7"/>
        <v>41</v>
      </c>
      <c r="W55" s="92">
        <f t="shared" si="9"/>
        <v>88</v>
      </c>
    </row>
    <row r="56" spans="2:23" x14ac:dyDescent="0.35">
      <c r="B56" s="395" t="s">
        <v>100</v>
      </c>
      <c r="C56" s="480">
        <v>5</v>
      </c>
      <c r="D56" s="480">
        <v>7</v>
      </c>
      <c r="E56" s="480">
        <v>7</v>
      </c>
      <c r="F56" s="480">
        <v>7</v>
      </c>
      <c r="G56" s="480">
        <v>5</v>
      </c>
      <c r="H56" s="480">
        <v>8</v>
      </c>
      <c r="I56" s="480">
        <v>3</v>
      </c>
      <c r="J56" s="480">
        <v>5</v>
      </c>
      <c r="K56" s="480">
        <v>6</v>
      </c>
      <c r="L56" s="92">
        <f t="shared" si="8"/>
        <v>53</v>
      </c>
      <c r="M56" s="480">
        <v>7</v>
      </c>
      <c r="N56" s="480">
        <v>5</v>
      </c>
      <c r="O56" s="480">
        <v>6</v>
      </c>
      <c r="P56" s="480">
        <v>6</v>
      </c>
      <c r="Q56" s="480">
        <v>5</v>
      </c>
      <c r="R56" s="480">
        <v>7</v>
      </c>
      <c r="S56" s="480">
        <v>5</v>
      </c>
      <c r="T56" s="480">
        <v>6</v>
      </c>
      <c r="U56" s="480">
        <v>4</v>
      </c>
      <c r="V56" s="92">
        <f t="shared" si="7"/>
        <v>51</v>
      </c>
      <c r="W56" s="92">
        <f t="shared" si="9"/>
        <v>104</v>
      </c>
    </row>
    <row r="57" spans="2:23" x14ac:dyDescent="0.35">
      <c r="B57" s="395" t="s">
        <v>72</v>
      </c>
      <c r="C57" s="480">
        <v>5</v>
      </c>
      <c r="D57" s="480">
        <v>6</v>
      </c>
      <c r="E57" s="480">
        <v>5</v>
      </c>
      <c r="F57" s="480">
        <v>4</v>
      </c>
      <c r="G57" s="480">
        <v>6</v>
      </c>
      <c r="H57" s="480">
        <v>6</v>
      </c>
      <c r="I57" s="480">
        <v>4</v>
      </c>
      <c r="J57" s="480">
        <v>4</v>
      </c>
      <c r="K57" s="480">
        <v>5</v>
      </c>
      <c r="L57" s="92">
        <f t="shared" si="8"/>
        <v>45</v>
      </c>
      <c r="M57" s="480">
        <v>4</v>
      </c>
      <c r="N57" s="480">
        <v>5</v>
      </c>
      <c r="O57" s="480">
        <v>5</v>
      </c>
      <c r="P57" s="480">
        <v>5</v>
      </c>
      <c r="Q57" s="480">
        <v>5</v>
      </c>
      <c r="R57" s="480">
        <v>6</v>
      </c>
      <c r="S57" s="480">
        <v>3</v>
      </c>
      <c r="T57" s="480">
        <v>5</v>
      </c>
      <c r="U57" s="480">
        <v>4</v>
      </c>
      <c r="V57" s="92">
        <f t="shared" si="7"/>
        <v>42</v>
      </c>
      <c r="W57" s="92">
        <f t="shared" si="9"/>
        <v>87</v>
      </c>
    </row>
    <row r="58" spans="2:23" x14ac:dyDescent="0.35">
      <c r="B58" s="395" t="s">
        <v>281</v>
      </c>
      <c r="C58" s="480">
        <v>8</v>
      </c>
      <c r="D58" s="480">
        <v>7</v>
      </c>
      <c r="E58" s="480">
        <v>7</v>
      </c>
      <c r="F58" s="480">
        <v>5</v>
      </c>
      <c r="G58" s="480">
        <v>5</v>
      </c>
      <c r="H58" s="480">
        <v>6</v>
      </c>
      <c r="I58" s="480">
        <v>4</v>
      </c>
      <c r="J58" s="480">
        <v>6</v>
      </c>
      <c r="K58" s="480">
        <v>8</v>
      </c>
      <c r="L58" s="92">
        <f t="shared" si="8"/>
        <v>56</v>
      </c>
      <c r="M58" s="480">
        <v>5</v>
      </c>
      <c r="N58" s="480">
        <v>7</v>
      </c>
      <c r="O58" s="480">
        <v>4</v>
      </c>
      <c r="P58" s="480">
        <v>6</v>
      </c>
      <c r="Q58" s="480">
        <v>5</v>
      </c>
      <c r="R58" s="480">
        <v>7</v>
      </c>
      <c r="S58" s="480">
        <v>3</v>
      </c>
      <c r="T58" s="480">
        <v>8</v>
      </c>
      <c r="U58" s="480">
        <v>5</v>
      </c>
      <c r="V58" s="92">
        <f t="shared" si="7"/>
        <v>50</v>
      </c>
      <c r="W58" s="92">
        <f t="shared" si="9"/>
        <v>106</v>
      </c>
    </row>
    <row r="59" spans="2:23" x14ac:dyDescent="0.35">
      <c r="B59" s="395" t="s">
        <v>71</v>
      </c>
      <c r="C59" s="480">
        <v>6</v>
      </c>
      <c r="D59" s="480">
        <v>5</v>
      </c>
      <c r="E59" s="480">
        <v>4</v>
      </c>
      <c r="F59" s="480">
        <v>5</v>
      </c>
      <c r="G59" s="480">
        <v>5</v>
      </c>
      <c r="H59" s="480">
        <v>8</v>
      </c>
      <c r="I59" s="480">
        <v>4</v>
      </c>
      <c r="J59" s="480">
        <v>4</v>
      </c>
      <c r="K59" s="480">
        <v>7</v>
      </c>
      <c r="L59" s="92">
        <f t="shared" si="8"/>
        <v>48</v>
      </c>
      <c r="M59" s="480">
        <v>4</v>
      </c>
      <c r="N59" s="480">
        <v>7</v>
      </c>
      <c r="O59" s="480">
        <v>5</v>
      </c>
      <c r="P59" s="480">
        <v>6</v>
      </c>
      <c r="Q59" s="480">
        <v>7</v>
      </c>
      <c r="R59" s="480">
        <v>8</v>
      </c>
      <c r="S59" s="480">
        <v>4</v>
      </c>
      <c r="T59" s="480">
        <v>8</v>
      </c>
      <c r="U59" s="480">
        <v>6</v>
      </c>
      <c r="V59" s="92">
        <f t="shared" si="7"/>
        <v>55</v>
      </c>
      <c r="W59" s="92">
        <f t="shared" si="9"/>
        <v>103</v>
      </c>
    </row>
    <row r="60" spans="2:23" x14ac:dyDescent="0.35">
      <c r="B60" s="395" t="s">
        <v>11</v>
      </c>
      <c r="C60" s="480">
        <v>6</v>
      </c>
      <c r="D60" s="480">
        <v>7</v>
      </c>
      <c r="E60" s="480">
        <v>3</v>
      </c>
      <c r="F60" s="480">
        <v>4</v>
      </c>
      <c r="G60" s="480">
        <v>5</v>
      </c>
      <c r="H60" s="480">
        <v>8</v>
      </c>
      <c r="I60" s="480">
        <v>4</v>
      </c>
      <c r="J60" s="480">
        <v>5</v>
      </c>
      <c r="K60" s="480">
        <v>8</v>
      </c>
      <c r="L60" s="92">
        <f t="shared" si="8"/>
        <v>50</v>
      </c>
      <c r="M60" s="480">
        <v>6</v>
      </c>
      <c r="N60" s="480">
        <v>4</v>
      </c>
      <c r="O60" s="480">
        <v>4</v>
      </c>
      <c r="P60" s="480">
        <v>5</v>
      </c>
      <c r="Q60" s="480">
        <v>5</v>
      </c>
      <c r="R60" s="480">
        <v>6</v>
      </c>
      <c r="S60" s="480">
        <v>3</v>
      </c>
      <c r="T60" s="480">
        <v>5</v>
      </c>
      <c r="U60" s="480">
        <v>4</v>
      </c>
      <c r="V60" s="92">
        <f t="shared" si="7"/>
        <v>42</v>
      </c>
      <c r="W60" s="92">
        <f t="shared" si="9"/>
        <v>92</v>
      </c>
    </row>
    <row r="61" spans="2:23" x14ac:dyDescent="0.35">
      <c r="B61" s="395" t="s">
        <v>105</v>
      </c>
      <c r="C61" s="480">
        <v>5</v>
      </c>
      <c r="D61" s="480">
        <v>5</v>
      </c>
      <c r="E61" s="480">
        <v>4</v>
      </c>
      <c r="F61" s="480">
        <v>6</v>
      </c>
      <c r="G61" s="480">
        <v>5</v>
      </c>
      <c r="H61" s="480">
        <v>4</v>
      </c>
      <c r="I61" s="480">
        <v>4</v>
      </c>
      <c r="J61" s="480">
        <v>6</v>
      </c>
      <c r="K61" s="480">
        <v>4</v>
      </c>
      <c r="L61" s="92">
        <f t="shared" si="8"/>
        <v>43</v>
      </c>
      <c r="M61" s="480">
        <v>7</v>
      </c>
      <c r="N61" s="480">
        <v>6</v>
      </c>
      <c r="O61" s="480">
        <v>4</v>
      </c>
      <c r="P61" s="480">
        <v>7</v>
      </c>
      <c r="Q61" s="480">
        <v>5</v>
      </c>
      <c r="R61" s="480">
        <v>6</v>
      </c>
      <c r="S61" s="480">
        <v>4</v>
      </c>
      <c r="T61" s="480">
        <v>7</v>
      </c>
      <c r="U61" s="480">
        <v>5</v>
      </c>
      <c r="V61" s="92">
        <f t="shared" si="7"/>
        <v>51</v>
      </c>
      <c r="W61" s="92">
        <f t="shared" si="9"/>
        <v>94</v>
      </c>
    </row>
    <row r="62" spans="2:23" x14ac:dyDescent="0.35">
      <c r="B62" s="395" t="s">
        <v>96</v>
      </c>
      <c r="C62" s="480">
        <v>7</v>
      </c>
      <c r="D62" s="480">
        <v>7</v>
      </c>
      <c r="E62" s="480">
        <v>4</v>
      </c>
      <c r="F62" s="480">
        <v>5</v>
      </c>
      <c r="G62" s="480">
        <v>5</v>
      </c>
      <c r="H62" s="480">
        <v>6</v>
      </c>
      <c r="I62" s="480">
        <v>3</v>
      </c>
      <c r="J62" s="480">
        <v>7</v>
      </c>
      <c r="K62" s="480">
        <v>4</v>
      </c>
      <c r="L62" s="92">
        <f t="shared" si="8"/>
        <v>48</v>
      </c>
      <c r="M62" s="480">
        <v>3</v>
      </c>
      <c r="N62" s="480">
        <v>5</v>
      </c>
      <c r="O62" s="480">
        <v>4</v>
      </c>
      <c r="P62" s="480">
        <v>5</v>
      </c>
      <c r="Q62" s="480">
        <v>4</v>
      </c>
      <c r="R62" s="480">
        <v>6</v>
      </c>
      <c r="S62" s="480">
        <v>4</v>
      </c>
      <c r="T62" s="480">
        <v>4</v>
      </c>
      <c r="U62" s="480">
        <v>4</v>
      </c>
      <c r="V62" s="92">
        <f t="shared" si="7"/>
        <v>39</v>
      </c>
      <c r="W62" s="92">
        <f t="shared" si="9"/>
        <v>87</v>
      </c>
    </row>
    <row r="65" spans="1:23" ht="21" x14ac:dyDescent="0.5">
      <c r="A65" s="1"/>
      <c r="B65" s="282" t="s">
        <v>279</v>
      </c>
      <c r="C65" s="282"/>
      <c r="D65" s="282"/>
      <c r="E65" s="282"/>
      <c r="F65" s="282"/>
      <c r="G65" s="282"/>
      <c r="H65" s="282"/>
      <c r="I65" s="282"/>
      <c r="J65" s="282"/>
      <c r="K65" s="128"/>
      <c r="L65" s="128"/>
      <c r="M65" s="128"/>
      <c r="N65" s="128"/>
      <c r="O65" s="128"/>
      <c r="P65" s="128"/>
      <c r="Q65" s="281"/>
      <c r="R65" s="282"/>
      <c r="S65" s="128"/>
      <c r="T65" s="128"/>
      <c r="U65" s="128"/>
      <c r="V65" s="128"/>
      <c r="W65" s="128"/>
    </row>
    <row r="66" spans="1:23" x14ac:dyDescent="0.35">
      <c r="A66" s="1"/>
      <c r="B66" s="283" t="s">
        <v>0</v>
      </c>
      <c r="C66" s="8">
        <v>1</v>
      </c>
      <c r="D66" s="8">
        <v>2</v>
      </c>
      <c r="E66" s="8">
        <v>3</v>
      </c>
      <c r="F66" s="8">
        <v>4</v>
      </c>
      <c r="G66" s="8">
        <v>5</v>
      </c>
      <c r="H66" s="8">
        <v>6</v>
      </c>
      <c r="I66" s="8">
        <v>7</v>
      </c>
      <c r="J66" s="8">
        <v>8</v>
      </c>
      <c r="K66" s="8">
        <v>9</v>
      </c>
      <c r="L66" s="8" t="s">
        <v>1</v>
      </c>
      <c r="M66" s="8">
        <v>10</v>
      </c>
      <c r="N66" s="8">
        <v>11</v>
      </c>
      <c r="O66" s="8">
        <v>12</v>
      </c>
      <c r="P66" s="8">
        <v>13</v>
      </c>
      <c r="Q66" s="8">
        <v>14</v>
      </c>
      <c r="R66" s="8">
        <v>15</v>
      </c>
      <c r="S66" s="8">
        <v>16</v>
      </c>
      <c r="T66" s="8">
        <v>17</v>
      </c>
      <c r="U66" s="8">
        <v>18</v>
      </c>
      <c r="V66" s="8" t="s">
        <v>14</v>
      </c>
      <c r="W66" s="8" t="s">
        <v>16</v>
      </c>
    </row>
    <row r="67" spans="1:23" x14ac:dyDescent="0.35">
      <c r="A67" s="1"/>
      <c r="B67" s="284" t="s">
        <v>2</v>
      </c>
      <c r="C67" s="321">
        <v>4</v>
      </c>
      <c r="D67" s="321">
        <v>5</v>
      </c>
      <c r="E67" s="321">
        <v>4</v>
      </c>
      <c r="F67" s="321">
        <v>3</v>
      </c>
      <c r="G67" s="321">
        <v>4</v>
      </c>
      <c r="H67" s="321">
        <v>3</v>
      </c>
      <c r="I67" s="321">
        <v>5</v>
      </c>
      <c r="J67" s="321">
        <v>4</v>
      </c>
      <c r="K67" s="321">
        <v>4</v>
      </c>
      <c r="L67" s="92">
        <f>SUM(C67:K67)</f>
        <v>36</v>
      </c>
      <c r="M67" s="321">
        <v>5</v>
      </c>
      <c r="N67" s="321">
        <v>3</v>
      </c>
      <c r="O67" s="321">
        <v>4</v>
      </c>
      <c r="P67" s="321">
        <v>4</v>
      </c>
      <c r="Q67" s="321">
        <v>5</v>
      </c>
      <c r="R67" s="321">
        <v>3</v>
      </c>
      <c r="S67" s="321">
        <v>4</v>
      </c>
      <c r="T67" s="321">
        <v>3</v>
      </c>
      <c r="U67" s="321">
        <v>5</v>
      </c>
      <c r="V67" s="92">
        <f>SUM(M67:U67)</f>
        <v>36</v>
      </c>
      <c r="W67" s="92">
        <f>SUM(V67+L67)</f>
        <v>72</v>
      </c>
    </row>
    <row r="68" spans="1:23" x14ac:dyDescent="0.35">
      <c r="B68" s="395" t="s">
        <v>9</v>
      </c>
      <c r="C68" s="527">
        <v>5</v>
      </c>
      <c r="D68" s="527">
        <v>4</v>
      </c>
      <c r="E68" s="527">
        <v>5</v>
      </c>
      <c r="F68" s="527">
        <v>5</v>
      </c>
      <c r="G68" s="527">
        <v>7</v>
      </c>
      <c r="H68" s="527">
        <v>4</v>
      </c>
      <c r="I68" s="527">
        <v>5</v>
      </c>
      <c r="J68" s="527">
        <v>4</v>
      </c>
      <c r="K68" s="527">
        <v>6</v>
      </c>
      <c r="L68" s="92">
        <f>SUM(C68:K68)</f>
        <v>45</v>
      </c>
      <c r="M68" s="527">
        <v>5</v>
      </c>
      <c r="N68" s="527">
        <v>5</v>
      </c>
      <c r="O68" s="527">
        <v>6</v>
      </c>
      <c r="P68" s="527">
        <v>5</v>
      </c>
      <c r="Q68" s="527">
        <v>3</v>
      </c>
      <c r="R68" s="527">
        <v>6</v>
      </c>
      <c r="S68" s="527">
        <v>6</v>
      </c>
      <c r="T68" s="527">
        <v>5</v>
      </c>
      <c r="U68" s="527">
        <v>4</v>
      </c>
      <c r="V68" s="92">
        <f>SUM(M68:U68)</f>
        <v>45</v>
      </c>
      <c r="W68" s="92">
        <f>SUM(L68+V68)</f>
        <v>90</v>
      </c>
    </row>
    <row r="69" spans="1:23" x14ac:dyDescent="0.35">
      <c r="B69" s="395" t="s">
        <v>6</v>
      </c>
      <c r="C69" s="527">
        <v>4</v>
      </c>
      <c r="D69" s="527">
        <v>5</v>
      </c>
      <c r="E69" s="527">
        <v>3</v>
      </c>
      <c r="F69" s="527">
        <v>4</v>
      </c>
      <c r="G69" s="527">
        <v>5</v>
      </c>
      <c r="H69" s="527">
        <v>3</v>
      </c>
      <c r="I69" s="527">
        <v>6</v>
      </c>
      <c r="J69" s="527">
        <v>5</v>
      </c>
      <c r="K69" s="527">
        <v>6</v>
      </c>
      <c r="L69" s="92">
        <f t="shared" ref="L69:L83" si="10">SUM(C69:K69)</f>
        <v>41</v>
      </c>
      <c r="M69" s="527">
        <v>5</v>
      </c>
      <c r="N69" s="527">
        <v>4</v>
      </c>
      <c r="O69" s="527">
        <v>6</v>
      </c>
      <c r="P69" s="527">
        <v>5</v>
      </c>
      <c r="Q69" s="527">
        <v>4</v>
      </c>
      <c r="R69" s="527">
        <v>5</v>
      </c>
      <c r="S69" s="527">
        <v>5</v>
      </c>
      <c r="T69" s="527">
        <v>4</v>
      </c>
      <c r="U69" s="527">
        <v>4</v>
      </c>
      <c r="V69" s="92">
        <f t="shared" ref="V69:V83" si="11">SUM(M69:U69)</f>
        <v>42</v>
      </c>
      <c r="W69" s="92">
        <f t="shared" ref="W69:W83" si="12">SUM(L69+V69)</f>
        <v>83</v>
      </c>
    </row>
    <row r="70" spans="1:23" x14ac:dyDescent="0.35">
      <c r="B70" s="395" t="s">
        <v>97</v>
      </c>
      <c r="C70" s="527">
        <v>7</v>
      </c>
      <c r="D70" s="527">
        <v>5</v>
      </c>
      <c r="E70" s="527">
        <v>4</v>
      </c>
      <c r="F70" s="527">
        <v>6</v>
      </c>
      <c r="G70" s="527">
        <v>6</v>
      </c>
      <c r="H70" s="527">
        <v>4</v>
      </c>
      <c r="I70" s="527">
        <v>5</v>
      </c>
      <c r="J70" s="527">
        <v>4</v>
      </c>
      <c r="K70" s="527">
        <v>5</v>
      </c>
      <c r="L70" s="92">
        <f t="shared" si="10"/>
        <v>46</v>
      </c>
      <c r="M70" s="527">
        <v>8</v>
      </c>
      <c r="N70" s="527">
        <v>6</v>
      </c>
      <c r="O70" s="527">
        <v>5</v>
      </c>
      <c r="P70" s="527">
        <v>5</v>
      </c>
      <c r="Q70" s="527">
        <v>3</v>
      </c>
      <c r="R70" s="527">
        <v>5</v>
      </c>
      <c r="S70" s="527">
        <v>7</v>
      </c>
      <c r="T70" s="527">
        <v>5</v>
      </c>
      <c r="U70" s="527">
        <v>4</v>
      </c>
      <c r="V70" s="92">
        <f t="shared" si="11"/>
        <v>48</v>
      </c>
      <c r="W70" s="92">
        <f t="shared" si="12"/>
        <v>94</v>
      </c>
    </row>
    <row r="71" spans="1:23" x14ac:dyDescent="0.35">
      <c r="B71" s="395" t="s">
        <v>98</v>
      </c>
      <c r="C71" s="527">
        <v>4</v>
      </c>
      <c r="D71" s="527">
        <v>4</v>
      </c>
      <c r="E71" s="527">
        <v>5</v>
      </c>
      <c r="F71" s="527">
        <v>6</v>
      </c>
      <c r="G71" s="527">
        <v>5</v>
      </c>
      <c r="H71" s="527">
        <v>4</v>
      </c>
      <c r="I71" s="527">
        <v>4</v>
      </c>
      <c r="J71" s="527">
        <v>6</v>
      </c>
      <c r="K71" s="527">
        <v>5</v>
      </c>
      <c r="L71" s="92">
        <f t="shared" si="10"/>
        <v>43</v>
      </c>
      <c r="M71" s="527">
        <v>7</v>
      </c>
      <c r="N71" s="527">
        <v>5</v>
      </c>
      <c r="O71" s="527">
        <v>5</v>
      </c>
      <c r="P71" s="527">
        <v>5</v>
      </c>
      <c r="Q71" s="527">
        <v>4</v>
      </c>
      <c r="R71" s="527">
        <v>5</v>
      </c>
      <c r="S71" s="527">
        <v>5</v>
      </c>
      <c r="T71" s="527">
        <v>4</v>
      </c>
      <c r="U71" s="527">
        <v>5</v>
      </c>
      <c r="V71" s="92">
        <f t="shared" si="11"/>
        <v>45</v>
      </c>
      <c r="W71" s="92">
        <f t="shared" si="12"/>
        <v>88</v>
      </c>
    </row>
    <row r="72" spans="1:23" x14ac:dyDescent="0.35">
      <c r="B72" s="395" t="s">
        <v>7</v>
      </c>
      <c r="C72" s="527">
        <v>5</v>
      </c>
      <c r="D72" s="527">
        <v>4</v>
      </c>
      <c r="E72" s="527">
        <v>3</v>
      </c>
      <c r="F72" s="527">
        <v>5</v>
      </c>
      <c r="G72" s="527">
        <v>4</v>
      </c>
      <c r="H72" s="527">
        <v>3</v>
      </c>
      <c r="I72" s="527">
        <v>5</v>
      </c>
      <c r="J72" s="527">
        <v>4</v>
      </c>
      <c r="K72" s="527">
        <v>6</v>
      </c>
      <c r="L72" s="92">
        <f t="shared" si="10"/>
        <v>39</v>
      </c>
      <c r="M72" s="527">
        <v>6</v>
      </c>
      <c r="N72" s="527">
        <v>4</v>
      </c>
      <c r="O72" s="527">
        <v>5</v>
      </c>
      <c r="P72" s="527">
        <v>4</v>
      </c>
      <c r="Q72" s="527">
        <v>3</v>
      </c>
      <c r="R72" s="527">
        <v>5</v>
      </c>
      <c r="S72" s="527">
        <v>5</v>
      </c>
      <c r="T72" s="527">
        <v>3</v>
      </c>
      <c r="U72" s="527">
        <v>4</v>
      </c>
      <c r="V72" s="92">
        <f t="shared" si="11"/>
        <v>39</v>
      </c>
      <c r="W72" s="92">
        <f t="shared" si="12"/>
        <v>78</v>
      </c>
    </row>
    <row r="73" spans="1:23" x14ac:dyDescent="0.35">
      <c r="B73" s="395" t="s">
        <v>94</v>
      </c>
      <c r="C73" s="527">
        <v>6</v>
      </c>
      <c r="D73" s="527">
        <v>4</v>
      </c>
      <c r="E73" s="527">
        <v>4</v>
      </c>
      <c r="F73" s="527">
        <v>5</v>
      </c>
      <c r="G73" s="527">
        <v>4</v>
      </c>
      <c r="H73" s="527">
        <v>3</v>
      </c>
      <c r="I73" s="527">
        <v>5</v>
      </c>
      <c r="J73" s="527">
        <v>4</v>
      </c>
      <c r="K73" s="527">
        <v>5</v>
      </c>
      <c r="L73" s="92">
        <f t="shared" si="10"/>
        <v>40</v>
      </c>
      <c r="M73" s="527">
        <v>4</v>
      </c>
      <c r="N73" s="527">
        <v>2</v>
      </c>
      <c r="O73" s="527">
        <v>6</v>
      </c>
      <c r="P73" s="527">
        <v>5</v>
      </c>
      <c r="Q73" s="527">
        <v>3</v>
      </c>
      <c r="R73" s="527">
        <v>5</v>
      </c>
      <c r="S73" s="527">
        <v>4</v>
      </c>
      <c r="T73" s="527">
        <v>5</v>
      </c>
      <c r="U73" s="527">
        <v>4</v>
      </c>
      <c r="V73" s="92">
        <f t="shared" si="11"/>
        <v>38</v>
      </c>
      <c r="W73" s="92">
        <f t="shared" si="12"/>
        <v>78</v>
      </c>
    </row>
    <row r="74" spans="1:23" x14ac:dyDescent="0.35">
      <c r="B74" s="395" t="s">
        <v>13</v>
      </c>
      <c r="C74" s="527">
        <v>4</v>
      </c>
      <c r="D74" s="527">
        <v>5</v>
      </c>
      <c r="E74" s="527">
        <v>4</v>
      </c>
      <c r="F74" s="527">
        <v>5</v>
      </c>
      <c r="G74" s="527">
        <v>5</v>
      </c>
      <c r="H74" s="527">
        <v>4</v>
      </c>
      <c r="I74" s="527">
        <v>4</v>
      </c>
      <c r="J74" s="527">
        <v>5</v>
      </c>
      <c r="K74" s="527">
        <v>6</v>
      </c>
      <c r="L74" s="92">
        <f t="shared" si="10"/>
        <v>42</v>
      </c>
      <c r="M74" s="527">
        <v>7</v>
      </c>
      <c r="N74" s="527">
        <v>2</v>
      </c>
      <c r="O74" s="527">
        <v>6</v>
      </c>
      <c r="P74" s="527">
        <v>4</v>
      </c>
      <c r="Q74" s="527">
        <v>4</v>
      </c>
      <c r="R74" s="527">
        <v>5</v>
      </c>
      <c r="S74" s="527">
        <v>5</v>
      </c>
      <c r="T74" s="527">
        <v>5</v>
      </c>
      <c r="U74" s="527">
        <v>4</v>
      </c>
      <c r="V74" s="92">
        <f t="shared" si="11"/>
        <v>42</v>
      </c>
      <c r="W74" s="92">
        <f t="shared" si="12"/>
        <v>84</v>
      </c>
    </row>
    <row r="75" spans="1:23" x14ac:dyDescent="0.35">
      <c r="B75" s="395" t="s">
        <v>20</v>
      </c>
      <c r="C75" s="527">
        <v>6</v>
      </c>
      <c r="D75" s="527">
        <v>5</v>
      </c>
      <c r="E75" s="527">
        <v>4</v>
      </c>
      <c r="F75" s="527">
        <v>6</v>
      </c>
      <c r="G75" s="527">
        <v>7</v>
      </c>
      <c r="H75" s="527">
        <v>3</v>
      </c>
      <c r="I75" s="527">
        <v>6</v>
      </c>
      <c r="J75" s="527">
        <v>6</v>
      </c>
      <c r="K75" s="527">
        <v>6</v>
      </c>
      <c r="L75" s="92">
        <f t="shared" si="10"/>
        <v>49</v>
      </c>
      <c r="M75" s="527">
        <v>5</v>
      </c>
      <c r="N75" s="527">
        <v>5</v>
      </c>
      <c r="O75" s="527">
        <v>8</v>
      </c>
      <c r="P75" s="527">
        <v>7</v>
      </c>
      <c r="Q75" s="527">
        <v>4</v>
      </c>
      <c r="R75" s="527">
        <v>5</v>
      </c>
      <c r="S75" s="527">
        <v>8</v>
      </c>
      <c r="T75" s="527">
        <v>6</v>
      </c>
      <c r="U75" s="527">
        <v>6</v>
      </c>
      <c r="V75" s="92">
        <f t="shared" si="11"/>
        <v>54</v>
      </c>
      <c r="W75" s="92">
        <f t="shared" si="12"/>
        <v>103</v>
      </c>
    </row>
    <row r="76" spans="1:23" x14ac:dyDescent="0.35">
      <c r="B76" s="395" t="s">
        <v>19</v>
      </c>
      <c r="C76" s="527">
        <v>5</v>
      </c>
      <c r="D76" s="527">
        <v>4</v>
      </c>
      <c r="E76" s="527">
        <v>5</v>
      </c>
      <c r="F76" s="527">
        <v>6</v>
      </c>
      <c r="G76" s="527">
        <v>4</v>
      </c>
      <c r="H76" s="527">
        <v>3</v>
      </c>
      <c r="I76" s="527">
        <v>5</v>
      </c>
      <c r="J76" s="527">
        <v>6</v>
      </c>
      <c r="K76" s="527">
        <v>8</v>
      </c>
      <c r="L76" s="92">
        <f t="shared" si="10"/>
        <v>46</v>
      </c>
      <c r="M76" s="527">
        <v>5</v>
      </c>
      <c r="N76" s="527">
        <v>3</v>
      </c>
      <c r="O76" s="527">
        <v>8</v>
      </c>
      <c r="P76" s="527">
        <v>7</v>
      </c>
      <c r="Q76" s="527">
        <v>4</v>
      </c>
      <c r="R76" s="527">
        <v>4</v>
      </c>
      <c r="S76" s="527">
        <v>7</v>
      </c>
      <c r="T76" s="527">
        <v>5</v>
      </c>
      <c r="U76" s="527">
        <v>5</v>
      </c>
      <c r="V76" s="92">
        <f t="shared" si="11"/>
        <v>48</v>
      </c>
      <c r="W76" s="92">
        <f t="shared" si="12"/>
        <v>94</v>
      </c>
    </row>
    <row r="77" spans="1:23" x14ac:dyDescent="0.35">
      <c r="B77" s="395" t="s">
        <v>100</v>
      </c>
      <c r="C77" s="527">
        <v>6</v>
      </c>
      <c r="D77" s="527">
        <v>4</v>
      </c>
      <c r="E77" s="527">
        <v>5</v>
      </c>
      <c r="F77" s="527">
        <v>8</v>
      </c>
      <c r="G77" s="527">
        <v>6</v>
      </c>
      <c r="H77" s="527">
        <v>5</v>
      </c>
      <c r="I77" s="527">
        <v>5</v>
      </c>
      <c r="J77" s="527">
        <v>6</v>
      </c>
      <c r="K77" s="527">
        <v>7</v>
      </c>
      <c r="L77" s="92">
        <f t="shared" si="10"/>
        <v>52</v>
      </c>
      <c r="M77" s="527">
        <v>5</v>
      </c>
      <c r="N77" s="527">
        <v>4</v>
      </c>
      <c r="O77" s="527">
        <v>6</v>
      </c>
      <c r="P77" s="527">
        <v>6</v>
      </c>
      <c r="Q77" s="527">
        <v>6</v>
      </c>
      <c r="R77" s="527">
        <v>6</v>
      </c>
      <c r="S77" s="527">
        <v>4</v>
      </c>
      <c r="T77" s="527">
        <v>5</v>
      </c>
      <c r="U77" s="527">
        <v>5</v>
      </c>
      <c r="V77" s="92">
        <f t="shared" si="11"/>
        <v>47</v>
      </c>
      <c r="W77" s="92">
        <f t="shared" si="12"/>
        <v>99</v>
      </c>
    </row>
    <row r="78" spans="1:23" x14ac:dyDescent="0.35">
      <c r="B78" s="395" t="s">
        <v>72</v>
      </c>
      <c r="C78" s="527">
        <v>6</v>
      </c>
      <c r="D78" s="527">
        <v>5</v>
      </c>
      <c r="E78" s="527">
        <v>4</v>
      </c>
      <c r="F78" s="527">
        <v>6</v>
      </c>
      <c r="G78" s="527">
        <v>5</v>
      </c>
      <c r="H78" s="527">
        <v>3</v>
      </c>
      <c r="I78" s="527">
        <v>4</v>
      </c>
      <c r="J78" s="527">
        <v>4</v>
      </c>
      <c r="K78" s="527">
        <v>5</v>
      </c>
      <c r="L78" s="92">
        <f t="shared" si="10"/>
        <v>42</v>
      </c>
      <c r="M78" s="527">
        <v>6</v>
      </c>
      <c r="N78" s="527">
        <v>5</v>
      </c>
      <c r="O78" s="527">
        <v>6</v>
      </c>
      <c r="P78" s="527">
        <v>6</v>
      </c>
      <c r="Q78" s="527">
        <v>6</v>
      </c>
      <c r="R78" s="527">
        <v>5</v>
      </c>
      <c r="S78" s="527">
        <v>4</v>
      </c>
      <c r="T78" s="527">
        <v>5</v>
      </c>
      <c r="U78" s="527">
        <v>5</v>
      </c>
      <c r="V78" s="92">
        <f t="shared" si="11"/>
        <v>48</v>
      </c>
      <c r="W78" s="92">
        <f t="shared" si="12"/>
        <v>90</v>
      </c>
    </row>
    <row r="79" spans="1:23" x14ac:dyDescent="0.35">
      <c r="B79" s="395" t="s">
        <v>281</v>
      </c>
      <c r="C79" s="527">
        <v>7</v>
      </c>
      <c r="D79" s="527">
        <v>5</v>
      </c>
      <c r="E79" s="527">
        <v>4</v>
      </c>
      <c r="F79" s="527">
        <v>6</v>
      </c>
      <c r="G79" s="527">
        <v>6</v>
      </c>
      <c r="H79" s="527">
        <v>3</v>
      </c>
      <c r="I79" s="527">
        <v>5</v>
      </c>
      <c r="J79" s="527">
        <v>6</v>
      </c>
      <c r="K79" s="527">
        <v>7</v>
      </c>
      <c r="L79" s="92">
        <f t="shared" si="10"/>
        <v>49</v>
      </c>
      <c r="M79" s="527">
        <v>6</v>
      </c>
      <c r="N79" s="527">
        <v>5</v>
      </c>
      <c r="O79" s="527">
        <v>8</v>
      </c>
      <c r="P79" s="527">
        <v>8</v>
      </c>
      <c r="Q79" s="527">
        <v>5</v>
      </c>
      <c r="R79" s="527">
        <v>7</v>
      </c>
      <c r="S79" s="527">
        <v>6</v>
      </c>
      <c r="T79" s="527">
        <v>5</v>
      </c>
      <c r="U79" s="527">
        <v>6</v>
      </c>
      <c r="V79" s="92">
        <f t="shared" si="11"/>
        <v>56</v>
      </c>
      <c r="W79" s="92">
        <f t="shared" si="12"/>
        <v>105</v>
      </c>
    </row>
    <row r="80" spans="1:23" x14ac:dyDescent="0.35">
      <c r="B80" s="395" t="s">
        <v>71</v>
      </c>
      <c r="C80" s="527">
        <v>6</v>
      </c>
      <c r="D80" s="527">
        <v>5</v>
      </c>
      <c r="E80" s="527">
        <v>4</v>
      </c>
      <c r="F80" s="527">
        <v>6</v>
      </c>
      <c r="G80" s="527">
        <v>5</v>
      </c>
      <c r="H80" s="527">
        <v>3</v>
      </c>
      <c r="I80" s="527">
        <v>6</v>
      </c>
      <c r="J80" s="527">
        <v>8</v>
      </c>
      <c r="K80" s="527">
        <v>8</v>
      </c>
      <c r="L80" s="92">
        <f t="shared" si="10"/>
        <v>51</v>
      </c>
      <c r="M80" s="527">
        <v>5</v>
      </c>
      <c r="N80" s="527">
        <v>5</v>
      </c>
      <c r="O80" s="527">
        <v>7</v>
      </c>
      <c r="P80" s="527">
        <v>6</v>
      </c>
      <c r="Q80" s="527">
        <v>4</v>
      </c>
      <c r="R80" s="527">
        <v>6</v>
      </c>
      <c r="S80" s="527">
        <v>6</v>
      </c>
      <c r="T80" s="527">
        <v>5</v>
      </c>
      <c r="U80" s="527">
        <v>5</v>
      </c>
      <c r="V80" s="92">
        <f t="shared" si="11"/>
        <v>49</v>
      </c>
      <c r="W80" s="92">
        <f t="shared" si="12"/>
        <v>100</v>
      </c>
    </row>
    <row r="81" spans="1:23" x14ac:dyDescent="0.35">
      <c r="B81" s="395" t="s">
        <v>11</v>
      </c>
      <c r="C81" s="527">
        <v>5</v>
      </c>
      <c r="D81" s="527">
        <v>4</v>
      </c>
      <c r="E81" s="527">
        <v>3</v>
      </c>
      <c r="F81" s="527">
        <v>8</v>
      </c>
      <c r="G81" s="527">
        <v>5</v>
      </c>
      <c r="H81" s="527">
        <v>3</v>
      </c>
      <c r="I81" s="527">
        <v>6</v>
      </c>
      <c r="J81" s="527">
        <v>4</v>
      </c>
      <c r="K81" s="527">
        <v>6</v>
      </c>
      <c r="L81" s="92">
        <f t="shared" si="10"/>
        <v>44</v>
      </c>
      <c r="M81" s="527">
        <v>5</v>
      </c>
      <c r="N81" s="527">
        <v>3</v>
      </c>
      <c r="O81" s="527">
        <v>6</v>
      </c>
      <c r="P81" s="527">
        <v>5</v>
      </c>
      <c r="Q81" s="527">
        <v>5</v>
      </c>
      <c r="R81" s="527">
        <v>4</v>
      </c>
      <c r="S81" s="527">
        <v>6</v>
      </c>
      <c r="T81" s="527">
        <v>5</v>
      </c>
      <c r="U81" s="527">
        <v>4</v>
      </c>
      <c r="V81" s="92">
        <f t="shared" si="11"/>
        <v>43</v>
      </c>
      <c r="W81" s="92">
        <f t="shared" si="12"/>
        <v>87</v>
      </c>
    </row>
    <row r="82" spans="1:23" x14ac:dyDescent="0.35">
      <c r="B82" s="395" t="s">
        <v>105</v>
      </c>
      <c r="C82" s="527">
        <v>7</v>
      </c>
      <c r="D82" s="527">
        <v>5</v>
      </c>
      <c r="E82" s="527">
        <v>5</v>
      </c>
      <c r="F82" s="527">
        <v>5</v>
      </c>
      <c r="G82" s="527">
        <v>5</v>
      </c>
      <c r="H82" s="527">
        <v>4</v>
      </c>
      <c r="I82" s="527">
        <v>6</v>
      </c>
      <c r="J82" s="527">
        <v>5</v>
      </c>
      <c r="K82" s="527">
        <v>7</v>
      </c>
      <c r="L82" s="92">
        <f t="shared" si="10"/>
        <v>49</v>
      </c>
      <c r="M82" s="527">
        <v>6</v>
      </c>
      <c r="N82" s="527">
        <v>6</v>
      </c>
      <c r="O82" s="527">
        <v>8</v>
      </c>
      <c r="P82" s="527">
        <v>6</v>
      </c>
      <c r="Q82" s="527">
        <v>3</v>
      </c>
      <c r="R82" s="527">
        <v>4</v>
      </c>
      <c r="S82" s="527">
        <v>6</v>
      </c>
      <c r="T82" s="527">
        <v>5</v>
      </c>
      <c r="U82" s="527">
        <v>5</v>
      </c>
      <c r="V82" s="92">
        <f t="shared" si="11"/>
        <v>49</v>
      </c>
      <c r="W82" s="92">
        <f t="shared" si="12"/>
        <v>98</v>
      </c>
    </row>
    <row r="83" spans="1:23" x14ac:dyDescent="0.35">
      <c r="B83" s="395" t="s">
        <v>96</v>
      </c>
      <c r="C83" s="527">
        <v>4</v>
      </c>
      <c r="D83" s="527">
        <v>4</v>
      </c>
      <c r="E83" s="527">
        <v>6</v>
      </c>
      <c r="F83" s="527">
        <v>5</v>
      </c>
      <c r="G83" s="527">
        <v>6</v>
      </c>
      <c r="H83" s="527">
        <v>4</v>
      </c>
      <c r="I83" s="527">
        <v>6</v>
      </c>
      <c r="J83" s="527">
        <v>5</v>
      </c>
      <c r="K83" s="527">
        <v>6</v>
      </c>
      <c r="L83" s="92">
        <f t="shared" si="10"/>
        <v>46</v>
      </c>
      <c r="M83" s="527">
        <v>5</v>
      </c>
      <c r="N83" s="527">
        <v>5</v>
      </c>
      <c r="O83" s="527">
        <v>7</v>
      </c>
      <c r="P83" s="527">
        <v>4</v>
      </c>
      <c r="Q83" s="527">
        <v>4</v>
      </c>
      <c r="R83" s="527">
        <v>4</v>
      </c>
      <c r="S83" s="527">
        <v>7</v>
      </c>
      <c r="T83" s="527">
        <v>4</v>
      </c>
      <c r="U83" s="527">
        <v>6</v>
      </c>
      <c r="V83" s="92">
        <f t="shared" si="11"/>
        <v>46</v>
      </c>
      <c r="W83" s="92">
        <f t="shared" si="12"/>
        <v>92</v>
      </c>
    </row>
    <row r="86" spans="1:23" ht="21" x14ac:dyDescent="0.5">
      <c r="A86" s="1"/>
      <c r="B86" s="282" t="s">
        <v>280</v>
      </c>
      <c r="C86" s="282"/>
      <c r="D86" s="282"/>
      <c r="E86" s="282"/>
      <c r="F86" s="282"/>
      <c r="G86" s="282"/>
      <c r="H86" s="282"/>
      <c r="I86" s="282"/>
      <c r="J86" s="282"/>
      <c r="K86" s="128"/>
      <c r="L86" s="128"/>
      <c r="M86" s="128"/>
      <c r="N86" s="128"/>
      <c r="O86" s="128"/>
      <c r="P86" s="128"/>
      <c r="Q86" s="281"/>
      <c r="R86" s="282"/>
      <c r="S86" s="128"/>
      <c r="T86" s="128"/>
      <c r="U86" s="128"/>
      <c r="V86" s="128"/>
      <c r="W86" s="128"/>
    </row>
    <row r="87" spans="1:23" x14ac:dyDescent="0.35">
      <c r="A87" s="1"/>
      <c r="B87" s="283" t="s">
        <v>0</v>
      </c>
      <c r="C87" s="8">
        <v>1</v>
      </c>
      <c r="D87" s="8">
        <v>2</v>
      </c>
      <c r="E87" s="8">
        <v>3</v>
      </c>
      <c r="F87" s="8">
        <v>4</v>
      </c>
      <c r="G87" s="8">
        <v>5</v>
      </c>
      <c r="H87" s="8">
        <v>6</v>
      </c>
      <c r="I87" s="8">
        <v>7</v>
      </c>
      <c r="J87" s="8">
        <v>8</v>
      </c>
      <c r="K87" s="8">
        <v>9</v>
      </c>
      <c r="L87" s="8" t="s">
        <v>1</v>
      </c>
      <c r="M87" s="8">
        <v>10</v>
      </c>
      <c r="N87" s="8">
        <v>11</v>
      </c>
      <c r="O87" s="8">
        <v>12</v>
      </c>
      <c r="P87" s="8">
        <v>13</v>
      </c>
      <c r="Q87" s="8">
        <v>14</v>
      </c>
      <c r="R87" s="8">
        <v>15</v>
      </c>
      <c r="S87" s="8">
        <v>16</v>
      </c>
      <c r="T87" s="8">
        <v>17</v>
      </c>
      <c r="U87" s="8">
        <v>18</v>
      </c>
      <c r="V87" s="8" t="s">
        <v>14</v>
      </c>
      <c r="W87" s="8" t="s">
        <v>16</v>
      </c>
    </row>
    <row r="88" spans="1:23" x14ac:dyDescent="0.35">
      <c r="A88" s="1"/>
      <c r="B88" s="284" t="s">
        <v>2</v>
      </c>
      <c r="C88" s="91">
        <v>4</v>
      </c>
      <c r="D88" s="91">
        <v>4</v>
      </c>
      <c r="E88" s="91">
        <v>3</v>
      </c>
      <c r="F88" s="91">
        <v>5</v>
      </c>
      <c r="G88" s="91">
        <v>3</v>
      </c>
      <c r="H88" s="91">
        <v>5</v>
      </c>
      <c r="I88" s="91">
        <v>4</v>
      </c>
      <c r="J88" s="91">
        <v>4</v>
      </c>
      <c r="K88" s="91">
        <v>4</v>
      </c>
      <c r="L88" s="92">
        <f>SUM(C88:K88)</f>
        <v>36</v>
      </c>
      <c r="M88" s="91">
        <v>4</v>
      </c>
      <c r="N88" s="91">
        <v>4</v>
      </c>
      <c r="O88" s="91">
        <v>5</v>
      </c>
      <c r="P88" s="91">
        <v>3</v>
      </c>
      <c r="Q88" s="91">
        <v>4</v>
      </c>
      <c r="R88" s="91">
        <v>4</v>
      </c>
      <c r="S88" s="91">
        <v>3</v>
      </c>
      <c r="T88" s="91">
        <v>4</v>
      </c>
      <c r="U88" s="91">
        <v>5</v>
      </c>
      <c r="V88" s="92">
        <f t="shared" ref="V88:V104" si="13">SUM(M88:U88)</f>
        <v>36</v>
      </c>
      <c r="W88" s="92">
        <f>SUM(V88+L88)</f>
        <v>72</v>
      </c>
    </row>
    <row r="89" spans="1:23" x14ac:dyDescent="0.35">
      <c r="B89" s="395" t="s">
        <v>9</v>
      </c>
      <c r="C89" s="260">
        <v>4</v>
      </c>
      <c r="D89" s="260">
        <v>6</v>
      </c>
      <c r="E89" s="260">
        <v>5</v>
      </c>
      <c r="F89" s="260">
        <v>7</v>
      </c>
      <c r="G89" s="260">
        <v>6</v>
      </c>
      <c r="H89" s="260">
        <v>7</v>
      </c>
      <c r="I89" s="260">
        <v>4</v>
      </c>
      <c r="J89" s="260">
        <v>6</v>
      </c>
      <c r="K89" s="260">
        <v>5</v>
      </c>
      <c r="L89" s="92">
        <f t="shared" ref="L89:L104" si="14">SUM(C89:K89)</f>
        <v>50</v>
      </c>
      <c r="M89" s="260">
        <v>4</v>
      </c>
      <c r="N89" s="260">
        <v>6</v>
      </c>
      <c r="O89" s="260">
        <v>4</v>
      </c>
      <c r="P89" s="260">
        <v>8</v>
      </c>
      <c r="Q89" s="260">
        <v>4</v>
      </c>
      <c r="R89" s="260">
        <v>4</v>
      </c>
      <c r="S89" s="260">
        <v>6</v>
      </c>
      <c r="T89" s="260">
        <v>3</v>
      </c>
      <c r="U89" s="260">
        <v>4</v>
      </c>
      <c r="V89" s="92">
        <f t="shared" si="13"/>
        <v>43</v>
      </c>
      <c r="W89" s="92">
        <f>SUM(L89+V89)</f>
        <v>93</v>
      </c>
    </row>
    <row r="90" spans="1:23" x14ac:dyDescent="0.35">
      <c r="B90" s="395" t="s">
        <v>6</v>
      </c>
      <c r="C90" s="260">
        <v>5</v>
      </c>
      <c r="D90" s="260">
        <v>6</v>
      </c>
      <c r="E90" s="260">
        <v>6</v>
      </c>
      <c r="F90" s="260">
        <v>5</v>
      </c>
      <c r="G90" s="260">
        <v>2</v>
      </c>
      <c r="H90" s="260">
        <v>4</v>
      </c>
      <c r="I90" s="260">
        <v>3</v>
      </c>
      <c r="J90" s="260">
        <v>8</v>
      </c>
      <c r="K90" s="260">
        <v>5</v>
      </c>
      <c r="L90" s="92">
        <f t="shared" si="14"/>
        <v>44</v>
      </c>
      <c r="M90" s="260">
        <v>4</v>
      </c>
      <c r="N90" s="260">
        <v>5</v>
      </c>
      <c r="O90" s="260">
        <v>5</v>
      </c>
      <c r="P90" s="260">
        <v>5</v>
      </c>
      <c r="Q90" s="260">
        <v>4</v>
      </c>
      <c r="R90" s="260">
        <v>4</v>
      </c>
      <c r="S90" s="260">
        <v>6</v>
      </c>
      <c r="T90" s="260">
        <v>4</v>
      </c>
      <c r="U90" s="260">
        <v>4</v>
      </c>
      <c r="V90" s="92">
        <f t="shared" si="13"/>
        <v>41</v>
      </c>
      <c r="W90" s="92">
        <f t="shared" ref="W90:W104" si="15">SUM(L90+V90)</f>
        <v>85</v>
      </c>
    </row>
    <row r="91" spans="1:23" x14ac:dyDescent="0.35">
      <c r="B91" s="395" t="s">
        <v>97</v>
      </c>
      <c r="C91" s="260">
        <v>5</v>
      </c>
      <c r="D91" s="260">
        <v>5</v>
      </c>
      <c r="E91" s="260">
        <v>6</v>
      </c>
      <c r="F91" s="260">
        <v>5</v>
      </c>
      <c r="G91" s="260">
        <v>4</v>
      </c>
      <c r="H91" s="260">
        <v>6</v>
      </c>
      <c r="I91" s="260">
        <v>4</v>
      </c>
      <c r="J91" s="260">
        <v>8</v>
      </c>
      <c r="K91" s="260">
        <v>6</v>
      </c>
      <c r="L91" s="92">
        <f t="shared" si="14"/>
        <v>49</v>
      </c>
      <c r="M91" s="260">
        <v>4</v>
      </c>
      <c r="N91" s="260">
        <v>5</v>
      </c>
      <c r="O91" s="260">
        <v>6</v>
      </c>
      <c r="P91" s="260">
        <v>7</v>
      </c>
      <c r="Q91" s="260">
        <v>5</v>
      </c>
      <c r="R91" s="260">
        <v>5</v>
      </c>
      <c r="S91" s="260">
        <v>7</v>
      </c>
      <c r="T91" s="260">
        <v>4</v>
      </c>
      <c r="U91" s="260">
        <v>5</v>
      </c>
      <c r="V91" s="92">
        <f t="shared" si="13"/>
        <v>48</v>
      </c>
      <c r="W91" s="92">
        <f t="shared" si="15"/>
        <v>97</v>
      </c>
    </row>
    <row r="92" spans="1:23" x14ac:dyDescent="0.35">
      <c r="B92" s="395" t="s">
        <v>98</v>
      </c>
      <c r="C92" s="260">
        <v>5</v>
      </c>
      <c r="D92" s="260">
        <v>8</v>
      </c>
      <c r="E92" s="260">
        <v>5</v>
      </c>
      <c r="F92" s="260">
        <v>6</v>
      </c>
      <c r="G92" s="260">
        <v>4</v>
      </c>
      <c r="H92" s="260">
        <v>6</v>
      </c>
      <c r="I92" s="260">
        <v>2</v>
      </c>
      <c r="J92" s="260">
        <v>7</v>
      </c>
      <c r="K92" s="260">
        <v>5</v>
      </c>
      <c r="L92" s="92">
        <f t="shared" si="14"/>
        <v>48</v>
      </c>
      <c r="M92" s="260">
        <v>4</v>
      </c>
      <c r="N92" s="260">
        <v>4</v>
      </c>
      <c r="O92" s="260">
        <v>4</v>
      </c>
      <c r="P92" s="260">
        <v>6</v>
      </c>
      <c r="Q92" s="260">
        <v>5</v>
      </c>
      <c r="R92" s="260">
        <v>4</v>
      </c>
      <c r="S92" s="260">
        <v>7</v>
      </c>
      <c r="T92" s="260">
        <v>4</v>
      </c>
      <c r="U92" s="260">
        <v>5</v>
      </c>
      <c r="V92" s="92">
        <f t="shared" si="13"/>
        <v>43</v>
      </c>
      <c r="W92" s="92">
        <f t="shared" si="15"/>
        <v>91</v>
      </c>
    </row>
    <row r="93" spans="1:23" x14ac:dyDescent="0.35">
      <c r="B93" s="395" t="s">
        <v>7</v>
      </c>
      <c r="C93" s="260">
        <v>6</v>
      </c>
      <c r="D93" s="260">
        <v>5</v>
      </c>
      <c r="E93" s="260">
        <v>3</v>
      </c>
      <c r="F93" s="260">
        <v>4</v>
      </c>
      <c r="G93" s="260">
        <v>3</v>
      </c>
      <c r="H93" s="260">
        <v>4</v>
      </c>
      <c r="I93" s="260">
        <v>6</v>
      </c>
      <c r="J93" s="260">
        <v>7</v>
      </c>
      <c r="K93" s="260">
        <v>4</v>
      </c>
      <c r="L93" s="92">
        <f t="shared" si="14"/>
        <v>42</v>
      </c>
      <c r="M93" s="260">
        <v>4</v>
      </c>
      <c r="N93" s="260">
        <v>5</v>
      </c>
      <c r="O93" s="260">
        <v>4</v>
      </c>
      <c r="P93" s="260">
        <v>5</v>
      </c>
      <c r="Q93" s="260">
        <v>6</v>
      </c>
      <c r="R93" s="260">
        <v>3</v>
      </c>
      <c r="S93" s="260">
        <v>5</v>
      </c>
      <c r="T93" s="260">
        <v>3</v>
      </c>
      <c r="U93" s="260">
        <v>4</v>
      </c>
      <c r="V93" s="92">
        <f t="shared" si="13"/>
        <v>39</v>
      </c>
      <c r="W93" s="92">
        <f t="shared" si="15"/>
        <v>81</v>
      </c>
    </row>
    <row r="94" spans="1:23" x14ac:dyDescent="0.35">
      <c r="B94" s="395" t="s">
        <v>94</v>
      </c>
      <c r="C94" s="260">
        <v>4</v>
      </c>
      <c r="D94" s="260">
        <v>5</v>
      </c>
      <c r="E94" s="260">
        <v>6</v>
      </c>
      <c r="F94" s="260">
        <v>6</v>
      </c>
      <c r="G94" s="260">
        <v>5</v>
      </c>
      <c r="H94" s="260">
        <v>5</v>
      </c>
      <c r="I94" s="260">
        <v>4</v>
      </c>
      <c r="J94" s="260">
        <v>7</v>
      </c>
      <c r="K94" s="260">
        <v>5</v>
      </c>
      <c r="L94" s="92">
        <f t="shared" si="14"/>
        <v>47</v>
      </c>
      <c r="M94" s="260">
        <v>6</v>
      </c>
      <c r="N94" s="260">
        <v>6</v>
      </c>
      <c r="O94" s="260">
        <v>4</v>
      </c>
      <c r="P94" s="260">
        <v>5</v>
      </c>
      <c r="Q94" s="260">
        <v>5</v>
      </c>
      <c r="R94" s="260">
        <v>3</v>
      </c>
      <c r="S94" s="260">
        <v>6</v>
      </c>
      <c r="T94" s="260">
        <v>3</v>
      </c>
      <c r="U94" s="260">
        <v>4</v>
      </c>
      <c r="V94" s="92">
        <f t="shared" si="13"/>
        <v>42</v>
      </c>
      <c r="W94" s="92">
        <f t="shared" si="15"/>
        <v>89</v>
      </c>
    </row>
    <row r="95" spans="1:23" x14ac:dyDescent="0.35">
      <c r="B95" s="395" t="s">
        <v>13</v>
      </c>
      <c r="C95" s="260">
        <v>4</v>
      </c>
      <c r="D95" s="260">
        <v>6</v>
      </c>
      <c r="E95" s="260">
        <v>6</v>
      </c>
      <c r="F95" s="260">
        <v>4</v>
      </c>
      <c r="G95" s="260">
        <v>4</v>
      </c>
      <c r="H95" s="260">
        <v>4</v>
      </c>
      <c r="I95" s="260">
        <v>3</v>
      </c>
      <c r="J95" s="260">
        <v>7</v>
      </c>
      <c r="K95" s="260">
        <v>4</v>
      </c>
      <c r="L95" s="92">
        <f t="shared" si="14"/>
        <v>42</v>
      </c>
      <c r="M95" s="260">
        <v>5</v>
      </c>
      <c r="N95" s="260">
        <v>4</v>
      </c>
      <c r="O95" s="260">
        <v>4</v>
      </c>
      <c r="P95" s="260">
        <v>5</v>
      </c>
      <c r="Q95" s="260">
        <v>5</v>
      </c>
      <c r="R95" s="260">
        <v>4</v>
      </c>
      <c r="S95" s="260">
        <v>6</v>
      </c>
      <c r="T95" s="260">
        <v>4</v>
      </c>
      <c r="U95" s="260">
        <v>4</v>
      </c>
      <c r="V95" s="92">
        <f t="shared" si="13"/>
        <v>41</v>
      </c>
      <c r="W95" s="92">
        <f t="shared" si="15"/>
        <v>83</v>
      </c>
    </row>
    <row r="96" spans="1:23" x14ac:dyDescent="0.35">
      <c r="B96" s="395" t="s">
        <v>20</v>
      </c>
      <c r="C96" s="260">
        <v>7</v>
      </c>
      <c r="D96" s="260">
        <v>8</v>
      </c>
      <c r="E96" s="260">
        <v>7</v>
      </c>
      <c r="F96" s="260">
        <v>6</v>
      </c>
      <c r="G96" s="260">
        <v>3</v>
      </c>
      <c r="H96" s="260">
        <v>8</v>
      </c>
      <c r="I96" s="260">
        <v>4</v>
      </c>
      <c r="J96" s="260">
        <v>8</v>
      </c>
      <c r="K96" s="260">
        <v>7</v>
      </c>
      <c r="L96" s="92">
        <f t="shared" si="14"/>
        <v>58</v>
      </c>
      <c r="M96" s="260">
        <v>8</v>
      </c>
      <c r="N96" s="260">
        <v>6</v>
      </c>
      <c r="O96" s="260">
        <v>5</v>
      </c>
      <c r="P96" s="260">
        <v>7</v>
      </c>
      <c r="Q96" s="260">
        <v>6</v>
      </c>
      <c r="R96" s="260">
        <v>8</v>
      </c>
      <c r="S96" s="260">
        <v>8</v>
      </c>
      <c r="T96" s="260">
        <v>4</v>
      </c>
      <c r="U96" s="260">
        <v>6</v>
      </c>
      <c r="V96" s="92">
        <f t="shared" si="13"/>
        <v>58</v>
      </c>
      <c r="W96" s="92">
        <f t="shared" si="15"/>
        <v>116</v>
      </c>
    </row>
    <row r="97" spans="2:27" x14ac:dyDescent="0.35">
      <c r="B97" s="395" t="s">
        <v>19</v>
      </c>
      <c r="C97" s="260">
        <v>4</v>
      </c>
      <c r="D97" s="260">
        <v>8</v>
      </c>
      <c r="E97" s="260">
        <v>5</v>
      </c>
      <c r="F97" s="260">
        <v>6</v>
      </c>
      <c r="G97" s="260">
        <v>2</v>
      </c>
      <c r="H97" s="260">
        <v>6</v>
      </c>
      <c r="I97" s="260">
        <v>3</v>
      </c>
      <c r="J97" s="260">
        <v>6</v>
      </c>
      <c r="K97" s="260">
        <v>5</v>
      </c>
      <c r="L97" s="92">
        <f t="shared" si="14"/>
        <v>45</v>
      </c>
      <c r="M97" s="260">
        <v>4</v>
      </c>
      <c r="N97" s="260">
        <v>5</v>
      </c>
      <c r="O97" s="260">
        <v>4</v>
      </c>
      <c r="P97" s="260">
        <v>5</v>
      </c>
      <c r="Q97" s="260">
        <v>4</v>
      </c>
      <c r="R97" s="260">
        <v>6</v>
      </c>
      <c r="S97" s="260">
        <v>6</v>
      </c>
      <c r="T97" s="260">
        <v>5</v>
      </c>
      <c r="U97" s="260">
        <v>5</v>
      </c>
      <c r="V97" s="92">
        <f t="shared" si="13"/>
        <v>44</v>
      </c>
      <c r="W97" s="92">
        <f t="shared" si="15"/>
        <v>89</v>
      </c>
    </row>
    <row r="98" spans="2:27" x14ac:dyDescent="0.35">
      <c r="B98" s="395" t="s">
        <v>100</v>
      </c>
      <c r="C98" s="260">
        <v>5</v>
      </c>
      <c r="D98" s="260">
        <v>7</v>
      </c>
      <c r="E98" s="260">
        <v>6</v>
      </c>
      <c r="F98" s="260">
        <v>6</v>
      </c>
      <c r="G98" s="260">
        <v>4</v>
      </c>
      <c r="H98" s="260">
        <v>6</v>
      </c>
      <c r="I98" s="260">
        <v>5</v>
      </c>
      <c r="J98" s="260">
        <v>8</v>
      </c>
      <c r="K98" s="260">
        <v>6</v>
      </c>
      <c r="L98" s="92">
        <f t="shared" si="14"/>
        <v>53</v>
      </c>
      <c r="M98" s="260">
        <v>8</v>
      </c>
      <c r="N98" s="260">
        <v>4</v>
      </c>
      <c r="O98" s="260">
        <v>6</v>
      </c>
      <c r="P98" s="260">
        <v>6</v>
      </c>
      <c r="Q98" s="260">
        <v>5</v>
      </c>
      <c r="R98" s="260">
        <v>5</v>
      </c>
      <c r="S98" s="260">
        <v>5</v>
      </c>
      <c r="T98" s="260">
        <v>7</v>
      </c>
      <c r="U98" s="260">
        <v>6</v>
      </c>
      <c r="V98" s="92">
        <f t="shared" si="13"/>
        <v>52</v>
      </c>
      <c r="W98" s="92">
        <f t="shared" si="15"/>
        <v>105</v>
      </c>
    </row>
    <row r="99" spans="2:27" x14ac:dyDescent="0.35">
      <c r="B99" s="395" t="s">
        <v>72</v>
      </c>
      <c r="C99" s="260">
        <v>5</v>
      </c>
      <c r="D99" s="260">
        <v>5</v>
      </c>
      <c r="E99" s="260">
        <v>4</v>
      </c>
      <c r="F99" s="260">
        <v>6</v>
      </c>
      <c r="G99" s="260">
        <v>4</v>
      </c>
      <c r="H99" s="260">
        <v>6</v>
      </c>
      <c r="I99" s="260">
        <v>3</v>
      </c>
      <c r="J99" s="260">
        <v>7</v>
      </c>
      <c r="K99" s="260">
        <v>5</v>
      </c>
      <c r="L99" s="92">
        <f t="shared" si="14"/>
        <v>45</v>
      </c>
      <c r="M99" s="260">
        <v>5</v>
      </c>
      <c r="N99" s="260">
        <v>6</v>
      </c>
      <c r="O99" s="260">
        <v>8</v>
      </c>
      <c r="P99" s="260">
        <v>5</v>
      </c>
      <c r="Q99" s="260">
        <v>5</v>
      </c>
      <c r="R99" s="260">
        <v>2</v>
      </c>
      <c r="S99" s="260">
        <v>8</v>
      </c>
      <c r="T99" s="260">
        <v>5</v>
      </c>
      <c r="U99" s="260">
        <v>4</v>
      </c>
      <c r="V99" s="92">
        <f t="shared" si="13"/>
        <v>48</v>
      </c>
      <c r="W99" s="92">
        <f t="shared" si="15"/>
        <v>93</v>
      </c>
    </row>
    <row r="100" spans="2:27" x14ac:dyDescent="0.35">
      <c r="B100" s="395" t="s">
        <v>281</v>
      </c>
      <c r="C100" s="260">
        <v>6</v>
      </c>
      <c r="D100" s="260">
        <v>7</v>
      </c>
      <c r="E100" s="260">
        <v>8</v>
      </c>
      <c r="F100" s="260">
        <v>4</v>
      </c>
      <c r="G100" s="260">
        <v>5</v>
      </c>
      <c r="H100" s="260">
        <v>6</v>
      </c>
      <c r="I100" s="260">
        <v>5</v>
      </c>
      <c r="J100" s="260">
        <v>6</v>
      </c>
      <c r="K100" s="260">
        <v>6</v>
      </c>
      <c r="L100" s="92">
        <f t="shared" si="14"/>
        <v>53</v>
      </c>
      <c r="M100" s="260">
        <v>5</v>
      </c>
      <c r="N100" s="260">
        <v>7</v>
      </c>
      <c r="O100" s="260">
        <v>5</v>
      </c>
      <c r="P100" s="260">
        <v>7</v>
      </c>
      <c r="Q100" s="260">
        <v>7</v>
      </c>
      <c r="R100" s="260">
        <v>4</v>
      </c>
      <c r="S100" s="260">
        <v>8</v>
      </c>
      <c r="T100" s="260">
        <v>4</v>
      </c>
      <c r="U100" s="260">
        <v>6</v>
      </c>
      <c r="V100" s="92">
        <f t="shared" si="13"/>
        <v>53</v>
      </c>
      <c r="W100" s="92">
        <f t="shared" si="15"/>
        <v>106</v>
      </c>
    </row>
    <row r="101" spans="2:27" x14ac:dyDescent="0.35">
      <c r="B101" s="395" t="s">
        <v>71</v>
      </c>
      <c r="C101" s="260">
        <v>6</v>
      </c>
      <c r="D101" s="260">
        <v>8</v>
      </c>
      <c r="E101" s="260">
        <v>5</v>
      </c>
      <c r="F101" s="260">
        <v>7</v>
      </c>
      <c r="G101" s="260">
        <v>4</v>
      </c>
      <c r="H101" s="260">
        <v>6</v>
      </c>
      <c r="I101" s="260">
        <v>5</v>
      </c>
      <c r="J101" s="260">
        <v>7</v>
      </c>
      <c r="K101" s="260">
        <v>8</v>
      </c>
      <c r="L101" s="92">
        <f t="shared" si="14"/>
        <v>56</v>
      </c>
      <c r="M101" s="260">
        <v>4</v>
      </c>
      <c r="N101" s="260">
        <v>6</v>
      </c>
      <c r="O101" s="260">
        <v>5</v>
      </c>
      <c r="P101" s="260">
        <v>6</v>
      </c>
      <c r="Q101" s="260">
        <v>5</v>
      </c>
      <c r="R101" s="260">
        <v>5</v>
      </c>
      <c r="S101" s="260">
        <v>8</v>
      </c>
      <c r="T101" s="260">
        <v>8</v>
      </c>
      <c r="U101" s="260">
        <v>8</v>
      </c>
      <c r="V101" s="92">
        <f t="shared" si="13"/>
        <v>55</v>
      </c>
      <c r="W101" s="92">
        <f t="shared" si="15"/>
        <v>111</v>
      </c>
    </row>
    <row r="102" spans="2:27" x14ac:dyDescent="0.35">
      <c r="B102" s="395" t="s">
        <v>11</v>
      </c>
      <c r="C102" s="260">
        <v>5</v>
      </c>
      <c r="D102" s="260">
        <v>4</v>
      </c>
      <c r="E102" s="260">
        <v>6</v>
      </c>
      <c r="F102" s="260">
        <v>4</v>
      </c>
      <c r="G102" s="260">
        <v>3</v>
      </c>
      <c r="H102" s="260">
        <v>5</v>
      </c>
      <c r="I102" s="260">
        <v>4</v>
      </c>
      <c r="J102" s="260">
        <v>7</v>
      </c>
      <c r="K102" s="260">
        <v>4</v>
      </c>
      <c r="L102" s="92">
        <f t="shared" si="14"/>
        <v>42</v>
      </c>
      <c r="M102" s="260">
        <v>5</v>
      </c>
      <c r="N102" s="260">
        <v>5</v>
      </c>
      <c r="O102" s="260">
        <v>5</v>
      </c>
      <c r="P102" s="260">
        <v>6</v>
      </c>
      <c r="Q102" s="260">
        <v>6</v>
      </c>
      <c r="R102" s="260">
        <v>6</v>
      </c>
      <c r="S102" s="260">
        <v>6</v>
      </c>
      <c r="T102" s="260">
        <v>4</v>
      </c>
      <c r="U102" s="260">
        <v>5</v>
      </c>
      <c r="V102" s="92">
        <f t="shared" si="13"/>
        <v>48</v>
      </c>
      <c r="W102" s="92">
        <f t="shared" si="15"/>
        <v>90</v>
      </c>
    </row>
    <row r="103" spans="2:27" x14ac:dyDescent="0.35">
      <c r="B103" s="395" t="s">
        <v>105</v>
      </c>
      <c r="C103" s="260">
        <v>5</v>
      </c>
      <c r="D103" s="260">
        <v>8</v>
      </c>
      <c r="E103" s="260">
        <v>5</v>
      </c>
      <c r="F103" s="260">
        <v>4</v>
      </c>
      <c r="G103" s="260">
        <v>5</v>
      </c>
      <c r="H103" s="260">
        <v>5</v>
      </c>
      <c r="I103" s="260">
        <v>3</v>
      </c>
      <c r="J103" s="260">
        <v>6</v>
      </c>
      <c r="K103" s="260">
        <v>6</v>
      </c>
      <c r="L103" s="92">
        <f t="shared" si="14"/>
        <v>47</v>
      </c>
      <c r="M103" s="260">
        <v>5</v>
      </c>
      <c r="N103" s="260">
        <v>6</v>
      </c>
      <c r="O103" s="260">
        <v>5</v>
      </c>
      <c r="P103" s="260">
        <v>7</v>
      </c>
      <c r="Q103" s="260">
        <v>3</v>
      </c>
      <c r="R103" s="260">
        <v>4</v>
      </c>
      <c r="S103" s="260">
        <v>7</v>
      </c>
      <c r="T103" s="260">
        <v>4</v>
      </c>
      <c r="U103" s="260">
        <v>5</v>
      </c>
      <c r="V103" s="92">
        <f t="shared" si="13"/>
        <v>46</v>
      </c>
      <c r="W103" s="92">
        <f t="shared" si="15"/>
        <v>93</v>
      </c>
    </row>
    <row r="104" spans="2:27" x14ac:dyDescent="0.35">
      <c r="B104" s="395" t="s">
        <v>96</v>
      </c>
      <c r="C104" s="260">
        <v>5</v>
      </c>
      <c r="D104" s="260">
        <v>5</v>
      </c>
      <c r="E104" s="260">
        <v>7</v>
      </c>
      <c r="F104" s="260">
        <v>8</v>
      </c>
      <c r="G104" s="260">
        <v>3</v>
      </c>
      <c r="H104" s="260">
        <v>6</v>
      </c>
      <c r="I104" s="260">
        <v>3</v>
      </c>
      <c r="J104" s="260">
        <v>8</v>
      </c>
      <c r="K104" s="260">
        <v>4</v>
      </c>
      <c r="L104" s="92">
        <f t="shared" si="14"/>
        <v>49</v>
      </c>
      <c r="M104" s="260">
        <v>4</v>
      </c>
      <c r="N104" s="260">
        <v>6</v>
      </c>
      <c r="O104" s="260">
        <v>6</v>
      </c>
      <c r="P104" s="260">
        <v>7</v>
      </c>
      <c r="Q104" s="260">
        <v>5</v>
      </c>
      <c r="R104" s="260">
        <v>5</v>
      </c>
      <c r="S104" s="260">
        <v>6</v>
      </c>
      <c r="T104" s="260">
        <v>6</v>
      </c>
      <c r="U104" s="260">
        <v>6</v>
      </c>
      <c r="V104" s="92">
        <f t="shared" si="13"/>
        <v>51</v>
      </c>
      <c r="W104" s="92">
        <f t="shared" si="15"/>
        <v>100</v>
      </c>
    </row>
    <row r="107" spans="2:27" x14ac:dyDescent="0.35">
      <c r="B107" s="301"/>
      <c r="L107" s="301"/>
    </row>
    <row r="108" spans="2:27" x14ac:dyDescent="0.35">
      <c r="B108" s="301"/>
      <c r="L108" s="301"/>
    </row>
    <row r="109" spans="2:27" x14ac:dyDescent="0.35">
      <c r="B109" s="301"/>
      <c r="L109" s="301"/>
    </row>
    <row r="110" spans="2:27" x14ac:dyDescent="0.35">
      <c r="B110" s="301"/>
      <c r="L110" s="301"/>
      <c r="AA110" s="301"/>
    </row>
    <row r="111" spans="2:27" x14ac:dyDescent="0.35">
      <c r="B111" s="301"/>
      <c r="L111" s="301"/>
      <c r="AA111" s="301"/>
    </row>
    <row r="112" spans="2:27" x14ac:dyDescent="0.35">
      <c r="B112" s="302" t="s">
        <v>69</v>
      </c>
      <c r="L112" s="301"/>
      <c r="AA112" s="301"/>
    </row>
    <row r="113" spans="1:27" x14ac:dyDescent="0.35">
      <c r="B113" s="302" t="s">
        <v>70</v>
      </c>
      <c r="L113" s="301"/>
      <c r="AA113" s="301"/>
    </row>
    <row r="114" spans="1:27" x14ac:dyDescent="0.35">
      <c r="A114" s="301" t="s">
        <v>70</v>
      </c>
      <c r="B114" s="473" t="s">
        <v>122</v>
      </c>
      <c r="L114" s="303"/>
      <c r="M114" s="303"/>
      <c r="AA114" s="301"/>
    </row>
    <row r="115" spans="1:27" x14ac:dyDescent="0.35">
      <c r="A115" t="s">
        <v>78</v>
      </c>
      <c r="B115" s="303" t="s">
        <v>77</v>
      </c>
      <c r="C115" s="303"/>
      <c r="D115" s="303"/>
      <c r="E115" s="303"/>
      <c r="F115" s="303"/>
      <c r="G115" s="303"/>
      <c r="H115" s="303"/>
      <c r="I115" s="303"/>
      <c r="J115" s="303"/>
      <c r="K115" s="303"/>
      <c r="L115" s="303"/>
      <c r="M115" s="303"/>
      <c r="AA115" s="301"/>
    </row>
    <row r="116" spans="1:27" x14ac:dyDescent="0.35">
      <c r="AA116" s="301"/>
    </row>
    <row r="117" spans="1:27" x14ac:dyDescent="0.35">
      <c r="B117" s="301" t="s">
        <v>79</v>
      </c>
      <c r="L117" s="301"/>
      <c r="AA117" s="301"/>
    </row>
    <row r="118" spans="1:27" ht="19.5" customHeight="1" x14ac:dyDescent="0.35">
      <c r="B118" s="816" t="s">
        <v>81</v>
      </c>
      <c r="C118" s="816"/>
      <c r="D118" s="816"/>
      <c r="E118" s="816"/>
      <c r="L118" s="301"/>
      <c r="AA118" s="301"/>
    </row>
    <row r="119" spans="1:27" x14ac:dyDescent="0.35">
      <c r="A119" t="s">
        <v>78</v>
      </c>
      <c r="B119" s="817" t="s">
        <v>80</v>
      </c>
      <c r="C119" s="817"/>
      <c r="L119" s="301"/>
      <c r="AA119" s="301"/>
    </row>
    <row r="120" spans="1:27" x14ac:dyDescent="0.35">
      <c r="B120" s="817"/>
      <c r="C120" s="817"/>
      <c r="L120" s="301"/>
      <c r="AA120" s="301"/>
    </row>
    <row r="121" spans="1:27" x14ac:dyDescent="0.35">
      <c r="B121" s="301"/>
      <c r="L121" s="301"/>
      <c r="AA121" s="301"/>
    </row>
    <row r="122" spans="1:27" x14ac:dyDescent="0.35">
      <c r="B122" s="301"/>
      <c r="L122" s="301"/>
      <c r="AA122" s="301"/>
    </row>
    <row r="123" spans="1:27" ht="21" x14ac:dyDescent="0.5">
      <c r="B123" s="311" t="s">
        <v>102</v>
      </c>
      <c r="C123" s="312"/>
      <c r="D123" s="312"/>
      <c r="E123" s="312"/>
      <c r="F123" s="312"/>
      <c r="G123" s="312"/>
      <c r="H123" s="312"/>
      <c r="I123" s="312"/>
      <c r="J123" s="313"/>
      <c r="K123" s="128"/>
      <c r="L123" s="128"/>
      <c r="M123" s="128"/>
      <c r="N123" s="128"/>
      <c r="O123" s="128"/>
      <c r="P123" s="128"/>
      <c r="Q123" s="281"/>
      <c r="R123" s="282"/>
      <c r="S123" s="128"/>
      <c r="T123" s="128"/>
      <c r="U123" s="128"/>
      <c r="V123" s="285"/>
      <c r="W123" s="128"/>
      <c r="AA123" s="301"/>
    </row>
    <row r="124" spans="1:27" x14ac:dyDescent="0.35">
      <c r="B124" s="283" t="s">
        <v>0</v>
      </c>
      <c r="C124" s="8">
        <v>1</v>
      </c>
      <c r="D124" s="8">
        <v>2</v>
      </c>
      <c r="E124" s="8">
        <v>3</v>
      </c>
      <c r="F124" s="8">
        <v>4</v>
      </c>
      <c r="G124" s="8">
        <v>5</v>
      </c>
      <c r="H124" s="8">
        <v>6</v>
      </c>
      <c r="I124" s="8">
        <v>7</v>
      </c>
      <c r="J124" s="8">
        <v>8</v>
      </c>
      <c r="K124" s="8">
        <v>9</v>
      </c>
      <c r="L124" s="8" t="s">
        <v>1</v>
      </c>
      <c r="M124" s="8">
        <v>10</v>
      </c>
      <c r="N124" s="8">
        <v>11</v>
      </c>
      <c r="O124" s="8">
        <v>12</v>
      </c>
      <c r="P124" s="8">
        <v>13</v>
      </c>
      <c r="Q124" s="8">
        <v>14</v>
      </c>
      <c r="R124" s="8">
        <v>15</v>
      </c>
      <c r="S124" s="8">
        <v>16</v>
      </c>
      <c r="T124" s="8">
        <v>17</v>
      </c>
      <c r="U124" s="8">
        <v>18</v>
      </c>
      <c r="V124" s="286" t="s">
        <v>14</v>
      </c>
      <c r="W124" s="8" t="s">
        <v>16</v>
      </c>
      <c r="AA124" s="301"/>
    </row>
    <row r="125" spans="1:27" x14ac:dyDescent="0.35">
      <c r="B125" s="284" t="s">
        <v>2</v>
      </c>
      <c r="C125" s="321">
        <v>4</v>
      </c>
      <c r="D125" s="321">
        <v>5</v>
      </c>
      <c r="E125" s="321">
        <v>4</v>
      </c>
      <c r="F125" s="321">
        <v>3</v>
      </c>
      <c r="G125" s="321">
        <v>4</v>
      </c>
      <c r="H125" s="321">
        <v>4</v>
      </c>
      <c r="I125" s="321">
        <v>4</v>
      </c>
      <c r="J125" s="321">
        <v>3</v>
      </c>
      <c r="K125" s="321">
        <v>5</v>
      </c>
      <c r="L125" s="92">
        <f>SUM(C125:K125)</f>
        <v>36</v>
      </c>
      <c r="M125" s="321">
        <v>4</v>
      </c>
      <c r="N125" s="321">
        <v>4</v>
      </c>
      <c r="O125" s="321">
        <v>3</v>
      </c>
      <c r="P125" s="321">
        <v>5</v>
      </c>
      <c r="Q125" s="321">
        <v>4</v>
      </c>
      <c r="R125" s="321">
        <v>5</v>
      </c>
      <c r="S125" s="321">
        <v>4</v>
      </c>
      <c r="T125" s="321">
        <v>3</v>
      </c>
      <c r="U125" s="321">
        <v>4</v>
      </c>
      <c r="V125" s="287">
        <f>SUM(M125:U125)</f>
        <v>36</v>
      </c>
      <c r="W125" s="92">
        <f>SUM(V125+L125)</f>
        <v>72</v>
      </c>
      <c r="AA125" s="301"/>
    </row>
    <row r="126" spans="1:27" x14ac:dyDescent="0.35">
      <c r="B126" s="378" t="s">
        <v>95</v>
      </c>
      <c r="C126" s="379">
        <v>9</v>
      </c>
      <c r="D126" s="379">
        <v>11</v>
      </c>
      <c r="E126" s="379">
        <v>5</v>
      </c>
      <c r="F126" s="379">
        <v>13</v>
      </c>
      <c r="G126" s="379">
        <v>15</v>
      </c>
      <c r="H126" s="379">
        <v>1</v>
      </c>
      <c r="I126" s="379">
        <v>3</v>
      </c>
      <c r="J126" s="379">
        <v>17</v>
      </c>
      <c r="K126" s="379">
        <v>7</v>
      </c>
      <c r="L126" s="380"/>
      <c r="M126" s="379">
        <v>12</v>
      </c>
      <c r="N126" s="379">
        <v>16</v>
      </c>
      <c r="O126" s="379">
        <v>14</v>
      </c>
      <c r="P126" s="379">
        <v>10</v>
      </c>
      <c r="Q126" s="379">
        <v>2</v>
      </c>
      <c r="R126" s="379">
        <v>4</v>
      </c>
      <c r="S126" s="379">
        <v>6</v>
      </c>
      <c r="T126" s="379">
        <v>18</v>
      </c>
      <c r="U126" s="379">
        <v>8</v>
      </c>
      <c r="V126" s="381"/>
      <c r="W126" s="380"/>
      <c r="AA126" s="301"/>
    </row>
    <row r="127" spans="1:27" x14ac:dyDescent="0.35">
      <c r="B127" s="304" t="s">
        <v>9</v>
      </c>
      <c r="C127" s="266"/>
      <c r="D127" s="266"/>
      <c r="E127" s="266"/>
      <c r="F127" s="266"/>
      <c r="G127" s="266"/>
      <c r="H127" s="266"/>
      <c r="I127" s="266"/>
      <c r="J127" s="266"/>
      <c r="K127" s="266"/>
      <c r="L127" s="92">
        <f>SUM(C127:K127)</f>
        <v>0</v>
      </c>
      <c r="M127" s="364"/>
      <c r="N127" s="364"/>
      <c r="O127" s="364"/>
      <c r="P127" s="364"/>
      <c r="Q127" s="364"/>
      <c r="R127" s="364"/>
      <c r="S127" s="364"/>
      <c r="T127" s="364"/>
      <c r="U127" s="364"/>
      <c r="V127" s="92">
        <f>SUM(M127:U127)</f>
        <v>0</v>
      </c>
      <c r="W127" s="92">
        <f>SUM(L127+V127)</f>
        <v>0</v>
      </c>
      <c r="X127" s="301"/>
      <c r="Y127" s="301"/>
      <c r="Z127" s="301"/>
      <c r="AA127" s="301"/>
    </row>
    <row r="128" spans="1:27" x14ac:dyDescent="0.35">
      <c r="B128" s="304" t="s">
        <v>6</v>
      </c>
      <c r="C128" s="266"/>
      <c r="D128" s="266"/>
      <c r="E128" s="266"/>
      <c r="F128" s="266"/>
      <c r="G128" s="266"/>
      <c r="H128" s="266"/>
      <c r="I128" s="266"/>
      <c r="J128" s="266"/>
      <c r="K128" s="266"/>
      <c r="L128" s="92">
        <f t="shared" ref="L128:L142" si="16">SUM(C128:K128)</f>
        <v>0</v>
      </c>
      <c r="M128" s="364"/>
      <c r="N128" s="364"/>
      <c r="O128" s="364"/>
      <c r="P128" s="364"/>
      <c r="Q128" s="364"/>
      <c r="R128" s="364"/>
      <c r="S128" s="364"/>
      <c r="T128" s="364"/>
      <c r="U128" s="364"/>
      <c r="V128" s="92">
        <f t="shared" ref="V128:V142" si="17">SUM(M128:U128)</f>
        <v>0</v>
      </c>
      <c r="W128" s="92">
        <f t="shared" ref="W128:W142" si="18">SUM(L128+V128)</f>
        <v>0</v>
      </c>
    </row>
    <row r="129" spans="2:23" x14ac:dyDescent="0.35">
      <c r="B129" s="304" t="s">
        <v>13</v>
      </c>
      <c r="C129" s="266"/>
      <c r="D129" s="266"/>
      <c r="E129" s="266"/>
      <c r="F129" s="266"/>
      <c r="G129" s="266"/>
      <c r="H129" s="266"/>
      <c r="I129" s="266"/>
      <c r="J129" s="266"/>
      <c r="K129" s="266"/>
      <c r="L129" s="92">
        <f t="shared" si="16"/>
        <v>0</v>
      </c>
      <c r="M129" s="364"/>
      <c r="N129" s="364"/>
      <c r="O129" s="364"/>
      <c r="P129" s="364"/>
      <c r="Q129" s="364"/>
      <c r="R129" s="364"/>
      <c r="S129" s="364"/>
      <c r="T129" s="364"/>
      <c r="U129" s="364"/>
      <c r="V129" s="92">
        <f t="shared" si="17"/>
        <v>0</v>
      </c>
      <c r="W129" s="92">
        <f t="shared" si="18"/>
        <v>0</v>
      </c>
    </row>
    <row r="130" spans="2:23" x14ac:dyDescent="0.35">
      <c r="B130" s="304" t="s">
        <v>7</v>
      </c>
      <c r="C130" s="266"/>
      <c r="D130" s="266"/>
      <c r="E130" s="266"/>
      <c r="F130" s="266"/>
      <c r="G130" s="266"/>
      <c r="H130" s="266"/>
      <c r="I130" s="266"/>
      <c r="J130" s="266"/>
      <c r="K130" s="266"/>
      <c r="L130" s="92">
        <f t="shared" si="16"/>
        <v>0</v>
      </c>
      <c r="M130" s="364"/>
      <c r="N130" s="364"/>
      <c r="O130" s="364"/>
      <c r="P130" s="364"/>
      <c r="Q130" s="364"/>
      <c r="R130" s="364"/>
      <c r="S130" s="364"/>
      <c r="T130" s="364"/>
      <c r="U130" s="364"/>
      <c r="V130" s="92">
        <f t="shared" si="17"/>
        <v>0</v>
      </c>
      <c r="W130" s="92">
        <f t="shared" si="18"/>
        <v>0</v>
      </c>
    </row>
    <row r="131" spans="2:23" x14ac:dyDescent="0.35">
      <c r="B131" s="304" t="s">
        <v>94</v>
      </c>
      <c r="C131" s="266"/>
      <c r="D131" s="266"/>
      <c r="E131" s="266"/>
      <c r="F131" s="266"/>
      <c r="G131" s="266"/>
      <c r="H131" s="266"/>
      <c r="I131" s="266"/>
      <c r="J131" s="266"/>
      <c r="K131" s="266"/>
      <c r="L131" s="92">
        <f t="shared" si="16"/>
        <v>0</v>
      </c>
      <c r="M131" s="364"/>
      <c r="N131" s="364"/>
      <c r="O131" s="364"/>
      <c r="P131" s="364"/>
      <c r="Q131" s="364"/>
      <c r="R131" s="364"/>
      <c r="S131" s="364"/>
      <c r="T131" s="364"/>
      <c r="U131" s="364"/>
      <c r="V131" s="92">
        <f t="shared" si="17"/>
        <v>0</v>
      </c>
      <c r="W131" s="92">
        <f t="shared" si="18"/>
        <v>0</v>
      </c>
    </row>
    <row r="132" spans="2:23" x14ac:dyDescent="0.35">
      <c r="B132" s="304" t="s">
        <v>12</v>
      </c>
      <c r="C132" s="266"/>
      <c r="D132" s="266"/>
      <c r="E132" s="266"/>
      <c r="F132" s="266"/>
      <c r="G132" s="266"/>
      <c r="H132" s="266"/>
      <c r="I132" s="266"/>
      <c r="J132" s="266"/>
      <c r="K132" s="266"/>
      <c r="L132" s="92">
        <f t="shared" si="16"/>
        <v>0</v>
      </c>
      <c r="M132" s="364"/>
      <c r="N132" s="364"/>
      <c r="O132" s="364"/>
      <c r="P132" s="364"/>
      <c r="Q132" s="364"/>
      <c r="R132" s="364"/>
      <c r="S132" s="364"/>
      <c r="T132" s="364"/>
      <c r="U132" s="364"/>
      <c r="V132" s="92">
        <f t="shared" si="17"/>
        <v>0</v>
      </c>
      <c r="W132" s="92">
        <f t="shared" si="18"/>
        <v>0</v>
      </c>
    </row>
    <row r="133" spans="2:23" x14ac:dyDescent="0.35">
      <c r="B133" s="304" t="s">
        <v>5</v>
      </c>
      <c r="C133" s="266"/>
      <c r="D133" s="266"/>
      <c r="E133" s="266"/>
      <c r="F133" s="266"/>
      <c r="G133" s="266"/>
      <c r="H133" s="266"/>
      <c r="I133" s="266"/>
      <c r="J133" s="266"/>
      <c r="K133" s="266"/>
      <c r="L133" s="92">
        <f t="shared" si="16"/>
        <v>0</v>
      </c>
      <c r="M133" s="364"/>
      <c r="N133" s="364"/>
      <c r="O133" s="364"/>
      <c r="P133" s="364"/>
      <c r="Q133" s="364"/>
      <c r="R133" s="364"/>
      <c r="S133" s="364"/>
      <c r="T133" s="364"/>
      <c r="U133" s="364"/>
      <c r="V133" s="92">
        <f t="shared" si="17"/>
        <v>0</v>
      </c>
      <c r="W133" s="92">
        <f t="shared" si="18"/>
        <v>0</v>
      </c>
    </row>
    <row r="134" spans="2:23" x14ac:dyDescent="0.35">
      <c r="B134" s="304" t="s">
        <v>4</v>
      </c>
      <c r="C134" s="266"/>
      <c r="D134" s="266"/>
      <c r="E134" s="266"/>
      <c r="F134" s="266"/>
      <c r="G134" s="266"/>
      <c r="H134" s="266"/>
      <c r="I134" s="266"/>
      <c r="J134" s="266"/>
      <c r="K134" s="266"/>
      <c r="L134" s="92">
        <f t="shared" si="16"/>
        <v>0</v>
      </c>
      <c r="M134" s="364"/>
      <c r="N134" s="364"/>
      <c r="O134" s="364"/>
      <c r="P134" s="364"/>
      <c r="Q134" s="364"/>
      <c r="R134" s="364"/>
      <c r="S134" s="364"/>
      <c r="T134" s="364"/>
      <c r="U134" s="364"/>
      <c r="V134" s="92">
        <f t="shared" si="17"/>
        <v>0</v>
      </c>
      <c r="W134" s="92">
        <f t="shared" si="18"/>
        <v>0</v>
      </c>
    </row>
    <row r="135" spans="2:23" x14ac:dyDescent="0.35">
      <c r="B135" s="304" t="s">
        <v>20</v>
      </c>
      <c r="C135" s="266"/>
      <c r="D135" s="266"/>
      <c r="E135" s="266"/>
      <c r="F135" s="266"/>
      <c r="G135" s="266"/>
      <c r="H135" s="266"/>
      <c r="I135" s="266"/>
      <c r="J135" s="266"/>
      <c r="K135" s="266"/>
      <c r="L135" s="92">
        <f t="shared" si="16"/>
        <v>0</v>
      </c>
      <c r="M135" s="364"/>
      <c r="N135" s="364"/>
      <c r="O135" s="364"/>
      <c r="P135" s="364"/>
      <c r="Q135" s="364"/>
      <c r="R135" s="364"/>
      <c r="S135" s="364"/>
      <c r="T135" s="364"/>
      <c r="U135" s="364"/>
      <c r="V135" s="92">
        <f t="shared" si="17"/>
        <v>0</v>
      </c>
      <c r="W135" s="92">
        <f t="shared" si="18"/>
        <v>0</v>
      </c>
    </row>
    <row r="136" spans="2:23" x14ac:dyDescent="0.35">
      <c r="B136" s="304" t="s">
        <v>82</v>
      </c>
      <c r="C136" s="266"/>
      <c r="D136" s="266"/>
      <c r="E136" s="266"/>
      <c r="F136" s="266"/>
      <c r="G136" s="266"/>
      <c r="H136" s="266"/>
      <c r="I136" s="266"/>
      <c r="J136" s="266"/>
      <c r="K136" s="266"/>
      <c r="L136" s="92">
        <f t="shared" si="16"/>
        <v>0</v>
      </c>
      <c r="M136" s="364"/>
      <c r="N136" s="364"/>
      <c r="O136" s="364"/>
      <c r="P136" s="364"/>
      <c r="Q136" s="364"/>
      <c r="R136" s="364"/>
      <c r="S136" s="364"/>
      <c r="T136" s="364"/>
      <c r="U136" s="364"/>
      <c r="V136" s="92">
        <f t="shared" si="17"/>
        <v>0</v>
      </c>
      <c r="W136" s="92">
        <f t="shared" si="18"/>
        <v>0</v>
      </c>
    </row>
    <row r="137" spans="2:23" x14ac:dyDescent="0.35">
      <c r="B137" s="304" t="s">
        <v>10</v>
      </c>
      <c r="C137" s="266"/>
      <c r="D137" s="266"/>
      <c r="E137" s="266"/>
      <c r="F137" s="266"/>
      <c r="G137" s="266"/>
      <c r="H137" s="266"/>
      <c r="I137" s="266"/>
      <c r="J137" s="266"/>
      <c r="K137" s="266"/>
      <c r="L137" s="92">
        <f t="shared" si="16"/>
        <v>0</v>
      </c>
      <c r="M137" s="364"/>
      <c r="N137" s="364"/>
      <c r="O137" s="364"/>
      <c r="P137" s="364"/>
      <c r="Q137" s="364"/>
      <c r="R137" s="364"/>
      <c r="S137" s="364"/>
      <c r="T137" s="364"/>
      <c r="U137" s="364"/>
      <c r="V137" s="92">
        <f t="shared" si="17"/>
        <v>0</v>
      </c>
      <c r="W137" s="92">
        <f t="shared" si="18"/>
        <v>0</v>
      </c>
    </row>
    <row r="138" spans="2:23" x14ac:dyDescent="0.35">
      <c r="B138" s="304" t="s">
        <v>19</v>
      </c>
      <c r="C138" s="266"/>
      <c r="D138" s="266"/>
      <c r="E138" s="266"/>
      <c r="F138" s="266"/>
      <c r="G138" s="266"/>
      <c r="H138" s="266"/>
      <c r="I138" s="266"/>
      <c r="J138" s="266"/>
      <c r="K138" s="266"/>
      <c r="L138" s="92">
        <f t="shared" si="16"/>
        <v>0</v>
      </c>
      <c r="M138" s="364"/>
      <c r="N138" s="364"/>
      <c r="O138" s="364"/>
      <c r="P138" s="364"/>
      <c r="Q138" s="364"/>
      <c r="R138" s="364"/>
      <c r="S138" s="364"/>
      <c r="T138" s="364"/>
      <c r="U138" s="364"/>
      <c r="V138" s="92">
        <f t="shared" si="17"/>
        <v>0</v>
      </c>
      <c r="W138" s="92">
        <f t="shared" si="18"/>
        <v>0</v>
      </c>
    </row>
    <row r="139" spans="2:23" x14ac:dyDescent="0.35">
      <c r="B139" s="304" t="s">
        <v>60</v>
      </c>
      <c r="C139" s="266"/>
      <c r="D139" s="266"/>
      <c r="E139" s="266"/>
      <c r="F139" s="266"/>
      <c r="G139" s="266"/>
      <c r="H139" s="266"/>
      <c r="I139" s="266"/>
      <c r="J139" s="266"/>
      <c r="K139" s="266"/>
      <c r="L139" s="92">
        <f t="shared" si="16"/>
        <v>0</v>
      </c>
      <c r="M139" s="364"/>
      <c r="N139" s="364"/>
      <c r="O139" s="364"/>
      <c r="P139" s="364"/>
      <c r="Q139" s="364"/>
      <c r="R139" s="364"/>
      <c r="S139" s="364"/>
      <c r="T139" s="364"/>
      <c r="U139" s="364"/>
      <c r="V139" s="92">
        <f t="shared" si="17"/>
        <v>0</v>
      </c>
      <c r="W139" s="92">
        <f t="shared" si="18"/>
        <v>0</v>
      </c>
    </row>
    <row r="140" spans="2:23" x14ac:dyDescent="0.35">
      <c r="B140" s="304" t="s">
        <v>8</v>
      </c>
      <c r="C140" s="266"/>
      <c r="D140" s="266"/>
      <c r="E140" s="266"/>
      <c r="F140" s="266"/>
      <c r="G140" s="266"/>
      <c r="H140" s="266"/>
      <c r="I140" s="266"/>
      <c r="J140" s="266"/>
      <c r="K140" s="266"/>
      <c r="L140" s="92">
        <f t="shared" si="16"/>
        <v>0</v>
      </c>
      <c r="M140" s="364"/>
      <c r="N140" s="364"/>
      <c r="O140" s="364"/>
      <c r="P140" s="364"/>
      <c r="Q140" s="364"/>
      <c r="R140" s="364"/>
      <c r="S140" s="364"/>
      <c r="T140" s="364"/>
      <c r="U140" s="364"/>
      <c r="V140" s="92">
        <f t="shared" si="17"/>
        <v>0</v>
      </c>
      <c r="W140" s="92">
        <f t="shared" si="18"/>
        <v>0</v>
      </c>
    </row>
    <row r="141" spans="2:23" x14ac:dyDescent="0.35">
      <c r="B141" s="304" t="s">
        <v>71</v>
      </c>
      <c r="C141" s="266"/>
      <c r="D141" s="266"/>
      <c r="E141" s="266"/>
      <c r="F141" s="266"/>
      <c r="G141" s="266"/>
      <c r="H141" s="266"/>
      <c r="I141" s="266"/>
      <c r="J141" s="266"/>
      <c r="K141" s="266"/>
      <c r="L141" s="92">
        <f t="shared" si="16"/>
        <v>0</v>
      </c>
      <c r="M141" s="364"/>
      <c r="N141" s="364"/>
      <c r="O141" s="364"/>
      <c r="P141" s="364"/>
      <c r="Q141" s="364"/>
      <c r="R141" s="364"/>
      <c r="S141" s="364"/>
      <c r="T141" s="364"/>
      <c r="U141" s="364"/>
      <c r="V141" s="92">
        <f t="shared" si="17"/>
        <v>0</v>
      </c>
      <c r="W141" s="92">
        <f t="shared" si="18"/>
        <v>0</v>
      </c>
    </row>
    <row r="142" spans="2:23" x14ac:dyDescent="0.35">
      <c r="B142" s="304" t="s">
        <v>11</v>
      </c>
      <c r="C142" s="266"/>
      <c r="D142" s="266"/>
      <c r="E142" s="266"/>
      <c r="F142" s="266"/>
      <c r="G142" s="266"/>
      <c r="H142" s="266"/>
      <c r="I142" s="266"/>
      <c r="J142" s="266"/>
      <c r="K142" s="266"/>
      <c r="L142" s="92">
        <f t="shared" si="16"/>
        <v>0</v>
      </c>
      <c r="M142" s="364"/>
      <c r="N142" s="364"/>
      <c r="O142" s="364"/>
      <c r="P142" s="364"/>
      <c r="Q142" s="364"/>
      <c r="R142" s="364"/>
      <c r="S142" s="364"/>
      <c r="T142" s="364"/>
      <c r="U142" s="364"/>
      <c r="V142" s="92">
        <f t="shared" si="17"/>
        <v>0</v>
      </c>
      <c r="W142" s="92">
        <f t="shared" si="18"/>
        <v>0</v>
      </c>
    </row>
    <row r="157" spans="2:2" x14ac:dyDescent="0.35">
      <c r="B157" s="395"/>
    </row>
    <row r="158" spans="2:2" x14ac:dyDescent="0.35">
      <c r="B158" s="395"/>
    </row>
    <row r="159" spans="2:2" x14ac:dyDescent="0.35">
      <c r="B159" s="395"/>
    </row>
    <row r="160" spans="2:2" x14ac:dyDescent="0.35">
      <c r="B160" s="395"/>
    </row>
    <row r="161" spans="2:2" x14ac:dyDescent="0.35">
      <c r="B161" s="395"/>
    </row>
    <row r="162" spans="2:2" x14ac:dyDescent="0.35">
      <c r="B162" s="395"/>
    </row>
    <row r="163" spans="2:2" x14ac:dyDescent="0.35">
      <c r="B163" s="395"/>
    </row>
    <row r="164" spans="2:2" x14ac:dyDescent="0.35">
      <c r="B164" s="395"/>
    </row>
    <row r="165" spans="2:2" x14ac:dyDescent="0.35">
      <c r="B165" s="395"/>
    </row>
    <row r="166" spans="2:2" x14ac:dyDescent="0.35">
      <c r="B166" s="395"/>
    </row>
    <row r="167" spans="2:2" x14ac:dyDescent="0.35">
      <c r="B167" s="395"/>
    </row>
    <row r="168" spans="2:2" x14ac:dyDescent="0.35">
      <c r="B168" s="395"/>
    </row>
    <row r="169" spans="2:2" x14ac:dyDescent="0.35">
      <c r="B169" s="395"/>
    </row>
    <row r="170" spans="2:2" x14ac:dyDescent="0.35">
      <c r="B170" s="395"/>
    </row>
    <row r="171" spans="2:2" x14ac:dyDescent="0.35">
      <c r="B171" s="395"/>
    </row>
    <row r="172" spans="2:2" x14ac:dyDescent="0.35">
      <c r="B172" s="395"/>
    </row>
  </sheetData>
  <sortState xmlns:xlrd2="http://schemas.microsoft.com/office/spreadsheetml/2017/richdata2" ref="B5:W20">
    <sortCondition ref="B5:B20"/>
  </sortState>
  <mergeCells count="2">
    <mergeCell ref="B118:E118"/>
    <mergeCell ref="B119:C120"/>
  </mergeCells>
  <phoneticPr fontId="26" type="noConversion"/>
  <hyperlinks>
    <hyperlink ref="B118" r:id="rId1" xr:uid="{00000000-0004-0000-0700-000001000000}"/>
    <hyperlink ref="B118:E118" r:id="rId2" display="http://www.hawkeyecup.com" xr:uid="{00000000-0004-0000-0700-000002000000}"/>
    <hyperlink ref="B114" r:id="rId3" xr:uid="{8F993F1B-881F-4655-AAF6-D0939A0289F3}"/>
  </hyperlinks>
  <pageMargins left="0.7" right="0.7" top="0.75" bottom="0.75" header="0.3" footer="0.3"/>
  <pageSetup orientation="portrait" horizontalDpi="4294967293" r:id="rId4"/>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CD3095-7D13-4A8E-B4AD-F7F8F832336B}">
  <dimension ref="A1:Y16"/>
  <sheetViews>
    <sheetView topLeftCell="H4" workbookViewId="0">
      <selection activeCell="J48" sqref="I30:J48"/>
    </sheetView>
  </sheetViews>
  <sheetFormatPr defaultRowHeight="14.5" x14ac:dyDescent="0.35"/>
  <cols>
    <col min="9" max="9" width="47.453125" bestFit="1" customWidth="1"/>
  </cols>
  <sheetData>
    <row r="1" spans="1:25" x14ac:dyDescent="0.35">
      <c r="A1">
        <v>1</v>
      </c>
      <c r="B1">
        <v>3</v>
      </c>
      <c r="C1" t="s">
        <v>125</v>
      </c>
      <c r="D1" t="s">
        <v>9</v>
      </c>
      <c r="E1">
        <v>4</v>
      </c>
      <c r="F1">
        <v>6</v>
      </c>
      <c r="G1">
        <v>5</v>
      </c>
      <c r="H1">
        <v>7</v>
      </c>
      <c r="I1">
        <v>6</v>
      </c>
      <c r="J1">
        <v>7</v>
      </c>
      <c r="K1">
        <v>4</v>
      </c>
      <c r="L1">
        <v>6</v>
      </c>
      <c r="M1">
        <v>5</v>
      </c>
      <c r="N1">
        <v>50</v>
      </c>
      <c r="O1">
        <v>4</v>
      </c>
      <c r="P1">
        <v>6</v>
      </c>
      <c r="Q1">
        <v>4</v>
      </c>
      <c r="R1">
        <v>8</v>
      </c>
      <c r="S1">
        <v>4</v>
      </c>
      <c r="T1">
        <v>4</v>
      </c>
      <c r="U1">
        <v>6</v>
      </c>
      <c r="V1">
        <v>3</v>
      </c>
      <c r="W1">
        <v>4</v>
      </c>
      <c r="X1">
        <v>43</v>
      </c>
      <c r="Y1">
        <v>93</v>
      </c>
    </row>
    <row r="2" spans="1:25" x14ac:dyDescent="0.35">
      <c r="A2">
        <v>2</v>
      </c>
      <c r="B2">
        <v>2</v>
      </c>
      <c r="C2" t="s">
        <v>125</v>
      </c>
      <c r="D2" t="s">
        <v>6</v>
      </c>
      <c r="E2">
        <v>5</v>
      </c>
      <c r="F2">
        <v>6</v>
      </c>
      <c r="G2">
        <v>6</v>
      </c>
      <c r="H2">
        <v>5</v>
      </c>
      <c r="I2">
        <v>2</v>
      </c>
      <c r="J2">
        <v>4</v>
      </c>
      <c r="K2">
        <v>3</v>
      </c>
      <c r="L2">
        <v>8</v>
      </c>
      <c r="M2">
        <v>5</v>
      </c>
      <c r="N2">
        <v>44</v>
      </c>
      <c r="O2">
        <v>4</v>
      </c>
      <c r="P2">
        <v>5</v>
      </c>
      <c r="Q2">
        <v>5</v>
      </c>
      <c r="R2">
        <v>5</v>
      </c>
      <c r="S2">
        <v>4</v>
      </c>
      <c r="T2">
        <v>4</v>
      </c>
      <c r="U2">
        <v>6</v>
      </c>
      <c r="V2">
        <v>4</v>
      </c>
      <c r="W2">
        <v>4</v>
      </c>
      <c r="X2">
        <v>41</v>
      </c>
      <c r="Y2">
        <v>85</v>
      </c>
    </row>
    <row r="3" spans="1:25" x14ac:dyDescent="0.35">
      <c r="A3">
        <v>3</v>
      </c>
      <c r="B3">
        <v>2</v>
      </c>
      <c r="C3" t="s">
        <v>125</v>
      </c>
      <c r="D3" t="s">
        <v>97</v>
      </c>
      <c r="E3">
        <v>5</v>
      </c>
      <c r="F3">
        <v>5</v>
      </c>
      <c r="G3">
        <v>6</v>
      </c>
      <c r="H3">
        <v>5</v>
      </c>
      <c r="I3">
        <v>4</v>
      </c>
      <c r="J3">
        <v>6</v>
      </c>
      <c r="K3">
        <v>4</v>
      </c>
      <c r="L3">
        <v>8</v>
      </c>
      <c r="M3">
        <v>6</v>
      </c>
      <c r="N3">
        <v>49</v>
      </c>
      <c r="O3">
        <v>4</v>
      </c>
      <c r="P3">
        <v>5</v>
      </c>
      <c r="Q3">
        <v>6</v>
      </c>
      <c r="R3">
        <v>7</v>
      </c>
      <c r="S3">
        <v>5</v>
      </c>
      <c r="T3">
        <v>5</v>
      </c>
      <c r="U3">
        <v>7</v>
      </c>
      <c r="V3">
        <v>4</v>
      </c>
      <c r="W3">
        <v>5</v>
      </c>
      <c r="X3">
        <v>48</v>
      </c>
      <c r="Y3">
        <v>97</v>
      </c>
    </row>
    <row r="4" spans="1:25" x14ac:dyDescent="0.35">
      <c r="A4">
        <v>4</v>
      </c>
      <c r="B4">
        <v>1</v>
      </c>
      <c r="C4" t="s">
        <v>125</v>
      </c>
      <c r="D4" t="s">
        <v>98</v>
      </c>
      <c r="E4">
        <v>5</v>
      </c>
      <c r="F4">
        <v>8</v>
      </c>
      <c r="G4">
        <v>5</v>
      </c>
      <c r="H4">
        <v>6</v>
      </c>
      <c r="I4">
        <v>4</v>
      </c>
      <c r="J4">
        <v>6</v>
      </c>
      <c r="K4">
        <v>2</v>
      </c>
      <c r="L4">
        <v>7</v>
      </c>
      <c r="M4">
        <v>5</v>
      </c>
      <c r="N4">
        <v>48</v>
      </c>
      <c r="O4">
        <v>4</v>
      </c>
      <c r="P4">
        <v>4</v>
      </c>
      <c r="Q4">
        <v>4</v>
      </c>
      <c r="R4">
        <v>6</v>
      </c>
      <c r="S4">
        <v>5</v>
      </c>
      <c r="T4">
        <v>4</v>
      </c>
      <c r="U4">
        <v>7</v>
      </c>
      <c r="V4">
        <v>4</v>
      </c>
      <c r="W4">
        <v>5</v>
      </c>
      <c r="X4">
        <v>43</v>
      </c>
      <c r="Y4">
        <v>91</v>
      </c>
    </row>
    <row r="5" spans="1:25" x14ac:dyDescent="0.35">
      <c r="A5">
        <v>5</v>
      </c>
      <c r="B5">
        <v>1</v>
      </c>
      <c r="C5" t="s">
        <v>126</v>
      </c>
      <c r="D5" t="s">
        <v>7</v>
      </c>
      <c r="E5">
        <v>6</v>
      </c>
      <c r="F5">
        <v>5</v>
      </c>
      <c r="G5">
        <v>3</v>
      </c>
      <c r="H5">
        <v>4</v>
      </c>
      <c r="I5">
        <v>3</v>
      </c>
      <c r="J5">
        <v>4</v>
      </c>
      <c r="K5">
        <v>6</v>
      </c>
      <c r="L5">
        <v>7</v>
      </c>
      <c r="M5">
        <v>4</v>
      </c>
      <c r="N5">
        <v>42</v>
      </c>
      <c r="O5">
        <v>4</v>
      </c>
      <c r="P5">
        <v>5</v>
      </c>
      <c r="Q5">
        <v>4</v>
      </c>
      <c r="R5">
        <v>5</v>
      </c>
      <c r="S5">
        <v>6</v>
      </c>
      <c r="T5">
        <v>3</v>
      </c>
      <c r="U5">
        <v>5</v>
      </c>
      <c r="V5">
        <v>3</v>
      </c>
      <c r="W5">
        <v>4</v>
      </c>
      <c r="X5">
        <v>39</v>
      </c>
      <c r="Y5">
        <v>81</v>
      </c>
    </row>
    <row r="6" spans="1:25" x14ac:dyDescent="0.35">
      <c r="A6">
        <v>6</v>
      </c>
      <c r="B6">
        <v>1</v>
      </c>
      <c r="C6" t="s">
        <v>126</v>
      </c>
      <c r="D6" t="s">
        <v>94</v>
      </c>
      <c r="E6">
        <v>4</v>
      </c>
      <c r="F6">
        <v>5</v>
      </c>
      <c r="G6">
        <v>6</v>
      </c>
      <c r="H6">
        <v>6</v>
      </c>
      <c r="I6">
        <v>5</v>
      </c>
      <c r="J6">
        <v>5</v>
      </c>
      <c r="K6">
        <v>4</v>
      </c>
      <c r="L6">
        <v>7</v>
      </c>
      <c r="M6">
        <v>5</v>
      </c>
      <c r="N6">
        <v>47</v>
      </c>
      <c r="O6">
        <v>6</v>
      </c>
      <c r="P6">
        <v>6</v>
      </c>
      <c r="Q6">
        <v>4</v>
      </c>
      <c r="R6">
        <v>5</v>
      </c>
      <c r="S6">
        <v>5</v>
      </c>
      <c r="T6">
        <v>3</v>
      </c>
      <c r="U6">
        <v>6</v>
      </c>
      <c r="V6">
        <v>3</v>
      </c>
      <c r="W6">
        <v>4</v>
      </c>
      <c r="X6">
        <v>42</v>
      </c>
      <c r="Y6">
        <v>89</v>
      </c>
    </row>
    <row r="7" spans="1:25" x14ac:dyDescent="0.35">
      <c r="A7">
        <v>7</v>
      </c>
      <c r="B7">
        <v>4</v>
      </c>
      <c r="C7" t="s">
        <v>125</v>
      </c>
      <c r="D7" t="s">
        <v>12</v>
      </c>
      <c r="E7">
        <v>4</v>
      </c>
      <c r="F7">
        <v>6</v>
      </c>
      <c r="G7">
        <v>6</v>
      </c>
      <c r="H7">
        <v>4</v>
      </c>
      <c r="I7">
        <v>4</v>
      </c>
      <c r="J7">
        <v>4</v>
      </c>
      <c r="K7">
        <v>3</v>
      </c>
      <c r="L7">
        <v>7</v>
      </c>
      <c r="M7">
        <v>4</v>
      </c>
      <c r="N7">
        <v>42</v>
      </c>
      <c r="O7">
        <v>5</v>
      </c>
      <c r="P7">
        <v>4</v>
      </c>
      <c r="Q7">
        <v>4</v>
      </c>
      <c r="R7">
        <v>5</v>
      </c>
      <c r="S7">
        <v>5</v>
      </c>
      <c r="T7">
        <v>4</v>
      </c>
      <c r="U7">
        <v>6</v>
      </c>
      <c r="V7">
        <v>4</v>
      </c>
      <c r="W7">
        <v>4</v>
      </c>
      <c r="X7">
        <v>41</v>
      </c>
      <c r="Y7">
        <v>83</v>
      </c>
    </row>
    <row r="8" spans="1:25" x14ac:dyDescent="0.35">
      <c r="A8">
        <v>8</v>
      </c>
      <c r="B8">
        <v>3</v>
      </c>
      <c r="C8" t="s">
        <v>126</v>
      </c>
      <c r="D8" t="s">
        <v>20</v>
      </c>
      <c r="E8">
        <v>7</v>
      </c>
      <c r="F8">
        <v>8</v>
      </c>
      <c r="G8">
        <v>7</v>
      </c>
      <c r="H8">
        <v>6</v>
      </c>
      <c r="I8">
        <v>3</v>
      </c>
      <c r="J8">
        <v>8</v>
      </c>
      <c r="K8">
        <v>4</v>
      </c>
      <c r="L8">
        <v>8</v>
      </c>
      <c r="M8">
        <v>7</v>
      </c>
      <c r="N8">
        <v>58</v>
      </c>
      <c r="O8">
        <v>8</v>
      </c>
      <c r="P8">
        <v>6</v>
      </c>
      <c r="Q8">
        <v>5</v>
      </c>
      <c r="R8">
        <v>7</v>
      </c>
      <c r="S8">
        <v>6</v>
      </c>
      <c r="T8">
        <v>8</v>
      </c>
      <c r="U8">
        <v>8</v>
      </c>
      <c r="V8">
        <v>4</v>
      </c>
      <c r="W8">
        <v>6</v>
      </c>
      <c r="X8">
        <v>58</v>
      </c>
      <c r="Y8">
        <v>116</v>
      </c>
    </row>
    <row r="9" spans="1:25" x14ac:dyDescent="0.35">
      <c r="A9">
        <v>9</v>
      </c>
      <c r="B9">
        <v>2</v>
      </c>
      <c r="C9" t="s">
        <v>126</v>
      </c>
      <c r="D9" t="s">
        <v>19</v>
      </c>
      <c r="E9">
        <v>4</v>
      </c>
      <c r="F9">
        <v>8</v>
      </c>
      <c r="G9">
        <v>5</v>
      </c>
      <c r="H9">
        <v>6</v>
      </c>
      <c r="I9">
        <v>2</v>
      </c>
      <c r="J9">
        <v>6</v>
      </c>
      <c r="K9">
        <v>3</v>
      </c>
      <c r="L9">
        <v>6</v>
      </c>
      <c r="M9">
        <v>5</v>
      </c>
      <c r="N9">
        <v>45</v>
      </c>
      <c r="O9">
        <v>4</v>
      </c>
      <c r="P9">
        <v>5</v>
      </c>
      <c r="Q9">
        <v>4</v>
      </c>
      <c r="R9">
        <v>5</v>
      </c>
      <c r="S9">
        <v>4</v>
      </c>
      <c r="T9">
        <v>6</v>
      </c>
      <c r="U9">
        <v>6</v>
      </c>
      <c r="V9">
        <v>5</v>
      </c>
      <c r="W9">
        <v>5</v>
      </c>
      <c r="X9">
        <v>44</v>
      </c>
      <c r="Y9">
        <v>89</v>
      </c>
    </row>
    <row r="10" spans="1:25" x14ac:dyDescent="0.35">
      <c r="A10">
        <v>10</v>
      </c>
      <c r="B10">
        <v>4</v>
      </c>
      <c r="C10" t="s">
        <v>125</v>
      </c>
      <c r="D10" t="s">
        <v>100</v>
      </c>
      <c r="E10">
        <v>5</v>
      </c>
      <c r="F10">
        <v>7</v>
      </c>
      <c r="G10">
        <v>6</v>
      </c>
      <c r="H10">
        <v>6</v>
      </c>
      <c r="I10">
        <v>4</v>
      </c>
      <c r="J10">
        <v>6</v>
      </c>
      <c r="K10">
        <v>5</v>
      </c>
      <c r="L10">
        <v>8</v>
      </c>
      <c r="M10">
        <v>6</v>
      </c>
      <c r="N10">
        <v>53</v>
      </c>
      <c r="O10">
        <v>8</v>
      </c>
      <c r="P10">
        <v>4</v>
      </c>
      <c r="Q10">
        <v>6</v>
      </c>
      <c r="R10">
        <v>6</v>
      </c>
      <c r="S10">
        <v>5</v>
      </c>
      <c r="T10">
        <v>5</v>
      </c>
      <c r="U10">
        <v>5</v>
      </c>
      <c r="V10">
        <v>7</v>
      </c>
      <c r="W10">
        <v>6</v>
      </c>
      <c r="X10">
        <v>52</v>
      </c>
      <c r="Y10">
        <v>105</v>
      </c>
    </row>
    <row r="11" spans="1:25" x14ac:dyDescent="0.35">
      <c r="A11">
        <v>11</v>
      </c>
      <c r="B11">
        <v>2</v>
      </c>
      <c r="C11" t="s">
        <v>126</v>
      </c>
      <c r="D11" t="s">
        <v>72</v>
      </c>
      <c r="E11">
        <v>5</v>
      </c>
      <c r="F11">
        <v>5</v>
      </c>
      <c r="G11">
        <v>4</v>
      </c>
      <c r="H11">
        <v>6</v>
      </c>
      <c r="I11">
        <v>4</v>
      </c>
      <c r="J11">
        <v>6</v>
      </c>
      <c r="K11">
        <v>3</v>
      </c>
      <c r="L11">
        <v>7</v>
      </c>
      <c r="M11">
        <v>5</v>
      </c>
      <c r="N11">
        <v>45</v>
      </c>
      <c r="O11">
        <v>5</v>
      </c>
      <c r="P11">
        <v>6</v>
      </c>
      <c r="Q11">
        <v>8</v>
      </c>
      <c r="R11">
        <v>5</v>
      </c>
      <c r="S11">
        <v>5</v>
      </c>
      <c r="T11">
        <v>2</v>
      </c>
      <c r="U11">
        <v>8</v>
      </c>
      <c r="V11">
        <v>5</v>
      </c>
      <c r="W11">
        <v>4</v>
      </c>
      <c r="X11">
        <v>48</v>
      </c>
      <c r="Y11">
        <v>93</v>
      </c>
    </row>
    <row r="12" spans="1:25" x14ac:dyDescent="0.35">
      <c r="A12">
        <v>12</v>
      </c>
      <c r="B12">
        <v>4</v>
      </c>
      <c r="C12" t="s">
        <v>126</v>
      </c>
      <c r="D12" t="s">
        <v>8</v>
      </c>
      <c r="E12">
        <v>6</v>
      </c>
      <c r="F12">
        <v>7</v>
      </c>
      <c r="G12">
        <v>8</v>
      </c>
      <c r="H12">
        <v>4</v>
      </c>
      <c r="I12">
        <v>5</v>
      </c>
      <c r="J12">
        <v>6</v>
      </c>
      <c r="K12">
        <v>5</v>
      </c>
      <c r="L12">
        <v>6</v>
      </c>
      <c r="M12">
        <v>6</v>
      </c>
      <c r="N12">
        <v>53</v>
      </c>
      <c r="O12">
        <v>5</v>
      </c>
      <c r="P12">
        <v>7</v>
      </c>
      <c r="Q12">
        <v>5</v>
      </c>
      <c r="R12">
        <v>7</v>
      </c>
      <c r="S12">
        <v>7</v>
      </c>
      <c r="T12">
        <v>4</v>
      </c>
      <c r="U12">
        <v>8</v>
      </c>
      <c r="V12">
        <v>4</v>
      </c>
      <c r="W12">
        <v>6</v>
      </c>
      <c r="X12">
        <v>53</v>
      </c>
      <c r="Y12">
        <v>106</v>
      </c>
    </row>
    <row r="13" spans="1:25" x14ac:dyDescent="0.35">
      <c r="A13">
        <v>13</v>
      </c>
      <c r="B13">
        <v>1</v>
      </c>
      <c r="C13" t="s">
        <v>125</v>
      </c>
      <c r="D13" t="s">
        <v>71</v>
      </c>
      <c r="E13">
        <v>6</v>
      </c>
      <c r="F13">
        <v>8</v>
      </c>
      <c r="G13">
        <v>5</v>
      </c>
      <c r="H13">
        <v>7</v>
      </c>
      <c r="I13">
        <v>4</v>
      </c>
      <c r="J13">
        <v>6</v>
      </c>
      <c r="K13">
        <v>5</v>
      </c>
      <c r="L13">
        <v>7</v>
      </c>
      <c r="M13">
        <v>8</v>
      </c>
      <c r="N13">
        <v>56</v>
      </c>
      <c r="O13">
        <v>4</v>
      </c>
      <c r="P13">
        <v>6</v>
      </c>
      <c r="Q13">
        <v>5</v>
      </c>
      <c r="R13">
        <v>6</v>
      </c>
      <c r="S13">
        <v>5</v>
      </c>
      <c r="T13">
        <v>5</v>
      </c>
      <c r="U13">
        <v>8</v>
      </c>
      <c r="V13">
        <v>8</v>
      </c>
      <c r="W13">
        <v>8</v>
      </c>
      <c r="X13">
        <v>55</v>
      </c>
      <c r="Y13">
        <v>111</v>
      </c>
    </row>
    <row r="14" spans="1:25" x14ac:dyDescent="0.35">
      <c r="A14">
        <v>14</v>
      </c>
      <c r="B14">
        <v>3</v>
      </c>
      <c r="C14" t="s">
        <v>125</v>
      </c>
      <c r="D14" t="s">
        <v>11</v>
      </c>
      <c r="E14">
        <v>5</v>
      </c>
      <c r="F14">
        <v>4</v>
      </c>
      <c r="G14">
        <v>6</v>
      </c>
      <c r="H14">
        <v>4</v>
      </c>
      <c r="I14">
        <v>3</v>
      </c>
      <c r="J14">
        <v>5</v>
      </c>
      <c r="K14">
        <v>4</v>
      </c>
      <c r="L14">
        <v>7</v>
      </c>
      <c r="M14">
        <v>4</v>
      </c>
      <c r="N14">
        <v>42</v>
      </c>
      <c r="O14">
        <v>5</v>
      </c>
      <c r="P14">
        <v>5</v>
      </c>
      <c r="Q14">
        <v>5</v>
      </c>
      <c r="R14">
        <v>6</v>
      </c>
      <c r="S14">
        <v>6</v>
      </c>
      <c r="T14">
        <v>6</v>
      </c>
      <c r="U14">
        <v>6</v>
      </c>
      <c r="V14">
        <v>4</v>
      </c>
      <c r="W14">
        <v>5</v>
      </c>
      <c r="X14">
        <v>48</v>
      </c>
      <c r="Y14">
        <v>90</v>
      </c>
    </row>
    <row r="15" spans="1:25" x14ac:dyDescent="0.35">
      <c r="A15">
        <v>15</v>
      </c>
      <c r="B15">
        <v>4</v>
      </c>
      <c r="C15" t="s">
        <v>126</v>
      </c>
      <c r="D15" t="s">
        <v>105</v>
      </c>
      <c r="E15">
        <v>5</v>
      </c>
      <c r="F15">
        <v>8</v>
      </c>
      <c r="G15">
        <v>5</v>
      </c>
      <c r="H15">
        <v>4</v>
      </c>
      <c r="I15">
        <v>5</v>
      </c>
      <c r="J15">
        <v>5</v>
      </c>
      <c r="K15">
        <v>3</v>
      </c>
      <c r="L15">
        <v>6</v>
      </c>
      <c r="M15">
        <v>6</v>
      </c>
      <c r="N15">
        <v>47</v>
      </c>
      <c r="O15">
        <v>5</v>
      </c>
      <c r="P15">
        <v>6</v>
      </c>
      <c r="Q15">
        <v>5</v>
      </c>
      <c r="R15">
        <v>7</v>
      </c>
      <c r="S15">
        <v>3</v>
      </c>
      <c r="T15">
        <v>4</v>
      </c>
      <c r="U15">
        <v>7</v>
      </c>
      <c r="V15">
        <v>4</v>
      </c>
      <c r="W15">
        <v>5</v>
      </c>
      <c r="X15">
        <v>46</v>
      </c>
      <c r="Y15">
        <v>93</v>
      </c>
    </row>
    <row r="16" spans="1:25" x14ac:dyDescent="0.35">
      <c r="A16">
        <v>16</v>
      </c>
      <c r="B16">
        <v>3</v>
      </c>
      <c r="C16" t="s">
        <v>126</v>
      </c>
      <c r="D16" t="s">
        <v>96</v>
      </c>
      <c r="E16">
        <v>5</v>
      </c>
      <c r="F16">
        <v>5</v>
      </c>
      <c r="G16">
        <v>7</v>
      </c>
      <c r="H16">
        <v>8</v>
      </c>
      <c r="I16">
        <v>3</v>
      </c>
      <c r="J16">
        <v>6</v>
      </c>
      <c r="K16">
        <v>3</v>
      </c>
      <c r="L16">
        <v>8</v>
      </c>
      <c r="M16">
        <v>4</v>
      </c>
      <c r="N16">
        <v>49</v>
      </c>
      <c r="O16">
        <v>4</v>
      </c>
      <c r="P16">
        <v>6</v>
      </c>
      <c r="Q16">
        <v>6</v>
      </c>
      <c r="R16">
        <v>7</v>
      </c>
      <c r="S16">
        <v>5</v>
      </c>
      <c r="T16">
        <v>5</v>
      </c>
      <c r="U16">
        <v>6</v>
      </c>
      <c r="V16">
        <v>6</v>
      </c>
      <c r="W16">
        <v>6</v>
      </c>
      <c r="X16">
        <v>51</v>
      </c>
      <c r="Y16">
        <v>100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U D A A B Q S w M E F A A C A A g A V H A 6 W D x q g m O l A A A A 9 g A A A B I A H A B D b 2 5 m a W c v U G F j a 2 F n Z S 5 4 b W w g o h g A K K A U A A A A A A A A A A A A A A A A A A A A A A A A A A A A h Y 9 B D o I w F E S v Q r q n L Z g Y J J + y c C u J C d G 4 J a V C I 3 w M L Z a 7 u f B I X k G M o u 5 c z s y b Z O Z + v U E 6 t o 1 3 U b 3 R H S Y k o J x 4 C m V X a q w S M t i j H 5 F U w L a Q p 6 J S 3 g S j i U e j E 1 J b e 4 4 Z c 8 5 R t 6 B d X 7 G Q 8 4 A d s k 0 u a 9 U W v k Z j C 5 S K f F r l / x Y R s H + N E S E N e E R X 0 Z J y Y L M J m c Y v E E 5 7 n + m P C e u h s U O v h E J / l w O b J b D 3 B / E A U E s D B B Q A A g A I A F R w O l 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U c D p Y K I p H u A 4 A A A A R A A A A E w A c A E Z v c m 1 1 b G F z L 1 N l Y 3 R p b 2 4 x L m 0 g o h g A K K A U A A A A A A A A A A A A A A A A A A A A A A A A A A A A K 0 5 N L s n M z 1 M I h t C G 1 g B Q S w E C L Q A U A A I A C A B U c D p Y P G q C Y 6 U A A A D 2 A A A A E g A A A A A A A A A A A A A A A A A A A A A A Q 2 9 u Z m l n L 1 B h Y 2 t h Z 2 U u e G 1 s U E s B A i 0 A F A A C A A g A V H A 6 W A / K 6 a u k A A A A 6 Q A A A B M A A A A A A A A A A A A A A A A A 8 Q A A A F t D b 2 5 0 Z W 5 0 X 1 R 5 c G V z X S 5 4 b W x Q S w E C L Q A U A A I A C A B U c D p Y K I p H u A 4 A A A A R A A A A E w A A A A A A A A A A A A A A A A D i A Q A A R m 9 y b X V s Y X M v U 2 V j d G l v b j E u b V B L B Q Y A A A A A A w A D A M I A A A A 9 A g 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X A Q A A A A A A A H U B 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D a A A A A A Q A A A N C M n d 8 B F d E R j H o A w E / C l + s B A A A A n j 8 D q T c J T U K 8 D U l r h s 9 4 x Q A A A A A C A A A A A A A D Z g A A w A A A A B A A A A D j U / l j C 9 9 I n F Z Y p d o g y u 1 6 A A A A A A S A A A C g A A A A E A A A A J Q Q 8 D a k c k H I q W q U S p a O b 0 N Q A A A A Z d 9 v G v k a 6 P 0 4 L p q + 0 z l c a w x z x 7 U k k l p o D f d Z v l M f C G 8 e 5 m j J 8 i J Y z Z L 3 0 2 1 t D l m n o P / 9 y F p A w a R B W i F P w i y r A / / i 7 Z i K H D i R v T j j U 5 i i b G 4 U A A A A z q U b o H O K 9 B X G L 7 r f Y o l q h 1 R t 2 z w = < / D a t a M a s h u p > 
</file>

<file path=customXml/itemProps1.xml><?xml version="1.0" encoding="utf-8"?>
<ds:datastoreItem xmlns:ds="http://schemas.openxmlformats.org/officeDocument/2006/customXml" ds:itemID="{5057BC9D-1D1D-417E-AC80-09775FBFF737}">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11</vt:i4>
      </vt:variant>
    </vt:vector>
  </HeadingPairs>
  <TitlesOfParts>
    <vt:vector size="25" baseType="lpstr">
      <vt:lpstr>Player Info</vt:lpstr>
      <vt:lpstr>Day One</vt:lpstr>
      <vt:lpstr>Day Two</vt:lpstr>
      <vt:lpstr>Day Three</vt:lpstr>
      <vt:lpstr>Day Four</vt:lpstr>
      <vt:lpstr>Day Five</vt:lpstr>
      <vt:lpstr>SinglesMatchPlayTourney_Format</vt:lpstr>
      <vt:lpstr>Mobile Scores</vt:lpstr>
      <vt:lpstr>Scratch pad II</vt:lpstr>
      <vt:lpstr>ScratchPad</vt:lpstr>
      <vt:lpstr>Draft Night Score Sheet</vt:lpstr>
      <vt:lpstr>Mock</vt:lpstr>
      <vt:lpstr>2024 Net Score Final </vt:lpstr>
      <vt:lpstr>Annual Setup Checklist</vt:lpstr>
      <vt:lpstr>PlayerNames</vt:lpstr>
      <vt:lpstr>Players</vt:lpstr>
      <vt:lpstr>'Day Five'!Print_Area</vt:lpstr>
      <vt:lpstr>'Day Four'!Print_Area</vt:lpstr>
      <vt:lpstr>'Day One'!Print_Area</vt:lpstr>
      <vt:lpstr>'Day Three'!Print_Area</vt:lpstr>
      <vt:lpstr>'Day Two'!Print_Area</vt:lpstr>
      <vt:lpstr>ScratchPad!Print_Area</vt:lpstr>
      <vt:lpstr>SinglesMatchPlayTourney_Format!Print_Area</vt:lpstr>
      <vt:lpstr>teamBlack</vt:lpstr>
      <vt:lpstr>teamGold</vt:lpstr>
    </vt:vector>
  </TitlesOfParts>
  <Company>Unknown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Troy Delagardelle</dc:creator>
  <cp:lastModifiedBy>Office</cp:lastModifiedBy>
  <cp:lastPrinted>2024-01-19T18:51:05Z</cp:lastPrinted>
  <dcterms:created xsi:type="dcterms:W3CDTF">2015-01-25T01:08:13Z</dcterms:created>
  <dcterms:modified xsi:type="dcterms:W3CDTF">2024-10-28T00:09:16Z</dcterms:modified>
</cp:coreProperties>
</file>