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fo" sheetId="1" r:id="rId4"/>
    <sheet state="visible" name="Base Case" sheetId="2" r:id="rId5"/>
    <sheet state="visible" name="Overruns" sheetId="3" r:id="rId6"/>
    <sheet state="visible" name="Price Variation" sheetId="4" r:id="rId7"/>
    <sheet state="visible" name="Production Variation" sheetId="5" r:id="rId8"/>
    <sheet state="visible" name="Regulation Variation" sheetId="6" r:id="rId9"/>
  </sheets>
  <definedNames/>
  <calcPr/>
</workbook>
</file>

<file path=xl/sharedStrings.xml><?xml version="1.0" encoding="utf-8"?>
<sst xmlns="http://schemas.openxmlformats.org/spreadsheetml/2006/main" count="417" uniqueCount="77">
  <si>
    <t>Basic Info</t>
  </si>
  <si>
    <t>Price</t>
  </si>
  <si>
    <t>Extra Info</t>
  </si>
  <si>
    <t>Length of project</t>
  </si>
  <si>
    <t>7 years</t>
  </si>
  <si>
    <t>Raw Sapphires produced</t>
  </si>
  <si>
    <t>340 tons per year</t>
  </si>
  <si>
    <t>$10,000 per ton</t>
  </si>
  <si>
    <t>Price could increase to $14000, decrease to $7500, or increase with inflation at 3.5%</t>
  </si>
  <si>
    <t>Gem Quality Garnets</t>
  </si>
  <si>
    <t>150 pounds per year</t>
  </si>
  <si>
    <t>$3,300 per pound</t>
  </si>
  <si>
    <t>Difficult to predict because they come in "pockets"</t>
  </si>
  <si>
    <t>Tax Rate</t>
  </si>
  <si>
    <t>Depreciation</t>
  </si>
  <si>
    <t>7 years (straight line)</t>
  </si>
  <si>
    <t>Cost of Capital</t>
  </si>
  <si>
    <t>Mine Expenses</t>
  </si>
  <si>
    <t>Option 1</t>
  </si>
  <si>
    <t>Operating Costs</t>
  </si>
  <si>
    <t>$900,000 per year</t>
  </si>
  <si>
    <t>Fixed Costs</t>
  </si>
  <si>
    <t>Variable Costs</t>
  </si>
  <si>
    <t>Total Costs</t>
  </si>
  <si>
    <t>$10,000,000 (+10% to 15%)</t>
  </si>
  <si>
    <t>Environmental Regulations</t>
  </si>
  <si>
    <t>Option 2</t>
  </si>
  <si>
    <t>Eliminate Cost Overruns</t>
  </si>
  <si>
    <t>Base Case (Original Mine with no regulations)</t>
  </si>
  <si>
    <t>Year 0</t>
  </si>
  <si>
    <t>Year 1</t>
  </si>
  <si>
    <t>Year 2</t>
  </si>
  <si>
    <t>Year 3</t>
  </si>
  <si>
    <t>Year 4</t>
  </si>
  <si>
    <t>Year 5</t>
  </si>
  <si>
    <t>Year 6</t>
  </si>
  <si>
    <t>Year 7</t>
  </si>
  <si>
    <t>Sapphire Price (per Ton)</t>
  </si>
  <si>
    <t>Sapphire Production (Tons)</t>
  </si>
  <si>
    <t>Garnet Price (per Pound)</t>
  </si>
  <si>
    <t>Garnet Production (Pounds)</t>
  </si>
  <si>
    <t>Mine Cost</t>
  </si>
  <si>
    <t>Reduction in Mine Cost</t>
  </si>
  <si>
    <t>Overruns (10%)</t>
  </si>
  <si>
    <t>Cash Flows</t>
  </si>
  <si>
    <t>NPV</t>
  </si>
  <si>
    <r>
      <rPr>
        <rFont val="Arial"/>
        <color rgb="FFFF0000"/>
      </rPr>
      <t xml:space="preserve">*1 </t>
    </r>
    <r>
      <rPr>
        <rFont val="Arial"/>
        <i/>
        <color rgb="FFFF0000"/>
      </rPr>
      <t>in Base Case</t>
    </r>
  </si>
  <si>
    <t>Base Case (Cheaper Mine with no regulations)</t>
  </si>
  <si>
    <t>Overruns (0%)</t>
  </si>
  <si>
    <r>
      <rPr>
        <rFont val="Arial"/>
        <color rgb="FFFF0000"/>
      </rPr>
      <t xml:space="preserve">*2 </t>
    </r>
    <r>
      <rPr>
        <rFont val="Arial"/>
        <i/>
        <color rgb="FFFF0000"/>
      </rPr>
      <t>in Base Case</t>
    </r>
  </si>
  <si>
    <t>Base Case (Original Mine with regulations)</t>
  </si>
  <si>
    <t>*3 in Base Case</t>
  </si>
  <si>
    <t>Base Case (Cheaper Mine with regulations)</t>
  </si>
  <si>
    <t>*4 in Base Case</t>
  </si>
  <si>
    <t>Base Case (Original mine with regulations and 0% overrun)</t>
  </si>
  <si>
    <t xml:space="preserve">Mine Cost </t>
  </si>
  <si>
    <t>Enivronmental Regulations</t>
  </si>
  <si>
    <r>
      <rPr>
        <rFont val="Arial"/>
        <color rgb="FFFF0000"/>
      </rPr>
      <t xml:space="preserve">*5 </t>
    </r>
    <r>
      <rPr>
        <rFont val="Arial"/>
        <i/>
        <color rgb="FFFF0000"/>
      </rPr>
      <t>in Overruns</t>
    </r>
  </si>
  <si>
    <t>Base Case (Original mine with regulations and 10% overrun)</t>
  </si>
  <si>
    <r>
      <rPr>
        <rFont val="Arial"/>
        <color rgb="FFFF0000"/>
      </rPr>
      <t xml:space="preserve">*6 </t>
    </r>
    <r>
      <rPr>
        <rFont val="Arial"/>
        <i/>
        <color rgb="FFFF0000"/>
      </rPr>
      <t>in Overruns</t>
    </r>
  </si>
  <si>
    <t>Base Case (Original mine with regulations and 15% overruns)</t>
  </si>
  <si>
    <t>Reduction in Mine Costs</t>
  </si>
  <si>
    <t>Environemental Regulations</t>
  </si>
  <si>
    <t>Overruns (15%)</t>
  </si>
  <si>
    <r>
      <rPr>
        <rFont val="Arial"/>
        <color rgb="FFFF0000"/>
      </rPr>
      <t xml:space="preserve">*7 </t>
    </r>
    <r>
      <rPr>
        <rFont val="Arial"/>
        <i/>
        <color rgb="FFFF0000"/>
      </rPr>
      <t>in Overruns</t>
    </r>
  </si>
  <si>
    <t>Base Case (Cheaper Mine with high price)</t>
  </si>
  <si>
    <r>
      <rPr>
        <rFont val="Arial"/>
        <color rgb="FFFF0000"/>
      </rPr>
      <t xml:space="preserve">*8 </t>
    </r>
    <r>
      <rPr>
        <rFont val="Arial"/>
        <i/>
        <color rgb="FFFF0000"/>
      </rPr>
      <t>in Price Variation</t>
    </r>
  </si>
  <si>
    <t>Base Case (Cheaper Mine with base price)</t>
  </si>
  <si>
    <r>
      <rPr>
        <rFont val="Arial"/>
        <color rgb="FFFF0000"/>
      </rPr>
      <t xml:space="preserve">*9 </t>
    </r>
    <r>
      <rPr>
        <rFont val="Arial"/>
        <i/>
        <color rgb="FFFF0000"/>
      </rPr>
      <t>in Price Variation</t>
    </r>
  </si>
  <si>
    <t>Base Case (Cheaper Mine with low price)</t>
  </si>
  <si>
    <r>
      <rPr>
        <rFont val="Arial"/>
        <color rgb="FFFF0000"/>
      </rPr>
      <t xml:space="preserve">*10 </t>
    </r>
    <r>
      <rPr>
        <rFont val="Arial"/>
        <i/>
        <color rgb="FFFF0000"/>
      </rPr>
      <t>in Price Variation</t>
    </r>
  </si>
  <si>
    <t>Base Case (Cheaper Mine with base production)</t>
  </si>
  <si>
    <r>
      <rPr>
        <rFont val="Arial"/>
        <color rgb="FFFF0000"/>
      </rPr>
      <t xml:space="preserve">*11 </t>
    </r>
    <r>
      <rPr>
        <rFont val="Arial"/>
        <i/>
        <color rgb="FFFF0000"/>
      </rPr>
      <t>in Production Variation</t>
    </r>
  </si>
  <si>
    <t>Base Case (Cheaper Mine with worst production)</t>
  </si>
  <si>
    <r>
      <rPr>
        <rFont val="Arial"/>
        <color rgb="FFFF0000"/>
      </rPr>
      <t xml:space="preserve">*12 </t>
    </r>
    <r>
      <rPr>
        <rFont val="Arial"/>
        <i/>
        <color rgb="FFFF0000"/>
      </rPr>
      <t>in Production Variation</t>
    </r>
  </si>
  <si>
    <r>
      <rPr>
        <rFont val="Arial"/>
        <color rgb="FFFF0000"/>
      </rPr>
      <t xml:space="preserve">*13 </t>
    </r>
    <r>
      <rPr>
        <rFont val="Arial"/>
        <i/>
        <color rgb="FFFF0000"/>
      </rPr>
      <t>in Regulation Variation</t>
    </r>
  </si>
  <si>
    <r>
      <rPr>
        <rFont val="Arial"/>
        <color rgb="FFFF0000"/>
      </rPr>
      <t xml:space="preserve">*14 </t>
    </r>
    <r>
      <rPr>
        <rFont val="Arial"/>
        <i/>
        <color rgb="FFFF0000"/>
      </rPr>
      <t>in Regulation Variation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</si>
</sst>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&quot;$&quot;#,##0"/>
    <numFmt numFmtId="165" formatCode="&quot;$&quot;#,##0.00"/>
    <numFmt numFmtId="166" formatCode="M/d/yyyy"/>
  </numFmts>
  <fonts count="9">
    <font>
      <sz val="10.0"/>
      <color rgb="FF000000"/>
      <name val="Arial"/>
    </font>
    <font>
      <color theme="1"/>
      <name val="Arial"/>
    </font>
    <font>
      <sz val="11.0"/>
      <color rgb="FF7E3794"/>
      <name val="Arial"/>
    </font>
    <font>
      <color rgb="FFFF0000"/>
      <name val="Arial"/>
    </font>
    <font>
      <sz val="10.0"/>
      <color theme="1"/>
      <name val="Arial"/>
    </font>
    <font>
      <color rgb="FF000000"/>
      <name val="&quot;Arial&quot;"/>
    </font>
    <font>
      <i/>
      <sz val="10.0"/>
      <color rgb="FFFF0000"/>
      <name val="Arial"/>
    </font>
    <font>
      <sz val="11.0"/>
      <color rgb="FF11A9CC"/>
      <name val="Arial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5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1" numFmtId="0" xfId="0" applyBorder="1" applyFont="1"/>
    <xf borderId="0" fillId="0" fontId="1" numFmtId="0" xfId="0" applyAlignment="1" applyFont="1">
      <alignment readingOrder="0"/>
    </xf>
    <xf borderId="1" fillId="0" fontId="1" numFmtId="9" xfId="0" applyAlignment="1" applyBorder="1" applyFont="1" applyNumberFormat="1">
      <alignment readingOrder="0"/>
    </xf>
    <xf borderId="1" fillId="0" fontId="1" numFmtId="164" xfId="0" applyAlignment="1" applyBorder="1" applyFont="1" applyNumberFormat="1">
      <alignment readingOrder="0"/>
    </xf>
    <xf borderId="2" fillId="0" fontId="1" numFmtId="0" xfId="0" applyAlignment="1" applyBorder="1" applyFont="1">
      <alignment readingOrder="0"/>
    </xf>
    <xf borderId="3" fillId="0" fontId="1" numFmtId="0" xfId="0" applyAlignment="1" applyBorder="1" applyFont="1">
      <alignment readingOrder="0"/>
    </xf>
    <xf borderId="4" fillId="0" fontId="1" numFmtId="0" xfId="0" applyAlignment="1" applyBorder="1" applyFont="1">
      <alignment readingOrder="0"/>
    </xf>
    <xf borderId="0" fillId="0" fontId="1" numFmtId="165" xfId="0" applyAlignment="1" applyFont="1" applyNumberFormat="1">
      <alignment readingOrder="0"/>
    </xf>
    <xf borderId="0" fillId="0" fontId="1" numFmtId="165" xfId="0" applyFont="1" applyNumberFormat="1"/>
    <xf borderId="5" fillId="0" fontId="1" numFmtId="165" xfId="0" applyBorder="1" applyFont="1" applyNumberFormat="1"/>
    <xf borderId="5" fillId="0" fontId="1" numFmtId="0" xfId="0" applyAlignment="1" applyBorder="1" applyFont="1">
      <alignment readingOrder="0"/>
    </xf>
    <xf borderId="0" fillId="0" fontId="1" numFmtId="164" xfId="0" applyAlignment="1" applyFont="1" applyNumberFormat="1">
      <alignment readingOrder="0"/>
    </xf>
    <xf borderId="5" fillId="0" fontId="1" numFmtId="164" xfId="0" applyAlignment="1" applyBorder="1" applyFont="1" applyNumberFormat="1">
      <alignment readingOrder="0"/>
    </xf>
    <xf borderId="5" fillId="0" fontId="1" numFmtId="165" xfId="0" applyAlignment="1" applyBorder="1" applyFont="1" applyNumberFormat="1">
      <alignment readingOrder="0"/>
    </xf>
    <xf borderId="0" fillId="0" fontId="1" numFmtId="9" xfId="0" applyAlignment="1" applyFont="1" applyNumberFormat="1">
      <alignment readingOrder="0"/>
    </xf>
    <xf borderId="5" fillId="0" fontId="1" numFmtId="9" xfId="0" applyAlignment="1" applyBorder="1" applyFont="1" applyNumberFormat="1">
      <alignment readingOrder="0"/>
    </xf>
    <xf borderId="5" fillId="0" fontId="1" numFmtId="0" xfId="0" applyBorder="1" applyFont="1"/>
    <xf borderId="0" fillId="0" fontId="0" numFmtId="164" xfId="0" applyFont="1" applyNumberFormat="1"/>
    <xf borderId="0" fillId="0" fontId="2" numFmtId="0" xfId="0" applyFont="1"/>
    <xf borderId="4" fillId="0" fontId="1" numFmtId="0" xfId="0" applyBorder="1" applyFont="1"/>
    <xf borderId="6" fillId="0" fontId="1" numFmtId="0" xfId="0" applyAlignment="1" applyBorder="1" applyFont="1">
      <alignment readingOrder="0"/>
    </xf>
    <xf borderId="7" fillId="0" fontId="1" numFmtId="164" xfId="0" applyAlignment="1" applyBorder="1" applyFont="1" applyNumberFormat="1">
      <alignment readingOrder="0"/>
    </xf>
    <xf borderId="7" fillId="0" fontId="1" numFmtId="165" xfId="0" applyBorder="1" applyFont="1" applyNumberFormat="1"/>
    <xf borderId="8" fillId="0" fontId="1" numFmtId="165" xfId="0" applyBorder="1" applyFont="1" applyNumberFormat="1"/>
    <xf borderId="8" fillId="0" fontId="1" numFmtId="164" xfId="0" applyBorder="1" applyFont="1" applyNumberFormat="1"/>
    <xf borderId="0" fillId="0" fontId="3" numFmtId="164" xfId="0" applyAlignment="1" applyFont="1" applyNumberFormat="1">
      <alignment readingOrder="0"/>
    </xf>
    <xf borderId="0" fillId="0" fontId="0" numFmtId="165" xfId="0" applyAlignment="1" applyFont="1" applyNumberFormat="1">
      <alignment readingOrder="0"/>
    </xf>
    <xf borderId="0" fillId="0" fontId="4" numFmtId="165" xfId="0" applyFont="1" applyNumberFormat="1"/>
    <xf borderId="5" fillId="0" fontId="4" numFmtId="165" xfId="0" applyBorder="1" applyFont="1" applyNumberFormat="1"/>
    <xf borderId="4" fillId="0" fontId="5" numFmtId="0" xfId="0" applyAlignment="1" applyBorder="1" applyFont="1">
      <alignment readingOrder="0"/>
    </xf>
    <xf borderId="0" fillId="0" fontId="1" numFmtId="164" xfId="0" applyFont="1" applyNumberFormat="1"/>
    <xf borderId="3" fillId="0" fontId="1" numFmtId="164" xfId="0" applyBorder="1" applyFont="1" applyNumberFormat="1"/>
    <xf borderId="9" fillId="0" fontId="3" numFmtId="0" xfId="0" applyAlignment="1" applyBorder="1" applyFont="1">
      <alignment readingOrder="0"/>
    </xf>
    <xf borderId="9" fillId="0" fontId="1" numFmtId="0" xfId="0" applyBorder="1" applyFont="1"/>
    <xf borderId="1" fillId="0" fontId="1" numFmtId="164" xfId="0" applyBorder="1" applyFont="1" applyNumberFormat="1"/>
    <xf borderId="0" fillId="0" fontId="6" numFmtId="0" xfId="0" applyAlignment="1" applyFont="1">
      <alignment readingOrder="0"/>
    </xf>
    <xf borderId="0" fillId="0" fontId="1" numFmtId="166" xfId="0" applyFont="1" applyNumberFormat="1"/>
    <xf borderId="4" fillId="0" fontId="1" numFmtId="164" xfId="0" applyAlignment="1" applyBorder="1" applyFont="1" applyNumberFormat="1">
      <alignment readingOrder="0"/>
    </xf>
    <xf borderId="5" fillId="0" fontId="1" numFmtId="164" xfId="0" applyBorder="1" applyFont="1" applyNumberFormat="1"/>
    <xf borderId="0" fillId="0" fontId="0" numFmtId="164" xfId="0" applyAlignment="1" applyFont="1" applyNumberFormat="1">
      <alignment readingOrder="0"/>
    </xf>
    <xf borderId="0" fillId="0" fontId="7" numFmtId="0" xfId="0" applyFont="1"/>
    <xf borderId="7" fillId="0" fontId="1" numFmtId="164" xfId="0" applyBorder="1" applyFont="1" applyNumberFormat="1"/>
    <xf borderId="0" fillId="0" fontId="3" numFmtId="0" xfId="0" applyAlignment="1" applyFont="1">
      <alignment readingOrder="0"/>
    </xf>
    <xf borderId="0" fillId="0" fontId="0" numFmtId="165" xfId="0" applyFont="1" applyNumberFormat="1"/>
    <xf borderId="5" fillId="0" fontId="0" numFmtId="165" xfId="0" applyBorder="1" applyFont="1" applyNumberFormat="1"/>
    <xf borderId="0" fillId="0" fontId="1" numFmtId="10" xfId="0" applyFont="1" applyNumberFormat="1"/>
    <xf borderId="4" fillId="0" fontId="1" numFmtId="164" xfId="0" applyAlignment="1" applyBorder="1" applyFont="1" applyNumberFormat="1">
      <alignment readingOrder="0" vertical="bottom"/>
    </xf>
    <xf borderId="0" fillId="0" fontId="7" numFmtId="164" xfId="0" applyFont="1" applyNumberFormat="1"/>
    <xf borderId="0" fillId="0" fontId="8" numFmtId="0" xfId="0" applyAlignment="1" applyFont="1">
      <alignment readingOrder="0"/>
    </xf>
    <xf borderId="10" fillId="0" fontId="1" numFmtId="0" xfId="0" applyAlignment="1" applyBorder="1" applyFont="1">
      <alignment readingOrder="0"/>
    </xf>
    <xf borderId="9" fillId="0" fontId="1" numFmtId="165" xfId="0" applyAlignment="1" applyBorder="1" applyFont="1" applyNumberFormat="1">
      <alignment readingOrder="0"/>
    </xf>
    <xf borderId="9" fillId="0" fontId="1" numFmtId="165" xfId="0" applyBorder="1" applyFont="1" applyNumberFormat="1"/>
    <xf borderId="11" fillId="0" fontId="1" numFmtId="165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86"/>
    <col customWidth="1" min="2" max="3" width="19.43"/>
    <col customWidth="1" min="4" max="4" width="74.57"/>
    <col customWidth="1" min="6" max="6" width="24.14"/>
    <col customWidth="1" min="7" max="7" width="25.14"/>
    <col customWidth="1" min="9" max="9" width="22.14"/>
  </cols>
  <sheetData>
    <row r="1">
      <c r="A1" s="1" t="s">
        <v>0</v>
      </c>
      <c r="B1" s="2"/>
      <c r="C1" s="1" t="s">
        <v>1</v>
      </c>
      <c r="D1" s="3" t="s">
        <v>2</v>
      </c>
    </row>
    <row r="2">
      <c r="A2" s="1" t="s">
        <v>3</v>
      </c>
      <c r="B2" s="1" t="s">
        <v>4</v>
      </c>
      <c r="C2" s="1"/>
    </row>
    <row r="3" ht="17.25" customHeight="1">
      <c r="A3" s="1" t="s">
        <v>5</v>
      </c>
      <c r="B3" s="1" t="s">
        <v>6</v>
      </c>
      <c r="C3" s="1" t="s">
        <v>7</v>
      </c>
      <c r="D3" s="3" t="s">
        <v>8</v>
      </c>
    </row>
    <row r="4">
      <c r="A4" s="1" t="s">
        <v>9</v>
      </c>
      <c r="B4" s="1" t="s">
        <v>10</v>
      </c>
      <c r="C4" s="1" t="s">
        <v>11</v>
      </c>
      <c r="D4" s="3" t="s">
        <v>12</v>
      </c>
    </row>
    <row r="5">
      <c r="A5" s="1" t="s">
        <v>13</v>
      </c>
      <c r="B5" s="4">
        <v>0.3</v>
      </c>
      <c r="C5" s="2"/>
    </row>
    <row r="6">
      <c r="A6" s="1" t="s">
        <v>14</v>
      </c>
      <c r="B6" s="1" t="s">
        <v>15</v>
      </c>
      <c r="C6" s="2"/>
    </row>
    <row r="7">
      <c r="A7" s="1" t="s">
        <v>16</v>
      </c>
      <c r="B7" s="4">
        <v>0.14</v>
      </c>
      <c r="C7" s="2"/>
    </row>
    <row r="9">
      <c r="A9" s="1" t="s">
        <v>17</v>
      </c>
      <c r="B9" s="2"/>
      <c r="C9" s="2"/>
    </row>
    <row r="10">
      <c r="A10" s="1" t="s">
        <v>18</v>
      </c>
      <c r="B10" s="2"/>
      <c r="C10" s="2"/>
    </row>
    <row r="11">
      <c r="A11" s="1" t="s">
        <v>19</v>
      </c>
      <c r="B11" s="1" t="s">
        <v>20</v>
      </c>
      <c r="C11" s="2"/>
    </row>
    <row r="12">
      <c r="A12" s="1" t="s">
        <v>21</v>
      </c>
      <c r="B12" s="5">
        <v>400000.0</v>
      </c>
      <c r="C12" s="2"/>
    </row>
    <row r="13">
      <c r="A13" s="1" t="s">
        <v>22</v>
      </c>
      <c r="B13" s="5">
        <v>500000.0</v>
      </c>
      <c r="C13" s="2"/>
    </row>
    <row r="14">
      <c r="A14" s="1" t="s">
        <v>23</v>
      </c>
      <c r="B14" s="5" t="s">
        <v>24</v>
      </c>
      <c r="C14" s="2"/>
    </row>
    <row r="15">
      <c r="A15" s="1" t="s">
        <v>25</v>
      </c>
      <c r="B15" s="5">
        <v>1500000.0</v>
      </c>
      <c r="C15" s="2"/>
    </row>
    <row r="17">
      <c r="A17" s="1" t="s">
        <v>26</v>
      </c>
      <c r="B17" s="2"/>
    </row>
    <row r="18">
      <c r="A18" s="1" t="s">
        <v>23</v>
      </c>
      <c r="B18" s="5">
        <f>10000000-1700000</f>
        <v>8300000</v>
      </c>
    </row>
    <row r="19">
      <c r="A19" s="1" t="s">
        <v>21</v>
      </c>
      <c r="B19" s="5">
        <v>850000.0</v>
      </c>
    </row>
    <row r="20">
      <c r="A20" s="1" t="s">
        <v>27</v>
      </c>
      <c r="B20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1.57"/>
  </cols>
  <sheetData>
    <row r="1">
      <c r="A1" s="1" t="s">
        <v>28</v>
      </c>
      <c r="B1" s="6" t="s">
        <v>29</v>
      </c>
      <c r="C1" s="6" t="s">
        <v>30</v>
      </c>
      <c r="D1" s="6" t="s">
        <v>31</v>
      </c>
      <c r="E1" s="6" t="s">
        <v>32</v>
      </c>
      <c r="F1" s="6" t="s">
        <v>33</v>
      </c>
      <c r="G1" s="6" t="s">
        <v>34</v>
      </c>
      <c r="H1" s="6" t="s">
        <v>35</v>
      </c>
      <c r="I1" s="7" t="s">
        <v>36</v>
      </c>
    </row>
    <row r="2">
      <c r="A2" s="8" t="s">
        <v>37</v>
      </c>
      <c r="B2" s="9"/>
      <c r="C2" s="9">
        <v>10000.0</v>
      </c>
      <c r="D2" s="10">
        <f t="shared" ref="D2:I2" si="1">C2*(1.035)</f>
        <v>10350</v>
      </c>
      <c r="E2" s="10">
        <f t="shared" si="1"/>
        <v>10712.25</v>
      </c>
      <c r="F2" s="10">
        <f t="shared" si="1"/>
        <v>11087.17875</v>
      </c>
      <c r="G2" s="10">
        <f t="shared" si="1"/>
        <v>11475.23001</v>
      </c>
      <c r="H2" s="10">
        <f t="shared" si="1"/>
        <v>11876.86306</v>
      </c>
      <c r="I2" s="11">
        <f t="shared" si="1"/>
        <v>12292.55326</v>
      </c>
    </row>
    <row r="3">
      <c r="A3" s="8" t="s">
        <v>38</v>
      </c>
      <c r="B3" s="3"/>
      <c r="C3" s="3">
        <v>340.0</v>
      </c>
      <c r="D3" s="3">
        <v>340.0</v>
      </c>
      <c r="E3" s="3">
        <v>340.0</v>
      </c>
      <c r="F3" s="3">
        <v>340.0</v>
      </c>
      <c r="G3" s="3">
        <v>340.0</v>
      </c>
      <c r="H3" s="3">
        <v>340.0</v>
      </c>
      <c r="I3" s="12">
        <v>340.0</v>
      </c>
    </row>
    <row r="4">
      <c r="A4" s="8" t="s">
        <v>39</v>
      </c>
      <c r="B4" s="13"/>
      <c r="C4" s="13">
        <v>3300.0</v>
      </c>
      <c r="D4" s="13">
        <v>3300.0</v>
      </c>
      <c r="E4" s="13">
        <v>3300.0</v>
      </c>
      <c r="F4" s="13">
        <v>3300.0</v>
      </c>
      <c r="G4" s="13">
        <v>3300.0</v>
      </c>
      <c r="H4" s="13">
        <v>3300.0</v>
      </c>
      <c r="I4" s="14">
        <v>3300.0</v>
      </c>
    </row>
    <row r="5">
      <c r="A5" s="8" t="s">
        <v>40</v>
      </c>
      <c r="B5" s="3"/>
      <c r="C5" s="3">
        <v>150.0</v>
      </c>
      <c r="D5" s="3">
        <v>150.0</v>
      </c>
      <c r="E5" s="3">
        <v>150.0</v>
      </c>
      <c r="F5" s="3">
        <v>150.0</v>
      </c>
      <c r="G5" s="3">
        <v>150.0</v>
      </c>
      <c r="H5" s="3">
        <v>150.0</v>
      </c>
      <c r="I5" s="12">
        <v>150.0</v>
      </c>
    </row>
    <row r="6">
      <c r="A6" s="8" t="s">
        <v>22</v>
      </c>
      <c r="B6" s="9"/>
      <c r="C6" s="9">
        <v>500000.0</v>
      </c>
      <c r="D6" s="9">
        <f t="shared" ref="D6:I6" si="2">C6*(1.035)</f>
        <v>517500</v>
      </c>
      <c r="E6" s="9">
        <f t="shared" si="2"/>
        <v>535612.5</v>
      </c>
      <c r="F6" s="9">
        <f t="shared" si="2"/>
        <v>554358.9375</v>
      </c>
      <c r="G6" s="9">
        <f t="shared" si="2"/>
        <v>573761.5003</v>
      </c>
      <c r="H6" s="9">
        <f t="shared" si="2"/>
        <v>593843.1528</v>
      </c>
      <c r="I6" s="15">
        <f t="shared" si="2"/>
        <v>614627.6632</v>
      </c>
    </row>
    <row r="7">
      <c r="A7" s="8" t="s">
        <v>21</v>
      </c>
      <c r="B7" s="9"/>
      <c r="C7" s="9">
        <v>400000.0</v>
      </c>
      <c r="D7" s="9">
        <f t="shared" ref="D7:I7" si="3">C7*(1.035)</f>
        <v>414000</v>
      </c>
      <c r="E7" s="9">
        <f t="shared" si="3"/>
        <v>428490</v>
      </c>
      <c r="F7" s="9">
        <f t="shared" si="3"/>
        <v>443487.15</v>
      </c>
      <c r="G7" s="9">
        <f t="shared" si="3"/>
        <v>459009.2003</v>
      </c>
      <c r="H7" s="9">
        <f t="shared" si="3"/>
        <v>475074.5223</v>
      </c>
      <c r="I7" s="15">
        <f t="shared" si="3"/>
        <v>491702.1305</v>
      </c>
    </row>
    <row r="8">
      <c r="A8" s="8" t="s">
        <v>19</v>
      </c>
      <c r="B8" s="9"/>
      <c r="C8" s="9">
        <f t="shared" ref="C8:I8" si="4">C6+C7</f>
        <v>900000</v>
      </c>
      <c r="D8" s="9">
        <f t="shared" si="4"/>
        <v>931500</v>
      </c>
      <c r="E8" s="9">
        <f t="shared" si="4"/>
        <v>964102.5</v>
      </c>
      <c r="F8" s="9">
        <f t="shared" si="4"/>
        <v>997846.0875</v>
      </c>
      <c r="G8" s="9">
        <f t="shared" si="4"/>
        <v>1032770.701</v>
      </c>
      <c r="H8" s="9">
        <f t="shared" si="4"/>
        <v>1068917.675</v>
      </c>
      <c r="I8" s="15">
        <f t="shared" si="4"/>
        <v>1106329.794</v>
      </c>
    </row>
    <row r="9">
      <c r="A9" s="8" t="s">
        <v>14</v>
      </c>
      <c r="B9" s="10"/>
      <c r="C9" s="10">
        <f t="shared" ref="C9:I9" si="5">-($B$52+$B$53+$B$55)/7</f>
        <v>1571428.571</v>
      </c>
      <c r="D9" s="10">
        <f t="shared" si="5"/>
        <v>1571428.571</v>
      </c>
      <c r="E9" s="10">
        <f t="shared" si="5"/>
        <v>1571428.571</v>
      </c>
      <c r="F9" s="10">
        <f t="shared" si="5"/>
        <v>1571428.571</v>
      </c>
      <c r="G9" s="10">
        <f t="shared" si="5"/>
        <v>1571428.571</v>
      </c>
      <c r="H9" s="10">
        <f t="shared" si="5"/>
        <v>1571428.571</v>
      </c>
      <c r="I9" s="11">
        <f t="shared" si="5"/>
        <v>1571428.571</v>
      </c>
    </row>
    <row r="10">
      <c r="A10" s="8" t="s">
        <v>13</v>
      </c>
      <c r="B10" s="16"/>
      <c r="C10" s="16">
        <v>0.3</v>
      </c>
      <c r="D10" s="16">
        <v>0.3</v>
      </c>
      <c r="E10" s="16">
        <v>0.3</v>
      </c>
      <c r="F10" s="16">
        <v>0.3</v>
      </c>
      <c r="G10" s="16">
        <v>0.3</v>
      </c>
      <c r="H10" s="16">
        <v>0.3</v>
      </c>
      <c r="I10" s="17">
        <v>0.3</v>
      </c>
    </row>
    <row r="11">
      <c r="A11" s="8" t="s">
        <v>16</v>
      </c>
      <c r="B11" s="16">
        <v>0.14</v>
      </c>
      <c r="D11" s="16"/>
      <c r="E11" s="16"/>
      <c r="F11" s="16"/>
      <c r="G11" s="16"/>
      <c r="H11" s="16"/>
      <c r="I11" s="17"/>
    </row>
    <row r="12">
      <c r="A12" s="8" t="s">
        <v>41</v>
      </c>
      <c r="B12" s="13">
        <v>-1.0E7</v>
      </c>
      <c r="I12" s="18"/>
    </row>
    <row r="13">
      <c r="A13" s="8" t="s">
        <v>42</v>
      </c>
      <c r="B13" s="13">
        <v>0.0</v>
      </c>
      <c r="I13" s="18"/>
    </row>
    <row r="14">
      <c r="A14" s="8" t="s">
        <v>25</v>
      </c>
      <c r="B14" s="13">
        <v>0.0</v>
      </c>
      <c r="I14" s="18"/>
    </row>
    <row r="15">
      <c r="A15" s="8" t="s">
        <v>43</v>
      </c>
      <c r="B15" s="19">
        <f>0.1*(B12+B13)</f>
        <v>-1000000</v>
      </c>
      <c r="C15" s="20"/>
      <c r="I15" s="18"/>
    </row>
    <row r="16">
      <c r="A16" s="21"/>
      <c r="I16" s="18"/>
    </row>
    <row r="17">
      <c r="A17" s="22" t="s">
        <v>44</v>
      </c>
      <c r="B17" s="23">
        <f>B12+B15+B14</f>
        <v>-11000000</v>
      </c>
      <c r="C17" s="24">
        <f t="shared" ref="C17:I17" si="6">(C2*C3+C4*C5-C8)*(1-C10)+(C9*C10)</f>
        <v>2567928.571</v>
      </c>
      <c r="D17" s="24">
        <f t="shared" si="6"/>
        <v>2629178.571</v>
      </c>
      <c r="E17" s="24">
        <f t="shared" si="6"/>
        <v>2692572.321</v>
      </c>
      <c r="F17" s="24">
        <f t="shared" si="6"/>
        <v>2758184.853</v>
      </c>
      <c r="G17" s="24">
        <f t="shared" si="6"/>
        <v>2826093.823</v>
      </c>
      <c r="H17" s="24">
        <f t="shared" si="6"/>
        <v>2896379.606</v>
      </c>
      <c r="I17" s="25">
        <f t="shared" si="6"/>
        <v>2969125.393</v>
      </c>
    </row>
    <row r="18">
      <c r="A18" s="22" t="s">
        <v>45</v>
      </c>
      <c r="B18" s="26">
        <f t="array" ref="B18">B17+NPV(B11,C17,D17,E17,F17,G17,H17,I17)</f>
        <v>700022.4162</v>
      </c>
      <c r="C18" s="27" t="s">
        <v>46</v>
      </c>
    </row>
    <row r="21">
      <c r="A21" s="1" t="s">
        <v>47</v>
      </c>
      <c r="B21" s="6" t="s">
        <v>29</v>
      </c>
      <c r="C21" s="6" t="s">
        <v>30</v>
      </c>
      <c r="D21" s="6" t="s">
        <v>31</v>
      </c>
      <c r="E21" s="6" t="s">
        <v>32</v>
      </c>
      <c r="F21" s="6" t="s">
        <v>33</v>
      </c>
      <c r="G21" s="6" t="s">
        <v>34</v>
      </c>
      <c r="H21" s="6" t="s">
        <v>35</v>
      </c>
      <c r="I21" s="7" t="s">
        <v>36</v>
      </c>
    </row>
    <row r="22">
      <c r="A22" s="8" t="s">
        <v>37</v>
      </c>
      <c r="B22" s="9"/>
      <c r="C22" s="9">
        <v>10000.0</v>
      </c>
      <c r="D22" s="10">
        <f t="shared" ref="D22:I22" si="7">C22*(1.035)</f>
        <v>10350</v>
      </c>
      <c r="E22" s="10">
        <f t="shared" si="7"/>
        <v>10712.25</v>
      </c>
      <c r="F22" s="10">
        <f t="shared" si="7"/>
        <v>11087.17875</v>
      </c>
      <c r="G22" s="10">
        <f t="shared" si="7"/>
        <v>11475.23001</v>
      </c>
      <c r="H22" s="10">
        <f t="shared" si="7"/>
        <v>11876.86306</v>
      </c>
      <c r="I22" s="11">
        <f t="shared" si="7"/>
        <v>12292.55326</v>
      </c>
    </row>
    <row r="23">
      <c r="A23" s="8" t="s">
        <v>38</v>
      </c>
      <c r="B23" s="3"/>
      <c r="C23" s="3">
        <v>340.0</v>
      </c>
      <c r="D23" s="3">
        <v>340.0</v>
      </c>
      <c r="E23" s="3">
        <v>340.0</v>
      </c>
      <c r="F23" s="3">
        <v>340.0</v>
      </c>
      <c r="G23" s="3">
        <v>340.0</v>
      </c>
      <c r="H23" s="3">
        <v>340.0</v>
      </c>
      <c r="I23" s="12">
        <v>340.0</v>
      </c>
    </row>
    <row r="24">
      <c r="A24" s="8" t="s">
        <v>39</v>
      </c>
      <c r="B24" s="13"/>
      <c r="C24" s="13">
        <v>3300.0</v>
      </c>
      <c r="D24" s="13">
        <v>3300.0</v>
      </c>
      <c r="E24" s="13">
        <v>3300.0</v>
      </c>
      <c r="F24" s="13">
        <v>3300.0</v>
      </c>
      <c r="G24" s="13">
        <v>3300.0</v>
      </c>
      <c r="H24" s="13">
        <v>3300.0</v>
      </c>
      <c r="I24" s="14">
        <v>3300.0</v>
      </c>
    </row>
    <row r="25">
      <c r="A25" s="8" t="s">
        <v>40</v>
      </c>
      <c r="B25" s="3"/>
      <c r="C25" s="3">
        <v>150.0</v>
      </c>
      <c r="D25" s="3">
        <v>150.0</v>
      </c>
      <c r="E25" s="3">
        <v>150.0</v>
      </c>
      <c r="F25" s="3">
        <v>150.0</v>
      </c>
      <c r="G25" s="3">
        <v>150.0</v>
      </c>
      <c r="H25" s="3">
        <v>150.0</v>
      </c>
      <c r="I25" s="12">
        <v>150.0</v>
      </c>
    </row>
    <row r="26">
      <c r="A26" s="8" t="s">
        <v>22</v>
      </c>
      <c r="B26" s="9"/>
      <c r="C26" s="9">
        <v>500000.0</v>
      </c>
      <c r="D26" s="9">
        <f t="shared" ref="D26:I26" si="8">C26*(1.035)</f>
        <v>517500</v>
      </c>
      <c r="E26" s="9">
        <f t="shared" si="8"/>
        <v>535612.5</v>
      </c>
      <c r="F26" s="9">
        <f t="shared" si="8"/>
        <v>554358.9375</v>
      </c>
      <c r="G26" s="9">
        <f t="shared" si="8"/>
        <v>573761.5003</v>
      </c>
      <c r="H26" s="9">
        <f t="shared" si="8"/>
        <v>593843.1528</v>
      </c>
      <c r="I26" s="15">
        <f t="shared" si="8"/>
        <v>614627.6632</v>
      </c>
    </row>
    <row r="27">
      <c r="A27" s="8" t="s">
        <v>21</v>
      </c>
      <c r="B27" s="9"/>
      <c r="C27" s="9">
        <v>850000.0</v>
      </c>
      <c r="D27" s="9">
        <f t="shared" ref="D27:I27" si="9">C27*(1.035)</f>
        <v>879750</v>
      </c>
      <c r="E27" s="9">
        <f t="shared" si="9"/>
        <v>910541.25</v>
      </c>
      <c r="F27" s="9">
        <f t="shared" si="9"/>
        <v>942410.1938</v>
      </c>
      <c r="G27" s="9">
        <f t="shared" si="9"/>
        <v>975394.5505</v>
      </c>
      <c r="H27" s="9">
        <f t="shared" si="9"/>
        <v>1009533.36</v>
      </c>
      <c r="I27" s="15">
        <f t="shared" si="9"/>
        <v>1044867.027</v>
      </c>
    </row>
    <row r="28">
      <c r="A28" s="8" t="s">
        <v>19</v>
      </c>
      <c r="B28" s="9"/>
      <c r="C28" s="9">
        <f t="shared" ref="C28:I28" si="10">C26+C27</f>
        <v>1350000</v>
      </c>
      <c r="D28" s="9">
        <f t="shared" si="10"/>
        <v>1397250</v>
      </c>
      <c r="E28" s="9">
        <f t="shared" si="10"/>
        <v>1446153.75</v>
      </c>
      <c r="F28" s="9">
        <f t="shared" si="10"/>
        <v>1496769.131</v>
      </c>
      <c r="G28" s="28">
        <f t="shared" si="10"/>
        <v>1549156.051</v>
      </c>
      <c r="H28" s="9">
        <f t="shared" si="10"/>
        <v>1603376.513</v>
      </c>
      <c r="I28" s="15">
        <f t="shared" si="10"/>
        <v>1659494.691</v>
      </c>
    </row>
    <row r="29">
      <c r="A29" s="8" t="s">
        <v>14</v>
      </c>
      <c r="B29" s="10"/>
      <c r="C29" s="29">
        <f t="shared" ref="C29:I29" si="11">-($B$72+$B$73+$B$75)/7</f>
        <v>1185714.286</v>
      </c>
      <c r="D29" s="29">
        <f t="shared" si="11"/>
        <v>1185714.286</v>
      </c>
      <c r="E29" s="29">
        <f t="shared" si="11"/>
        <v>1185714.286</v>
      </c>
      <c r="F29" s="29">
        <f t="shared" si="11"/>
        <v>1185714.286</v>
      </c>
      <c r="G29" s="29">
        <f t="shared" si="11"/>
        <v>1185714.286</v>
      </c>
      <c r="H29" s="29">
        <f t="shared" si="11"/>
        <v>1185714.286</v>
      </c>
      <c r="I29" s="30">
        <f t="shared" si="11"/>
        <v>1185714.286</v>
      </c>
    </row>
    <row r="30">
      <c r="A30" s="8" t="s">
        <v>13</v>
      </c>
      <c r="B30" s="16"/>
      <c r="C30" s="16">
        <v>0.3</v>
      </c>
      <c r="D30" s="16">
        <v>0.3</v>
      </c>
      <c r="E30" s="16">
        <v>0.3</v>
      </c>
      <c r="F30" s="16">
        <v>0.3</v>
      </c>
      <c r="G30" s="16">
        <v>0.3</v>
      </c>
      <c r="H30" s="16">
        <v>0.3</v>
      </c>
      <c r="I30" s="17">
        <v>0.3</v>
      </c>
    </row>
    <row r="31">
      <c r="A31" s="8" t="s">
        <v>16</v>
      </c>
      <c r="B31" s="16">
        <v>0.14</v>
      </c>
      <c r="D31" s="16"/>
      <c r="E31" s="16"/>
      <c r="F31" s="16"/>
      <c r="G31" s="16"/>
      <c r="H31" s="16"/>
      <c r="I31" s="17"/>
    </row>
    <row r="32">
      <c r="A32" s="8" t="s">
        <v>41</v>
      </c>
      <c r="B32" s="13">
        <v>-1.0E7</v>
      </c>
      <c r="C32" s="13"/>
      <c r="I32" s="18"/>
    </row>
    <row r="33">
      <c r="A33" s="8" t="s">
        <v>42</v>
      </c>
      <c r="B33" s="13">
        <v>1700000.0</v>
      </c>
      <c r="C33" s="13"/>
      <c r="I33" s="18"/>
    </row>
    <row r="34">
      <c r="A34" s="31" t="s">
        <v>25</v>
      </c>
      <c r="B34" s="13">
        <v>0.0</v>
      </c>
      <c r="I34" s="18"/>
    </row>
    <row r="35">
      <c r="A35" s="8" t="s">
        <v>48</v>
      </c>
      <c r="B35" s="19">
        <f>0*(B32+B33)</f>
        <v>0</v>
      </c>
      <c r="I35" s="18"/>
    </row>
    <row r="36">
      <c r="A36" s="21"/>
      <c r="I36" s="18"/>
    </row>
    <row r="37">
      <c r="A37" s="8" t="s">
        <v>44</v>
      </c>
      <c r="B37" s="32">
        <f>B32+B33+B34+B35</f>
        <v>-8300000</v>
      </c>
      <c r="C37" s="10">
        <f t="shared" ref="C37:I37" si="12">(C22*C23+C24*C25-C28)*(1-C30)+(C29*C30)</f>
        <v>2137214.286</v>
      </c>
      <c r="D37" s="10">
        <f t="shared" si="12"/>
        <v>2187439.286</v>
      </c>
      <c r="E37" s="10">
        <f t="shared" si="12"/>
        <v>2239422.161</v>
      </c>
      <c r="F37" s="10">
        <f t="shared" si="12"/>
        <v>2293224.436</v>
      </c>
      <c r="G37" s="10">
        <f t="shared" si="12"/>
        <v>2348909.792</v>
      </c>
      <c r="H37" s="10">
        <f t="shared" si="12"/>
        <v>2406544.134</v>
      </c>
      <c r="I37" s="11">
        <f t="shared" si="12"/>
        <v>2466195.679</v>
      </c>
    </row>
    <row r="38">
      <c r="A38" s="1" t="s">
        <v>45</v>
      </c>
      <c r="B38" s="33">
        <f t="array" ref="B38">B37+NPV(B31,C37,D37,E37,F37,G37,H37,I37)</f>
        <v>1429155.119</v>
      </c>
      <c r="C38" s="34" t="s">
        <v>49</v>
      </c>
      <c r="D38" s="35"/>
      <c r="E38" s="35"/>
      <c r="F38" s="35"/>
      <c r="G38" s="35"/>
      <c r="H38" s="35"/>
      <c r="I38" s="35"/>
    </row>
    <row r="41">
      <c r="A41" s="1" t="s">
        <v>50</v>
      </c>
      <c r="B41" s="6" t="s">
        <v>29</v>
      </c>
      <c r="C41" s="6" t="s">
        <v>30</v>
      </c>
      <c r="D41" s="6" t="s">
        <v>31</v>
      </c>
      <c r="E41" s="6" t="s">
        <v>32</v>
      </c>
      <c r="F41" s="6" t="s">
        <v>33</v>
      </c>
      <c r="G41" s="6" t="s">
        <v>34</v>
      </c>
      <c r="H41" s="6" t="s">
        <v>35</v>
      </c>
      <c r="I41" s="7" t="s">
        <v>36</v>
      </c>
    </row>
    <row r="42">
      <c r="A42" s="8" t="s">
        <v>37</v>
      </c>
      <c r="B42" s="9"/>
      <c r="C42" s="9">
        <v>10000.0</v>
      </c>
      <c r="D42" s="10">
        <f t="shared" ref="D42:I42" si="13">C42*(1.035)</f>
        <v>10350</v>
      </c>
      <c r="E42" s="10">
        <f t="shared" si="13"/>
        <v>10712.25</v>
      </c>
      <c r="F42" s="10">
        <f t="shared" si="13"/>
        <v>11087.17875</v>
      </c>
      <c r="G42" s="10">
        <f t="shared" si="13"/>
        <v>11475.23001</v>
      </c>
      <c r="H42" s="10">
        <f t="shared" si="13"/>
        <v>11876.86306</v>
      </c>
      <c r="I42" s="11">
        <f t="shared" si="13"/>
        <v>12292.55326</v>
      </c>
    </row>
    <row r="43">
      <c r="A43" s="8" t="s">
        <v>38</v>
      </c>
      <c r="B43" s="3"/>
      <c r="C43" s="3">
        <v>340.0</v>
      </c>
      <c r="D43" s="3">
        <v>340.0</v>
      </c>
      <c r="E43" s="3">
        <v>340.0</v>
      </c>
      <c r="F43" s="3">
        <v>340.0</v>
      </c>
      <c r="G43" s="3">
        <v>340.0</v>
      </c>
      <c r="H43" s="3">
        <v>340.0</v>
      </c>
      <c r="I43" s="12">
        <v>340.0</v>
      </c>
    </row>
    <row r="44">
      <c r="A44" s="8" t="s">
        <v>39</v>
      </c>
      <c r="B44" s="13"/>
      <c r="C44" s="13">
        <v>3300.0</v>
      </c>
      <c r="D44" s="13">
        <v>3300.0</v>
      </c>
      <c r="E44" s="13">
        <v>3300.0</v>
      </c>
      <c r="F44" s="13">
        <v>3300.0</v>
      </c>
      <c r="G44" s="13">
        <v>3300.0</v>
      </c>
      <c r="H44" s="13">
        <v>3300.0</v>
      </c>
      <c r="I44" s="14">
        <v>3300.0</v>
      </c>
    </row>
    <row r="45">
      <c r="A45" s="8" t="s">
        <v>40</v>
      </c>
      <c r="B45" s="3"/>
      <c r="C45" s="3">
        <v>150.0</v>
      </c>
      <c r="D45" s="3">
        <v>150.0</v>
      </c>
      <c r="E45" s="3">
        <v>150.0</v>
      </c>
      <c r="F45" s="3">
        <v>150.0</v>
      </c>
      <c r="G45" s="3">
        <v>150.0</v>
      </c>
      <c r="H45" s="3">
        <v>150.0</v>
      </c>
      <c r="I45" s="12">
        <v>150.0</v>
      </c>
    </row>
    <row r="46">
      <c r="A46" s="8" t="s">
        <v>22</v>
      </c>
      <c r="B46" s="9"/>
      <c r="C46" s="9">
        <v>500000.0</v>
      </c>
      <c r="D46" s="9">
        <f t="shared" ref="D46:I46" si="14">C46*(1.035)</f>
        <v>517500</v>
      </c>
      <c r="E46" s="9">
        <f t="shared" si="14"/>
        <v>535612.5</v>
      </c>
      <c r="F46" s="9">
        <f t="shared" si="14"/>
        <v>554358.9375</v>
      </c>
      <c r="G46" s="9">
        <f t="shared" si="14"/>
        <v>573761.5003</v>
      </c>
      <c r="H46" s="9">
        <f t="shared" si="14"/>
        <v>593843.1528</v>
      </c>
      <c r="I46" s="15">
        <f t="shared" si="14"/>
        <v>614627.6632</v>
      </c>
    </row>
    <row r="47">
      <c r="A47" s="8" t="s">
        <v>21</v>
      </c>
      <c r="B47" s="9"/>
      <c r="C47" s="9">
        <v>400000.0</v>
      </c>
      <c r="D47" s="9">
        <f t="shared" ref="D47:I47" si="15">C47*(1.035)</f>
        <v>414000</v>
      </c>
      <c r="E47" s="9">
        <f t="shared" si="15"/>
        <v>428490</v>
      </c>
      <c r="F47" s="9">
        <f t="shared" si="15"/>
        <v>443487.15</v>
      </c>
      <c r="G47" s="9">
        <f t="shared" si="15"/>
        <v>459009.2003</v>
      </c>
      <c r="H47" s="9">
        <f t="shared" si="15"/>
        <v>475074.5223</v>
      </c>
      <c r="I47" s="15">
        <f t="shared" si="15"/>
        <v>491702.1305</v>
      </c>
    </row>
    <row r="48">
      <c r="A48" s="8" t="s">
        <v>19</v>
      </c>
      <c r="B48" s="9"/>
      <c r="C48" s="9">
        <f t="shared" ref="C48:I48" si="16">C46+C47</f>
        <v>900000</v>
      </c>
      <c r="D48" s="9">
        <f t="shared" si="16"/>
        <v>931500</v>
      </c>
      <c r="E48" s="9">
        <f t="shared" si="16"/>
        <v>964102.5</v>
      </c>
      <c r="F48" s="9">
        <f t="shared" si="16"/>
        <v>997846.0875</v>
      </c>
      <c r="G48" s="9">
        <f t="shared" si="16"/>
        <v>1032770.701</v>
      </c>
      <c r="H48" s="9">
        <f t="shared" si="16"/>
        <v>1068917.675</v>
      </c>
      <c r="I48" s="15">
        <f t="shared" si="16"/>
        <v>1106329.794</v>
      </c>
    </row>
    <row r="49">
      <c r="A49" s="8" t="s">
        <v>14</v>
      </c>
      <c r="B49" s="10"/>
      <c r="C49" s="10">
        <f t="shared" ref="C49:I49" si="17">-($B$52+$B$53+$B$55)/7</f>
        <v>1571428.571</v>
      </c>
      <c r="D49" s="10">
        <f t="shared" si="17"/>
        <v>1571428.571</v>
      </c>
      <c r="E49" s="10">
        <f t="shared" si="17"/>
        <v>1571428.571</v>
      </c>
      <c r="F49" s="10">
        <f t="shared" si="17"/>
        <v>1571428.571</v>
      </c>
      <c r="G49" s="10">
        <f t="shared" si="17"/>
        <v>1571428.571</v>
      </c>
      <c r="H49" s="10">
        <f t="shared" si="17"/>
        <v>1571428.571</v>
      </c>
      <c r="I49" s="11">
        <f t="shared" si="17"/>
        <v>1571428.571</v>
      </c>
    </row>
    <row r="50">
      <c r="A50" s="8" t="s">
        <v>13</v>
      </c>
      <c r="B50" s="16"/>
      <c r="C50" s="16">
        <v>0.3</v>
      </c>
      <c r="D50" s="16">
        <v>0.3</v>
      </c>
      <c r="E50" s="16">
        <v>0.3</v>
      </c>
      <c r="F50" s="16">
        <v>0.3</v>
      </c>
      <c r="G50" s="16">
        <v>0.3</v>
      </c>
      <c r="H50" s="16">
        <v>0.3</v>
      </c>
      <c r="I50" s="17">
        <v>0.3</v>
      </c>
    </row>
    <row r="51">
      <c r="A51" s="8" t="s">
        <v>16</v>
      </c>
      <c r="B51" s="16">
        <v>0.14</v>
      </c>
      <c r="D51" s="16"/>
      <c r="E51" s="16"/>
      <c r="F51" s="16"/>
      <c r="G51" s="16"/>
      <c r="H51" s="16"/>
      <c r="I51" s="17"/>
    </row>
    <row r="52">
      <c r="A52" s="8" t="s">
        <v>41</v>
      </c>
      <c r="B52" s="13">
        <v>-1.0E7</v>
      </c>
      <c r="I52" s="18"/>
    </row>
    <row r="53">
      <c r="A53" s="8" t="s">
        <v>42</v>
      </c>
      <c r="B53" s="13">
        <v>0.0</v>
      </c>
      <c r="I53" s="18"/>
    </row>
    <row r="54">
      <c r="A54" s="8" t="s">
        <v>25</v>
      </c>
      <c r="B54" s="13">
        <v>-1500000.0</v>
      </c>
      <c r="I54" s="18"/>
    </row>
    <row r="55">
      <c r="A55" s="8" t="s">
        <v>43</v>
      </c>
      <c r="B55" s="19">
        <f>0.1*(B52+B53)</f>
        <v>-1000000</v>
      </c>
      <c r="C55" s="20"/>
      <c r="I55" s="18"/>
    </row>
    <row r="56">
      <c r="A56" s="21"/>
      <c r="I56" s="18"/>
    </row>
    <row r="57">
      <c r="A57" s="8" t="s">
        <v>44</v>
      </c>
      <c r="B57" s="23">
        <f>B52+B55+B54</f>
        <v>-12500000</v>
      </c>
      <c r="C57" s="24">
        <f t="shared" ref="C57:I57" si="18">(C42*C43+C44*C45-C48)*(1-C50)+(C49*C50)</f>
        <v>2567928.571</v>
      </c>
      <c r="D57" s="24">
        <f t="shared" si="18"/>
        <v>2629178.571</v>
      </c>
      <c r="E57" s="24">
        <f t="shared" si="18"/>
        <v>2692572.321</v>
      </c>
      <c r="F57" s="24">
        <f t="shared" si="18"/>
        <v>2758184.853</v>
      </c>
      <c r="G57" s="24">
        <f t="shared" si="18"/>
        <v>2826093.823</v>
      </c>
      <c r="H57" s="24">
        <f t="shared" si="18"/>
        <v>2896379.606</v>
      </c>
      <c r="I57" s="25">
        <f t="shared" si="18"/>
        <v>2969125.393</v>
      </c>
    </row>
    <row r="58">
      <c r="A58" s="1" t="s">
        <v>45</v>
      </c>
      <c r="B58" s="36">
        <f t="array" ref="B58">B57+NPV(B51,C57,D57,E57,F57,G57,H57,I57)</f>
        <v>-799977.5838</v>
      </c>
      <c r="C58" s="37" t="s">
        <v>51</v>
      </c>
    </row>
    <row r="61">
      <c r="A61" s="1" t="s">
        <v>52</v>
      </c>
      <c r="B61" s="6" t="s">
        <v>29</v>
      </c>
      <c r="C61" s="6" t="s">
        <v>30</v>
      </c>
      <c r="D61" s="6" t="s">
        <v>31</v>
      </c>
      <c r="E61" s="6" t="s">
        <v>32</v>
      </c>
      <c r="F61" s="6" t="s">
        <v>33</v>
      </c>
      <c r="G61" s="6" t="s">
        <v>34</v>
      </c>
      <c r="H61" s="6" t="s">
        <v>35</v>
      </c>
      <c r="I61" s="7" t="s">
        <v>36</v>
      </c>
    </row>
    <row r="62">
      <c r="A62" s="8" t="s">
        <v>37</v>
      </c>
      <c r="B62" s="9"/>
      <c r="C62" s="9">
        <v>10000.0</v>
      </c>
      <c r="D62" s="10">
        <f t="shared" ref="D62:I62" si="19">C62*(1.035)</f>
        <v>10350</v>
      </c>
      <c r="E62" s="10">
        <f t="shared" si="19"/>
        <v>10712.25</v>
      </c>
      <c r="F62" s="10">
        <f t="shared" si="19"/>
        <v>11087.17875</v>
      </c>
      <c r="G62" s="10">
        <f t="shared" si="19"/>
        <v>11475.23001</v>
      </c>
      <c r="H62" s="10">
        <f t="shared" si="19"/>
        <v>11876.86306</v>
      </c>
      <c r="I62" s="11">
        <f t="shared" si="19"/>
        <v>12292.55326</v>
      </c>
    </row>
    <row r="63">
      <c r="A63" s="8" t="s">
        <v>38</v>
      </c>
      <c r="B63" s="3"/>
      <c r="C63" s="3">
        <v>340.0</v>
      </c>
      <c r="D63" s="3">
        <v>340.0</v>
      </c>
      <c r="E63" s="3">
        <v>340.0</v>
      </c>
      <c r="F63" s="3">
        <v>340.0</v>
      </c>
      <c r="G63" s="3">
        <v>340.0</v>
      </c>
      <c r="H63" s="3">
        <v>340.0</v>
      </c>
      <c r="I63" s="12">
        <v>340.0</v>
      </c>
    </row>
    <row r="64">
      <c r="A64" s="8" t="s">
        <v>39</v>
      </c>
      <c r="B64" s="13"/>
      <c r="C64" s="13">
        <v>3300.0</v>
      </c>
      <c r="D64" s="13">
        <v>3300.0</v>
      </c>
      <c r="E64" s="13">
        <v>3300.0</v>
      </c>
      <c r="F64" s="13">
        <v>3300.0</v>
      </c>
      <c r="G64" s="13">
        <v>3300.0</v>
      </c>
      <c r="H64" s="13">
        <v>3300.0</v>
      </c>
      <c r="I64" s="14">
        <v>3300.0</v>
      </c>
    </row>
    <row r="65">
      <c r="A65" s="8" t="s">
        <v>40</v>
      </c>
      <c r="B65" s="3"/>
      <c r="C65" s="3">
        <v>150.0</v>
      </c>
      <c r="D65" s="3">
        <v>150.0</v>
      </c>
      <c r="E65" s="3">
        <v>150.0</v>
      </c>
      <c r="F65" s="3">
        <v>150.0</v>
      </c>
      <c r="G65" s="3">
        <v>150.0</v>
      </c>
      <c r="H65" s="3">
        <v>150.0</v>
      </c>
      <c r="I65" s="12">
        <v>150.0</v>
      </c>
    </row>
    <row r="66">
      <c r="A66" s="8" t="s">
        <v>22</v>
      </c>
      <c r="B66" s="9"/>
      <c r="C66" s="9">
        <v>500000.0</v>
      </c>
      <c r="D66" s="9">
        <f t="shared" ref="D66:I66" si="20">C66*(1.035)</f>
        <v>517500</v>
      </c>
      <c r="E66" s="9">
        <f t="shared" si="20"/>
        <v>535612.5</v>
      </c>
      <c r="F66" s="9">
        <f t="shared" si="20"/>
        <v>554358.9375</v>
      </c>
      <c r="G66" s="9">
        <f t="shared" si="20"/>
        <v>573761.5003</v>
      </c>
      <c r="H66" s="9">
        <f t="shared" si="20"/>
        <v>593843.1528</v>
      </c>
      <c r="I66" s="15">
        <f t="shared" si="20"/>
        <v>614627.6632</v>
      </c>
    </row>
    <row r="67">
      <c r="A67" s="8" t="s">
        <v>21</v>
      </c>
      <c r="B67" s="9"/>
      <c r="C67" s="9">
        <v>850000.0</v>
      </c>
      <c r="D67" s="9">
        <f t="shared" ref="D67:I67" si="21">C67*(1.035)</f>
        <v>879750</v>
      </c>
      <c r="E67" s="9">
        <f t="shared" si="21"/>
        <v>910541.25</v>
      </c>
      <c r="F67" s="9">
        <f t="shared" si="21"/>
        <v>942410.1938</v>
      </c>
      <c r="G67" s="9">
        <f t="shared" si="21"/>
        <v>975394.5505</v>
      </c>
      <c r="H67" s="9">
        <f t="shared" si="21"/>
        <v>1009533.36</v>
      </c>
      <c r="I67" s="15">
        <f t="shared" si="21"/>
        <v>1044867.027</v>
      </c>
    </row>
    <row r="68">
      <c r="A68" s="8" t="s">
        <v>19</v>
      </c>
      <c r="B68" s="9"/>
      <c r="C68" s="9">
        <f t="shared" ref="C68:I68" si="22">C66+C67</f>
        <v>1350000</v>
      </c>
      <c r="D68" s="9">
        <f t="shared" si="22"/>
        <v>1397250</v>
      </c>
      <c r="E68" s="9">
        <f t="shared" si="22"/>
        <v>1446153.75</v>
      </c>
      <c r="F68" s="9">
        <f t="shared" si="22"/>
        <v>1496769.131</v>
      </c>
      <c r="G68" s="28">
        <f t="shared" si="22"/>
        <v>1549156.051</v>
      </c>
      <c r="H68" s="9">
        <f t="shared" si="22"/>
        <v>1603376.513</v>
      </c>
      <c r="I68" s="15">
        <f t="shared" si="22"/>
        <v>1659494.691</v>
      </c>
    </row>
    <row r="69">
      <c r="A69" s="8" t="s">
        <v>14</v>
      </c>
      <c r="B69" s="10"/>
      <c r="C69" s="29">
        <f t="shared" ref="C69:I69" si="23">-($B$72+$B$73+$B$75)/7</f>
        <v>1185714.286</v>
      </c>
      <c r="D69" s="29">
        <f t="shared" si="23"/>
        <v>1185714.286</v>
      </c>
      <c r="E69" s="29">
        <f t="shared" si="23"/>
        <v>1185714.286</v>
      </c>
      <c r="F69" s="29">
        <f t="shared" si="23"/>
        <v>1185714.286</v>
      </c>
      <c r="G69" s="29">
        <f t="shared" si="23"/>
        <v>1185714.286</v>
      </c>
      <c r="H69" s="29">
        <f t="shared" si="23"/>
        <v>1185714.286</v>
      </c>
      <c r="I69" s="30">
        <f t="shared" si="23"/>
        <v>1185714.286</v>
      </c>
    </row>
    <row r="70">
      <c r="A70" s="8" t="s">
        <v>13</v>
      </c>
      <c r="B70" s="16"/>
      <c r="C70" s="16">
        <v>0.3</v>
      </c>
      <c r="D70" s="16">
        <v>0.3</v>
      </c>
      <c r="E70" s="16">
        <v>0.3</v>
      </c>
      <c r="F70" s="16">
        <v>0.3</v>
      </c>
      <c r="G70" s="16">
        <v>0.3</v>
      </c>
      <c r="H70" s="16">
        <v>0.3</v>
      </c>
      <c r="I70" s="17">
        <v>0.3</v>
      </c>
    </row>
    <row r="71">
      <c r="A71" s="8" t="s">
        <v>16</v>
      </c>
      <c r="B71" s="16">
        <v>0.14</v>
      </c>
      <c r="D71" s="16"/>
      <c r="E71" s="16"/>
      <c r="F71" s="16"/>
      <c r="G71" s="16"/>
      <c r="H71" s="16"/>
      <c r="I71" s="17"/>
    </row>
    <row r="72">
      <c r="A72" s="8" t="s">
        <v>41</v>
      </c>
      <c r="B72" s="13">
        <v>-1.0E7</v>
      </c>
      <c r="C72" s="13"/>
      <c r="I72" s="18"/>
    </row>
    <row r="73">
      <c r="A73" s="8" t="s">
        <v>42</v>
      </c>
      <c r="B73" s="13">
        <v>1700000.0</v>
      </c>
      <c r="C73" s="13"/>
      <c r="I73" s="18"/>
    </row>
    <row r="74">
      <c r="A74" s="31" t="s">
        <v>25</v>
      </c>
      <c r="B74" s="13">
        <v>-1500000.0</v>
      </c>
      <c r="I74" s="18"/>
    </row>
    <row r="75">
      <c r="A75" s="8" t="s">
        <v>48</v>
      </c>
      <c r="B75" s="19">
        <f>0*(B72+B73)</f>
        <v>0</v>
      </c>
      <c r="I75" s="18"/>
    </row>
    <row r="76">
      <c r="A76" s="21"/>
      <c r="I76" s="18"/>
    </row>
    <row r="77">
      <c r="A77" s="8" t="s">
        <v>44</v>
      </c>
      <c r="B77" s="32">
        <f>B72+B73+B74+B75</f>
        <v>-9800000</v>
      </c>
      <c r="C77" s="24">
        <f t="shared" ref="C77:I77" si="24">(C62*C63+C64*C65-C68)*(1-C70)+(C69*C70)</f>
        <v>2137214.286</v>
      </c>
      <c r="D77" s="10">
        <f t="shared" si="24"/>
        <v>2187439.286</v>
      </c>
      <c r="E77" s="10">
        <f t="shared" si="24"/>
        <v>2239422.161</v>
      </c>
      <c r="F77" s="10">
        <f t="shared" si="24"/>
        <v>2293224.436</v>
      </c>
      <c r="G77" s="10">
        <f t="shared" si="24"/>
        <v>2348909.792</v>
      </c>
      <c r="H77" s="10">
        <f t="shared" si="24"/>
        <v>2406544.134</v>
      </c>
      <c r="I77" s="11">
        <f t="shared" si="24"/>
        <v>2466195.679</v>
      </c>
    </row>
    <row r="78">
      <c r="A78" s="1" t="s">
        <v>45</v>
      </c>
      <c r="B78" s="36">
        <f t="array" ref="B78">B77+NPV(B71,C77,D77,E77,F77,G77,H77,I77)</f>
        <v>-70844.88096</v>
      </c>
      <c r="C78" s="37" t="s">
        <v>53</v>
      </c>
      <c r="D78" s="35"/>
      <c r="E78" s="35"/>
      <c r="F78" s="35"/>
      <c r="G78" s="35"/>
      <c r="H78" s="35"/>
      <c r="I78" s="35"/>
    </row>
    <row r="81">
      <c r="A81" s="3"/>
    </row>
    <row r="84">
      <c r="A84" s="1" t="s">
        <v>28</v>
      </c>
      <c r="B84" s="6" t="s">
        <v>29</v>
      </c>
      <c r="C84" s="6" t="s">
        <v>30</v>
      </c>
      <c r="D84" s="6" t="s">
        <v>31</v>
      </c>
      <c r="E84" s="6" t="s">
        <v>32</v>
      </c>
      <c r="F84" s="6" t="s">
        <v>33</v>
      </c>
      <c r="G84" s="6" t="s">
        <v>34</v>
      </c>
      <c r="H84" s="6" t="s">
        <v>35</v>
      </c>
      <c r="I84" s="7" t="s">
        <v>36</v>
      </c>
    </row>
    <row r="85">
      <c r="A85" s="8" t="s">
        <v>37</v>
      </c>
      <c r="B85" s="9"/>
      <c r="C85" s="9">
        <v>10000.0</v>
      </c>
      <c r="D85" s="10">
        <f t="shared" ref="D85:I85" si="25">C85*(1.035)</f>
        <v>10350</v>
      </c>
      <c r="E85" s="10">
        <f t="shared" si="25"/>
        <v>10712.25</v>
      </c>
      <c r="F85" s="10">
        <f t="shared" si="25"/>
        <v>11087.17875</v>
      </c>
      <c r="G85" s="10">
        <f t="shared" si="25"/>
        <v>11475.23001</v>
      </c>
      <c r="H85" s="10">
        <f t="shared" si="25"/>
        <v>11876.86306</v>
      </c>
      <c r="I85" s="11">
        <f t="shared" si="25"/>
        <v>12292.55326</v>
      </c>
    </row>
    <row r="86">
      <c r="A86" s="8" t="s">
        <v>38</v>
      </c>
      <c r="B86" s="3"/>
      <c r="C86" s="3">
        <v>340.0</v>
      </c>
      <c r="D86" s="3">
        <v>340.0</v>
      </c>
      <c r="E86" s="3">
        <v>340.0</v>
      </c>
      <c r="F86" s="3">
        <v>340.0</v>
      </c>
      <c r="G86" s="3">
        <v>340.0</v>
      </c>
      <c r="H86" s="3">
        <v>340.0</v>
      </c>
      <c r="I86" s="12">
        <v>340.0</v>
      </c>
    </row>
    <row r="87">
      <c r="A87" s="8" t="s">
        <v>39</v>
      </c>
      <c r="B87" s="13"/>
      <c r="C87" s="13">
        <v>3300.0</v>
      </c>
      <c r="D87" s="13">
        <v>3300.0</v>
      </c>
      <c r="E87" s="13">
        <v>3300.0</v>
      </c>
      <c r="F87" s="13">
        <v>3300.0</v>
      </c>
      <c r="G87" s="13">
        <v>3300.0</v>
      </c>
      <c r="H87" s="13">
        <v>3300.0</v>
      </c>
      <c r="I87" s="14">
        <v>3300.0</v>
      </c>
    </row>
    <row r="88">
      <c r="A88" s="8" t="s">
        <v>40</v>
      </c>
      <c r="B88" s="3"/>
      <c r="C88" s="3">
        <v>150.0</v>
      </c>
      <c r="D88" s="3">
        <v>150.0</v>
      </c>
      <c r="E88" s="3">
        <v>150.0</v>
      </c>
      <c r="F88" s="3">
        <v>150.0</v>
      </c>
      <c r="G88" s="3">
        <v>150.0</v>
      </c>
      <c r="H88" s="3">
        <v>150.0</v>
      </c>
      <c r="I88" s="12">
        <v>150.0</v>
      </c>
    </row>
    <row r="89">
      <c r="A89" s="8" t="s">
        <v>22</v>
      </c>
      <c r="B89" s="9"/>
      <c r="C89" s="9">
        <v>500000.0</v>
      </c>
      <c r="D89" s="9">
        <f t="shared" ref="D89:I89" si="26">C89*(1.035)</f>
        <v>517500</v>
      </c>
      <c r="E89" s="9">
        <f t="shared" si="26"/>
        <v>535612.5</v>
      </c>
      <c r="F89" s="9">
        <f t="shared" si="26"/>
        <v>554358.9375</v>
      </c>
      <c r="G89" s="9">
        <f t="shared" si="26"/>
        <v>573761.5003</v>
      </c>
      <c r="H89" s="9">
        <f t="shared" si="26"/>
        <v>593843.1528</v>
      </c>
      <c r="I89" s="15">
        <f t="shared" si="26"/>
        <v>614627.6632</v>
      </c>
    </row>
    <row r="90">
      <c r="A90" s="8" t="s">
        <v>21</v>
      </c>
      <c r="B90" s="9"/>
      <c r="C90" s="9">
        <v>400000.0</v>
      </c>
      <c r="D90" s="9">
        <f t="shared" ref="D90:I90" si="27">C90*(1.035)</f>
        <v>414000</v>
      </c>
      <c r="E90" s="9">
        <f t="shared" si="27"/>
        <v>428490</v>
      </c>
      <c r="F90" s="9">
        <f t="shared" si="27"/>
        <v>443487.15</v>
      </c>
      <c r="G90" s="9">
        <f t="shared" si="27"/>
        <v>459009.2003</v>
      </c>
      <c r="H90" s="9">
        <f t="shared" si="27"/>
        <v>475074.5223</v>
      </c>
      <c r="I90" s="15">
        <f t="shared" si="27"/>
        <v>491702.1305</v>
      </c>
    </row>
    <row r="91">
      <c r="A91" s="8" t="s">
        <v>19</v>
      </c>
      <c r="B91" s="9"/>
      <c r="C91" s="9">
        <f t="shared" ref="C91:I91" si="28">C89+C90</f>
        <v>900000</v>
      </c>
      <c r="D91" s="9">
        <f t="shared" si="28"/>
        <v>931500</v>
      </c>
      <c r="E91" s="9">
        <f t="shared" si="28"/>
        <v>964102.5</v>
      </c>
      <c r="F91" s="9">
        <f t="shared" si="28"/>
        <v>997846.0875</v>
      </c>
      <c r="G91" s="9">
        <f t="shared" si="28"/>
        <v>1032770.701</v>
      </c>
      <c r="H91" s="9">
        <f t="shared" si="28"/>
        <v>1068917.675</v>
      </c>
      <c r="I91" s="15">
        <f t="shared" si="28"/>
        <v>1106329.794</v>
      </c>
    </row>
    <row r="92">
      <c r="A92" s="8" t="s">
        <v>14</v>
      </c>
      <c r="B92" s="10"/>
      <c r="C92" s="10">
        <f t="shared" ref="C92:I92" si="29">-($B$52+$B$53+$B$55)/7</f>
        <v>1571428.571</v>
      </c>
      <c r="D92" s="10">
        <f t="shared" si="29"/>
        <v>1571428.571</v>
      </c>
      <c r="E92" s="10">
        <f t="shared" si="29"/>
        <v>1571428.571</v>
      </c>
      <c r="F92" s="10">
        <f t="shared" si="29"/>
        <v>1571428.571</v>
      </c>
      <c r="G92" s="10">
        <f t="shared" si="29"/>
        <v>1571428.571</v>
      </c>
      <c r="H92" s="10">
        <f t="shared" si="29"/>
        <v>1571428.571</v>
      </c>
      <c r="I92" s="11">
        <f t="shared" si="29"/>
        <v>1571428.571</v>
      </c>
    </row>
    <row r="93">
      <c r="A93" s="8" t="s">
        <v>13</v>
      </c>
      <c r="B93" s="16"/>
      <c r="C93" s="16">
        <v>0.3</v>
      </c>
      <c r="D93" s="16">
        <v>0.3</v>
      </c>
      <c r="E93" s="16">
        <v>0.3</v>
      </c>
      <c r="F93" s="16">
        <v>0.3</v>
      </c>
      <c r="G93" s="16">
        <v>0.3</v>
      </c>
      <c r="H93" s="16">
        <v>0.3</v>
      </c>
      <c r="I93" s="17">
        <v>0.3</v>
      </c>
    </row>
    <row r="94">
      <c r="A94" s="8" t="s">
        <v>16</v>
      </c>
      <c r="B94" s="16">
        <v>0.14</v>
      </c>
      <c r="D94" s="16"/>
      <c r="E94" s="16"/>
      <c r="F94" s="16"/>
      <c r="G94" s="16"/>
      <c r="H94" s="16"/>
      <c r="I94" s="17"/>
    </row>
    <row r="95">
      <c r="A95" s="8" t="s">
        <v>41</v>
      </c>
      <c r="B95" s="13">
        <v>-1.0E7</v>
      </c>
      <c r="C95" s="38"/>
      <c r="I95" s="18"/>
    </row>
    <row r="96">
      <c r="A96" s="8" t="s">
        <v>42</v>
      </c>
      <c r="B96" s="13">
        <v>0.0</v>
      </c>
      <c r="I96" s="18"/>
    </row>
    <row r="97">
      <c r="A97" s="8" t="s">
        <v>25</v>
      </c>
      <c r="B97" s="13">
        <v>0.0</v>
      </c>
      <c r="I97" s="18"/>
    </row>
    <row r="98">
      <c r="A98" s="8" t="s">
        <v>43</v>
      </c>
      <c r="B98" s="19">
        <f>0.1*(B95+B96)</f>
        <v>-1000000</v>
      </c>
      <c r="C98" s="20"/>
      <c r="I98" s="18"/>
    </row>
    <row r="99">
      <c r="A99" s="21"/>
      <c r="I99" s="18"/>
    </row>
    <row r="100">
      <c r="A100" s="22" t="s">
        <v>44</v>
      </c>
      <c r="B100" s="23">
        <f>B95+B98+B97</f>
        <v>-11000000</v>
      </c>
      <c r="C100" s="24">
        <f t="shared" ref="C100:I100" si="30">(C85*C86+C87*C88-C91)*(1-C93)+(C92*C93)</f>
        <v>2567928.571</v>
      </c>
      <c r="D100" s="24">
        <f t="shared" si="30"/>
        <v>2629178.571</v>
      </c>
      <c r="E100" s="24">
        <f t="shared" si="30"/>
        <v>2692572.321</v>
      </c>
      <c r="F100" s="24">
        <f t="shared" si="30"/>
        <v>2758184.853</v>
      </c>
      <c r="G100" s="24">
        <f t="shared" si="30"/>
        <v>2826093.823</v>
      </c>
      <c r="H100" s="24">
        <f t="shared" si="30"/>
        <v>2896379.606</v>
      </c>
      <c r="I100" s="25">
        <f t="shared" si="30"/>
        <v>2969125.393</v>
      </c>
    </row>
    <row r="101">
      <c r="A101" s="22" t="s">
        <v>45</v>
      </c>
      <c r="B101" s="26">
        <f t="array" ref="B101">B100+NPV(B94,C100,D100,E100,F100,G100,H100,I100)</f>
        <v>700022.4162</v>
      </c>
      <c r="C101" s="27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4.14"/>
    <col customWidth="1" min="2" max="3" width="14.57"/>
  </cols>
  <sheetData>
    <row r="1">
      <c r="A1" s="1" t="s">
        <v>54</v>
      </c>
      <c r="B1" s="6"/>
      <c r="C1" s="6" t="s">
        <v>30</v>
      </c>
      <c r="D1" s="6" t="s">
        <v>31</v>
      </c>
      <c r="E1" s="6" t="s">
        <v>32</v>
      </c>
      <c r="F1" s="6" t="s">
        <v>33</v>
      </c>
      <c r="G1" s="6" t="s">
        <v>34</v>
      </c>
      <c r="H1" s="6" t="s">
        <v>35</v>
      </c>
      <c r="I1" s="7" t="s">
        <v>36</v>
      </c>
    </row>
    <row r="2">
      <c r="A2" s="8" t="s">
        <v>37</v>
      </c>
      <c r="B2" s="9"/>
      <c r="C2" s="9">
        <v>10000.0</v>
      </c>
      <c r="D2" s="10">
        <f t="shared" ref="D2:I2" si="1">C2*(1.035)</f>
        <v>10350</v>
      </c>
      <c r="E2" s="10">
        <f t="shared" si="1"/>
        <v>10712.25</v>
      </c>
      <c r="F2" s="10">
        <f t="shared" si="1"/>
        <v>11087.17875</v>
      </c>
      <c r="G2" s="10">
        <f t="shared" si="1"/>
        <v>11475.23001</v>
      </c>
      <c r="H2" s="10">
        <f t="shared" si="1"/>
        <v>11876.86306</v>
      </c>
      <c r="I2" s="11">
        <f t="shared" si="1"/>
        <v>12292.55326</v>
      </c>
    </row>
    <row r="3">
      <c r="A3" s="8" t="s">
        <v>38</v>
      </c>
      <c r="B3" s="3"/>
      <c r="C3" s="3">
        <v>340.0</v>
      </c>
      <c r="D3" s="3">
        <v>340.0</v>
      </c>
      <c r="E3" s="3">
        <v>340.0</v>
      </c>
      <c r="F3" s="3">
        <v>340.0</v>
      </c>
      <c r="G3" s="3">
        <v>340.0</v>
      </c>
      <c r="H3" s="3">
        <v>340.0</v>
      </c>
      <c r="I3" s="12">
        <v>340.0</v>
      </c>
    </row>
    <row r="4">
      <c r="A4" s="8" t="s">
        <v>39</v>
      </c>
      <c r="B4" s="13"/>
      <c r="C4" s="13">
        <v>3300.0</v>
      </c>
      <c r="D4" s="13">
        <v>3300.0</v>
      </c>
      <c r="E4" s="13">
        <v>3300.0</v>
      </c>
      <c r="F4" s="13">
        <v>3300.0</v>
      </c>
      <c r="G4" s="13">
        <v>3300.0</v>
      </c>
      <c r="H4" s="13">
        <v>3300.0</v>
      </c>
      <c r="I4" s="14">
        <v>3300.0</v>
      </c>
    </row>
    <row r="5">
      <c r="A5" s="8" t="s">
        <v>40</v>
      </c>
      <c r="B5" s="3"/>
      <c r="C5" s="3">
        <v>150.0</v>
      </c>
      <c r="D5" s="3">
        <v>150.0</v>
      </c>
      <c r="E5" s="3">
        <v>150.0</v>
      </c>
      <c r="F5" s="3">
        <v>150.0</v>
      </c>
      <c r="G5" s="3">
        <v>150.0</v>
      </c>
      <c r="H5" s="3">
        <v>150.0</v>
      </c>
      <c r="I5" s="12">
        <v>150.0</v>
      </c>
    </row>
    <row r="6">
      <c r="A6" s="8" t="s">
        <v>22</v>
      </c>
      <c r="B6" s="9"/>
      <c r="C6" s="9">
        <v>500000.0</v>
      </c>
      <c r="D6" s="9">
        <f t="shared" ref="D6:I6" si="2">C6*(1.035)</f>
        <v>517500</v>
      </c>
      <c r="E6" s="9">
        <f t="shared" si="2"/>
        <v>535612.5</v>
      </c>
      <c r="F6" s="9">
        <f t="shared" si="2"/>
        <v>554358.9375</v>
      </c>
      <c r="G6" s="9">
        <f t="shared" si="2"/>
        <v>573761.5003</v>
      </c>
      <c r="H6" s="9">
        <f t="shared" si="2"/>
        <v>593843.1528</v>
      </c>
      <c r="I6" s="15">
        <f t="shared" si="2"/>
        <v>614627.6632</v>
      </c>
    </row>
    <row r="7">
      <c r="A7" s="8" t="s">
        <v>21</v>
      </c>
      <c r="B7" s="9"/>
      <c r="C7" s="9">
        <v>400000.0</v>
      </c>
      <c r="D7" s="9">
        <f t="shared" ref="D7:I7" si="3">C7*(1.035)</f>
        <v>414000</v>
      </c>
      <c r="E7" s="9">
        <f t="shared" si="3"/>
        <v>428490</v>
      </c>
      <c r="F7" s="9">
        <f t="shared" si="3"/>
        <v>443487.15</v>
      </c>
      <c r="G7" s="9">
        <f t="shared" si="3"/>
        <v>459009.2003</v>
      </c>
      <c r="H7" s="9">
        <f t="shared" si="3"/>
        <v>475074.5223</v>
      </c>
      <c r="I7" s="15">
        <f t="shared" si="3"/>
        <v>491702.1305</v>
      </c>
    </row>
    <row r="8">
      <c r="A8" s="8" t="s">
        <v>19</v>
      </c>
      <c r="B8" s="9"/>
      <c r="C8" s="9">
        <f t="shared" ref="C8:I8" si="4">C6+C7</f>
        <v>900000</v>
      </c>
      <c r="D8" s="9">
        <f t="shared" si="4"/>
        <v>931500</v>
      </c>
      <c r="E8" s="9">
        <f t="shared" si="4"/>
        <v>964102.5</v>
      </c>
      <c r="F8" s="9">
        <f t="shared" si="4"/>
        <v>997846.0875</v>
      </c>
      <c r="G8" s="9">
        <f t="shared" si="4"/>
        <v>1032770.701</v>
      </c>
      <c r="H8" s="9">
        <f t="shared" si="4"/>
        <v>1068917.675</v>
      </c>
      <c r="I8" s="15">
        <f t="shared" si="4"/>
        <v>1106329.794</v>
      </c>
    </row>
    <row r="9">
      <c r="A9" s="8" t="s">
        <v>14</v>
      </c>
      <c r="B9" s="10"/>
      <c r="C9" s="9">
        <f t="shared" ref="C9:I9" si="5">-($B$12+$B$13+$B$15)/7</f>
        <v>1428571.429</v>
      </c>
      <c r="D9" s="9">
        <f t="shared" si="5"/>
        <v>1428571.429</v>
      </c>
      <c r="E9" s="9">
        <f t="shared" si="5"/>
        <v>1428571.429</v>
      </c>
      <c r="F9" s="9">
        <f t="shared" si="5"/>
        <v>1428571.429</v>
      </c>
      <c r="G9" s="9">
        <f t="shared" si="5"/>
        <v>1428571.429</v>
      </c>
      <c r="H9" s="9">
        <f t="shared" si="5"/>
        <v>1428571.429</v>
      </c>
      <c r="I9" s="15">
        <f t="shared" si="5"/>
        <v>1428571.429</v>
      </c>
    </row>
    <row r="10">
      <c r="A10" s="8" t="s">
        <v>13</v>
      </c>
      <c r="B10" s="16"/>
      <c r="C10" s="16">
        <v>0.3</v>
      </c>
      <c r="D10" s="16">
        <v>0.3</v>
      </c>
      <c r="E10" s="16">
        <v>0.3</v>
      </c>
      <c r="F10" s="16">
        <v>0.3</v>
      </c>
      <c r="G10" s="16">
        <v>0.3</v>
      </c>
      <c r="H10" s="16">
        <v>0.3</v>
      </c>
      <c r="I10" s="17">
        <v>0.3</v>
      </c>
    </row>
    <row r="11">
      <c r="A11" s="8" t="s">
        <v>16</v>
      </c>
      <c r="B11" s="16">
        <v>0.14</v>
      </c>
      <c r="D11" s="16"/>
      <c r="E11" s="16"/>
      <c r="F11" s="16"/>
      <c r="G11" s="16"/>
      <c r="H11" s="16"/>
      <c r="I11" s="17"/>
    </row>
    <row r="12">
      <c r="A12" s="8" t="s">
        <v>55</v>
      </c>
      <c r="B12" s="13">
        <f>-10000000</f>
        <v>-10000000</v>
      </c>
      <c r="I12" s="18"/>
    </row>
    <row r="13">
      <c r="A13" s="39" t="s">
        <v>42</v>
      </c>
      <c r="B13" s="13">
        <v>0.0</v>
      </c>
      <c r="C13" s="13"/>
      <c r="D13" s="32"/>
      <c r="E13" s="32"/>
      <c r="F13" s="32"/>
      <c r="G13" s="32"/>
      <c r="H13" s="32"/>
      <c r="I13" s="40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</row>
    <row r="14">
      <c r="A14" s="8" t="s">
        <v>56</v>
      </c>
      <c r="B14" s="13">
        <v>-1500000.0</v>
      </c>
      <c r="C14" s="13"/>
      <c r="D14" s="32"/>
      <c r="E14" s="32"/>
      <c r="F14" s="32"/>
      <c r="G14" s="32"/>
      <c r="H14" s="32"/>
      <c r="I14" s="40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</row>
    <row r="15">
      <c r="A15" s="39" t="s">
        <v>48</v>
      </c>
      <c r="B15" s="41">
        <f>0*(B12+B13)</f>
        <v>0</v>
      </c>
      <c r="C15" s="42"/>
      <c r="I15" s="18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</row>
    <row r="16">
      <c r="A16" s="21"/>
      <c r="I16" s="18"/>
    </row>
    <row r="17">
      <c r="A17" s="22" t="s">
        <v>44</v>
      </c>
      <c r="B17" s="43">
        <f>B12+B13+B14+B15</f>
        <v>-11500000</v>
      </c>
      <c r="C17" s="24">
        <f t="shared" ref="C17:I17" si="6">(C2*C3+C4*C5-C8)*(1-C10)+(C9*C10)</f>
        <v>2525071.429</v>
      </c>
      <c r="D17" s="24">
        <f t="shared" si="6"/>
        <v>2586321.429</v>
      </c>
      <c r="E17" s="24">
        <f t="shared" si="6"/>
        <v>2649715.179</v>
      </c>
      <c r="F17" s="24">
        <f t="shared" si="6"/>
        <v>2715327.71</v>
      </c>
      <c r="G17" s="24">
        <f t="shared" si="6"/>
        <v>2783236.68</v>
      </c>
      <c r="H17" s="24">
        <f t="shared" si="6"/>
        <v>2853522.463</v>
      </c>
      <c r="I17" s="25">
        <f t="shared" si="6"/>
        <v>2926268.25</v>
      </c>
    </row>
    <row r="18">
      <c r="A18" s="22" t="s">
        <v>45</v>
      </c>
      <c r="B18" s="36">
        <f t="array" ref="B18">B17+NPV(B11,C17,D17,E17,F17,G17,H17,I17)</f>
        <v>16237.92306</v>
      </c>
      <c r="C18" s="44" t="s">
        <v>57</v>
      </c>
    </row>
    <row r="22">
      <c r="A22" s="1" t="s">
        <v>58</v>
      </c>
      <c r="B22" s="6"/>
      <c r="C22" s="6" t="s">
        <v>30</v>
      </c>
      <c r="D22" s="6" t="s">
        <v>31</v>
      </c>
      <c r="E22" s="6" t="s">
        <v>32</v>
      </c>
      <c r="F22" s="6" t="s">
        <v>33</v>
      </c>
      <c r="G22" s="6" t="s">
        <v>34</v>
      </c>
      <c r="H22" s="6" t="s">
        <v>35</v>
      </c>
      <c r="I22" s="7" t="s">
        <v>36</v>
      </c>
    </row>
    <row r="23">
      <c r="A23" s="8" t="s">
        <v>37</v>
      </c>
      <c r="B23" s="9"/>
      <c r="C23" s="9">
        <v>10000.0</v>
      </c>
      <c r="D23" s="10">
        <f t="shared" ref="D23:I23" si="7">C23*(1.035)</f>
        <v>10350</v>
      </c>
      <c r="E23" s="10">
        <f t="shared" si="7"/>
        <v>10712.25</v>
      </c>
      <c r="F23" s="10">
        <f t="shared" si="7"/>
        <v>11087.17875</v>
      </c>
      <c r="G23" s="10">
        <f t="shared" si="7"/>
        <v>11475.23001</v>
      </c>
      <c r="H23" s="10">
        <f t="shared" si="7"/>
        <v>11876.86306</v>
      </c>
      <c r="I23" s="11">
        <f t="shared" si="7"/>
        <v>12292.55326</v>
      </c>
    </row>
    <row r="24">
      <c r="A24" s="8" t="s">
        <v>38</v>
      </c>
      <c r="B24" s="3"/>
      <c r="C24" s="3">
        <v>340.0</v>
      </c>
      <c r="D24" s="3">
        <v>340.0</v>
      </c>
      <c r="E24" s="3">
        <v>340.0</v>
      </c>
      <c r="F24" s="3">
        <v>340.0</v>
      </c>
      <c r="G24" s="3">
        <v>340.0</v>
      </c>
      <c r="H24" s="3">
        <v>340.0</v>
      </c>
      <c r="I24" s="12">
        <v>340.0</v>
      </c>
    </row>
    <row r="25">
      <c r="A25" s="8" t="s">
        <v>39</v>
      </c>
      <c r="B25" s="13"/>
      <c r="C25" s="13">
        <v>3300.0</v>
      </c>
      <c r="D25" s="13">
        <v>3300.0</v>
      </c>
      <c r="E25" s="13">
        <v>3300.0</v>
      </c>
      <c r="F25" s="13">
        <v>3300.0</v>
      </c>
      <c r="G25" s="13">
        <v>3300.0</v>
      </c>
      <c r="H25" s="13">
        <v>3300.0</v>
      </c>
      <c r="I25" s="14">
        <v>3300.0</v>
      </c>
    </row>
    <row r="26">
      <c r="A26" s="8" t="s">
        <v>40</v>
      </c>
      <c r="B26" s="3"/>
      <c r="C26" s="3">
        <v>150.0</v>
      </c>
      <c r="D26" s="3">
        <v>150.0</v>
      </c>
      <c r="E26" s="3">
        <v>150.0</v>
      </c>
      <c r="F26" s="3">
        <v>150.0</v>
      </c>
      <c r="G26" s="3">
        <v>150.0</v>
      </c>
      <c r="H26" s="3">
        <v>150.0</v>
      </c>
      <c r="I26" s="12">
        <v>150.0</v>
      </c>
    </row>
    <row r="27">
      <c r="A27" s="8" t="s">
        <v>22</v>
      </c>
      <c r="B27" s="9"/>
      <c r="C27" s="9">
        <v>500000.0</v>
      </c>
      <c r="D27" s="9">
        <f t="shared" ref="D27:I27" si="8">C27*(1.035)</f>
        <v>517500</v>
      </c>
      <c r="E27" s="9">
        <f t="shared" si="8"/>
        <v>535612.5</v>
      </c>
      <c r="F27" s="9">
        <f t="shared" si="8"/>
        <v>554358.9375</v>
      </c>
      <c r="G27" s="9">
        <f t="shared" si="8"/>
        <v>573761.5003</v>
      </c>
      <c r="H27" s="9">
        <f t="shared" si="8"/>
        <v>593843.1528</v>
      </c>
      <c r="I27" s="15">
        <f t="shared" si="8"/>
        <v>614627.6632</v>
      </c>
    </row>
    <row r="28">
      <c r="A28" s="8" t="s">
        <v>21</v>
      </c>
      <c r="B28" s="9"/>
      <c r="C28" s="9">
        <v>400000.0</v>
      </c>
      <c r="D28" s="9">
        <f t="shared" ref="D28:I28" si="9">C28*(1.035)</f>
        <v>414000</v>
      </c>
      <c r="E28" s="9">
        <f t="shared" si="9"/>
        <v>428490</v>
      </c>
      <c r="F28" s="9">
        <f t="shared" si="9"/>
        <v>443487.15</v>
      </c>
      <c r="G28" s="9">
        <f t="shared" si="9"/>
        <v>459009.2003</v>
      </c>
      <c r="H28" s="9">
        <f t="shared" si="9"/>
        <v>475074.5223</v>
      </c>
      <c r="I28" s="15">
        <f t="shared" si="9"/>
        <v>491702.1305</v>
      </c>
    </row>
    <row r="29">
      <c r="A29" s="8" t="s">
        <v>19</v>
      </c>
      <c r="B29" s="9"/>
      <c r="C29" s="9">
        <f t="shared" ref="C29:I29" si="10">C27+C28</f>
        <v>900000</v>
      </c>
      <c r="D29" s="9">
        <f t="shared" si="10"/>
        <v>931500</v>
      </c>
      <c r="E29" s="9">
        <f t="shared" si="10"/>
        <v>964102.5</v>
      </c>
      <c r="F29" s="9">
        <f t="shared" si="10"/>
        <v>997846.0875</v>
      </c>
      <c r="G29" s="9">
        <f t="shared" si="10"/>
        <v>1032770.701</v>
      </c>
      <c r="H29" s="9">
        <f t="shared" si="10"/>
        <v>1068917.675</v>
      </c>
      <c r="I29" s="15">
        <f t="shared" si="10"/>
        <v>1106329.794</v>
      </c>
    </row>
    <row r="30">
      <c r="A30" s="8" t="s">
        <v>14</v>
      </c>
      <c r="B30" s="10"/>
      <c r="C30" s="45">
        <f t="shared" ref="C30:I30" si="11">-($B$33+$B$34+$B$36)/7</f>
        <v>1571428.571</v>
      </c>
      <c r="D30" s="45">
        <f t="shared" si="11"/>
        <v>1571428.571</v>
      </c>
      <c r="E30" s="45">
        <f t="shared" si="11"/>
        <v>1571428.571</v>
      </c>
      <c r="F30" s="45">
        <f t="shared" si="11"/>
        <v>1571428.571</v>
      </c>
      <c r="G30" s="45">
        <f t="shared" si="11"/>
        <v>1571428.571</v>
      </c>
      <c r="H30" s="45">
        <f t="shared" si="11"/>
        <v>1571428.571</v>
      </c>
      <c r="I30" s="46">
        <f t="shared" si="11"/>
        <v>1571428.571</v>
      </c>
    </row>
    <row r="31">
      <c r="A31" s="8" t="s">
        <v>13</v>
      </c>
      <c r="B31" s="16"/>
      <c r="C31" s="16">
        <v>0.3</v>
      </c>
      <c r="D31" s="16">
        <v>0.3</v>
      </c>
      <c r="E31" s="16">
        <v>0.3</v>
      </c>
      <c r="F31" s="16">
        <v>0.3</v>
      </c>
      <c r="G31" s="16">
        <v>0.3</v>
      </c>
      <c r="H31" s="16">
        <v>0.3</v>
      </c>
      <c r="I31" s="17">
        <v>0.3</v>
      </c>
    </row>
    <row r="32">
      <c r="A32" s="8" t="s">
        <v>16</v>
      </c>
      <c r="B32" s="16">
        <v>0.14</v>
      </c>
      <c r="D32" s="16"/>
      <c r="E32" s="16"/>
      <c r="F32" s="16"/>
      <c r="G32" s="16"/>
      <c r="H32" s="16"/>
      <c r="I32" s="17"/>
    </row>
    <row r="33">
      <c r="A33" s="8" t="s">
        <v>41</v>
      </c>
      <c r="B33" s="13">
        <f>-10000000</f>
        <v>-10000000</v>
      </c>
      <c r="I33" s="18"/>
    </row>
    <row r="34">
      <c r="A34" s="39" t="s">
        <v>42</v>
      </c>
      <c r="B34" s="13">
        <v>0.0</v>
      </c>
      <c r="C34" s="13"/>
      <c r="D34" s="32"/>
      <c r="E34" s="32"/>
      <c r="F34" s="32"/>
      <c r="G34" s="32"/>
      <c r="H34" s="32"/>
      <c r="I34" s="40"/>
    </row>
    <row r="35">
      <c r="A35" s="8" t="s">
        <v>56</v>
      </c>
      <c r="B35" s="13">
        <v>-1500000.0</v>
      </c>
      <c r="D35" s="32"/>
      <c r="E35" s="32"/>
      <c r="F35" s="32"/>
      <c r="G35" s="32"/>
      <c r="H35" s="32"/>
      <c r="I35" s="40"/>
    </row>
    <row r="36">
      <c r="A36" s="39" t="s">
        <v>43</v>
      </c>
      <c r="B36" s="19">
        <f>0.1*(B33+B34)</f>
        <v>-1000000</v>
      </c>
      <c r="I36" s="18"/>
    </row>
    <row r="37">
      <c r="A37" s="21"/>
      <c r="I37" s="18"/>
    </row>
    <row r="38">
      <c r="A38" s="8" t="s">
        <v>44</v>
      </c>
      <c r="B38" s="32">
        <f>B33+B34+B35+B36</f>
        <v>-12500000</v>
      </c>
      <c r="C38" s="10">
        <f t="shared" ref="C38:I38" si="12">(C23*C24+C25*C26-C29)*(1-C31)+(C30*C31)</f>
        <v>2567928.571</v>
      </c>
      <c r="D38" s="10">
        <f t="shared" si="12"/>
        <v>2629178.571</v>
      </c>
      <c r="E38" s="10">
        <f t="shared" si="12"/>
        <v>2692572.321</v>
      </c>
      <c r="F38" s="10">
        <f t="shared" si="12"/>
        <v>2758184.853</v>
      </c>
      <c r="G38" s="10">
        <f t="shared" si="12"/>
        <v>2826093.823</v>
      </c>
      <c r="H38" s="10">
        <f t="shared" si="12"/>
        <v>2896379.606</v>
      </c>
      <c r="I38" s="11">
        <f t="shared" si="12"/>
        <v>2969125.393</v>
      </c>
    </row>
    <row r="39">
      <c r="A39" s="1" t="s">
        <v>45</v>
      </c>
      <c r="B39" s="36">
        <f t="array" ref="B39">B38+NPV(B32,C38,D38,E38,F38,G38,H38,I38)</f>
        <v>-799977.5838</v>
      </c>
      <c r="C39" s="34" t="s">
        <v>59</v>
      </c>
      <c r="D39" s="35"/>
      <c r="E39" s="35"/>
      <c r="F39" s="35"/>
      <c r="G39" s="35"/>
      <c r="H39" s="35"/>
      <c r="I39" s="35"/>
    </row>
    <row r="40">
      <c r="B40" s="47"/>
    </row>
    <row r="43">
      <c r="A43" s="1" t="s">
        <v>60</v>
      </c>
      <c r="B43" s="6" t="s">
        <v>29</v>
      </c>
      <c r="C43" s="6" t="s">
        <v>30</v>
      </c>
      <c r="D43" s="6" t="s">
        <v>31</v>
      </c>
      <c r="E43" s="6" t="s">
        <v>32</v>
      </c>
      <c r="F43" s="6" t="s">
        <v>33</v>
      </c>
      <c r="G43" s="6" t="s">
        <v>34</v>
      </c>
      <c r="H43" s="6" t="s">
        <v>35</v>
      </c>
      <c r="I43" s="7" t="s">
        <v>36</v>
      </c>
    </row>
    <row r="44">
      <c r="A44" s="8" t="s">
        <v>37</v>
      </c>
      <c r="B44" s="9"/>
      <c r="C44" s="9">
        <v>10000.0</v>
      </c>
      <c r="D44" s="10">
        <f t="shared" ref="D44:I44" si="13">C44*(1.035)</f>
        <v>10350</v>
      </c>
      <c r="E44" s="10">
        <f t="shared" si="13"/>
        <v>10712.25</v>
      </c>
      <c r="F44" s="10">
        <f t="shared" si="13"/>
        <v>11087.17875</v>
      </c>
      <c r="G44" s="10">
        <f t="shared" si="13"/>
        <v>11475.23001</v>
      </c>
      <c r="H44" s="10">
        <f t="shared" si="13"/>
        <v>11876.86306</v>
      </c>
      <c r="I44" s="11">
        <f t="shared" si="13"/>
        <v>12292.55326</v>
      </c>
    </row>
    <row r="45">
      <c r="A45" s="8" t="s">
        <v>38</v>
      </c>
      <c r="B45" s="3"/>
      <c r="C45" s="3">
        <v>340.0</v>
      </c>
      <c r="D45" s="3">
        <v>340.0</v>
      </c>
      <c r="E45" s="3">
        <v>340.0</v>
      </c>
      <c r="F45" s="3">
        <v>340.0</v>
      </c>
      <c r="G45" s="3">
        <v>340.0</v>
      </c>
      <c r="H45" s="3">
        <v>340.0</v>
      </c>
      <c r="I45" s="12">
        <v>340.0</v>
      </c>
    </row>
    <row r="46">
      <c r="A46" s="8" t="s">
        <v>39</v>
      </c>
      <c r="B46" s="13"/>
      <c r="C46" s="13">
        <v>3300.0</v>
      </c>
      <c r="D46" s="13">
        <v>3300.0</v>
      </c>
      <c r="E46" s="13">
        <v>3300.0</v>
      </c>
      <c r="F46" s="13">
        <v>3300.0</v>
      </c>
      <c r="G46" s="13">
        <v>3300.0</v>
      </c>
      <c r="H46" s="13">
        <v>3300.0</v>
      </c>
      <c r="I46" s="14">
        <v>3300.0</v>
      </c>
    </row>
    <row r="47">
      <c r="A47" s="8" t="s">
        <v>40</v>
      </c>
      <c r="B47" s="3"/>
      <c r="C47" s="3">
        <v>150.0</v>
      </c>
      <c r="D47" s="3">
        <v>150.0</v>
      </c>
      <c r="E47" s="3">
        <v>150.0</v>
      </c>
      <c r="F47" s="3">
        <v>150.0</v>
      </c>
      <c r="G47" s="3">
        <v>150.0</v>
      </c>
      <c r="H47" s="3">
        <v>150.0</v>
      </c>
      <c r="I47" s="12">
        <v>150.0</v>
      </c>
    </row>
    <row r="48">
      <c r="A48" s="8" t="s">
        <v>22</v>
      </c>
      <c r="B48" s="9"/>
      <c r="C48" s="9">
        <v>500000.0</v>
      </c>
      <c r="D48" s="9">
        <f t="shared" ref="D48:I48" si="14">C48*(1.035)</f>
        <v>517500</v>
      </c>
      <c r="E48" s="9">
        <f t="shared" si="14"/>
        <v>535612.5</v>
      </c>
      <c r="F48" s="9">
        <f t="shared" si="14"/>
        <v>554358.9375</v>
      </c>
      <c r="G48" s="9">
        <f t="shared" si="14"/>
        <v>573761.5003</v>
      </c>
      <c r="H48" s="9">
        <f t="shared" si="14"/>
        <v>593843.1528</v>
      </c>
      <c r="I48" s="15">
        <f t="shared" si="14"/>
        <v>614627.6632</v>
      </c>
    </row>
    <row r="49">
      <c r="A49" s="8" t="s">
        <v>21</v>
      </c>
      <c r="B49" s="9"/>
      <c r="C49" s="9">
        <v>400000.0</v>
      </c>
      <c r="D49" s="9">
        <f t="shared" ref="D49:I49" si="15">C49*(1.035)</f>
        <v>414000</v>
      </c>
      <c r="E49" s="9">
        <f t="shared" si="15"/>
        <v>428490</v>
      </c>
      <c r="F49" s="9">
        <f t="shared" si="15"/>
        <v>443487.15</v>
      </c>
      <c r="G49" s="9">
        <f t="shared" si="15"/>
        <v>459009.2003</v>
      </c>
      <c r="H49" s="9">
        <f t="shared" si="15"/>
        <v>475074.5223</v>
      </c>
      <c r="I49" s="15">
        <f t="shared" si="15"/>
        <v>491702.1305</v>
      </c>
    </row>
    <row r="50">
      <c r="A50" s="8" t="s">
        <v>19</v>
      </c>
      <c r="B50" s="9"/>
      <c r="C50" s="9">
        <f t="shared" ref="C50:I50" si="16">C48+C49</f>
        <v>900000</v>
      </c>
      <c r="D50" s="9">
        <f t="shared" si="16"/>
        <v>931500</v>
      </c>
      <c r="E50" s="9">
        <f t="shared" si="16"/>
        <v>964102.5</v>
      </c>
      <c r="F50" s="9">
        <f t="shared" si="16"/>
        <v>997846.0875</v>
      </c>
      <c r="G50" s="9">
        <f t="shared" si="16"/>
        <v>1032770.701</v>
      </c>
      <c r="H50" s="9">
        <f t="shared" si="16"/>
        <v>1068917.675</v>
      </c>
      <c r="I50" s="15">
        <f t="shared" si="16"/>
        <v>1106329.794</v>
      </c>
    </row>
    <row r="51">
      <c r="A51" s="8" t="s">
        <v>14</v>
      </c>
      <c r="B51" s="10"/>
      <c r="C51" s="10">
        <f t="shared" ref="C51:I51" si="17">-($B$54+$B$55+$B$57)/7</f>
        <v>1642857.143</v>
      </c>
      <c r="D51" s="10">
        <f t="shared" si="17"/>
        <v>1642857.143</v>
      </c>
      <c r="E51" s="10">
        <f t="shared" si="17"/>
        <v>1642857.143</v>
      </c>
      <c r="F51" s="10">
        <f t="shared" si="17"/>
        <v>1642857.143</v>
      </c>
      <c r="G51" s="10">
        <f t="shared" si="17"/>
        <v>1642857.143</v>
      </c>
      <c r="H51" s="10">
        <f t="shared" si="17"/>
        <v>1642857.143</v>
      </c>
      <c r="I51" s="11">
        <f t="shared" si="17"/>
        <v>1642857.143</v>
      </c>
    </row>
    <row r="52">
      <c r="A52" s="8" t="s">
        <v>13</v>
      </c>
      <c r="B52" s="16"/>
      <c r="C52" s="16">
        <v>0.3</v>
      </c>
      <c r="D52" s="16">
        <v>0.3</v>
      </c>
      <c r="E52" s="16">
        <v>0.3</v>
      </c>
      <c r="F52" s="16">
        <v>0.3</v>
      </c>
      <c r="G52" s="16">
        <v>0.3</v>
      </c>
      <c r="H52" s="16">
        <v>0.3</v>
      </c>
      <c r="I52" s="17">
        <v>0.3</v>
      </c>
    </row>
    <row r="53">
      <c r="A53" s="8" t="s">
        <v>16</v>
      </c>
      <c r="B53" s="16">
        <v>0.14</v>
      </c>
      <c r="C53" s="16"/>
      <c r="D53" s="16"/>
      <c r="E53" s="16"/>
      <c r="F53" s="16"/>
      <c r="G53" s="16"/>
      <c r="H53" s="16"/>
      <c r="I53" s="17"/>
    </row>
    <row r="54">
      <c r="A54" s="8" t="s">
        <v>41</v>
      </c>
      <c r="B54" s="13">
        <f>-10000000</f>
        <v>-10000000</v>
      </c>
      <c r="C54" s="13"/>
      <c r="I54" s="18"/>
    </row>
    <row r="55">
      <c r="A55" s="39" t="s">
        <v>61</v>
      </c>
      <c r="B55" s="13">
        <v>0.0</v>
      </c>
      <c r="C55" s="13"/>
      <c r="D55" s="32"/>
      <c r="E55" s="32"/>
      <c r="F55" s="32"/>
      <c r="G55" s="32"/>
      <c r="H55" s="32"/>
      <c r="I55" s="40"/>
    </row>
    <row r="56">
      <c r="A56" s="48" t="s">
        <v>62</v>
      </c>
      <c r="B56" s="13">
        <v>-1500000.0</v>
      </c>
      <c r="C56" s="13"/>
      <c r="D56" s="32"/>
      <c r="E56" s="32"/>
      <c r="F56" s="32"/>
      <c r="G56" s="32"/>
      <c r="H56" s="32"/>
      <c r="I56" s="40"/>
    </row>
    <row r="57">
      <c r="A57" s="48" t="s">
        <v>63</v>
      </c>
      <c r="B57" s="19">
        <f>0.15*(B54+B55)</f>
        <v>-1500000</v>
      </c>
      <c r="C57" s="49"/>
      <c r="D57" s="32"/>
      <c r="E57" s="32"/>
      <c r="F57" s="32"/>
      <c r="G57" s="32"/>
      <c r="H57" s="32"/>
      <c r="I57" s="40"/>
    </row>
    <row r="58">
      <c r="A58" s="21"/>
      <c r="I58" s="18"/>
    </row>
    <row r="59">
      <c r="A59" s="8" t="s">
        <v>44</v>
      </c>
      <c r="B59" s="32">
        <f>B54+B55+B56+B57</f>
        <v>-13000000</v>
      </c>
      <c r="C59" s="10">
        <f t="shared" ref="C59:I59" si="18">(C44*C45+C46*C47-C50)*(1-C52)+(C51*C52)</f>
        <v>2589357.143</v>
      </c>
      <c r="D59" s="10">
        <f t="shared" si="18"/>
        <v>2650607.143</v>
      </c>
      <c r="E59" s="10">
        <f t="shared" si="18"/>
        <v>2714000.893</v>
      </c>
      <c r="F59" s="10">
        <f t="shared" si="18"/>
        <v>2779613.424</v>
      </c>
      <c r="G59" s="10">
        <f t="shared" si="18"/>
        <v>2847522.394</v>
      </c>
      <c r="H59" s="10">
        <f t="shared" si="18"/>
        <v>2917808.178</v>
      </c>
      <c r="I59" s="11">
        <f t="shared" si="18"/>
        <v>2990553.964</v>
      </c>
    </row>
    <row r="60">
      <c r="A60" s="1" t="s">
        <v>45</v>
      </c>
      <c r="B60" s="36">
        <f t="array" ref="B60">B59+NPV(B53,C59:I59)</f>
        <v>-1208085.337</v>
      </c>
      <c r="C60" s="34" t="s">
        <v>64</v>
      </c>
      <c r="D60" s="35"/>
      <c r="E60" s="35"/>
      <c r="F60" s="35"/>
      <c r="G60" s="35"/>
      <c r="H60" s="35"/>
      <c r="I60" s="35"/>
    </row>
    <row r="61">
      <c r="B61" s="47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7.71"/>
  </cols>
  <sheetData>
    <row r="1">
      <c r="A1" s="1" t="s">
        <v>65</v>
      </c>
      <c r="B1" s="6" t="s">
        <v>29</v>
      </c>
      <c r="C1" s="6" t="s">
        <v>30</v>
      </c>
      <c r="D1" s="6" t="s">
        <v>31</v>
      </c>
      <c r="E1" s="6" t="s">
        <v>32</v>
      </c>
      <c r="F1" s="6" t="s">
        <v>33</v>
      </c>
      <c r="G1" s="6" t="s">
        <v>34</v>
      </c>
      <c r="H1" s="6" t="s">
        <v>35</v>
      </c>
      <c r="I1" s="7" t="s">
        <v>36</v>
      </c>
    </row>
    <row r="2">
      <c r="A2" s="8" t="s">
        <v>37</v>
      </c>
      <c r="B2" s="9"/>
      <c r="C2" s="9">
        <v>14000.0</v>
      </c>
      <c r="D2" s="10">
        <f t="shared" ref="D2:I2" si="1">C2*(1.035)</f>
        <v>14490</v>
      </c>
      <c r="E2" s="10">
        <f t="shared" si="1"/>
        <v>14997.15</v>
      </c>
      <c r="F2" s="10">
        <f t="shared" si="1"/>
        <v>15522.05025</v>
      </c>
      <c r="G2" s="10">
        <f t="shared" si="1"/>
        <v>16065.32201</v>
      </c>
      <c r="H2" s="10">
        <f t="shared" si="1"/>
        <v>16627.60828</v>
      </c>
      <c r="I2" s="11">
        <f t="shared" si="1"/>
        <v>17209.57457</v>
      </c>
    </row>
    <row r="3">
      <c r="A3" s="8" t="s">
        <v>38</v>
      </c>
      <c r="B3" s="3"/>
      <c r="C3" s="3">
        <v>340.0</v>
      </c>
      <c r="D3" s="3">
        <v>340.0</v>
      </c>
      <c r="E3" s="3">
        <v>340.0</v>
      </c>
      <c r="F3" s="3">
        <v>340.0</v>
      </c>
      <c r="G3" s="3">
        <v>340.0</v>
      </c>
      <c r="H3" s="3">
        <v>340.0</v>
      </c>
      <c r="I3" s="12">
        <v>340.0</v>
      </c>
    </row>
    <row r="4">
      <c r="A4" s="8" t="s">
        <v>39</v>
      </c>
      <c r="B4" s="13"/>
      <c r="C4" s="13">
        <v>3300.0</v>
      </c>
      <c r="D4" s="13">
        <v>3300.0</v>
      </c>
      <c r="E4" s="13">
        <v>3300.0</v>
      </c>
      <c r="F4" s="13">
        <v>3300.0</v>
      </c>
      <c r="G4" s="13">
        <v>3300.0</v>
      </c>
      <c r="H4" s="13">
        <v>3300.0</v>
      </c>
      <c r="I4" s="14">
        <v>3300.0</v>
      </c>
    </row>
    <row r="5">
      <c r="A5" s="8" t="s">
        <v>40</v>
      </c>
      <c r="B5" s="3"/>
      <c r="C5" s="3">
        <v>150.0</v>
      </c>
      <c r="D5" s="3">
        <v>150.0</v>
      </c>
      <c r="E5" s="3">
        <v>150.0</v>
      </c>
      <c r="F5" s="3">
        <v>150.0</v>
      </c>
      <c r="G5" s="3">
        <v>150.0</v>
      </c>
      <c r="H5" s="3">
        <v>150.0</v>
      </c>
      <c r="I5" s="12">
        <v>150.0</v>
      </c>
    </row>
    <row r="6">
      <c r="A6" s="8" t="s">
        <v>22</v>
      </c>
      <c r="B6" s="9"/>
      <c r="C6" s="9">
        <v>500000.0</v>
      </c>
      <c r="D6" s="9">
        <f t="shared" ref="D6:I6" si="2">C6*(1.035)</f>
        <v>517500</v>
      </c>
      <c r="E6" s="9">
        <f t="shared" si="2"/>
        <v>535612.5</v>
      </c>
      <c r="F6" s="9">
        <f t="shared" si="2"/>
        <v>554358.9375</v>
      </c>
      <c r="G6" s="9">
        <f t="shared" si="2"/>
        <v>573761.5003</v>
      </c>
      <c r="H6" s="9">
        <f t="shared" si="2"/>
        <v>593843.1528</v>
      </c>
      <c r="I6" s="15">
        <f t="shared" si="2"/>
        <v>614627.6632</v>
      </c>
    </row>
    <row r="7">
      <c r="A7" s="8" t="s">
        <v>21</v>
      </c>
      <c r="B7" s="9"/>
      <c r="C7" s="9">
        <v>850000.0</v>
      </c>
      <c r="D7" s="9">
        <f t="shared" ref="D7:I7" si="3">C7*(1.035)</f>
        <v>879750</v>
      </c>
      <c r="E7" s="9">
        <f t="shared" si="3"/>
        <v>910541.25</v>
      </c>
      <c r="F7" s="9">
        <f t="shared" si="3"/>
        <v>942410.1938</v>
      </c>
      <c r="G7" s="9">
        <f t="shared" si="3"/>
        <v>975394.5505</v>
      </c>
      <c r="H7" s="9">
        <f t="shared" si="3"/>
        <v>1009533.36</v>
      </c>
      <c r="I7" s="15">
        <f t="shared" si="3"/>
        <v>1044867.027</v>
      </c>
    </row>
    <row r="8">
      <c r="A8" s="8" t="s">
        <v>19</v>
      </c>
      <c r="B8" s="9"/>
      <c r="C8" s="9">
        <f t="shared" ref="C8:I8" si="4">C6+C7</f>
        <v>1350000</v>
      </c>
      <c r="D8" s="9">
        <f t="shared" si="4"/>
        <v>1397250</v>
      </c>
      <c r="E8" s="9">
        <f t="shared" si="4"/>
        <v>1446153.75</v>
      </c>
      <c r="F8" s="9">
        <f t="shared" si="4"/>
        <v>1496769.131</v>
      </c>
      <c r="G8" s="9">
        <f t="shared" si="4"/>
        <v>1549156.051</v>
      </c>
      <c r="H8" s="9">
        <f t="shared" si="4"/>
        <v>1603376.513</v>
      </c>
      <c r="I8" s="15">
        <f t="shared" si="4"/>
        <v>1659494.691</v>
      </c>
    </row>
    <row r="9">
      <c r="A9" s="8" t="s">
        <v>14</v>
      </c>
      <c r="B9" s="10"/>
      <c r="C9" s="10">
        <f t="shared" ref="C9:I9" si="5">-($B$12+$B$13+$B$15)/7</f>
        <v>1185714.286</v>
      </c>
      <c r="D9" s="10">
        <f t="shared" si="5"/>
        <v>1185714.286</v>
      </c>
      <c r="E9" s="10">
        <f t="shared" si="5"/>
        <v>1185714.286</v>
      </c>
      <c r="F9" s="10">
        <f t="shared" si="5"/>
        <v>1185714.286</v>
      </c>
      <c r="G9" s="10">
        <f t="shared" si="5"/>
        <v>1185714.286</v>
      </c>
      <c r="H9" s="10">
        <f t="shared" si="5"/>
        <v>1185714.286</v>
      </c>
      <c r="I9" s="11">
        <f t="shared" si="5"/>
        <v>1185714.286</v>
      </c>
    </row>
    <row r="10">
      <c r="A10" s="8" t="s">
        <v>13</v>
      </c>
      <c r="B10" s="16"/>
      <c r="C10" s="16">
        <v>0.3</v>
      </c>
      <c r="D10" s="16">
        <v>0.3</v>
      </c>
      <c r="E10" s="16">
        <v>0.3</v>
      </c>
      <c r="F10" s="16">
        <v>0.3</v>
      </c>
      <c r="G10" s="16">
        <v>0.3</v>
      </c>
      <c r="H10" s="16">
        <v>0.3</v>
      </c>
      <c r="I10" s="17">
        <v>0.3</v>
      </c>
    </row>
    <row r="11">
      <c r="A11" s="8" t="s">
        <v>16</v>
      </c>
      <c r="B11" s="16">
        <v>0.14</v>
      </c>
      <c r="D11" s="16"/>
      <c r="E11" s="16"/>
      <c r="F11" s="16"/>
      <c r="G11" s="16"/>
      <c r="H11" s="16"/>
      <c r="I11" s="17"/>
    </row>
    <row r="12">
      <c r="A12" s="8" t="s">
        <v>41</v>
      </c>
      <c r="B12" s="13">
        <v>-1.0E7</v>
      </c>
      <c r="C12" s="13"/>
      <c r="I12" s="18"/>
    </row>
    <row r="13">
      <c r="A13" s="8" t="s">
        <v>42</v>
      </c>
      <c r="B13" s="13">
        <v>1700000.0</v>
      </c>
      <c r="C13" s="13"/>
      <c r="I13" s="18"/>
    </row>
    <row r="14">
      <c r="A14" s="31" t="s">
        <v>25</v>
      </c>
      <c r="B14" s="13">
        <v>-1500000.0</v>
      </c>
      <c r="I14" s="18"/>
    </row>
    <row r="15">
      <c r="A15" s="8" t="s">
        <v>48</v>
      </c>
      <c r="B15" s="19">
        <f>0*(B12+B13)</f>
        <v>0</v>
      </c>
      <c r="I15" s="18"/>
    </row>
    <row r="16">
      <c r="A16" s="21"/>
      <c r="I16" s="18"/>
    </row>
    <row r="17">
      <c r="A17" s="22" t="s">
        <v>44</v>
      </c>
      <c r="B17" s="43">
        <f>B12+B13+B14+B15</f>
        <v>-9800000</v>
      </c>
      <c r="C17" s="24">
        <f t="shared" ref="C17:I17" si="6">(C2*C3+C4*C5-C8)*(1-C10)+(C9*C10)</f>
        <v>3089214.286</v>
      </c>
      <c r="D17" s="24">
        <f t="shared" si="6"/>
        <v>3172759.286</v>
      </c>
      <c r="E17" s="24">
        <f t="shared" si="6"/>
        <v>3259228.361</v>
      </c>
      <c r="F17" s="24">
        <f t="shared" si="6"/>
        <v>3348723.853</v>
      </c>
      <c r="G17" s="24">
        <f t="shared" si="6"/>
        <v>3441351.688</v>
      </c>
      <c r="H17" s="24">
        <f t="shared" si="6"/>
        <v>3537221.497</v>
      </c>
      <c r="I17" s="25">
        <f t="shared" si="6"/>
        <v>3636446.75</v>
      </c>
    </row>
    <row r="18">
      <c r="A18" s="1" t="s">
        <v>45</v>
      </c>
      <c r="B18" s="33">
        <f t="array" ref="B18">B17+NPV(B11,C17,D17,E17,F17,G17,H17,I17)</f>
        <v>4385872.598</v>
      </c>
      <c r="C18" s="44" t="s">
        <v>66</v>
      </c>
    </row>
    <row r="21">
      <c r="A21" s="1" t="s">
        <v>67</v>
      </c>
      <c r="B21" s="6" t="s">
        <v>29</v>
      </c>
      <c r="C21" s="6" t="s">
        <v>30</v>
      </c>
      <c r="D21" s="6" t="s">
        <v>31</v>
      </c>
      <c r="E21" s="6" t="s">
        <v>32</v>
      </c>
      <c r="F21" s="6" t="s">
        <v>33</v>
      </c>
      <c r="G21" s="6" t="s">
        <v>34</v>
      </c>
      <c r="H21" s="6" t="s">
        <v>35</v>
      </c>
      <c r="I21" s="7" t="s">
        <v>36</v>
      </c>
    </row>
    <row r="22">
      <c r="A22" s="8" t="s">
        <v>37</v>
      </c>
      <c r="B22" s="9"/>
      <c r="C22" s="9">
        <v>10000.0</v>
      </c>
      <c r="D22" s="10">
        <f t="shared" ref="D22:I22" si="7">C22*(1.035)</f>
        <v>10350</v>
      </c>
      <c r="E22" s="10">
        <f t="shared" si="7"/>
        <v>10712.25</v>
      </c>
      <c r="F22" s="10">
        <f t="shared" si="7"/>
        <v>11087.17875</v>
      </c>
      <c r="G22" s="10">
        <f t="shared" si="7"/>
        <v>11475.23001</v>
      </c>
      <c r="H22" s="10">
        <f t="shared" si="7"/>
        <v>11876.86306</v>
      </c>
      <c r="I22" s="11">
        <f t="shared" si="7"/>
        <v>12292.55326</v>
      </c>
    </row>
    <row r="23">
      <c r="A23" s="8" t="s">
        <v>38</v>
      </c>
      <c r="B23" s="3"/>
      <c r="C23" s="3">
        <v>340.0</v>
      </c>
      <c r="D23" s="3">
        <v>340.0</v>
      </c>
      <c r="E23" s="3">
        <v>340.0</v>
      </c>
      <c r="F23" s="3">
        <v>340.0</v>
      </c>
      <c r="G23" s="3">
        <v>340.0</v>
      </c>
      <c r="H23" s="3">
        <v>340.0</v>
      </c>
      <c r="I23" s="12">
        <v>340.0</v>
      </c>
    </row>
    <row r="24">
      <c r="A24" s="8" t="s">
        <v>39</v>
      </c>
      <c r="B24" s="13"/>
      <c r="C24" s="13">
        <v>3300.0</v>
      </c>
      <c r="D24" s="13">
        <v>3300.0</v>
      </c>
      <c r="E24" s="13">
        <v>3300.0</v>
      </c>
      <c r="F24" s="13">
        <v>3300.0</v>
      </c>
      <c r="G24" s="13">
        <v>3300.0</v>
      </c>
      <c r="H24" s="13">
        <v>3300.0</v>
      </c>
      <c r="I24" s="14">
        <v>3300.0</v>
      </c>
    </row>
    <row r="25">
      <c r="A25" s="8" t="s">
        <v>40</v>
      </c>
      <c r="B25" s="3"/>
      <c r="C25" s="3">
        <v>150.0</v>
      </c>
      <c r="D25" s="3">
        <v>150.0</v>
      </c>
      <c r="E25" s="3">
        <v>150.0</v>
      </c>
      <c r="F25" s="3">
        <v>150.0</v>
      </c>
      <c r="G25" s="3">
        <v>150.0</v>
      </c>
      <c r="H25" s="3">
        <v>150.0</v>
      </c>
      <c r="I25" s="12">
        <v>150.0</v>
      </c>
    </row>
    <row r="26">
      <c r="A26" s="8" t="s">
        <v>22</v>
      </c>
      <c r="B26" s="9"/>
      <c r="C26" s="9">
        <v>500000.0</v>
      </c>
      <c r="D26" s="9">
        <f t="shared" ref="D26:I26" si="8">C26*(1.035)</f>
        <v>517500</v>
      </c>
      <c r="E26" s="9">
        <f t="shared" si="8"/>
        <v>535612.5</v>
      </c>
      <c r="F26" s="9">
        <f t="shared" si="8"/>
        <v>554358.9375</v>
      </c>
      <c r="G26" s="9">
        <f t="shared" si="8"/>
        <v>573761.5003</v>
      </c>
      <c r="H26" s="9">
        <f t="shared" si="8"/>
        <v>593843.1528</v>
      </c>
      <c r="I26" s="15">
        <f t="shared" si="8"/>
        <v>614627.6632</v>
      </c>
    </row>
    <row r="27">
      <c r="A27" s="8" t="s">
        <v>21</v>
      </c>
      <c r="B27" s="9"/>
      <c r="C27" s="9">
        <v>850000.0</v>
      </c>
      <c r="D27" s="9">
        <f t="shared" ref="D27:I27" si="9">C27*(1.035)</f>
        <v>879750</v>
      </c>
      <c r="E27" s="9">
        <f t="shared" si="9"/>
        <v>910541.25</v>
      </c>
      <c r="F27" s="9">
        <f t="shared" si="9"/>
        <v>942410.1938</v>
      </c>
      <c r="G27" s="9">
        <f t="shared" si="9"/>
        <v>975394.5505</v>
      </c>
      <c r="H27" s="9">
        <f t="shared" si="9"/>
        <v>1009533.36</v>
      </c>
      <c r="I27" s="15">
        <f t="shared" si="9"/>
        <v>1044867.027</v>
      </c>
    </row>
    <row r="28">
      <c r="A28" s="8" t="s">
        <v>19</v>
      </c>
      <c r="B28" s="9"/>
      <c r="C28" s="9">
        <f t="shared" ref="C28:I28" si="10">C26+C27</f>
        <v>1350000</v>
      </c>
      <c r="D28" s="9">
        <f t="shared" si="10"/>
        <v>1397250</v>
      </c>
      <c r="E28" s="9">
        <f t="shared" si="10"/>
        <v>1446153.75</v>
      </c>
      <c r="F28" s="9">
        <f t="shared" si="10"/>
        <v>1496769.131</v>
      </c>
      <c r="G28" s="9">
        <f t="shared" si="10"/>
        <v>1549156.051</v>
      </c>
      <c r="H28" s="9">
        <f t="shared" si="10"/>
        <v>1603376.513</v>
      </c>
      <c r="I28" s="15">
        <f t="shared" si="10"/>
        <v>1659494.691</v>
      </c>
    </row>
    <row r="29">
      <c r="A29" s="8" t="s">
        <v>14</v>
      </c>
      <c r="B29" s="10"/>
      <c r="C29" s="10">
        <f t="shared" ref="C29:I29" si="11">-($B$32+$B$33+$B$35)/7</f>
        <v>1185714.286</v>
      </c>
      <c r="D29" s="10">
        <f t="shared" si="11"/>
        <v>1185714.286</v>
      </c>
      <c r="E29" s="10">
        <f t="shared" si="11"/>
        <v>1185714.286</v>
      </c>
      <c r="F29" s="10">
        <f t="shared" si="11"/>
        <v>1185714.286</v>
      </c>
      <c r="G29" s="10">
        <f t="shared" si="11"/>
        <v>1185714.286</v>
      </c>
      <c r="H29" s="10">
        <f t="shared" si="11"/>
        <v>1185714.286</v>
      </c>
      <c r="I29" s="11">
        <f t="shared" si="11"/>
        <v>1185714.286</v>
      </c>
    </row>
    <row r="30">
      <c r="A30" s="8" t="s">
        <v>13</v>
      </c>
      <c r="B30" s="16"/>
      <c r="C30" s="16">
        <v>0.3</v>
      </c>
      <c r="D30" s="16">
        <v>0.3</v>
      </c>
      <c r="E30" s="16">
        <v>0.3</v>
      </c>
      <c r="F30" s="16">
        <v>0.3</v>
      </c>
      <c r="G30" s="16">
        <v>0.3</v>
      </c>
      <c r="H30" s="16">
        <v>0.3</v>
      </c>
      <c r="I30" s="17">
        <v>0.3</v>
      </c>
    </row>
    <row r="31">
      <c r="A31" s="8" t="s">
        <v>16</v>
      </c>
      <c r="B31" s="16">
        <v>0.14</v>
      </c>
      <c r="D31" s="16"/>
      <c r="E31" s="16"/>
      <c r="F31" s="16"/>
      <c r="G31" s="16"/>
      <c r="H31" s="16"/>
      <c r="I31" s="17"/>
    </row>
    <row r="32">
      <c r="A32" s="8" t="s">
        <v>41</v>
      </c>
      <c r="B32" s="13">
        <v>-1.0E7</v>
      </c>
      <c r="C32" s="13"/>
      <c r="I32" s="18"/>
    </row>
    <row r="33">
      <c r="A33" s="8" t="s">
        <v>42</v>
      </c>
      <c r="B33" s="13">
        <v>1700000.0</v>
      </c>
      <c r="C33" s="13"/>
      <c r="I33" s="18"/>
    </row>
    <row r="34">
      <c r="A34" s="31" t="s">
        <v>25</v>
      </c>
      <c r="B34" s="13">
        <v>-1500000.0</v>
      </c>
      <c r="I34" s="18"/>
    </row>
    <row r="35">
      <c r="A35" s="8" t="s">
        <v>48</v>
      </c>
      <c r="B35" s="19">
        <f>0*(B32+B33)</f>
        <v>0</v>
      </c>
      <c r="I35" s="18"/>
    </row>
    <row r="36">
      <c r="A36" s="21"/>
      <c r="I36" s="18"/>
    </row>
    <row r="37">
      <c r="A37" s="22" t="s">
        <v>44</v>
      </c>
      <c r="B37" s="43">
        <f>B32+B33+B34+B35</f>
        <v>-9800000</v>
      </c>
      <c r="C37" s="24">
        <f t="shared" ref="C37:I37" si="12">(C22*C23+C24*C25-C28)*(1-C30)+(C29*C30)</f>
        <v>2137214.286</v>
      </c>
      <c r="D37" s="24">
        <f t="shared" si="12"/>
        <v>2187439.286</v>
      </c>
      <c r="E37" s="24">
        <f t="shared" si="12"/>
        <v>2239422.161</v>
      </c>
      <c r="F37" s="24">
        <f t="shared" si="12"/>
        <v>2293224.436</v>
      </c>
      <c r="G37" s="24">
        <f t="shared" si="12"/>
        <v>2348909.792</v>
      </c>
      <c r="H37" s="24">
        <f t="shared" si="12"/>
        <v>2406544.134</v>
      </c>
      <c r="I37" s="25">
        <f t="shared" si="12"/>
        <v>2466195.679</v>
      </c>
    </row>
    <row r="38">
      <c r="A38" s="1" t="s">
        <v>45</v>
      </c>
      <c r="B38" s="36">
        <f t="array" ref="B38">B37+NPV(B31,C37,D37,E37,F37,G37,H37,I37)</f>
        <v>-70844.88096</v>
      </c>
      <c r="C38" s="44" t="s">
        <v>68</v>
      </c>
    </row>
    <row r="42">
      <c r="A42" s="1" t="s">
        <v>69</v>
      </c>
      <c r="B42" s="6" t="s">
        <v>29</v>
      </c>
      <c r="C42" s="6" t="s">
        <v>30</v>
      </c>
      <c r="D42" s="6" t="s">
        <v>31</v>
      </c>
      <c r="E42" s="6" t="s">
        <v>32</v>
      </c>
      <c r="F42" s="6" t="s">
        <v>33</v>
      </c>
      <c r="G42" s="6" t="s">
        <v>34</v>
      </c>
      <c r="H42" s="6" t="s">
        <v>35</v>
      </c>
      <c r="I42" s="7" t="s">
        <v>36</v>
      </c>
    </row>
    <row r="43">
      <c r="A43" s="8" t="s">
        <v>37</v>
      </c>
      <c r="B43" s="9"/>
      <c r="C43" s="9">
        <v>7500.0</v>
      </c>
      <c r="D43" s="10">
        <f t="shared" ref="D43:I43" si="13">C43*(1.035)</f>
        <v>7762.5</v>
      </c>
      <c r="E43" s="10">
        <f t="shared" si="13"/>
        <v>8034.1875</v>
      </c>
      <c r="F43" s="10">
        <f t="shared" si="13"/>
        <v>8315.384063</v>
      </c>
      <c r="G43" s="10">
        <f t="shared" si="13"/>
        <v>8606.422505</v>
      </c>
      <c r="H43" s="10">
        <f t="shared" si="13"/>
        <v>8907.647292</v>
      </c>
      <c r="I43" s="11">
        <f t="shared" si="13"/>
        <v>9219.414948</v>
      </c>
    </row>
    <row r="44">
      <c r="A44" s="8" t="s">
        <v>38</v>
      </c>
      <c r="B44" s="3"/>
      <c r="C44" s="3">
        <v>340.0</v>
      </c>
      <c r="D44" s="3">
        <v>340.0</v>
      </c>
      <c r="E44" s="3">
        <v>340.0</v>
      </c>
      <c r="F44" s="3">
        <v>340.0</v>
      </c>
      <c r="G44" s="3">
        <v>340.0</v>
      </c>
      <c r="H44" s="3">
        <v>340.0</v>
      </c>
      <c r="I44" s="12">
        <v>340.0</v>
      </c>
    </row>
    <row r="45">
      <c r="A45" s="8" t="s">
        <v>39</v>
      </c>
      <c r="B45" s="13"/>
      <c r="C45" s="13">
        <v>3300.0</v>
      </c>
      <c r="D45" s="13">
        <v>3300.0</v>
      </c>
      <c r="E45" s="13">
        <v>3300.0</v>
      </c>
      <c r="F45" s="13">
        <v>3300.0</v>
      </c>
      <c r="G45" s="13">
        <v>3300.0</v>
      </c>
      <c r="H45" s="13">
        <v>3300.0</v>
      </c>
      <c r="I45" s="14">
        <v>3300.0</v>
      </c>
    </row>
    <row r="46">
      <c r="A46" s="8" t="s">
        <v>40</v>
      </c>
      <c r="B46" s="3"/>
      <c r="C46" s="3">
        <v>150.0</v>
      </c>
      <c r="D46" s="3">
        <v>150.0</v>
      </c>
      <c r="E46" s="3">
        <v>150.0</v>
      </c>
      <c r="F46" s="3">
        <v>150.0</v>
      </c>
      <c r="G46" s="3">
        <v>150.0</v>
      </c>
      <c r="H46" s="3">
        <v>150.0</v>
      </c>
      <c r="I46" s="12">
        <v>150.0</v>
      </c>
    </row>
    <row r="47">
      <c r="A47" s="8" t="s">
        <v>22</v>
      </c>
      <c r="B47" s="9"/>
      <c r="C47" s="9">
        <v>500000.0</v>
      </c>
      <c r="D47" s="9">
        <f t="shared" ref="D47:I47" si="14">C47*(1.035)</f>
        <v>517500</v>
      </c>
      <c r="E47" s="9">
        <f t="shared" si="14"/>
        <v>535612.5</v>
      </c>
      <c r="F47" s="9">
        <f t="shared" si="14"/>
        <v>554358.9375</v>
      </c>
      <c r="G47" s="9">
        <f t="shared" si="14"/>
        <v>573761.5003</v>
      </c>
      <c r="H47" s="9">
        <f t="shared" si="14"/>
        <v>593843.1528</v>
      </c>
      <c r="I47" s="15">
        <f t="shared" si="14"/>
        <v>614627.6632</v>
      </c>
    </row>
    <row r="48">
      <c r="A48" s="8" t="s">
        <v>21</v>
      </c>
      <c r="B48" s="9"/>
      <c r="C48" s="9">
        <v>850000.0</v>
      </c>
      <c r="D48" s="9">
        <f t="shared" ref="D48:I48" si="15">C48*(1.035)</f>
        <v>879750</v>
      </c>
      <c r="E48" s="9">
        <f t="shared" si="15"/>
        <v>910541.25</v>
      </c>
      <c r="F48" s="9">
        <f t="shared" si="15"/>
        <v>942410.1938</v>
      </c>
      <c r="G48" s="9">
        <f t="shared" si="15"/>
        <v>975394.5505</v>
      </c>
      <c r="H48" s="9">
        <f t="shared" si="15"/>
        <v>1009533.36</v>
      </c>
      <c r="I48" s="15">
        <f t="shared" si="15"/>
        <v>1044867.027</v>
      </c>
    </row>
    <row r="49">
      <c r="A49" s="8" t="s">
        <v>19</v>
      </c>
      <c r="B49" s="9"/>
      <c r="C49" s="9">
        <f t="shared" ref="C49:I49" si="16">C47+C48</f>
        <v>1350000</v>
      </c>
      <c r="D49" s="9">
        <f t="shared" si="16"/>
        <v>1397250</v>
      </c>
      <c r="E49" s="9">
        <f t="shared" si="16"/>
        <v>1446153.75</v>
      </c>
      <c r="F49" s="9">
        <f t="shared" si="16"/>
        <v>1496769.131</v>
      </c>
      <c r="G49" s="9">
        <f t="shared" si="16"/>
        <v>1549156.051</v>
      </c>
      <c r="H49" s="9">
        <f t="shared" si="16"/>
        <v>1603376.513</v>
      </c>
      <c r="I49" s="15">
        <f t="shared" si="16"/>
        <v>1659494.691</v>
      </c>
    </row>
    <row r="50">
      <c r="A50" s="8" t="s">
        <v>14</v>
      </c>
      <c r="B50" s="10"/>
      <c r="C50" s="10">
        <f t="shared" ref="C50:I50" si="17">-($B$53+$B$54+$B$56)/7</f>
        <v>1185714.286</v>
      </c>
      <c r="D50" s="10">
        <f t="shared" si="17"/>
        <v>1185714.286</v>
      </c>
      <c r="E50" s="10">
        <f t="shared" si="17"/>
        <v>1185714.286</v>
      </c>
      <c r="F50" s="10">
        <f t="shared" si="17"/>
        <v>1185714.286</v>
      </c>
      <c r="G50" s="10">
        <f t="shared" si="17"/>
        <v>1185714.286</v>
      </c>
      <c r="H50" s="10">
        <f t="shared" si="17"/>
        <v>1185714.286</v>
      </c>
      <c r="I50" s="11">
        <f t="shared" si="17"/>
        <v>1185714.286</v>
      </c>
    </row>
    <row r="51">
      <c r="A51" s="8" t="s">
        <v>13</v>
      </c>
      <c r="B51" s="16"/>
      <c r="C51" s="16">
        <v>0.3</v>
      </c>
      <c r="D51" s="16">
        <v>0.3</v>
      </c>
      <c r="E51" s="16">
        <v>0.3</v>
      </c>
      <c r="F51" s="16">
        <v>0.3</v>
      </c>
      <c r="G51" s="16">
        <v>0.3</v>
      </c>
      <c r="H51" s="16">
        <v>0.3</v>
      </c>
      <c r="I51" s="17">
        <v>0.3</v>
      </c>
    </row>
    <row r="52">
      <c r="A52" s="8" t="s">
        <v>16</v>
      </c>
      <c r="B52" s="16">
        <v>0.14</v>
      </c>
      <c r="D52" s="16"/>
      <c r="E52" s="16"/>
      <c r="F52" s="16"/>
      <c r="G52" s="16"/>
      <c r="H52" s="16"/>
      <c r="I52" s="17"/>
    </row>
    <row r="53">
      <c r="A53" s="8" t="s">
        <v>41</v>
      </c>
      <c r="B53" s="13">
        <v>-1.0E7</v>
      </c>
      <c r="C53" s="13"/>
      <c r="I53" s="18"/>
    </row>
    <row r="54">
      <c r="A54" s="8" t="s">
        <v>42</v>
      </c>
      <c r="B54" s="13">
        <v>1700000.0</v>
      </c>
      <c r="C54" s="13"/>
      <c r="I54" s="18"/>
    </row>
    <row r="55">
      <c r="A55" s="31" t="s">
        <v>25</v>
      </c>
      <c r="B55" s="13">
        <v>-1500000.0</v>
      </c>
      <c r="I55" s="18"/>
    </row>
    <row r="56">
      <c r="A56" s="8" t="s">
        <v>48</v>
      </c>
      <c r="B56" s="19">
        <f>0*(B53+B54)</f>
        <v>0</v>
      </c>
      <c r="I56" s="18"/>
    </row>
    <row r="57">
      <c r="A57" s="21"/>
      <c r="I57" s="18"/>
    </row>
    <row r="58">
      <c r="A58" s="22" t="s">
        <v>44</v>
      </c>
      <c r="B58" s="43">
        <f>B53+B54+B55+B56</f>
        <v>-9800000</v>
      </c>
      <c r="C58" s="24">
        <f t="shared" ref="C58:I58" si="18">(C43*C44+C45*C46-C49)*(1-C51)+(C50*C51)</f>
        <v>1542214.286</v>
      </c>
      <c r="D58" s="24">
        <f t="shared" si="18"/>
        <v>1571614.286</v>
      </c>
      <c r="E58" s="24">
        <f t="shared" si="18"/>
        <v>1602043.286</v>
      </c>
      <c r="F58" s="24">
        <f t="shared" si="18"/>
        <v>1633537.301</v>
      </c>
      <c r="G58" s="24">
        <f t="shared" si="18"/>
        <v>1666133.606</v>
      </c>
      <c r="H58" s="24">
        <f t="shared" si="18"/>
        <v>1699870.782</v>
      </c>
      <c r="I58" s="25">
        <f t="shared" si="18"/>
        <v>1734788.76</v>
      </c>
    </row>
    <row r="59">
      <c r="A59" s="22" t="s">
        <v>45</v>
      </c>
      <c r="B59" s="36">
        <f t="array" ref="B59">B58+NPV(B52,C58,D58,E58,F58,G58,H58,I58)</f>
        <v>-2856293.305</v>
      </c>
      <c r="C59" s="44" t="s">
        <v>70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2.86"/>
  </cols>
  <sheetData>
    <row r="1">
      <c r="A1" s="1" t="s">
        <v>71</v>
      </c>
      <c r="B1" s="6" t="s">
        <v>29</v>
      </c>
      <c r="C1" s="6" t="s">
        <v>30</v>
      </c>
      <c r="D1" s="6" t="s">
        <v>31</v>
      </c>
      <c r="E1" s="6" t="s">
        <v>32</v>
      </c>
      <c r="F1" s="6" t="s">
        <v>33</v>
      </c>
      <c r="G1" s="6" t="s">
        <v>34</v>
      </c>
      <c r="H1" s="6" t="s">
        <v>35</v>
      </c>
      <c r="I1" s="7" t="s">
        <v>36</v>
      </c>
    </row>
    <row r="2">
      <c r="A2" s="8" t="s">
        <v>37</v>
      </c>
      <c r="B2" s="9"/>
      <c r="C2" s="9">
        <v>10000.0</v>
      </c>
      <c r="D2" s="10">
        <f t="shared" ref="D2:I2" si="1">C2*(1.035)</f>
        <v>10350</v>
      </c>
      <c r="E2" s="10">
        <f t="shared" si="1"/>
        <v>10712.25</v>
      </c>
      <c r="F2" s="10">
        <f t="shared" si="1"/>
        <v>11087.17875</v>
      </c>
      <c r="G2" s="10">
        <f t="shared" si="1"/>
        <v>11475.23001</v>
      </c>
      <c r="H2" s="10">
        <f t="shared" si="1"/>
        <v>11876.86306</v>
      </c>
      <c r="I2" s="11">
        <f t="shared" si="1"/>
        <v>12292.55326</v>
      </c>
    </row>
    <row r="3">
      <c r="A3" s="8" t="s">
        <v>38</v>
      </c>
      <c r="B3" s="3"/>
      <c r="C3" s="3">
        <v>340.0</v>
      </c>
      <c r="D3" s="3">
        <v>340.0</v>
      </c>
      <c r="E3" s="3">
        <v>340.0</v>
      </c>
      <c r="F3" s="3">
        <v>340.0</v>
      </c>
      <c r="G3" s="3">
        <v>340.0</v>
      </c>
      <c r="H3" s="3">
        <v>340.0</v>
      </c>
      <c r="I3" s="12">
        <v>340.0</v>
      </c>
    </row>
    <row r="4">
      <c r="A4" s="8" t="s">
        <v>39</v>
      </c>
      <c r="B4" s="13"/>
      <c r="C4" s="13">
        <v>3300.0</v>
      </c>
      <c r="D4" s="13">
        <v>3300.0</v>
      </c>
      <c r="E4" s="13">
        <v>3300.0</v>
      </c>
      <c r="F4" s="13">
        <v>3300.0</v>
      </c>
      <c r="G4" s="13">
        <v>3300.0</v>
      </c>
      <c r="H4" s="13">
        <v>3300.0</v>
      </c>
      <c r="I4" s="14">
        <v>3300.0</v>
      </c>
    </row>
    <row r="5">
      <c r="A5" s="8" t="s">
        <v>40</v>
      </c>
      <c r="B5" s="3"/>
      <c r="C5" s="3">
        <v>150.0</v>
      </c>
      <c r="D5" s="3">
        <v>150.0</v>
      </c>
      <c r="E5" s="3">
        <v>150.0</v>
      </c>
      <c r="F5" s="3">
        <v>150.0</v>
      </c>
      <c r="G5" s="3">
        <v>150.0</v>
      </c>
      <c r="H5" s="3">
        <v>150.0</v>
      </c>
      <c r="I5" s="12">
        <v>150.0</v>
      </c>
    </row>
    <row r="6">
      <c r="A6" s="8" t="s">
        <v>22</v>
      </c>
      <c r="B6" s="9"/>
      <c r="C6" s="9">
        <v>500000.0</v>
      </c>
      <c r="D6" s="9">
        <f t="shared" ref="D6:I6" si="2">C6*(1.035)</f>
        <v>517500</v>
      </c>
      <c r="E6" s="9">
        <f t="shared" si="2"/>
        <v>535612.5</v>
      </c>
      <c r="F6" s="9">
        <f t="shared" si="2"/>
        <v>554358.9375</v>
      </c>
      <c r="G6" s="9">
        <f t="shared" si="2"/>
        <v>573761.5003</v>
      </c>
      <c r="H6" s="9">
        <f t="shared" si="2"/>
        <v>593843.1528</v>
      </c>
      <c r="I6" s="15">
        <f t="shared" si="2"/>
        <v>614627.6632</v>
      </c>
    </row>
    <row r="7">
      <c r="A7" s="8" t="s">
        <v>21</v>
      </c>
      <c r="B7" s="9"/>
      <c r="C7" s="9">
        <v>850000.0</v>
      </c>
      <c r="D7" s="9">
        <f t="shared" ref="D7:I7" si="3">C7*(1.035)</f>
        <v>879750</v>
      </c>
      <c r="E7" s="9">
        <f t="shared" si="3"/>
        <v>910541.25</v>
      </c>
      <c r="F7" s="9">
        <f t="shared" si="3"/>
        <v>942410.1938</v>
      </c>
      <c r="G7" s="9">
        <f t="shared" si="3"/>
        <v>975394.5505</v>
      </c>
      <c r="H7" s="9">
        <f t="shared" si="3"/>
        <v>1009533.36</v>
      </c>
      <c r="I7" s="15">
        <f t="shared" si="3"/>
        <v>1044867.027</v>
      </c>
    </row>
    <row r="8">
      <c r="A8" s="8" t="s">
        <v>19</v>
      </c>
      <c r="B8" s="9"/>
      <c r="C8" s="9">
        <f t="shared" ref="C8:I8" si="4">C6+C7</f>
        <v>1350000</v>
      </c>
      <c r="D8" s="9">
        <f t="shared" si="4"/>
        <v>1397250</v>
      </c>
      <c r="E8" s="9">
        <f t="shared" si="4"/>
        <v>1446153.75</v>
      </c>
      <c r="F8" s="9">
        <f t="shared" si="4"/>
        <v>1496769.131</v>
      </c>
      <c r="G8" s="9">
        <f t="shared" si="4"/>
        <v>1549156.051</v>
      </c>
      <c r="H8" s="9">
        <f t="shared" si="4"/>
        <v>1603376.513</v>
      </c>
      <c r="I8" s="15">
        <f t="shared" si="4"/>
        <v>1659494.691</v>
      </c>
    </row>
    <row r="9">
      <c r="A9" s="8" t="s">
        <v>14</v>
      </c>
      <c r="B9" s="10"/>
      <c r="C9" s="10">
        <f t="shared" ref="C9:I9" si="5">-($B$12+$B$13+$B$15)/7</f>
        <v>1185714.286</v>
      </c>
      <c r="D9" s="10">
        <f t="shared" si="5"/>
        <v>1185714.286</v>
      </c>
      <c r="E9" s="10">
        <f t="shared" si="5"/>
        <v>1185714.286</v>
      </c>
      <c r="F9" s="10">
        <f t="shared" si="5"/>
        <v>1185714.286</v>
      </c>
      <c r="G9" s="10">
        <f t="shared" si="5"/>
        <v>1185714.286</v>
      </c>
      <c r="H9" s="10">
        <f t="shared" si="5"/>
        <v>1185714.286</v>
      </c>
      <c r="I9" s="11">
        <f t="shared" si="5"/>
        <v>1185714.286</v>
      </c>
    </row>
    <row r="10">
      <c r="A10" s="8" t="s">
        <v>13</v>
      </c>
      <c r="B10" s="16"/>
      <c r="C10" s="16">
        <v>0.3</v>
      </c>
      <c r="D10" s="16">
        <v>0.3</v>
      </c>
      <c r="E10" s="16">
        <v>0.3</v>
      </c>
      <c r="F10" s="16">
        <v>0.3</v>
      </c>
      <c r="G10" s="16">
        <v>0.3</v>
      </c>
      <c r="H10" s="16">
        <v>0.3</v>
      </c>
      <c r="I10" s="17">
        <v>0.3</v>
      </c>
    </row>
    <row r="11">
      <c r="A11" s="8" t="s">
        <v>16</v>
      </c>
      <c r="B11" s="16">
        <v>0.14</v>
      </c>
      <c r="D11" s="16"/>
      <c r="E11" s="16"/>
      <c r="F11" s="16"/>
      <c r="G11" s="16"/>
      <c r="H11" s="16"/>
      <c r="I11" s="17"/>
    </row>
    <row r="12">
      <c r="A12" s="8" t="s">
        <v>41</v>
      </c>
      <c r="B12" s="13">
        <v>-1.0E7</v>
      </c>
      <c r="C12" s="13"/>
      <c r="I12" s="18"/>
    </row>
    <row r="13">
      <c r="A13" s="8" t="s">
        <v>42</v>
      </c>
      <c r="B13" s="13">
        <v>1700000.0</v>
      </c>
      <c r="C13" s="13"/>
      <c r="I13" s="18"/>
    </row>
    <row r="14">
      <c r="A14" s="31" t="s">
        <v>25</v>
      </c>
      <c r="B14" s="13">
        <v>-1500000.0</v>
      </c>
      <c r="I14" s="18"/>
    </row>
    <row r="15">
      <c r="A15" s="8" t="s">
        <v>48</v>
      </c>
      <c r="B15" s="19">
        <f>0*(B12+B13)</f>
        <v>0</v>
      </c>
      <c r="I15" s="18"/>
    </row>
    <row r="16">
      <c r="A16" s="21"/>
      <c r="I16" s="18"/>
    </row>
    <row r="17">
      <c r="A17" s="22" t="s">
        <v>44</v>
      </c>
      <c r="B17" s="43">
        <f>B12+B13+B14+B15</f>
        <v>-9800000</v>
      </c>
      <c r="C17" s="24">
        <f t="shared" ref="C17:I17" si="6">(C2*C3+C4*C5-C8)*(1-C10)+(C9*C10)</f>
        <v>2137214.286</v>
      </c>
      <c r="D17" s="24">
        <f t="shared" si="6"/>
        <v>2187439.286</v>
      </c>
      <c r="E17" s="24">
        <f t="shared" si="6"/>
        <v>2239422.161</v>
      </c>
      <c r="F17" s="24">
        <f t="shared" si="6"/>
        <v>2293224.436</v>
      </c>
      <c r="G17" s="24">
        <f t="shared" si="6"/>
        <v>2348909.792</v>
      </c>
      <c r="H17" s="24">
        <f t="shared" si="6"/>
        <v>2406544.134</v>
      </c>
      <c r="I17" s="25">
        <f t="shared" si="6"/>
        <v>2466195.679</v>
      </c>
    </row>
    <row r="18">
      <c r="A18" s="22" t="s">
        <v>45</v>
      </c>
      <c r="B18" s="36">
        <f t="array" ref="B18">B17+NPV(B11,C17,D17,E17,F17,G17,H17,I17)</f>
        <v>-70844.88096</v>
      </c>
      <c r="C18" s="50" t="s">
        <v>72</v>
      </c>
    </row>
    <row r="22">
      <c r="A22" s="1" t="s">
        <v>73</v>
      </c>
      <c r="B22" s="6" t="s">
        <v>29</v>
      </c>
      <c r="C22" s="6" t="s">
        <v>30</v>
      </c>
      <c r="D22" s="6" t="s">
        <v>31</v>
      </c>
      <c r="E22" s="6" t="s">
        <v>32</v>
      </c>
      <c r="F22" s="6" t="s">
        <v>33</v>
      </c>
      <c r="G22" s="6" t="s">
        <v>34</v>
      </c>
      <c r="H22" s="6" t="s">
        <v>35</v>
      </c>
      <c r="I22" s="7" t="s">
        <v>36</v>
      </c>
    </row>
    <row r="23">
      <c r="A23" s="51" t="s">
        <v>37</v>
      </c>
      <c r="B23" s="52"/>
      <c r="C23" s="52">
        <v>10000.0</v>
      </c>
      <c r="D23" s="53">
        <f t="shared" ref="D23:I23" si="7">C23*(1.035)</f>
        <v>10350</v>
      </c>
      <c r="E23" s="53">
        <f t="shared" si="7"/>
        <v>10712.25</v>
      </c>
      <c r="F23" s="53">
        <f t="shared" si="7"/>
        <v>11087.17875</v>
      </c>
      <c r="G23" s="53">
        <f t="shared" si="7"/>
        <v>11475.23001</v>
      </c>
      <c r="H23" s="53">
        <f t="shared" si="7"/>
        <v>11876.86306</v>
      </c>
      <c r="I23" s="54">
        <f t="shared" si="7"/>
        <v>12292.55326</v>
      </c>
    </row>
    <row r="24">
      <c r="A24" s="8" t="s">
        <v>38</v>
      </c>
      <c r="B24" s="3"/>
      <c r="C24" s="3">
        <v>340.0</v>
      </c>
      <c r="D24" s="3">
        <v>340.0</v>
      </c>
      <c r="E24" s="3">
        <v>340.0</v>
      </c>
      <c r="F24" s="3">
        <v>340.0</v>
      </c>
      <c r="G24" s="3">
        <v>340.0</v>
      </c>
      <c r="H24" s="3">
        <v>340.0</v>
      </c>
      <c r="I24" s="12">
        <v>340.0</v>
      </c>
    </row>
    <row r="25">
      <c r="A25" s="8" t="s">
        <v>39</v>
      </c>
      <c r="B25" s="13"/>
      <c r="C25" s="13">
        <v>3300.0</v>
      </c>
      <c r="D25" s="13">
        <v>3300.0</v>
      </c>
      <c r="E25" s="13">
        <v>3300.0</v>
      </c>
      <c r="F25" s="13">
        <v>3300.0</v>
      </c>
      <c r="G25" s="13">
        <v>3300.0</v>
      </c>
      <c r="H25" s="13">
        <v>3300.0</v>
      </c>
      <c r="I25" s="14">
        <v>3300.0</v>
      </c>
    </row>
    <row r="26">
      <c r="A26" s="8" t="s">
        <v>40</v>
      </c>
      <c r="B26" s="3"/>
      <c r="C26" s="3">
        <v>0.0</v>
      </c>
      <c r="D26" s="3">
        <v>0.0</v>
      </c>
      <c r="E26" s="3">
        <v>0.0</v>
      </c>
      <c r="F26" s="3">
        <v>0.0</v>
      </c>
      <c r="G26" s="3">
        <v>0.0</v>
      </c>
      <c r="H26" s="3">
        <v>0.0</v>
      </c>
      <c r="I26" s="12">
        <v>0.0</v>
      </c>
    </row>
    <row r="27">
      <c r="A27" s="8" t="s">
        <v>22</v>
      </c>
      <c r="B27" s="9"/>
      <c r="C27" s="9">
        <v>500000.0</v>
      </c>
      <c r="D27" s="9">
        <f t="shared" ref="D27:I27" si="8">C27*(1.035)</f>
        <v>517500</v>
      </c>
      <c r="E27" s="9">
        <f t="shared" si="8"/>
        <v>535612.5</v>
      </c>
      <c r="F27" s="9">
        <f t="shared" si="8"/>
        <v>554358.9375</v>
      </c>
      <c r="G27" s="9">
        <f t="shared" si="8"/>
        <v>573761.5003</v>
      </c>
      <c r="H27" s="9">
        <f t="shared" si="8"/>
        <v>593843.1528</v>
      </c>
      <c r="I27" s="15">
        <f t="shared" si="8"/>
        <v>614627.6632</v>
      </c>
    </row>
    <row r="28">
      <c r="A28" s="8" t="s">
        <v>21</v>
      </c>
      <c r="B28" s="9"/>
      <c r="C28" s="9">
        <v>850000.0</v>
      </c>
      <c r="D28" s="9">
        <f t="shared" ref="D28:I28" si="9">C28*(1.035)</f>
        <v>879750</v>
      </c>
      <c r="E28" s="9">
        <f t="shared" si="9"/>
        <v>910541.25</v>
      </c>
      <c r="F28" s="9">
        <f t="shared" si="9"/>
        <v>942410.1938</v>
      </c>
      <c r="G28" s="9">
        <f t="shared" si="9"/>
        <v>975394.5505</v>
      </c>
      <c r="H28" s="9">
        <f t="shared" si="9"/>
        <v>1009533.36</v>
      </c>
      <c r="I28" s="15">
        <f t="shared" si="9"/>
        <v>1044867.027</v>
      </c>
    </row>
    <row r="29">
      <c r="A29" s="8" t="s">
        <v>19</v>
      </c>
      <c r="B29" s="9"/>
      <c r="C29" s="9">
        <f t="shared" ref="C29:I29" si="10">C27+C28</f>
        <v>1350000</v>
      </c>
      <c r="D29" s="9">
        <f t="shared" si="10"/>
        <v>1397250</v>
      </c>
      <c r="E29" s="9">
        <f t="shared" si="10"/>
        <v>1446153.75</v>
      </c>
      <c r="F29" s="9">
        <f t="shared" si="10"/>
        <v>1496769.131</v>
      </c>
      <c r="G29" s="9">
        <f t="shared" si="10"/>
        <v>1549156.051</v>
      </c>
      <c r="H29" s="9">
        <f t="shared" si="10"/>
        <v>1603376.513</v>
      </c>
      <c r="I29" s="15">
        <f t="shared" si="10"/>
        <v>1659494.691</v>
      </c>
    </row>
    <row r="30">
      <c r="A30" s="8" t="s">
        <v>14</v>
      </c>
      <c r="B30" s="10"/>
      <c r="C30" s="10">
        <f t="shared" ref="C30:I30" si="11">-($B$33+$B$34+$B$36)/7</f>
        <v>1185714.286</v>
      </c>
      <c r="D30" s="10">
        <f t="shared" si="11"/>
        <v>1185714.286</v>
      </c>
      <c r="E30" s="10">
        <f t="shared" si="11"/>
        <v>1185714.286</v>
      </c>
      <c r="F30" s="10">
        <f t="shared" si="11"/>
        <v>1185714.286</v>
      </c>
      <c r="G30" s="10">
        <f t="shared" si="11"/>
        <v>1185714.286</v>
      </c>
      <c r="H30" s="10">
        <f t="shared" si="11"/>
        <v>1185714.286</v>
      </c>
      <c r="I30" s="11">
        <f t="shared" si="11"/>
        <v>1185714.286</v>
      </c>
    </row>
    <row r="31">
      <c r="A31" s="8" t="s">
        <v>13</v>
      </c>
      <c r="B31" s="16"/>
      <c r="C31" s="16">
        <v>0.3</v>
      </c>
      <c r="D31" s="16">
        <v>0.3</v>
      </c>
      <c r="E31" s="16">
        <v>0.3</v>
      </c>
      <c r="F31" s="16">
        <v>0.3</v>
      </c>
      <c r="G31" s="16">
        <v>0.3</v>
      </c>
      <c r="H31" s="16">
        <v>0.3</v>
      </c>
      <c r="I31" s="17">
        <v>0.3</v>
      </c>
    </row>
    <row r="32">
      <c r="A32" s="8" t="s">
        <v>16</v>
      </c>
      <c r="B32" s="16">
        <v>0.14</v>
      </c>
      <c r="D32" s="16"/>
      <c r="E32" s="16"/>
      <c r="F32" s="16"/>
      <c r="G32" s="16"/>
      <c r="H32" s="16"/>
      <c r="I32" s="17"/>
    </row>
    <row r="33">
      <c r="A33" s="8" t="s">
        <v>41</v>
      </c>
      <c r="B33" s="13">
        <v>-1.0E7</v>
      </c>
      <c r="C33" s="13"/>
      <c r="I33" s="18"/>
    </row>
    <row r="34">
      <c r="A34" s="8" t="s">
        <v>42</v>
      </c>
      <c r="B34" s="13">
        <v>1700000.0</v>
      </c>
      <c r="C34" s="13"/>
      <c r="I34" s="18"/>
    </row>
    <row r="35">
      <c r="A35" s="31" t="s">
        <v>25</v>
      </c>
      <c r="B35" s="13">
        <v>-1500000.0</v>
      </c>
      <c r="I35" s="18"/>
    </row>
    <row r="36">
      <c r="A36" s="8" t="s">
        <v>48</v>
      </c>
      <c r="B36" s="19">
        <f>0*(B33+B34)</f>
        <v>0</v>
      </c>
      <c r="I36" s="18"/>
    </row>
    <row r="37">
      <c r="A37" s="21"/>
      <c r="I37" s="18"/>
    </row>
    <row r="38">
      <c r="A38" s="22" t="s">
        <v>44</v>
      </c>
      <c r="B38" s="43">
        <f>B33+B34+B35+B36</f>
        <v>-9800000</v>
      </c>
      <c r="C38" s="24">
        <f t="shared" ref="C38:I38" si="12">(C23*C24+C25*C26-C29)*(1-C31)+(C30*C31)</f>
        <v>1790714.286</v>
      </c>
      <c r="D38" s="24">
        <f t="shared" si="12"/>
        <v>1840939.286</v>
      </c>
      <c r="E38" s="24">
        <f t="shared" si="12"/>
        <v>1892922.161</v>
      </c>
      <c r="F38" s="24">
        <f t="shared" si="12"/>
        <v>1946724.436</v>
      </c>
      <c r="G38" s="24">
        <f t="shared" si="12"/>
        <v>2002409.792</v>
      </c>
      <c r="H38" s="24">
        <f t="shared" si="12"/>
        <v>2060044.134</v>
      </c>
      <c r="I38" s="25">
        <f t="shared" si="12"/>
        <v>2119695.679</v>
      </c>
    </row>
    <row r="39">
      <c r="A39" s="22" t="s">
        <v>45</v>
      </c>
      <c r="B39" s="36">
        <f t="array" ref="B39">B38+NPV(B32,C38,D38,E38,F38,G38,H38,I38)</f>
        <v>-1556742.508</v>
      </c>
      <c r="C39" s="50" t="s">
        <v>74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1.71"/>
  </cols>
  <sheetData>
    <row r="1">
      <c r="A1" s="1" t="s">
        <v>52</v>
      </c>
      <c r="B1" s="6" t="s">
        <v>29</v>
      </c>
      <c r="C1" s="6" t="s">
        <v>30</v>
      </c>
      <c r="D1" s="6" t="s">
        <v>31</v>
      </c>
      <c r="E1" s="6" t="s">
        <v>32</v>
      </c>
      <c r="F1" s="6" t="s">
        <v>33</v>
      </c>
      <c r="G1" s="6" t="s">
        <v>34</v>
      </c>
      <c r="H1" s="6" t="s">
        <v>35</v>
      </c>
      <c r="I1" s="7" t="s">
        <v>36</v>
      </c>
    </row>
    <row r="2">
      <c r="A2" s="8" t="s">
        <v>37</v>
      </c>
      <c r="B2" s="9"/>
      <c r="C2" s="9">
        <v>10000.0</v>
      </c>
      <c r="D2" s="10">
        <f t="shared" ref="D2:I2" si="1">C2*(1.035)</f>
        <v>10350</v>
      </c>
      <c r="E2" s="10">
        <f t="shared" si="1"/>
        <v>10712.25</v>
      </c>
      <c r="F2" s="10">
        <f t="shared" si="1"/>
        <v>11087.17875</v>
      </c>
      <c r="G2" s="10">
        <f t="shared" si="1"/>
        <v>11475.23001</v>
      </c>
      <c r="H2" s="10">
        <f t="shared" si="1"/>
        <v>11876.86306</v>
      </c>
      <c r="I2" s="11">
        <f t="shared" si="1"/>
        <v>12292.55326</v>
      </c>
    </row>
    <row r="3">
      <c r="A3" s="8" t="s">
        <v>38</v>
      </c>
      <c r="B3" s="3"/>
      <c r="C3" s="3">
        <v>340.0</v>
      </c>
      <c r="D3" s="3">
        <v>340.0</v>
      </c>
      <c r="E3" s="3">
        <v>340.0</v>
      </c>
      <c r="F3" s="3">
        <v>340.0</v>
      </c>
      <c r="G3" s="3">
        <v>340.0</v>
      </c>
      <c r="H3" s="3">
        <v>340.0</v>
      </c>
      <c r="I3" s="12">
        <v>340.0</v>
      </c>
    </row>
    <row r="4">
      <c r="A4" s="8" t="s">
        <v>39</v>
      </c>
      <c r="B4" s="13"/>
      <c r="C4" s="13">
        <v>3300.0</v>
      </c>
      <c r="D4" s="13">
        <v>3300.0</v>
      </c>
      <c r="E4" s="13">
        <v>3300.0</v>
      </c>
      <c r="F4" s="13">
        <v>3300.0</v>
      </c>
      <c r="G4" s="13">
        <v>3300.0</v>
      </c>
      <c r="H4" s="13">
        <v>3300.0</v>
      </c>
      <c r="I4" s="14">
        <v>3300.0</v>
      </c>
    </row>
    <row r="5">
      <c r="A5" s="8" t="s">
        <v>40</v>
      </c>
      <c r="B5" s="3"/>
      <c r="C5" s="3">
        <v>150.0</v>
      </c>
      <c r="D5" s="3">
        <v>150.0</v>
      </c>
      <c r="E5" s="3">
        <v>150.0</v>
      </c>
      <c r="F5" s="3">
        <v>150.0</v>
      </c>
      <c r="G5" s="3">
        <v>150.0</v>
      </c>
      <c r="H5" s="3">
        <v>150.0</v>
      </c>
      <c r="I5" s="12">
        <v>150.0</v>
      </c>
    </row>
    <row r="6">
      <c r="A6" s="8" t="s">
        <v>22</v>
      </c>
      <c r="B6" s="9"/>
      <c r="C6" s="9">
        <v>500000.0</v>
      </c>
      <c r="D6" s="9">
        <f t="shared" ref="D6:I6" si="2">C6*(1.035)</f>
        <v>517500</v>
      </c>
      <c r="E6" s="9">
        <f t="shared" si="2"/>
        <v>535612.5</v>
      </c>
      <c r="F6" s="9">
        <f t="shared" si="2"/>
        <v>554358.9375</v>
      </c>
      <c r="G6" s="9">
        <f t="shared" si="2"/>
        <v>573761.5003</v>
      </c>
      <c r="H6" s="9">
        <f t="shared" si="2"/>
        <v>593843.1528</v>
      </c>
      <c r="I6" s="15">
        <f t="shared" si="2"/>
        <v>614627.6632</v>
      </c>
    </row>
    <row r="7">
      <c r="A7" s="8" t="s">
        <v>21</v>
      </c>
      <c r="B7" s="9"/>
      <c r="C7" s="9">
        <v>850000.0</v>
      </c>
      <c r="D7" s="9">
        <f t="shared" ref="D7:I7" si="3">C7*(1.035)</f>
        <v>879750</v>
      </c>
      <c r="E7" s="9">
        <f t="shared" si="3"/>
        <v>910541.25</v>
      </c>
      <c r="F7" s="9">
        <f t="shared" si="3"/>
        <v>942410.1938</v>
      </c>
      <c r="G7" s="9">
        <f t="shared" si="3"/>
        <v>975394.5505</v>
      </c>
      <c r="H7" s="9">
        <f t="shared" si="3"/>
        <v>1009533.36</v>
      </c>
      <c r="I7" s="15">
        <f t="shared" si="3"/>
        <v>1044867.027</v>
      </c>
    </row>
    <row r="8">
      <c r="A8" s="8" t="s">
        <v>19</v>
      </c>
      <c r="B8" s="9"/>
      <c r="C8" s="9">
        <f t="shared" ref="C8:I8" si="4">C6+C7</f>
        <v>1350000</v>
      </c>
      <c r="D8" s="9">
        <f t="shared" si="4"/>
        <v>1397250</v>
      </c>
      <c r="E8" s="9">
        <f t="shared" si="4"/>
        <v>1446153.75</v>
      </c>
      <c r="F8" s="9">
        <f t="shared" si="4"/>
        <v>1496769.131</v>
      </c>
      <c r="G8" s="9">
        <f t="shared" si="4"/>
        <v>1549156.051</v>
      </c>
      <c r="H8" s="9">
        <f t="shared" si="4"/>
        <v>1603376.513</v>
      </c>
      <c r="I8" s="15">
        <f t="shared" si="4"/>
        <v>1659494.691</v>
      </c>
    </row>
    <row r="9">
      <c r="A9" s="8" t="s">
        <v>14</v>
      </c>
      <c r="B9" s="10"/>
      <c r="C9" s="10">
        <f t="shared" ref="C9:I9" si="5">-($B$12+$B$13+$B$15)/7</f>
        <v>1185714.286</v>
      </c>
      <c r="D9" s="10">
        <f t="shared" si="5"/>
        <v>1185714.286</v>
      </c>
      <c r="E9" s="10">
        <f t="shared" si="5"/>
        <v>1185714.286</v>
      </c>
      <c r="F9" s="10">
        <f t="shared" si="5"/>
        <v>1185714.286</v>
      </c>
      <c r="G9" s="10">
        <f t="shared" si="5"/>
        <v>1185714.286</v>
      </c>
      <c r="H9" s="10">
        <f t="shared" si="5"/>
        <v>1185714.286</v>
      </c>
      <c r="I9" s="11">
        <f t="shared" si="5"/>
        <v>1185714.286</v>
      </c>
    </row>
    <row r="10">
      <c r="A10" s="8" t="s">
        <v>13</v>
      </c>
      <c r="B10" s="16"/>
      <c r="C10" s="16">
        <v>0.3</v>
      </c>
      <c r="D10" s="16">
        <v>0.3</v>
      </c>
      <c r="E10" s="16">
        <v>0.3</v>
      </c>
      <c r="F10" s="16">
        <v>0.3</v>
      </c>
      <c r="G10" s="16">
        <v>0.3</v>
      </c>
      <c r="H10" s="16">
        <v>0.3</v>
      </c>
      <c r="I10" s="17">
        <v>0.3</v>
      </c>
    </row>
    <row r="11">
      <c r="A11" s="8" t="s">
        <v>16</v>
      </c>
      <c r="B11" s="16">
        <v>0.14</v>
      </c>
      <c r="D11" s="16"/>
      <c r="E11" s="16"/>
      <c r="F11" s="16"/>
      <c r="G11" s="16"/>
      <c r="H11" s="16"/>
      <c r="I11" s="17"/>
    </row>
    <row r="12">
      <c r="A12" s="8" t="s">
        <v>41</v>
      </c>
      <c r="B12" s="13">
        <v>-1.0E7</v>
      </c>
      <c r="C12" s="13"/>
      <c r="I12" s="18"/>
    </row>
    <row r="13">
      <c r="A13" s="8" t="s">
        <v>42</v>
      </c>
      <c r="B13" s="13">
        <v>1700000.0</v>
      </c>
      <c r="C13" s="13"/>
      <c r="I13" s="18"/>
    </row>
    <row r="14">
      <c r="A14" s="31" t="s">
        <v>25</v>
      </c>
      <c r="B14" s="13">
        <v>-1500000.0</v>
      </c>
      <c r="I14" s="18"/>
    </row>
    <row r="15">
      <c r="A15" s="8" t="s">
        <v>48</v>
      </c>
      <c r="B15" s="19">
        <f>0*(B12+B13)</f>
        <v>0</v>
      </c>
      <c r="I15" s="18"/>
    </row>
    <row r="16">
      <c r="A16" s="21"/>
      <c r="I16" s="18"/>
    </row>
    <row r="17">
      <c r="A17" s="22" t="s">
        <v>44</v>
      </c>
      <c r="B17" s="43">
        <f>B12+B13+B14+B15</f>
        <v>-9800000</v>
      </c>
      <c r="C17" s="24">
        <f t="shared" ref="C17:I17" si="6">(C2*C3+C4*C5-C8)*(1-C10)+(C9*C10)</f>
        <v>2137214.286</v>
      </c>
      <c r="D17" s="24">
        <f t="shared" si="6"/>
        <v>2187439.286</v>
      </c>
      <c r="E17" s="24">
        <f t="shared" si="6"/>
        <v>2239422.161</v>
      </c>
      <c r="F17" s="24">
        <f t="shared" si="6"/>
        <v>2293224.436</v>
      </c>
      <c r="G17" s="24">
        <f t="shared" si="6"/>
        <v>2348909.792</v>
      </c>
      <c r="H17" s="24">
        <f t="shared" si="6"/>
        <v>2406544.134</v>
      </c>
      <c r="I17" s="25">
        <f t="shared" si="6"/>
        <v>2466195.679</v>
      </c>
    </row>
    <row r="18">
      <c r="A18" s="22" t="s">
        <v>45</v>
      </c>
      <c r="B18" s="36">
        <f t="array" ref="B18">B17+NPV(B11,C17,D17,E17,F17,G17,H17,I17)</f>
        <v>-70844.88096</v>
      </c>
      <c r="C18" s="3" t="s">
        <v>75</v>
      </c>
    </row>
    <row r="22">
      <c r="A22" s="1" t="s">
        <v>47</v>
      </c>
      <c r="B22" s="6" t="s">
        <v>29</v>
      </c>
      <c r="C22" s="6" t="s">
        <v>30</v>
      </c>
      <c r="D22" s="6" t="s">
        <v>31</v>
      </c>
      <c r="E22" s="6" t="s">
        <v>32</v>
      </c>
      <c r="F22" s="6" t="s">
        <v>33</v>
      </c>
      <c r="G22" s="6" t="s">
        <v>34</v>
      </c>
      <c r="H22" s="6" t="s">
        <v>35</v>
      </c>
      <c r="I22" s="7" t="s">
        <v>36</v>
      </c>
    </row>
    <row r="23">
      <c r="A23" s="8" t="s">
        <v>37</v>
      </c>
      <c r="B23" s="9"/>
      <c r="C23" s="9">
        <v>10000.0</v>
      </c>
      <c r="D23" s="10">
        <f t="shared" ref="D23:I23" si="7">C23*(1.035)</f>
        <v>10350</v>
      </c>
      <c r="E23" s="10">
        <f t="shared" si="7"/>
        <v>10712.25</v>
      </c>
      <c r="F23" s="10">
        <f t="shared" si="7"/>
        <v>11087.17875</v>
      </c>
      <c r="G23" s="10">
        <f t="shared" si="7"/>
        <v>11475.23001</v>
      </c>
      <c r="H23" s="10">
        <f t="shared" si="7"/>
        <v>11876.86306</v>
      </c>
      <c r="I23" s="11">
        <f t="shared" si="7"/>
        <v>12292.55326</v>
      </c>
    </row>
    <row r="24">
      <c r="A24" s="8" t="s">
        <v>38</v>
      </c>
      <c r="B24" s="3"/>
      <c r="C24" s="3">
        <v>340.0</v>
      </c>
      <c r="D24" s="3">
        <v>340.0</v>
      </c>
      <c r="E24" s="3">
        <v>340.0</v>
      </c>
      <c r="F24" s="3">
        <v>340.0</v>
      </c>
      <c r="G24" s="3">
        <v>340.0</v>
      </c>
      <c r="H24" s="3">
        <v>340.0</v>
      </c>
      <c r="I24" s="12">
        <v>340.0</v>
      </c>
    </row>
    <row r="25">
      <c r="A25" s="8" t="s">
        <v>39</v>
      </c>
      <c r="B25" s="13"/>
      <c r="C25" s="13">
        <v>3300.0</v>
      </c>
      <c r="D25" s="13">
        <v>3300.0</v>
      </c>
      <c r="E25" s="13">
        <v>3300.0</v>
      </c>
      <c r="F25" s="13">
        <v>3300.0</v>
      </c>
      <c r="G25" s="13">
        <v>3300.0</v>
      </c>
      <c r="H25" s="13">
        <v>3300.0</v>
      </c>
      <c r="I25" s="14">
        <v>3300.0</v>
      </c>
    </row>
    <row r="26">
      <c r="A26" s="8" t="s">
        <v>40</v>
      </c>
      <c r="B26" s="3"/>
      <c r="C26" s="3">
        <v>150.0</v>
      </c>
      <c r="D26" s="3">
        <v>150.0</v>
      </c>
      <c r="E26" s="3">
        <v>150.0</v>
      </c>
      <c r="F26" s="3">
        <v>150.0</v>
      </c>
      <c r="G26" s="3">
        <v>150.0</v>
      </c>
      <c r="H26" s="3">
        <v>150.0</v>
      </c>
      <c r="I26" s="12">
        <v>150.0</v>
      </c>
    </row>
    <row r="27">
      <c r="A27" s="8" t="s">
        <v>22</v>
      </c>
      <c r="B27" s="9"/>
      <c r="C27" s="9">
        <v>500000.0</v>
      </c>
      <c r="D27" s="9">
        <f t="shared" ref="D27:I27" si="8">C27*(1.035)</f>
        <v>517500</v>
      </c>
      <c r="E27" s="9">
        <f t="shared" si="8"/>
        <v>535612.5</v>
      </c>
      <c r="F27" s="9">
        <f t="shared" si="8"/>
        <v>554358.9375</v>
      </c>
      <c r="G27" s="9">
        <f t="shared" si="8"/>
        <v>573761.5003</v>
      </c>
      <c r="H27" s="9">
        <f t="shared" si="8"/>
        <v>593843.1528</v>
      </c>
      <c r="I27" s="15">
        <f t="shared" si="8"/>
        <v>614627.6632</v>
      </c>
    </row>
    <row r="28">
      <c r="A28" s="8" t="s">
        <v>21</v>
      </c>
      <c r="B28" s="9"/>
      <c r="C28" s="9">
        <v>850000.0</v>
      </c>
      <c r="D28" s="9">
        <f t="shared" ref="D28:I28" si="9">C28*(1.035)</f>
        <v>879750</v>
      </c>
      <c r="E28" s="9">
        <f t="shared" si="9"/>
        <v>910541.25</v>
      </c>
      <c r="F28" s="9">
        <f t="shared" si="9"/>
        <v>942410.1938</v>
      </c>
      <c r="G28" s="9">
        <f t="shared" si="9"/>
        <v>975394.5505</v>
      </c>
      <c r="H28" s="9">
        <f t="shared" si="9"/>
        <v>1009533.36</v>
      </c>
      <c r="I28" s="15">
        <f t="shared" si="9"/>
        <v>1044867.027</v>
      </c>
    </row>
    <row r="29">
      <c r="A29" s="8" t="s">
        <v>19</v>
      </c>
      <c r="B29" s="9"/>
      <c r="C29" s="9">
        <f t="shared" ref="C29:I29" si="10">C27+C28</f>
        <v>1350000</v>
      </c>
      <c r="D29" s="9">
        <f t="shared" si="10"/>
        <v>1397250</v>
      </c>
      <c r="E29" s="9">
        <f t="shared" si="10"/>
        <v>1446153.75</v>
      </c>
      <c r="F29" s="9">
        <f t="shared" si="10"/>
        <v>1496769.131</v>
      </c>
      <c r="G29" s="9">
        <f t="shared" si="10"/>
        <v>1549156.051</v>
      </c>
      <c r="H29" s="9">
        <f t="shared" si="10"/>
        <v>1603376.513</v>
      </c>
      <c r="I29" s="15">
        <f t="shared" si="10"/>
        <v>1659494.691</v>
      </c>
    </row>
    <row r="30">
      <c r="A30" s="8" t="s">
        <v>14</v>
      </c>
      <c r="B30" s="10"/>
      <c r="C30" s="10">
        <f t="shared" ref="C30:I30" si="11">-($B$33+$B$34+$B$36)/7</f>
        <v>1185714.286</v>
      </c>
      <c r="D30" s="10">
        <f t="shared" si="11"/>
        <v>1185714.286</v>
      </c>
      <c r="E30" s="10">
        <f t="shared" si="11"/>
        <v>1185714.286</v>
      </c>
      <c r="F30" s="10">
        <f t="shared" si="11"/>
        <v>1185714.286</v>
      </c>
      <c r="G30" s="10">
        <f t="shared" si="11"/>
        <v>1185714.286</v>
      </c>
      <c r="H30" s="10">
        <f t="shared" si="11"/>
        <v>1185714.286</v>
      </c>
      <c r="I30" s="11">
        <f t="shared" si="11"/>
        <v>1185714.286</v>
      </c>
    </row>
    <row r="31">
      <c r="A31" s="8" t="s">
        <v>13</v>
      </c>
      <c r="B31" s="16"/>
      <c r="C31" s="16">
        <v>0.3</v>
      </c>
      <c r="D31" s="16">
        <v>0.3</v>
      </c>
      <c r="E31" s="16">
        <v>0.3</v>
      </c>
      <c r="F31" s="16">
        <v>0.3</v>
      </c>
      <c r="G31" s="16">
        <v>0.3</v>
      </c>
      <c r="H31" s="16">
        <v>0.3</v>
      </c>
      <c r="I31" s="17">
        <v>0.3</v>
      </c>
    </row>
    <row r="32">
      <c r="A32" s="8" t="s">
        <v>16</v>
      </c>
      <c r="B32" s="16">
        <v>0.14</v>
      </c>
      <c r="D32" s="16"/>
      <c r="E32" s="16"/>
      <c r="F32" s="16"/>
      <c r="G32" s="16"/>
      <c r="H32" s="16"/>
      <c r="I32" s="17"/>
    </row>
    <row r="33">
      <c r="A33" s="8" t="s">
        <v>41</v>
      </c>
      <c r="B33" s="13">
        <v>-1.0E7</v>
      </c>
      <c r="C33" s="13"/>
      <c r="I33" s="18"/>
    </row>
    <row r="34">
      <c r="A34" s="8" t="s">
        <v>42</v>
      </c>
      <c r="B34" s="13">
        <v>1700000.0</v>
      </c>
      <c r="C34" s="13"/>
      <c r="I34" s="18"/>
    </row>
    <row r="35">
      <c r="A35" s="31" t="s">
        <v>25</v>
      </c>
      <c r="B35" s="13">
        <v>0.0</v>
      </c>
      <c r="I35" s="18"/>
    </row>
    <row r="36">
      <c r="A36" s="8" t="s">
        <v>48</v>
      </c>
      <c r="B36" s="19">
        <f>0*(B33+B34)</f>
        <v>0</v>
      </c>
      <c r="I36" s="18"/>
    </row>
    <row r="37">
      <c r="A37" s="21"/>
      <c r="I37" s="18"/>
    </row>
    <row r="38">
      <c r="A38" s="22" t="s">
        <v>44</v>
      </c>
      <c r="B38" s="43">
        <f>B33+B34+B35+B36</f>
        <v>-8300000</v>
      </c>
      <c r="C38" s="24">
        <f t="shared" ref="C38:I38" si="12">(C23*C24+C25*C26-C29)*(1-C31)+(C30*C31)</f>
        <v>2137214.286</v>
      </c>
      <c r="D38" s="24">
        <f t="shared" si="12"/>
        <v>2187439.286</v>
      </c>
      <c r="E38" s="24">
        <f t="shared" si="12"/>
        <v>2239422.161</v>
      </c>
      <c r="F38" s="24">
        <f t="shared" si="12"/>
        <v>2293224.436</v>
      </c>
      <c r="G38" s="24">
        <f t="shared" si="12"/>
        <v>2348909.792</v>
      </c>
      <c r="H38" s="24">
        <f t="shared" si="12"/>
        <v>2406544.134</v>
      </c>
      <c r="I38" s="25">
        <f t="shared" si="12"/>
        <v>2466195.679</v>
      </c>
    </row>
    <row r="39">
      <c r="A39" s="22" t="s">
        <v>45</v>
      </c>
      <c r="B39" s="36">
        <f t="array" ref="B39">B38+NPV(B32,C38,D38,E38,F38,G38,H38,I38)</f>
        <v>1429155.119</v>
      </c>
      <c r="C39" s="3" t="s">
        <v>76</v>
      </c>
    </row>
  </sheetData>
  <drawing r:id="rId1"/>
</worksheet>
</file>