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chou/Desktop/Data Analysis Bootcamp/Week 1/Starter_Code/"/>
    </mc:Choice>
  </mc:AlternateContent>
  <xr:revisionPtr revIDLastSave="0" documentId="13_ncr:1_{3B16FE2F-FDFD-AA49-8FF1-194AA14A7AB0}" xr6:coauthVersionLast="47" xr6:coauthVersionMax="47" xr10:uidLastSave="{00000000-0000-0000-0000-000000000000}"/>
  <bookViews>
    <workbookView xWindow="0" yWindow="500" windowWidth="38400" windowHeight="22400" activeTab="5" xr2:uid="{00000000-000D-0000-FFFF-FFFF00000000}"/>
  </bookViews>
  <sheets>
    <sheet name="Crowdfunding" sheetId="1" r:id="rId1"/>
    <sheet name="Campaign Pivot Table + Chart" sheetId="2" r:id="rId2"/>
    <sheet name="Sub-Category Table + Chart" sheetId="4" r:id="rId3"/>
    <sheet name="Sheet3" sheetId="7" r:id="rId4"/>
    <sheet name="Sheet4" sheetId="8" r:id="rId5"/>
    <sheet name="Statistical Analysis" sheetId="9" r:id="rId6"/>
  </sheets>
  <definedNames>
    <definedName name="_xlnm._FilterDatabase" localSheetId="0" hidden="1">Crowdfunding!$A$1:$T$1001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Analysis'!$C$1</definedName>
    <definedName name="_xlchart.v1.11" hidden="1">'Statistical Analysis'!$C$2:$C$566</definedName>
    <definedName name="_xlchart.v1.12" hidden="1">'Statistical Analysis'!$D$1</definedName>
    <definedName name="_xlchart.v1.13" hidden="1">'Statistical Analysis'!$D$2:$D$566</definedName>
    <definedName name="_xlchart.v1.14" hidden="1">'Statistical Analysis'!$A$2:$A$566</definedName>
    <definedName name="_xlchart.v1.15" hidden="1">'Statistical Analysis'!$B$1</definedName>
    <definedName name="_xlchart.v1.16" hidden="1">'Statistical Analysis'!$B$2:$B$566</definedName>
    <definedName name="_xlchart.v1.17" hidden="1">'Statistical Analysis'!$C$1</definedName>
    <definedName name="_xlchart.v1.18" hidden="1">'Statistical Analysis'!$C$2:$C$566</definedName>
    <definedName name="_xlchart.v1.19" hidden="1">'Statistical Analysis'!$D$1</definedName>
    <definedName name="_xlchart.v1.2" hidden="1">'Statistical Analysis'!$B$2:$B$566</definedName>
    <definedName name="_xlchart.v1.20" hidden="1">'Statistical Analysis'!$D$2:$D$566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Analysis'!$A$2:$A$566</definedName>
    <definedName name="_xlchart.v1.8" hidden="1">'Statistical Analysis'!$B$1</definedName>
    <definedName name="_xlchart.v1.9" hidden="1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H3" i="9"/>
  <c r="H2" i="9"/>
  <c r="I3" i="9"/>
  <c r="I2" i="9"/>
  <c r="D13" i="8"/>
  <c r="D12" i="8"/>
  <c r="D11" i="8"/>
  <c r="D10" i="8"/>
  <c r="D9" i="8"/>
  <c r="D8" i="8"/>
  <c r="D7" i="8"/>
  <c r="D6" i="8"/>
  <c r="D5" i="8"/>
  <c r="D4" i="8"/>
  <c r="D3" i="8"/>
  <c r="C3" i="8"/>
  <c r="D2" i="8"/>
  <c r="C13" i="8"/>
  <c r="C12" i="8"/>
  <c r="C11" i="8"/>
  <c r="C10" i="8"/>
  <c r="C9" i="8"/>
  <c r="C8" i="8"/>
  <c r="C7" i="8"/>
  <c r="C6" i="8"/>
  <c r="B6" i="8"/>
  <c r="C5" i="8"/>
  <c r="C4" i="8"/>
  <c r="B3" i="8"/>
  <c r="B13" i="8"/>
  <c r="E13" i="8" s="1"/>
  <c r="B12" i="8"/>
  <c r="B11" i="8"/>
  <c r="E11" i="8" s="1"/>
  <c r="B10" i="8"/>
  <c r="B9" i="8"/>
  <c r="E9" i="8" s="1"/>
  <c r="B8" i="8"/>
  <c r="B7" i="8"/>
  <c r="E7" i="8" s="1"/>
  <c r="B5" i="8"/>
  <c r="B4" i="8"/>
  <c r="E4" i="8" s="1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2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8" l="1"/>
  <c r="E10" i="8"/>
  <c r="E6" i="8"/>
  <c r="H6" i="8" s="1"/>
  <c r="E8" i="8"/>
  <c r="G4" i="8"/>
  <c r="G5" i="8"/>
  <c r="H7" i="8"/>
  <c r="E12" i="8"/>
  <c r="F12" i="8" s="1"/>
  <c r="H13" i="8"/>
  <c r="H4" i="8"/>
  <c r="G6" i="8"/>
  <c r="H5" i="8"/>
  <c r="G7" i="8"/>
  <c r="G9" i="8"/>
  <c r="H8" i="8"/>
  <c r="G8" i="8"/>
  <c r="G10" i="8"/>
  <c r="H9" i="8"/>
  <c r="G11" i="8"/>
  <c r="H10" i="8"/>
  <c r="H11" i="8"/>
  <c r="G13" i="8"/>
  <c r="H12" i="8"/>
  <c r="E2" i="8"/>
  <c r="G2" i="8" s="1"/>
  <c r="E3" i="8"/>
  <c r="H3" i="8" s="1"/>
  <c r="F13" i="8"/>
  <c r="F11" i="8"/>
  <c r="F10" i="8"/>
  <c r="F9" i="8"/>
  <c r="F8" i="8"/>
  <c r="F7" i="8"/>
  <c r="F6" i="8"/>
  <c r="F5" i="8"/>
  <c r="F4" i="8"/>
  <c r="G12" i="8" l="1"/>
  <c r="H2" i="8"/>
  <c r="F3" i="8"/>
  <c r="F2" i="8"/>
  <c r="G3" i="8"/>
</calcChain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<sst xmlns="http://schemas.openxmlformats.org/spreadsheetml/2006/main" count="7066" uniqueCount="2114">
  <si>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</si>
  <si>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</si>
  <si>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</si>
  <si>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</si>
  <si>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</si>
  <si>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</si>
  <si>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</si>
  <si>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</si>
  <si>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</si>
  <si>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</si>
  <si>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</si>
  <si>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</si>
  <si>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</si>
  <si>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</si>
  <si>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</si>
  <si>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</si>
  <si>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</si>
  <si>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</si>
  <si>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</si>
  <si>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</si>
  <si>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</si>
  <si>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</si>
  <si>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</si>
  <si>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</si>
  <si>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</si>
  <si>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</si>
  <si>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</si>
  <si>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</si>
  <si>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</si>
  <si>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</si>
  <si>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</si>
  <si>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</si>
  <si>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</si>
  <si>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</si>
  <si>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</si>
  <si>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</si>
  <si>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</si>
  <si>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</si>
  <si>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</si>
  <si>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</si>
  <si>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</si>
  <si>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</si>
  <si>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</si>
  <si>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</si>
  <si>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</si>
  <si>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</si>
  <si>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</si>
  <si>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</si>
  <si>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</si>
  <si>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</si>
  <si>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</si>
  <si>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</si>
  <si>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</si>
  <si>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</si>
  <si>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</si>
  <si>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</si>
  <si>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</si>
  <si>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</si>
  <si>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</si>
  <si>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</si>
  <si>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</si>
  <si>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</si>
  <si>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</si>
  <si>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</si>
  <si>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</si>
  <si>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</si>
  <si>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</si>
  <si>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</si>
  <si>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</si>
  <si>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</si>
  <si>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</si>
  <si>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</si>
  <si>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</si>
  <si>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</si>
  <si>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</si>
  <si>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</si>
  <si>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</si>
  <si>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</si>
  <si>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</si>
  <si>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</si>
  <si>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</si>
  <si>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</si>
  <si>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</si>
  <si>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</si>
  <si>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</si>
  <si>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</si>
  <si>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</si>
  <si>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</si>
  <si>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</si>
  <si>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</si>
  <si>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</si>
  <si>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</si>
  <si>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</si>
  <si>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</si>
  <si>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</si>
  <si>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</si>
  <si>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</si>
  <si>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</si>
  <si>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</si>
  <si>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</si>
  <si>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</si>
  <si>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</si>
  <si>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</si>
  <si>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</si>
  <si>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</si>
  <si>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</si>
  <si>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</si>
  <si>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</si>
  <si>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</si>
  <si>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</si>
  <si>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</si>
  <si>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</si>
  <si>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</si>
  <si>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</si>
  <si>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</si>
  <si>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</si>
  <si>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</si>
  <si>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</si>
  <si>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</si>
  <si>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</si>
  <si>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</si>
  <si>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</si>
  <si>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</si>
  <si>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</si>
  <si>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</si>
  <si>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</si>
  <si>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</si>
  <si>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</si>
  <si>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</si>
  <si>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</si>
  <si>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</si>
  <si>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</si>
  <si>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</si>
  <si>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</si>
  <si>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</si>
  <si>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</si>
  <si>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</si>
  <si>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</si>
  <si>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</si>
  <si>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</si>
  <si>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</si>
  <si>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</si>
  <si>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</si>
  <si>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</si>
  <si>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</si>
  <si>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</si>
  <si>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</si>
  <si>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</si>
  <si>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</si>
  <si>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</si>
  <si>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</si>
  <si>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</si>
  <si>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</si>
  <si>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</si>
  <si>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</si>
  <si>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</si>
  <si>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</si>
  <si>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</si>
  <si>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</si>
  <si>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</si>
  <si>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</si>
  <si>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</si>
  <si>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</si>
  <si>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</si>
  <si>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</si>
  <si>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</si>
  <si>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</si>
  <si>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</si>
  <si>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</si>
  <si>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</si>
  <si>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</si>
  <si>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</si>
  <si>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</si>
  <si>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</si>
  <si>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</si>
  <si>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</si>
  <si>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</si>
  <si>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</si>
  <si>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</si>
  <si>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</si>
  <si>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</si>
  <si>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</si>
  <si>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</si>
  <si>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</si>
  <si>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</si>
  <si>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</si>
  <si>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</si>
  <si>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</si>
  <si>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</si>
  <si>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</si>
  <si>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</si>
  <si>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</si>
  <si>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</si>
  <si>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</si>
  <si>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</si>
  <si>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</si>
  <si>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</si>
  <si>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</si>
  <si>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</si>
  <si>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</si>
  <si>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</si>
  <si>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</si>
  <si>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</si>
  <si>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</si>
  <si>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</si>
  <si>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</si>
  <si>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</si>
  <si>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</si>
  <si>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</si>
  <si>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</si>
  <si>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</si>
  <si>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</si>
  <si>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</si>
  <si>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</si>
  <si>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</si>
  <si>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</si>
  <si>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</si>
  <si>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</si>
  <si>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</si>
  <si>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</si>
  <si>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</si>
  <si>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</si>
  <si>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</si>
  <si>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</si>
  <si>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</si>
  <si>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</si>
  <si>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</si>
  <si>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</si>
  <si>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</si>
  <si>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</si>
  <si>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</si>
  <si>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</si>
  <si>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</si>
  <si>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</si>
  <si>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</si>
  <si>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</si>
  <si>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</si>
  <si>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</si>
  <si>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</si>
  <si>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</si>
  <si>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</si>
  <si>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</si>
  <si>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</si>
  <si>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</si>
  <si>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</si>
  <si>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</si>
  <si>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</si>
  <si>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</si>
  <si>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</si>
  <si>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</si>
  <si>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</si>
  <si>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</si>
  <si>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</si>
  <si>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</si>
  <si>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</si>
  <si>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</si>
  <si>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</si>
  <si>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</si>
  <si>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</si>
  <si>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</si>
  <si>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</si>
  <si>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</si>
  <si>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</si>
  <si>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</si>
  <si>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</si>
  <si>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</si>
  <si>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</si>
  <si>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</si>
  <si>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</si>
  <si>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</si>
  <si>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</si>
  <si>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</si>
  <si>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</si>
  <si>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</si>
  <si>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</si>
  <si>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</si>
  <si>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</si>
  <si>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</si>
  <si>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</si>
  <si>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</si>
  <si>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</si>
  <si>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</si>
  <si>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</si>
  <si>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</si>
  <si>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</si>
  <si>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</si>
  <si>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</si>
  <si>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</si>
  <si>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</si>
  <si>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</si>
  <si>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</si>
  <si>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</si>
  <si>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</si>
  <si>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</si>
  <si>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</si>
  <si>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</si>
  <si>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</si>
  <si>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</si>
  <si>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</si>
  <si>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</si>
  <si>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</si>
  <si>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</si>
  <si>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</si>
  <si>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</si>
  <si>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</si>
  <si>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</si>
  <si>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</si>
  <si>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</si>
  <si>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</si>
  <si>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</si>
  <si>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</si>
  <si>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</si>
  <si>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</si>
  <si>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</si>
  <si>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</si>
  <si>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</si>
  <si>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</si>
  <si>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</si>
  <si>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</si>
  <si>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</si>
  <si>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</si>
  <si>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</si>
  <si>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</si>
  <si>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</si>
  <si>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</si>
  <si>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</si>
  <si>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</si>
  <si>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</si>
  <si>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</si>
  <si>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</si>
  <si>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</si>
  <si>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</si>
  <si>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</si>
  <si>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</si>
  <si>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</si>
  <si>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</si>
  <si>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</si>
  <si>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</si>
  <si>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</si>
  <si>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</si>
  <si>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</si>
  <si>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</si>
  <si>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</si>
  <si>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</si>
  <si>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</si>
  <si>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</si>
  <si>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</si>
  <si>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</si>
  <si>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</si>
  <si>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</si>
  <si>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</si>
  <si>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</si>
  <si>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</si>
  <si>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</si>
  <si>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</si>
  <si>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</si>
  <si>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</si>
  <si>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</si>
  <si>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</si>
  <si>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</si>
  <si>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</si>
  <si>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</si>
  <si>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</si>
  <si>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</si>
  <si>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</si>
  <si>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</si>
  <si>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</si>
  <si>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</si>
  <si>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</si>
  <si>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</si>
  <si>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</si>
  <si>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</si>
  <si>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</si>
  <si>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</si>
  <si>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</si>
  <si>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</si>
  <si>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</si>
  <si>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</si>
  <si>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</si>
  <si>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</si>
  <si>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</si>
  <si>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</si>
  <si>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</si>
  <si>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</si>
  <si>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</si>
  <si>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</si>
  <si>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</si>
  <si>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</si>
  <si>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</si>
  <si>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</si>
  <si>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</si>
  <si>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</si>
  <si>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</si>
  <si>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</si>
  <si>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</si>
  <si>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</si>
  <si>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</si>
  <si>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</si>
  <si>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</si>
  <si>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</si>
  <si>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</si>
  <si>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</si>
  <si>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</si>
  <si>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</si>
  <si>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</si>
  <si>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</si>
  <si>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</si>
  <si>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</si>
  <si>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</si>
  <si>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</si>
  <si>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</si>
  <si>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</si>
  <si>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</si>
  <si>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</si>
  <si>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</si>
  <si>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</si>
  <si>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</si>
  <si>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</si>
  <si>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</si>
  <si>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</si>
  <si>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</si>
  <si>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</si>
  <si>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</si>
  <si>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</si>
  <si>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</si>
  <si>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</si>
  <si>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</si>
  <si>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</si>
  <si>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</si>
  <si>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</si>
  <si>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</si>
  <si>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</si>
  <si>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</si>
  <si>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</si>
  <si>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</si>
  <si>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</si>
  <si>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</si>
  <si>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</si>
  <si>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</si>
  <si>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</si>
  <si>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</si>
  <si>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</si>
  <si>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</si>
  <si>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</si>
  <si>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</si>
  <si>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</si>
  <si>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</si>
  <si>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</si>
  <si>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</si>
  <si>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</si>
  <si>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</si>
  <si>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</si>
  <si>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</si>
  <si>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</si>
  <si>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</si>
  <si>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</si>
  <si>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</si>
  <si>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</si>
  <si>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</si>
  <si>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</si>
  <si>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</si>
  <si>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</si>
  <si>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</si>
  <si>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</si>
  <si>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</si>
  <si>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</si>
  <si>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</si>
  <si>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</si>
  <si>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</si>
  <si>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</si>
  <si>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</si>
  <si>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</si>
  <si>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</si>
  <si>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</si>
  <si>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</si>
  <si>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</si>
  <si>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</si>
  <si>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</si>
  <si>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</si>
  <si>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</si>
  <si>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</si>
  <si>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</si>
  <si>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</si>
  <si>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</si>
  <si>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</si>
  <si>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</si>
  <si>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</si>
  <si>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</si>
  <si>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</si>
  <si>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</si>
  <si>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</si>
  <si>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</si>
  <si>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</si>
  <si>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</si>
  <si>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</si>
  <si>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</si>
  <si>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</si>
  <si>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</si>
  <si>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</si>
  <si>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</si>
  <si>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</si>
  <si>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</si>
  <si>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</si>
  <si>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</si>
  <si>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</si>
  <si>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</si>
  <si>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</si>
  <si>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</si>
  <si>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</si>
  <si>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</si>
  <si>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</si>
  <si>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</si>
  <si>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</si>
  <si>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</si>
  <si>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</si>
  <si>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</si>
  <si>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</si>
  <si>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</si>
  <si>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</si>
  <si>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</si>
  <si>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</si>
  <si>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</si>
  <si>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</si>
  <si>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</si>
  <si>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</si>
  <si>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</si>
  <si>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</si>
  <si>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</si>
  <si>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</si>
  <si>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</si>
  <si>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</si>
  <si>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</si>
  <si>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</si>
  <si>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</si>
  <si>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</si>
  <si>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</si>
  <si>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</si>
  <si>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</si>
  <si>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</si>
  <si>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</si>
  <si>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</si>
  <si>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</si>
  <si>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</si>
  <si>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</si>
  <si>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</si>
  <si>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</si>
  <si>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</si>
  <si>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</si>
  <si>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</si>
  <si>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</si>
  <si>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</si>
  <si>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</si>
  <si>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</si>
  <si>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</si>
  <si>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</si>
  <si>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</si>
  <si>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</si>
  <si>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</si>
  <si>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</si>
  <si>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</si>
  <si>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</si>
  <si>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</si>
  <si>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</si>
  <si>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</si>
  <si>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</si>
  <si>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</si>
  <si>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</si>
  <si>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</si>
  <si>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</si>
  <si>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</si>
  <si>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</si>
  <si>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</si>
  <si>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</si>
  <si>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</si>
  <si>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</si>
  <si>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</si>
  <si>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</si>
  <si>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</si>
  <si>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</si>
  <si>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</si>
  <si>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</si>
  <si>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</si>
  <si>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</si>
  <si>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</si>
  <si>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</si>
  <si>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</si>
  <si>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</si>
  <si>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</si>
  <si>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</si>
  <si>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</si>
  <si>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</si>
  <si>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</si>
  <si>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</si>
  <si>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</si>
  <si>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</si>
  <si>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</si>
  <si>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</si>
  <si>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</si>
  <si>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</si>
  <si>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</si>
  <si>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</si>
  <si>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</si>
  <si>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</si>
  <si>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</si>
  <si>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</si>
  <si>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</si>
  <si>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</si>
  <si>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</si>
  <si>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</si>
  <si>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</si>
  <si>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</si>
  <si>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</si>
  <si>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</si>
  <si>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</si>
  <si>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</si>
  <si>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</si>
  <si>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</si>
  <si>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</si>
  <si>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</si>
  <si>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</si>
  <si>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</si>
  <si>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</si>
  <si>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</si>
  <si>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</si>
  <si>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</si>
  <si>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</si>
  <si>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</si>
  <si>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</si>
  <si>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</si>
  <si>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</si>
  <si>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</si>
  <si>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</si>
  <si>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</si>
  <si>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</si>
  <si>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</si>
  <si>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</si>
  <si>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</si>
  <si>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</si>
  <si>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</si>
  <si>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</si>
  <si>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</si>
  <si>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</si>
  <si>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</si>
  <si>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</si>
  <si>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</si>
  <si>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</si>
  <si>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</si>
  <si>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</si>
  <si>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</si>
  <si>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</si>
  <si>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</si>
  <si>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</si>
  <si>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</si>
  <si>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</si>
  <si>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</si>
  <si>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</si>
  <si>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</si>
  <si>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</si>
  <si>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</si>
  <si>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</si>
  <si>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</si>
  <si>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</si>
  <si>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</si>
  <si>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</si>
  <si>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</si>
  <si>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</si>
  <si>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</si>
  <si>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</si>
  <si>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</si>
  <si>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</si>
  <si>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</si>
  <si>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</si>
  <si>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</si>
  <si>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</si>
  <si>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</si>
  <si>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</si>
  <si>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</si>
  <si>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</si>
  <si>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</si>
  <si>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</si>
  <si>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</si>
  <si>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</si>
  <si>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</si>
  <si>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</si>
  <si>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</si>
  <si>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</si>
  <si>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</si>
  <si>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</si>
  <si>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</si>
  <si>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</si>
  <si>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</si>
  <si>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</si>
  <si>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</si>
  <si>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</si>
  <si>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</si>
  <si>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</si>
  <si>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</si>
  <si>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</si>
  <si>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</si>
  <si>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</si>
  <si>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</si>
  <si>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</si>
  <si>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</si>
  <si>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</si>
  <si>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</si>
  <si>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</si>
  <si>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</si>
  <si>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</si>
  <si>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</si>
  <si>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</si>
  <si>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</si>
  <si>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</si>
  <si>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</si>
  <si>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</si>
  <si>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</si>
  <si>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</si>
  <si>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</si>
  <si>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</si>
  <si>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</si>
  <si>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</si>
  <si>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</si>
  <si>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</si>
  <si>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</si>
  <si>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</si>
  <si>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</si>
  <si>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</si>
  <si>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</si>
  <si>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</si>
  <si>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</si>
  <si>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</si>
  <si>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</si>
  <si>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</si>
  <si>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</si>
  <si>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</si>
  <si>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</si>
  <si>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</si>
  <si>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</si>
  <si>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</si>
  <si>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</si>
  <si>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</si>
  <si>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</si>
  <si>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</si>
  <si>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</si>
  <si>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</si>
  <si>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</si>
  <si>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</si>
  <si>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</si>
  <si>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</si>
  <si>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</si>
  <si>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</si>
  <si>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</si>
  <si>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</si>
  <si>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</si>
  <si>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</si>
  <si>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</si>
  <si>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</si>
  <si>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</si>
  <si>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</si>
  <si>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</si>
  <si>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</si>
  <si>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</si>
  <si>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</si>
  <si>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</si>
  <si>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</si>
  <si>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</si>
  <si>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</si>
  <si>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</si>
  <si>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</si>
  <si>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</si>
  <si>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</si>
  <si>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</si>
  <si>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</si>
  <si>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</si>
  <si>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</si>
  <si>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</si>
  <si>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</si>
  <si>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</si>
  <si>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</si>
  <si>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</si>
  <si>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</si>
  <si>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</si>
  <si>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</si>
  <si>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</si>
  <si>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</si>
  <si>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</si>
  <si>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</si>
  <si>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</si>
  <si>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</si>
  <si>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</si>
  <si>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</si>
  <si>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</si>
  <si>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</si>
  <si>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</si>
  <si>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</si>
  <si>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</si>
  <si>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</si>
  <si>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</si>
  <si>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</si>
  <si>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</si>
  <si>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</si>
  <si>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</si>
  <si>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</si>
  <si>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</si>
  <si>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</si>
  <si>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</si>
  <si>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</si>
  <si>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</si>
  <si>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</si>
  <si>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</si>
  <si>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</si>
  <si>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</si>
  <si>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</si>
  <si>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</si>
  <si>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</si>
  <si>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</si>
  <si>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</si>
  <si>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</si>
  <si>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</si>
  <si>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</si>
  <si>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</si>
  <si>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</si>
  <si>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</si>
  <si>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</si>
  <si>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</si>
  <si>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</si>
  <si>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</si>
  <si>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</si>
  <si>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</si>
  <si>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</si>
  <si>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</si>
  <si>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</si>
  <si>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</si>
  <si>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</si>
  <si>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</si>
  <si>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</si>
  <si>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</si>
  <si>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</si>
  <si>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</si>
  <si>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</si>
  <si>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</si>
  <si>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</si>
  <si>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</si>
  <si>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</si>
  <si>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</si>
  <si>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</si>
  <si>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</si>
  <si>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</si>
  <si>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</si>
  <si>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</si>
  <si>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</si>
  <si>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</si>
  <si>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</si>
  <si>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</si>
  <si>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</si>
  <si>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</si>
  <si>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</si>
  <si>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</si>
  <si>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</si>
  <si>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</si>
  <si>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</si>
  <si>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</si>
  <si>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</si>
  <si>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</si>
  <si>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</si>
  <si>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</si>
  <si>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</si>
  <si>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</si>
  <si>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</si>
  <si>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</si>
  <si>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</si>
  <si>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</si>
  <si>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</si>
  <si>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</si>
  <si>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</si>
  <si>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</si>
  <si>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</si>
  <si>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</si>
  <si>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</si>
  <si>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</si>
  <si>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</si>
  <si>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</si>
  <si>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</si>
  <si>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</si>
  <si>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</si>
  <si>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</si>
  <si>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</si>
  <si>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</si>
  <si>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</si>
  <si>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</si>
  <si>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</si>
  <si>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</si>
  <si>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</si>
  <si>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</si>
  <si>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</si>
  <si>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</si>
  <si>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</si>
  <si>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</si>
  <si>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</si>
  <si>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</si>
  <si>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</si>
  <si>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</si>
  <si>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</si>
  <si>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</si>
  <si>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</si>
  <si>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</si>
  <si>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</si>
  <si>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</si>
  <si>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</si>
  <si>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</si>
  <si>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</si>
  <si>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</si>
  <si>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</si>
  <si>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</si>
  <si>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</si>
  <si>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</si>
  <si>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</si>
  <si>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</si>
  <si>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</si>
  <si>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</si>
  <si>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</si>
  <si>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</si>
  <si>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</si>
  <si>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</si>
  <si>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</si>
  <si>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</si>
  <si>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</si>
  <si>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</si>
  <si>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</si>
  <si>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</si>
  <si>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</si>
  <si>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</si>
  <si>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</si>
  <si>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</si>
  <si>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</si>
  <si>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</si>
  <si>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</si>
  <si>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</si>
  <si>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</si>
  <si>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</si>
  <si>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</si>
  <si>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</si>
  <si>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</si>
  <si>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</si>
  <si>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</si>
  <si>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</si>
  <si>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</si>
  <si>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</si>
  <si>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</si>
  <si>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</si>
  <si>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</si>
  <si>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</si>
  <si>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</si>
  <si>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</si>
  <si>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</si>
  <si>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</si>
  <si>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</si>
  <si>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</si>
  <si>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</si>
  <si>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</si>
  <si>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</si>
  <si>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</si>
  <si>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</si>
  <si>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</si>
  <si>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</si>
  <si>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</si>
  <si>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</si>
  <si>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</si>
  <si>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</si>
  <si>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</si>
  <si>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</si>
  <si>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</si>
  <si>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</si>
  <si>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</si>
  <si>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</si>
  <si>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</si>
  <si>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</si>
  <si>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</si>
  <si>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</si>
  <si>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</si>
  <si>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</si>
  <si>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</si>
  <si>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</si>
  <si>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</si>
  <si>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</si>
  <si>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</si>
  <si>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</si>
  <si>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</si>
  <si>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</si>
  <si>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</si>
  <si>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</si>
  <si>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</si>
  <si>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</si>
  <si>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</si>
  <si>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</si>
  <si>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</si>
  <si>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</si>
  <si>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</si>
  <si>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</si>
  <si>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</si>
  <si>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</si>
  <si>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</si>
  <si>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</si>
  <si>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</si>
  <si>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</si>
  <si>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</si>
  <si>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</si>
  <si>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</si>
  <si>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</si>
  <si>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</si>
  <si>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</si>
  <si>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</si>
  <si>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</si>
  <si>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</si>
  <si>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</si>
  <si>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</si>
  <si>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</si>
  <si>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</si>
  <si>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</si>
  <si>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</si>
  <si>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</si>
  <si>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</si>
  <si>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</si>
  <si>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</si>
  <si>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</si>
  <si>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</si>
  <si>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</si>
  <si>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</si>
  <si>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</si>
  <si>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</si>
  <si>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</si>
  <si>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</si>
  <si>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</si>
  <si>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</si>
  <si>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</si>
  <si>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</si>
  <si>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</si>
  <si>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</si>
  <si>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</si>
  <si>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</si>
  <si>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</si>
  <si>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</si>
  <si>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</si>
  <si>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</si>
  <si>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</si>
  <si>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</si>
  <si>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</si>
  <si>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</si>
  <si>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</si>
  <si>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</si>
  <si>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</si>
  <si>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</si>
  <si>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</si>
  <si>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</si>
  <si>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</si>
  <si>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</si>
  <si>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</si>
  <si>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</si>
  <si>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</si>
  <si>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</si>
  <si>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</si>
  <si>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</si>
  <si>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</si>
  <si>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</si>
  <si>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</si>
  <si>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</si>
  <si>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</si>
  <si>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</si>
  <si>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</si>
  <si>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</si>
  <si>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</si>
  <si>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</si>
  <si>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</si>
  <si>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</si>
  <si>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</si>
  <si>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</si>
  <si>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</si>
  <si>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</si>
  <si>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</si>
  <si>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</si>
  <si>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</si>
  <si>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</si>
  <si>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</si>
  <si>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</si>
  <si>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</si>
  <si>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</si>
  <si>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</si>
  <si>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</si>
  <si>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</si>
  <si>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</si>
  <si>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</si>
  <si>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</si>
  <si>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</si>
  <si>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</si>
  <si>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</si>
  <si>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</si>
  <si>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</si>
  <si>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</si>
  <si>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</si>
  <si>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</si>
  <si>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</si>
  <si>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</si>
  <si>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</si>
  <si>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</si>
  <si>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</si>
  <si>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</si>
  <si>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</si>
  <si>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</si>
  <si>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</si>
  <si>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</si>
  <si>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</si>
  <si>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</si>
  <si>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</si>
  <si>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</si>
  <si>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</si>
  <si>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</si>
  <si>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</si>
  <si>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</si>
  <si>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</si>
  <si>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</si>
  <si>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</si>
  <si>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</si>
  <si>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</si>
  <si>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</si>
  <si>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</si>
  <si>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</si>
  <si>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</si>
  <si>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</si>
  <si>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</si>
  <si>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</si>
  <si>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</si>
  <si>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</si>
  <si>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</si>
  <si>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</si>
  <si>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</si>
  <si>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</si>
  <si>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</si>
  <si>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</si>
  <si>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</si>
  <si>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</si>
  <si>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</si>
  <si>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</si>
  <si>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</si>
  <si>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</si>
  <si>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</si>
  <si>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</si>
  <si>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</si>
  <si>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</si>
  <si>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</si>
  <si>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</si>
  <si>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</si>
  <si>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</si>
  <si>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</si>
  <si>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</si>
  <si>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</si>
  <si>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</si>
  <si>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</si>
  <si>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</si>
  <si>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</si>
  <si>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</si>
  <si>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</si>
  <si>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</si>
  <si>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</si>
  <si>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</si>
  <si>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</si>
  <si>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</si>
  <si>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</si>
  <si>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</si>
  <si>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</si>
  <si>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</si>
  <si>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</si>
  <si>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</si>
  <si>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</si>
  <si>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</si>
  <si>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</si>
  <si>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</si>
  <si>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</si>
  <si>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</si>
  <si>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</si>
  <si>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</si>
  <si>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</si>
  <si>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</si>
  <si>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</si>
  <si>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</si>
  <si>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</si>
  <si>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</si>
  <si>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</si>
  <si>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</si>
  <si>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</si>
  <si>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</si>
  <si>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</si>
  <si>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</si>
  <si>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</si>
  <si>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</si>
  <si>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</si>
  <si>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</si>
  <si>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</si>
  <si>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</si>
  <si>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</si>
  <si>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</si>
  <si>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</si>
  <si>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</si>
  <si>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</si>
  <si>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</si>
  <si>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</si>
  <si>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</si>
  <si>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</si>
  <si>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</si>
  <si>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</si>
  <si>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</si>
  <si>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</si>
  <si>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</si>
  <si>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</si>
  <si>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</si>
  <si>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</si>
  <si>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</si>
  <si>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</si>
  <si>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</si>
  <si>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</si>
  <si>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</si>
  <si>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</si>
  <si>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</si>
  <si>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</si>
  <si>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</si>
  <si>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</si>
  <si>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</si>
  <si>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</si>
  <si>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</si>
  <si>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</si>
  <si>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</si>
  <si>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</si>
  <si>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</si>
  <si>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</si>
  <si>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</si>
  <si>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</si>
  <si>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</si>
  <si>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</si>
  <si>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</si>
  <si>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</si>
  <si>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</si>
  <si>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</si>
  <si>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</si>
  <si>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</si>
  <si>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</si>
  <si>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</si>
  <si>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</si>
  <si>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</si>
  <si>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</si>
  <si>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</si>
  <si>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</si>
  <si>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</si>
  <si>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</si>
  <si>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</si>
  <si>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</si>
  <si>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</si>
  <si>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</si>
  <si>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</si>
  <si>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</si>
  <si>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</si>
  <si>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</si>
  <si>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</si>
  <si>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</si>
  <si>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</si>
  <si>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</si>
  <si>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</si>
  <si>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</si>
  <si>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</si>
  <si>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</si>
  <si>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</si>
  <si>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</si>
  <si>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</si>
  <si>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</si>
  <si>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</si>
  <si>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</si>
  <si>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</si>
  <si>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</si>
  <si>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</si>
  <si>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</si>
  <si>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</si>
  <si>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</si>
  <si>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</si>
  <si>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</si>
  <si>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</si>
  <si>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</si>
  <si>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</si>
  <si>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</si>
  <si>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</si>
  <si>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</si>
  <si>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</si>
  <si>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</si>
  <si>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</si>
  <si>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</si>
  <si>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</si>
  <si>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</si>
  <si>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</si>
  <si>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</si>
  <si>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</si>
  <si>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</si>
  <si>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</si>
  <si>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</si>
  <si>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</si>
  <si>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</si>
  <si>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</si>
  <si>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</si>
  <si>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</si>
  <si>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</si>
  <si>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</si>
  <si>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</si>
  <si>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</si>
  <si>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</si>
  <si>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</si>
  <si>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</si>
  <si>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</si>
  <si>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</si>
  <si>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</si>
  <si>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</si>
  <si>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</si>
  <si>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</si>
  <si>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</si>
  <si>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</si>
  <si>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</si>
  <si>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</si>
  <si>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</si>
  <si>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</si>
  <si>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</si>
  <si>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</si>
  <si>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</si>
  <si>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</si>
  <si>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</si>
  <si>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</si>
  <si>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</si>
  <si>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</si>
  <si>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</si>
  <si>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</si>
  <si>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</si>
  <si>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</si>
  <si>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</si>
  <si>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</si>
  <si>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</si>
  <si>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</si>
  <si>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</si>
  <si>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</si>
  <si>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</si>
  <si>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</si>
  <si>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</si>
  <si>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</si>
  <si>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</si>
  <si>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</si>
  <si>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</si>
  <si>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</si>
  <si>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</si>
  <si>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</si>
  <si>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</si>
  <si>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</si>
  <si>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</si>
  <si>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</si>
  <si>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</si>
  <si>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</si>
  <si>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</si>
  <si>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</si>
  <si>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</si>
  <si>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</si>
  <si>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</si>
  <si>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</si>
  <si>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</si>
  <si>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</si>
  <si>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</si>
  <si>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</si>
  <si>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</si>
  <si>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</si>
  <si>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</si>
  <si>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</si>
  <si>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</si>
  <si>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</si>
  <si>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</si>
  <si>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</si>
  <si>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</si>
  <si>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</si>
  <si>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</si>
  <si>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</si>
  <si>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</si>
  <si>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</si>
  <si>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</si>
  <si>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</si>
  <si>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</si>
  <si>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</si>
  <si>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</si>
  <si>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</si>
  <si>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</si>
  <si>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</si>
  <si>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</si>
  <si>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</si>
  <si>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</si>
  <si>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</si>
  <si>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</si>
  <si>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</si>
  <si>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</si>
  <si>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</si>
  <si>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</si>
  <si>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</si>
  <si>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</si>
  <si>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</si>
  <si>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</si>
  <si>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</si>
  <si>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</si>
  <si>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</si>
  <si>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</si>
  <si>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</si>
  <si>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</si>
  <si>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</si>
  <si>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</si>
  <si>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</si>
  <si>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</si>
  <si>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</si>
  <si>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</si>
  <si>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</si>
  <si>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</si>
  <si>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</si>
  <si>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</si>
  <si>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</si>
  <si>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</si>
  <si>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</si>
  <si>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</si>
  <si>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</si>
  <si>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</si>
  <si>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</si>
  <si>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</si>
  <si>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</si>
  <si>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</si>
  <si>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</si>
  <si>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</si>
  <si>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</si>
  <si>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</si>
  <si>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</si>
  <si>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</si>
  <si>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</si>
  <si>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</si>
  <si>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</si>
  <si>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</si>
  <si>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</si>
  <si>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</si>
  <si>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</si>
  <si>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</si>
  <si>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</si>
  <si>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</si>
  <si>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</si>
  <si>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</si>
  <si>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</si>
  <si>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</si>
  <si>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</si>
  <si>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</si>
  <si>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</si>
  <si>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</si>
  <si>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</si>
  <si>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</si>
  <si>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</si>
  <si>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</si>
  <si>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</si>
  <si>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</si>
  <si>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</si>
  <si>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</si>
  <si>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</si>
  <si>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</si>
  <si>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</si>
  <si>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</si>
  <si>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</si>
  <si>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</si>
  <si>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</si>
  <si>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</si>
  <si>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</si>
  <si>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</si>
  <si>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</si>
  <si>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</si>
  <si>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</si>
  <si>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</si>
  <si>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</si>
  <si>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</si>
  <si>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</si>
  <si>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</si>
  <si>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</si>
  <si>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</si>
  <si>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</si>
  <si>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</si>
  <si>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</si>
  <si>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</si>
  <si>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</si>
  <si>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</si>
  <si>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</si>
  <si>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</si>
  <si>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</si>
  <si>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</si>
  <si>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</si>
  <si>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</si>
  <si>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</si>
  <si>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</si>
  <si>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</si>
  <si>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</si>
  <si>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</si>
  <si>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</si>
  <si>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</si>
  <si>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</si>
  <si>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</si>
  <si>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</si>
  <si>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</si>
  <si>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</si>
  <si>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</si>
  <si>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</si>
  <si>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</si>
  <si>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</si>
  <si>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</si>
  <si>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</si>
  <si>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</si>
  <si>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</si>
  <si>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</si>
  <si>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</si>
  <si>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</si>
  <si>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</si>
  <si>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</si>
  <si>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</si>
  <si>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</si>
  <si>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</si>
  <si>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</si>
  <si>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</si>
  <si>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</si>
  <si>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</si>
  <si>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</si>
  <si>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</si>
  <si>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</si>
  <si>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</si>
  <si>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</si>
  <si>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</si>
  <si>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</si>
  <si>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</si>
  <si>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</si>
  <si>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</si>
  <si>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</si>
  <si>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</si>
  <si>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</si>
  <si>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</si>
  <si>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</si>
  <si>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</si>
  <si>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</si>
  <si>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</si>
  <si>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</si>
  <si>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</si>
  <si>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</si>
  <si>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</si>
  <si>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</si>
  <si>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</si>
  <si>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</si>
  <si>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</si>
  <si>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</si>
  <si>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</si>
  <si>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</si>
  <si>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</si>
  <si>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</si>
  <si>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</si>
  <si>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</si>
  <si>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</si>
  <si>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</si>
  <si>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</si>
  <si>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</si>
  <si>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</si>
  <si>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</si>
  <si>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</si>
  <si>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</si>
  <si>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</si>
  <si>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</si>
  <si>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</si>
  <si>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</si>
  <si>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</si>
  <si>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</si>
  <si>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</si>
  <si>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</si>
  <si>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</si>
  <si>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</si>
  <si>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</si>
  <si>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</si>
  <si>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</si>
  <si>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</si>
  <si>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</si>
  <si>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</si>
  <si>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</si>
  <si>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</si>
  <si>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</si>
  <si>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</si>
  <si>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</si>
  <si>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</si>
  <si>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</si>
  <si>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</si>
  <si>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</si>
  <si>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</si>
  <si>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</si>
  <si>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</si>
  <si>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</si>
  <si>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</si>
  <si>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</si>
  <si>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</si>
  <si>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</si>
  <si>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</si>
  <si>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</si>
  <si>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</si>
  <si>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</si>
  <si>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</si>
  <si>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</si>
  <si>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</si>
  <si>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</si>
  <si>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</si>
  <si>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</si>
  <si>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</si>
  <si>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</si>
  <si>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</si>
  <si>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</si>
  <si>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</si>
  <si>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</si>
  <si>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</si>
  <si>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</si>
  <si>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</si>
  <si>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</si>
  <si>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</si>
  <si>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</si>
  <si>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</si>
  <si>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</si>
  <si>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</si>
  <si>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</si>
  <si>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</si>
  <si>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</si>
  <si>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</si>
  <si>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</si>
  <si>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</si>
  <si>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</si>
  <si>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</si>
  <si>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</si>
  <si>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</si>
  <si>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</si>
  <si>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</si>
  <si>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</si>
  <si>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</si>
  <si>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</si>
  <si>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</si>
  <si>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</si>
  <si>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</si>
  <si>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</si>
  <si>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</si>
  <si>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</si>
  <si>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</si>
  <si>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</si>
  <si>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</si>
  <si>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</si>
  <si>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</si>
  <si>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</si>
  <si>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</si>
  <si>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</si>
  <si>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</si>
  <si>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</si>
  <si>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</si>
  <si>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</si>
  <si>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</si>
  <si>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</si>
  <si>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</si>
  <si>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</si>
  <si>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</si>
  <si>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</si>
  <si>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</si>
  <si>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</si>
  <si>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</si>
  <si>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</si>
  <si>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</si>
  <si>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</si>
  <si>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</si>
  <si>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</si>
  <si>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</si>
  <si>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</si>
  <si>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</si>
  <si>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</si>
  <si>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</si>
  <si>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</si>
  <si>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</si>
  <si>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</si>
  <si>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</si>
  <si>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</si>
  <si>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</si>
  <si>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</si>
  <si>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</si>
  <si>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</si>
  <si>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</si>
  <si>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</si>
  <si>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</si>
  <si>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</si>
  <si>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</si>
  <si>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</si>
  <si>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</si>
  <si>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</si>
  <si>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</si>
  <si>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</si>
  <si>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</si>
  <si>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</si>
  <si>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</si>
  <si>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</si>
  <si>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</si>
  <si>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</si>
  <si>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</si>
  <si>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</si>
  <si>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</si>
  <si>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</si>
  <si>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</si>
  <si>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</si>
  <si>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</si>
  <si>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</si>
  <si>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</si>
  <si>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</si>
  <si>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</si>
  <si>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</si>
  <si>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</si>
  <si>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</si>
  <si>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</si>
  <si>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</si>
  <si>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</si>
  <si>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</si>
  <si>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</si>
  <si>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</si>
  <si>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</si>
  <si>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</si>
  <si>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</si>
  <si>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</si>
  <si>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</si>
  <si>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</si>
  <si>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</si>
  <si>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</si>
  <si>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</si>
  <si>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</si>
  <si>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</si>
  <si>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</si>
  <si>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</si>
  <si>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</si>
  <si>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</si>
  <si>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</si>
  <si>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</si>
  <si>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</si>
  <si>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</si>
  <si>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</si>
  <si>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</si>
  <si>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</si>
  <si>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</si>
  <si>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</si>
  <si>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</si>
  <si>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</si>
  <si>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</si>
  <si>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</si>
  <si>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</si>
  <si>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</si>
  <si>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</si>
  <si>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</si>
  <si>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</si>
  <si>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</si>
  <si>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</si>
  <si>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</si>
  <si>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</si>
  <si>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</si>
  <si>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</si>
  <si>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</si>
  <si>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</si>
  <si>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</si>
  <si>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</si>
  <si>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</si>
  <si>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</si>
  <si>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</si>
  <si>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</si>
  <si>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</si>
  <si>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</si>
  <si>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</si>
  <si>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</si>
  <si>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</si>
  <si>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</si>
  <si>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</si>
  <si>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</si>
  <si>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</si>
  <si>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</si>
  <si>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</si>
  <si>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</si>
  <si>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</si>
  <si>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</si>
  <si>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</si>
  <si>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</si>
  <si>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</si>
  <si>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</si>
  <si>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</si>
  <si>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</si>
  <si>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</si>
  <si>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</si>
  <si>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</si>
  <si>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</si>
  <si>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</si>
  <si>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</si>
  <si>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</si>
  <si>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</si>
  <si>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</si>
  <si>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</si>
  <si>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</si>
  <si>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</si>
  <si>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</si>
  <si>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</si>
  <si>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</si>
  <si>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</si>
  <si>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</si>
  <si>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</si>
  <si>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</si>
  <si>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</si>
  <si>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</si>
  <si>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</si>
  <si>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</si>
  <si>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</si>
  <si>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</si>
  <si>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</si>
  <si>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</si>
  <si>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</si>
  <si>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</si>
  <si>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</si>
  <si>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</si>
  <si>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</si>
  <si>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</si>
  <si>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</si>
  <si>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</si>
  <si>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</si>
  <si>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</si>
  <si>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</si>
  <si>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</si>
  <si>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</si>
  <si>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</si>
  <si>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</si>
  <si>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</si>
  <si>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</si>
  <si>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</si>
  <si>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</si>
  <si>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</si>
  <si>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</si>
  <si>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</si>
  <si>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</si>
  <si>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</si>
  <si>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</si>
  <si>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</si>
  <si>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</si>
  <si>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</si>
  <si>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</si>
  <si>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</si>
  <si>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</si>
  <si>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</si>
  <si>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</si>
  <si>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</si>
  <si>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</si>
  <si>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</si>
  <si>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</si>
  <si>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</si>
  <si>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</si>
  <si>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</si>
  <si>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</si>
  <si>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</si>
  <si>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</si>
  <si>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</si>
  <si>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</si>
  <si>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</si>
  <si>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</si>
  <si>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</si>
  <si>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</si>
  <si>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</si>
  <si>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</si>
  <si>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</si>
  <si>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</si>
  <si>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</si>
  <si>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</si>
  <si>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</si>
  <si>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</si>
  <si>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</si>
  <si>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</si>
  <si>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</si>
  <si>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</si>
  <si>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</si>
  <si>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</si>
  <si>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</si>
  <si>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</si>
  <si>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</si>
  <si>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</si>
  <si>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</si>
  <si>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</si>
  <si>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</si>
  <si>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</si>
  <si>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</si>
  <si>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</si>
  <si>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</si>
  <si>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</si>
  <si>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</si>
  <si>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</si>
  <si>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</si>
  <si>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</si>
  <si>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</si>
  <si>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</si>
  <si>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</si>
  <si>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</si>
  <si>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</si>
  <si>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</si>
  <si>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</si>
  <si>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</si>
  <si>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</si>
  <si>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</si>
  <si>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</si>
  <si>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</si>
  <si>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</si>
  <si>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</si>
  <si>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</si>
  <si>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</si>
  <si>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</si>
  <si>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</si>
  <si>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</si>
  <si>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</si>
  <si>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</si>
  <si>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</si>
  <si>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</si>
  <si>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</si>
  <si>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</si>
  <si>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</si>
  <si>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</si>
  <si>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</si>
  <si>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</si>
  <si>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</si>
  <si>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</si>
  <si>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</si>
  <si>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</si>
  <si>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</si>
  <si>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</si>
  <si>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</si>
  <si>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</si>
  <si>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</si>
  <si>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</si>
  <si>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</si>
  <si>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</si>
  <si>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</si>
  <si>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</si>
  <si>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</si>
  <si>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</si>
  <si>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</si>
  <si>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</si>
  <si>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</si>
  <si>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</si>
  <si>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</si>
  <si>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</si>
  <si>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</si>
  <si>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</si>
  <si>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</si>
  <si>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</si>
  <si>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</si>
  <si>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</si>
  <si>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</si>
  <si>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</si>
  <si>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</si>
  <si>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</si>
  <si>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</si>
  <si>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</si>
  <si>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</si>
  <si>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</si>
  <si>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</si>
  <si>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</si>
  <si>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</si>
  <si>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</si>
  <si>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</si>
  <si>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</si>
  <si>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</si>
  <si>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</si>
  <si>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</si>
  <si>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</si>
  <si>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</si>
  <si>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</si>
  <si>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</si>
  <si>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</si>
  <si>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</si>
  <si>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</si>
  <si>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</si>
  <si>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</si>
  <si>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</si>
  <si>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</si>
  <si>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</si>
  <si>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</si>
  <si>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</si>
  <si>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</si>
  <si>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</si>
  <si>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</si>
  <si>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</si>
  <si>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</si>
  <si>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</si>
  <si>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</si>
  <si>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</si>
  <si>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</si>
  <si>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</si>
  <si>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</si>
  <si>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</si>
  <si>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</si>
  <si>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</si>
  <si>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</si>
  <si>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</si>
  <si>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</si>
  <si>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</si>
  <si>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</si>
  <si>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</si>
  <si>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</si>
  <si>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</si>
  <si>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</si>
  <si>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</si>
  <si>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</si>
  <si>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</si>
  <si>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</si>
  <si>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</si>
  <si>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</si>
  <si>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</si>
  <si>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</si>
  <si>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</si>
  <si>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</si>
  <si>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</si>
  <si>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</si>
  <si>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</si>
  <si>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</si>
  <si>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</si>
  <si>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</si>
  <si>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</si>
  <si>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</si>
  <si>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</si>
  <si>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</si>
  <si>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</si>
  <si>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</si>
  <si>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</si>
  <si>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</si>
  <si>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</si>
  <si>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</si>
  <si>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</si>
  <si>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</si>
  <si>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</si>
  <si>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</si>
  <si>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Dated Ended Conversion</t>
  </si>
  <si>
    <t>Row Labels</t>
  </si>
  <si>
    <t>(blank)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</si>
  <si>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</si>
  <si>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</si>
  <si>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</si>
  <si>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</si>
  <si>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</si>
  <si>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</si>
  <si>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</si>
  <si>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</si>
  <si>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</si>
  <si>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</si>
  <si>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</si>
  <si>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</si>
  <si>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</si>
  <si>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</si>
  <si>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</si>
  <si>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</si>
  <si>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</si>
  <si>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</si>
  <si>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</si>
  <si>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</si>
  <si>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</si>
  <si>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</si>
  <si>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</si>
  <si>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</si>
  <si>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</si>
  <si>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</si>
  <si>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</si>
  <si>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</si>
  <si>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</si>
  <si>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</si>
  <si>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</si>
  <si>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</si>
  <si>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</si>
  <si>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</si>
  <si>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</si>
  <si>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</si>
  <si>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</si>
  <si>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</si>
  <si>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</si>
  <si>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</si>
  <si>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</si>
  <si>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</si>
  <si>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</si>
  <si>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</si>
  <si>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</si>
  <si>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</si>
  <si>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</si>
  <si>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</si>
  <si>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</si>
  <si>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</si>
  <si>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</si>
  <si>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</si>
  <si>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</si>
  <si>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</si>
  <si>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 xml:space="preserve">Percentage Successful </t>
  </si>
  <si>
    <t xml:space="preserve">Percentage Failed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</si>
  <si>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</si>
  <si>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</si>
  <si>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</si>
  <si>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</si>
  <si>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</si>
  <si>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</si>
  <si>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</si>
  <si>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</si>
  <si>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</si>
  <si>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</si>
  <si>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</si>
  <si>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</si>
  <si>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Number Canceled </t>
  </si>
  <si>
    <t>Percentage Canceled</t>
  </si>
  <si>
    <t>Outcomes</t>
  </si>
  <si>
    <t>Median</t>
  </si>
  <si>
    <t>Mean</t>
  </si>
  <si>
    <t>Minimum</t>
  </si>
  <si>
    <t>Maximum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</si>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</sst>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32323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 applyAlignment="1">
      <alignment horizontal="right"/>
    </xf>
    <xf numFmtId="14" fontId="18" fillId="0" borderId="0" xfId="0" applyNumberFormat="1" applyFont="1"/>
    <xf numFmtId="14" fontId="0" fillId="0" borderId="0" xfId="0" applyNumberFormat="1"/>
    <xf numFmtId="0" fontId="0" fillId="0" borderId="10" xfId="0" applyBorder="1"/>
    <xf numFmtId="0" fontId="0" fillId="0" borderId="10" xfId="0" pivotButton="1" applyBorder="1"/>
    <xf numFmtId="0" fontId="0" fillId="0" borderId="10" xfId="0" pivotButton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0" xfId="0" applyFont="1"/>
    <xf numFmtId="14" fontId="0" fillId="0" borderId="10" xfId="0" applyNumberFormat="1" applyBorder="1" applyAlignment="1">
      <alignment horizontal="left"/>
    </xf>
    <xf numFmtId="0" fontId="19" fillId="0" borderId="0" xfId="0" applyFont="1"/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Challenge.xlsx]Campaign Pivot Table + Chart!PivotTable5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Pivot Table +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AB43-98C8-40E3A9CCD75D}"/>
            </c:ext>
          </c:extLst>
        </c:ser>
        <c:ser>
          <c:idx val="1"/>
          <c:order val="1"/>
          <c:tx>
            <c:strRef>
              <c:f>'Campaign Pivot Table +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AB43-98C8-40E3A9CCD75D}"/>
            </c:ext>
          </c:extLst>
        </c:ser>
        <c:ser>
          <c:idx val="2"/>
          <c:order val="2"/>
          <c:tx>
            <c:strRef>
              <c:f>'Campaign Pivot Table +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7-AB43-98C8-40E3A9CCD75D}"/>
            </c:ext>
          </c:extLst>
        </c:ser>
        <c:ser>
          <c:idx val="3"/>
          <c:order val="3"/>
          <c:tx>
            <c:strRef>
              <c:f>'Campaign Pivot Table +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Pivot Table +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 Table +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7-AB43-98C8-40E3A9CC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1932767"/>
        <c:axId val="424137407"/>
      </c:barChart>
      <c:catAx>
        <c:axId val="4119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37407"/>
        <c:crosses val="autoZero"/>
        <c:auto val="1"/>
        <c:lblAlgn val="ctr"/>
        <c:lblOffset val="100"/>
        <c:noMultiLvlLbl val="0"/>
      </c:catAx>
      <c:valAx>
        <c:axId val="4241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Challenge.xlsx]Sub-Category Table + Chart!PivotTable6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Table +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A446-90EE-AAF927936B41}"/>
            </c:ext>
          </c:extLst>
        </c:ser>
        <c:ser>
          <c:idx val="1"/>
          <c:order val="1"/>
          <c:tx>
            <c:strRef>
              <c:f>'Sub-Category Table +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5-A446-90EE-AAF927936B41}"/>
            </c:ext>
          </c:extLst>
        </c:ser>
        <c:ser>
          <c:idx val="2"/>
          <c:order val="2"/>
          <c:tx>
            <c:strRef>
              <c:f>'Sub-Category Table +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5-A446-90EE-AAF927936B41}"/>
            </c:ext>
          </c:extLst>
        </c:ser>
        <c:ser>
          <c:idx val="3"/>
          <c:order val="3"/>
          <c:tx>
            <c:strRef>
              <c:f>'Sub-Category Table +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5-A446-90EE-AAF927936B41}"/>
            </c:ext>
          </c:extLst>
        </c:ser>
        <c:ser>
          <c:idx val="4"/>
          <c:order val="4"/>
          <c:tx>
            <c:strRef>
              <c:f>'Sub-Category Table + Chart'!$F$4:$F$5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Table + Chart'!$A$6:$A$31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Table + Chart'!$F$6:$F$31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5-96F5-A446-90EE-AAF92793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0035391"/>
        <c:axId val="403878255"/>
      </c:barChart>
      <c:catAx>
        <c:axId val="99003539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78255"/>
        <c:crosses val="autoZero"/>
        <c:auto val="1"/>
        <c:lblAlgn val="ctr"/>
        <c:lblOffset val="100"/>
        <c:noMultiLvlLbl val="0"/>
      </c:catAx>
      <c:valAx>
        <c:axId val="403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8-344D-A914-391367DCBC3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37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8-344D-A914-391367DCBC3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8-344D-A914-391367DCBC3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40</c:v>
                </c:pt>
                <c:pt idx="8">
                  <c:v>45</c:v>
                </c:pt>
                <c:pt idx="9">
                  <c:v>45</c:v>
                </c:pt>
                <c:pt idx="10">
                  <c:v>46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8-344D-A914-391367DC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54655"/>
        <c:axId val="417749871"/>
      </c:lineChart>
      <c:catAx>
        <c:axId val="4183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9871"/>
        <c:crosses val="autoZero"/>
        <c:auto val="1"/>
        <c:lblAlgn val="ctr"/>
        <c:lblOffset val="100"/>
        <c:noMultiLvlLbl val="0"/>
      </c:catAx>
      <c:valAx>
        <c:axId val="4177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8-3844-984B-12AF6AB29B4F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8-3844-984B-12AF6AB29B4F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8-3844-984B-12AF6AB2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991327"/>
        <c:axId val="1956993599"/>
      </c:lineChart>
      <c:catAx>
        <c:axId val="19569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3599"/>
        <c:crosses val="autoZero"/>
        <c:auto val="1"/>
        <c:lblAlgn val="ctr"/>
        <c:lblOffset val="100"/>
        <c:noMultiLvlLbl val="0"/>
      </c:catAx>
      <c:valAx>
        <c:axId val="19569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/>
    <cx:plotArea>
      <cx:plotAreaRegion>
        <cx:series layoutId="boxWhisker" uniqueId="{4F4FEFD7-ED3D-E640-99F8-F44D7D711519}">
          <cx:tx>
            <cx:txData>
              <cx:f>_xlchart.v1.8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8548707-206A-1C40-9151-FF32F133D16D}">
          <cx:tx>
            <cx:txData>
              <cx:f>_xlchart.v1.10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9E23C4-587E-4847-A817-0C95A429AB95}">
          <cx:tx>
            <cx:txData>
              <cx:f>_xlchart.v1.12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165100</xdr:rowOff>
    </xdr:from>
    <xdr:to>
      <xdr:col>18</xdr:col>
      <xdr:colOff>12700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CBA27-2AC6-1DFA-7171-5E486B599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25400</xdr:rowOff>
    </xdr:from>
    <xdr:to>
      <xdr:col>20</xdr:col>
      <xdr:colOff>812800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44C3A-46CE-93CD-90EC-39560CDE6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190500</xdr:rowOff>
    </xdr:from>
    <xdr:to>
      <xdr:col>18</xdr:col>
      <xdr:colOff>800100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2EC10-0E18-BC10-0DFB-5E6CA4D54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977</xdr:rowOff>
    </xdr:from>
    <xdr:to>
      <xdr:col>5</xdr:col>
      <xdr:colOff>1572845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EAACF-70BD-4131-8D23-708D0E0B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3</xdr:row>
      <xdr:rowOff>184150</xdr:rowOff>
    </xdr:from>
    <xdr:to>
      <xdr:col>16</xdr:col>
      <xdr:colOff>12700</xdr:colOff>
      <xdr:row>30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92F061-49CF-9632-662C-EA8E6F8BC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9550" y="793750"/>
              <a:ext cx="8350250" cy="548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1.91996550926" createdVersion="8" refreshedVersion="8" minRefreshableVersion="3" recordCount="1001" xr:uid="{FBBF1DC0-F76E-D444-8211-F2FD69497CA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9-01-20T06:00:00"/>
        <d v="2015-11-28T06:00:00"/>
        <d v="2013-11-17T06:00:00"/>
        <d v="2019-08-11T05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d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1.950853240742" createdVersion="8" refreshedVersion="8" minRefreshableVersion="3" recordCount="1000" xr:uid="{12ACE7A3-17F2-2D42-B697-7F8AE4B7C5F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9-01-20T06:00:00"/>
        <d v="2015-11-28T06:00:00"/>
        <d v="2013-11-17T06:00:00"/>
        <d v="2019-08-11T05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4-08-19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d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x v="0"/>
    <d v="2019-01-24T06:00: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x v="4"/>
    <d v="2012-09-08T05:00: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x v="5"/>
    <d v="2017-09-14T05:00: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x v="6"/>
    <d v="2015-08-15T05:00: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x v="7"/>
    <d v="2010-08-11T05:00:00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x v="8"/>
    <d v="2013-11-07T06:00: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x v="9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x v="10"/>
    <d v="2010-09-27T05:00: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x v="11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x v="12"/>
    <d v="2016-06-23T05:00: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x v="13"/>
    <d v="2012-04-02T05:00: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x v="14"/>
    <d v="2019-12-14T06:00: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x v="15"/>
    <d v="2014-02-13T06:00: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x v="16"/>
    <d v="2011-01-13T06:00: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x v="17"/>
    <d v="2018-09-16T05:00:00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x v="18"/>
    <d v="2019-03-25T05:00: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x v="19"/>
    <d v="2014-07-28T05:00: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x v="20"/>
    <d v="2011-09-18T05:00: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x v="21"/>
    <d v="2018-04-18T05:00: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x v="22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x v="23"/>
    <d v="2014-06-23T05:00: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x v="24"/>
    <d v="2011-06-07T05:00: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x v="25"/>
    <d v="2018-08-27T05:00: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x v="26"/>
    <d v="2015-10-11T05:00: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x v="27"/>
    <d v="2010-03-04T06:00: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x v="28"/>
    <d v="2018-08-29T05:00: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x v="29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x v="30"/>
    <d v="2016-02-02T06:00: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x v="31"/>
    <d v="2018-02-06T06:00: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x v="32"/>
    <d v="2014-11-11T06:00: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x v="33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x v="34"/>
    <d v="2019-03-02T06:00: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x v="35"/>
    <d v="2011-03-23T05:00: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x v="36"/>
    <d v="2019-11-08T06:00: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x v="37"/>
    <d v="2010-10-23T05:00: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x v="38"/>
    <d v="2013-03-11T05:00: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x v="39"/>
    <d v="2010-06-24T05:00: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x v="40"/>
    <d v="2012-09-30T05:00:00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x v="41"/>
    <d v="2011-07-13T05:00: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x v="42"/>
    <d v="2014-08-09T05:00: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x v="43"/>
    <d v="2019-03-18T05:00: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x v="44"/>
    <d v="2016-11-17T06:00: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x v="45"/>
    <d v="2010-07-31T05:00: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x v="46"/>
    <d v="2014-04-28T05:00: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x v="47"/>
    <d v="2015-07-07T05:00:00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x v="48"/>
    <d v="2019-12-04T06:00: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x v="49"/>
    <d v="2013-08-29T05:00: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x v="50"/>
    <d v="2012-04-12T05:00: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x v="51"/>
    <d v="2010-09-19T05:00: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x v="52"/>
    <d v="2014-06-28T05:00: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x v="53"/>
    <d v="2018-03-17T05:00: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x v="54"/>
    <d v="2018-08-04T05:00: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x v="55"/>
    <d v="2015-01-17T06:00: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x v="56"/>
    <d v="2017-09-13T05:00: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x v="57"/>
    <d v="2015-10-04T05:00: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x v="58"/>
    <d v="2017-06-27T05:00: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x v="59"/>
    <d v="2012-07-20T05:00: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x v="60"/>
    <d v="2011-04-02T05:00: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x v="61"/>
    <d v="2015-06-06T05:00: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x v="62"/>
    <d v="2017-05-04T05:00: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x v="63"/>
    <d v="2018-07-17T05:00: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x v="64"/>
    <d v="2011-02-03T06:00: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x v="65"/>
    <d v="2015-04-13T05:00: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x v="66"/>
    <d v="2010-01-30T06:00: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x v="67"/>
    <d v="2017-09-12T05:00: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x v="68"/>
    <d v="2011-01-22T06:00: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x v="69"/>
    <d v="2010-12-21T06:00: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x v="70"/>
    <d v="2019-12-04T06:00: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x v="71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x v="72"/>
    <d v="2016-11-30T06:00:00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x v="73"/>
    <d v="2016-03-28T05:00: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x v="74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x v="75"/>
    <d v="2015-03-13T05:00:00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x v="76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x v="77"/>
    <d v="2018-04-17T05:00: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x v="78"/>
    <d v="2018-06-21T05:00: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x v="79"/>
    <d v="2017-09-28T05:00: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x v="80"/>
    <d v="2017-12-18T06:00: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x v="81"/>
    <d v="2019-01-24T06:00: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x v="82"/>
    <d v="2016-08-19T05:00: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x v="83"/>
    <d v="2012-08-07T05:00: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x v="84"/>
    <d v="2011-09-19T05:00: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x v="85"/>
    <d v="2015-05-17T05:00: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x v="86"/>
    <d v="2011-03-19T05:00: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x v="87"/>
    <d v="2015-05-08T05:00: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x v="88"/>
    <d v="2010-04-17T05:00: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x v="89"/>
    <d v="2016-02-25T06:00: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x v="90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x v="91"/>
    <d v="2010-06-24T05:00: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x v="92"/>
    <d v="2012-10-24T05:00: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x v="93"/>
    <d v="2019-04-18T05:00: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x v="94"/>
    <d v="2019-10-21T05:00: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x v="95"/>
    <d v="2011-03-23T05:00: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x v="47"/>
    <d v="2015-08-18T05:00: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x v="96"/>
    <d v="2015-07-31T05:00: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x v="97"/>
    <d v="2014-12-24T06:00: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x v="98"/>
    <d v="2011-11-06T05:00: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x v="99"/>
    <d v="2015-02-28T06:00: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x v="100"/>
    <d v="2018-05-21T05:00: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x v="101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x v="102"/>
    <d v="2017-05-24T05:00: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x v="103"/>
    <d v="2013-04-20T05:00: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x v="104"/>
    <d v="2019-09-13T05:00: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x v="105"/>
    <d v="2018-05-10T05:00: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x v="106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x v="107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x v="108"/>
    <d v="2018-09-30T05:00: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x v="109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x v="110"/>
    <d v="2014-09-08T05:00: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x v="111"/>
    <d v="2017-09-19T05:00: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x v="112"/>
    <d v="2019-04-10T05:00: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x v="113"/>
    <d v="2017-12-22T06:00: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x v="114"/>
    <d v="2015-09-19T05:00: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x v="115"/>
    <d v="2011-09-28T05:00: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x v="116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x v="117"/>
    <d v="2014-07-03T05:00: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x v="118"/>
    <d v="2015-04-21T05:00: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x v="32"/>
    <d v="2014-10-18T05:00: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x v="119"/>
    <d v="2014-12-24T06:00: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x v="120"/>
    <d v="2015-11-27T06:00: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x v="121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x v="122"/>
    <d v="2018-09-23T05:00: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x v="123"/>
    <d v="2016-09-11T05:00: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x v="124"/>
    <d v="2010-05-15T05:00: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x v="125"/>
    <d v="2010-09-09T05:00: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x v="126"/>
    <d v="2015-02-28T06:00: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x v="127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x v="128"/>
    <d v="2013-12-12T06:00: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x v="129"/>
    <d v="2018-01-28T06:00: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x v="130"/>
    <d v="2011-09-03T05:00: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x v="131"/>
    <d v="2011-08-07T05:00: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x v="132"/>
    <d v="2013-03-12T05:00: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x v="133"/>
    <d v="2014-06-19T05:00: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x v="134"/>
    <d v="2010-10-12T05:00: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x v="135"/>
    <d v="2012-10-04T05:00: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x v="136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x v="137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x v="138"/>
    <d v="2015-06-18T05:00: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x v="106"/>
    <d v="2012-05-17T05:00: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x v="139"/>
    <d v="2010-07-18T05:00: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x v="140"/>
    <d v="2019-06-25T05:00: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x v="141"/>
    <d v="2014-09-12T05:00: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x v="142"/>
    <d v="2011-11-28T06:00: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x v="143"/>
    <d v="2016-06-19T05:00: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x v="144"/>
    <d v="2017-08-03T05:00: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x v="145"/>
    <d v="2013-02-22T06:00: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x v="146"/>
    <d v="2018-12-17T06:00: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x v="147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x v="148"/>
    <d v="2017-02-24T06:00: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x v="149"/>
    <d v="2012-10-25T05:00: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x v="150"/>
    <d v="2016-06-04T05:00: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x v="151"/>
    <d v="2010-04-09T05:00: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x v="152"/>
    <d v="2019-10-29T05:00: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x v="153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x v="154"/>
    <d v="2015-12-09T06:00: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x v="155"/>
    <d v="2019-04-14T05:00: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x v="156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x v="157"/>
    <d v="2015-09-29T05:00: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x v="158"/>
    <d v="2019-01-07T06:00: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x v="159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x v="160"/>
    <d v="2017-10-09T05:00: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x v="161"/>
    <d v="2017-09-02T05:00: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x v="162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x v="163"/>
    <d v="2013-06-20T05:00: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x v="164"/>
    <d v="2019-03-17T05:00: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x v="165"/>
    <d v="2012-07-15T05:00: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x v="166"/>
    <d v="2017-08-10T05:00: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x v="167"/>
    <d v="2014-04-11T05:00: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x v="168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x v="169"/>
    <d v="2013-05-24T05:00: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x v="170"/>
    <d v="2015-10-06T05:00: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x v="171"/>
    <d v="2016-09-19T05:00: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x v="172"/>
    <d v="2016-09-12T05:00: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x v="173"/>
    <d v="2010-12-10T06:00: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x v="174"/>
    <d v="2017-09-30T05:00: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x v="175"/>
    <d v="2013-03-18T05:00: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x v="176"/>
    <d v="2010-03-27T05:00: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x v="177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x v="178"/>
    <d v="2019-07-01T05:00: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x v="179"/>
    <d v="2010-09-22T05:00: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x v="180"/>
    <d v="2019-05-04T05:00: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x v="181"/>
    <d v="2018-05-24T05:00: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x v="182"/>
    <d v="2014-06-07T05:00: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x v="183"/>
    <d v="2013-03-23T05:00: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x v="184"/>
    <d v="2014-12-03T06:00: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x v="185"/>
    <d v="2016-03-04T06:00: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x v="186"/>
    <d v="2013-06-05T05:00: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x v="187"/>
    <d v="2019-03-15T05:00: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x v="188"/>
    <d v="2014-07-01T05:00:00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x v="189"/>
    <d v="2018-04-12T05:00: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x v="190"/>
    <d v="2015-09-30T05:00: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x v="191"/>
    <d v="2018-08-05T05:00: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x v="172"/>
    <d v="2016-09-22T05:00: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x v="192"/>
    <d v="2017-07-07T05:00: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x v="193"/>
    <d v="2010-09-04T05:00: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x v="194"/>
    <d v="2015-07-11T05:00: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x v="151"/>
    <d v="2010-04-05T05:00: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x v="195"/>
    <d v="2014-08-12T05:00: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x v="196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x v="197"/>
    <d v="2017-01-19T06:00: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x v="198"/>
    <d v="2011-04-13T05:00:00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x v="199"/>
    <d v="2018-10-29T05:00: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x v="200"/>
    <d v="2010-03-08T06:00: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x v="201"/>
    <d v="2018-09-17T05:00: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x v="202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x v="203"/>
    <d v="2016-05-13T05:00: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x v="204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x v="205"/>
    <d v="2013-09-20T05:00: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x v="206"/>
    <d v="2020-01-30T06:00: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x v="207"/>
    <d v="2010-11-14T06:00: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x v="208"/>
    <d v="2010-08-25T05:00:00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x v="209"/>
    <d v="2019-02-15T06:00: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x v="210"/>
    <d v="2011-11-24T06:00: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x v="211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x v="212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x v="213"/>
    <d v="2012-08-28T05:00: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x v="214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x v="215"/>
    <d v="2012-06-23T05:00: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x v="216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x v="217"/>
    <d v="2016-03-30T05:00: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x v="218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x v="219"/>
    <d v="2014-05-03T05:00: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x v="220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x v="221"/>
    <d v="2015-05-21T05:00: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x v="171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x v="222"/>
    <d v="2017-07-19T05:00: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x v="223"/>
    <d v="2019-12-06T06:00: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x v="224"/>
    <d v="2013-07-18T05:00: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x v="225"/>
    <d v="2016-07-26T05:00: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x v="226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x v="227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x v="228"/>
    <d v="2017-02-18T06:00: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x v="229"/>
    <d v="2019-07-02T05:00: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x v="230"/>
    <d v="2014-04-27T05:00: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x v="231"/>
    <d v="2018-01-08T06:00: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x v="232"/>
    <d v="2015-09-02T05:00: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x v="193"/>
    <d v="2010-08-07T05:00: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x v="233"/>
    <d v="2014-04-23T05:00: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x v="234"/>
    <d v="2017-05-20T05:00: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x v="235"/>
    <d v="2018-03-07T06:00: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x v="236"/>
    <d v="2014-09-04T05:00: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x v="237"/>
    <d v="2014-04-08T05:00: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x v="238"/>
    <d v="2013-08-09T05:00: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x v="239"/>
    <d v="2017-01-06T06:00: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x v="240"/>
    <d v="2015-01-05T06:00: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x v="241"/>
    <d v="2015-01-09T06:00: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x v="66"/>
    <d v="2010-03-01T06:00: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x v="242"/>
    <d v="2012-12-11T06:00: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x v="243"/>
    <d v="2013-10-30T05:00: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x v="244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x v="245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x v="246"/>
    <d v="2011-02-21T06:00: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x v="247"/>
    <d v="2016-03-01T06:00: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x v="248"/>
    <d v="2013-03-19T05:00: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x v="249"/>
    <d v="2016-12-28T06:00: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x v="250"/>
    <d v="2012-12-27T06:00: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x v="135"/>
    <d v="2012-10-10T05:00: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x v="251"/>
    <d v="2010-08-29T05:00: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x v="252"/>
    <d v="2011-05-01T05:00: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x v="253"/>
    <d v="2010-01-09T06:00: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x v="254"/>
    <d v="2013-02-28T06:00: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x v="255"/>
    <d v="2016-02-16T06:00: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x v="256"/>
    <d v="2014-12-10T06:00: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x v="257"/>
    <d v="2012-11-09T06:00: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x v="258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x v="259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x v="260"/>
    <d v="2010-12-04T06:00: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x v="261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x v="262"/>
    <d v="2019-08-04T05:00: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x v="263"/>
    <d v="2017-09-20T05:00: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x v="264"/>
    <d v="2017-11-11T06:00: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x v="265"/>
    <d v="2019-04-14T05:00: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x v="266"/>
    <d v="2012-04-24T05:00: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x v="267"/>
    <d v="2010-07-21T05:00: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x v="268"/>
    <d v="2012-12-21T06:00: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x v="269"/>
    <d v="2018-09-06T05:00: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x v="270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x v="271"/>
    <d v="2012-04-01T05:00: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x v="72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x v="272"/>
    <d v="2016-06-04T05:00: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x v="273"/>
    <d v="2012-05-06T05:00: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x v="274"/>
    <d v="2016-10-18T05:00: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x v="275"/>
    <d v="2016-11-30T06:00: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x v="276"/>
    <d v="2015-04-28T05:00: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x v="277"/>
    <d v="2012-03-15T05:00: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x v="278"/>
    <d v="2015-08-06T05:00: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x v="279"/>
    <d v="2013-06-11T05:00: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x v="280"/>
    <d v="2011-10-19T05:00: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x v="281"/>
    <d v="2012-04-03T05:00: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x v="282"/>
    <d v="2010-10-14T05:00:00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x v="283"/>
    <d v="2018-11-07T06:00: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x v="284"/>
    <d v="2013-11-09T06:00: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x v="285"/>
    <d v="2019-02-19T06:00: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x v="286"/>
    <d v="2014-01-23T06:00: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x v="287"/>
    <d v="2016-03-15T05:00: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x v="288"/>
    <d v="2016-04-28T05:00: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x v="289"/>
    <d v="2017-08-31T05:00: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x v="290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x v="291"/>
    <d v="2018-09-16T05:00: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x v="292"/>
    <d v="2016-01-12T06:00: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x v="293"/>
    <d v="2016-09-17T05:00: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x v="294"/>
    <d v="2016-04-29T05:00: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x v="295"/>
    <d v="2017-07-17T05:00: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x v="296"/>
    <d v="2012-06-26T05:00: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x v="297"/>
    <d v="2011-04-19T05:00: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x v="298"/>
    <d v="2011-10-11T05:00: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x v="299"/>
    <d v="2010-04-25T05:00: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x v="246"/>
    <d v="2011-02-28T06:00: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x v="243"/>
    <d v="2013-11-01T05:00: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x v="300"/>
    <d v="2012-02-29T06:00: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x v="187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x v="301"/>
    <d v="2014-06-22T05:00: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x v="302"/>
    <d v="2019-11-20T06:00: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x v="303"/>
    <d v="2017-05-27T05:00: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x v="304"/>
    <d v="2014-02-16T06:00:00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x v="305"/>
    <d v="2010-09-05T05:00: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x v="306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x v="307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x v="308"/>
    <d v="2010-12-08T06:00: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x v="309"/>
    <d v="2014-03-29T05:00: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x v="310"/>
    <d v="2015-07-03T05:00: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x v="78"/>
    <d v="2018-07-09T05:00: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x v="311"/>
    <d v="2016-01-01T06:00: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x v="312"/>
    <d v="2019-09-01T05:00: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x v="313"/>
    <d v="2018-12-11T06:00: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x v="314"/>
    <d v="2016-12-23T06:00: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x v="315"/>
    <d v="2017-12-09T06:00: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x v="316"/>
    <d v="2011-12-20T06:00: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x v="317"/>
    <d v="2013-03-29T05:00: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x v="318"/>
    <d v="2018-12-18T06:00: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x v="31"/>
    <d v="2018-01-17T06:00: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x v="319"/>
    <d v="2019-11-28T06:00: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x v="320"/>
    <d v="2010-12-16T06:00: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x v="321"/>
    <d v="2019-11-12T06:00: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x v="322"/>
    <d v="2011-11-04T05:00: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x v="323"/>
    <d v="2017-08-16T05:00: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x v="324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x v="325"/>
    <d v="2015-09-04T05:00: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x v="326"/>
    <d v="2013-08-01T05:00: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x v="327"/>
    <d v="2014-01-11T06:00: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x v="328"/>
    <d v="2018-03-03T06:00: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x v="329"/>
    <d v="2015-07-10T05:00: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x v="330"/>
    <d v="2017-10-18T05:00: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x v="331"/>
    <d v="2015-03-07T06:00: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x v="332"/>
    <d v="2017-03-01T06:00: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x v="295"/>
    <d v="2017-08-13T05:00: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x v="333"/>
    <d v="2015-06-07T05:00: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x v="334"/>
    <d v="2015-09-07T05:00:00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x v="335"/>
    <d v="2015-11-15T06:00: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x v="336"/>
    <d v="2019-07-06T05:00: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x v="337"/>
    <d v="2013-09-10T05:00: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x v="338"/>
    <d v="2017-03-03T06:00: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x v="339"/>
    <d v="2012-01-23T06:00: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x v="340"/>
    <d v="2015-09-28T05:00: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x v="341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x v="342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x v="343"/>
    <d v="2011-01-15T06:00: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x v="344"/>
    <d v="2017-10-31T05:00: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x v="64"/>
    <d v="2011-03-06T06:00: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x v="345"/>
    <d v="2011-12-28T06:00: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x v="346"/>
    <d v="2018-04-04T05:00: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x v="347"/>
    <d v="2017-01-25T06:00: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x v="348"/>
    <d v="2011-01-04T06:00: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x v="349"/>
    <d v="2014-11-11T06:00: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x v="350"/>
    <d v="2010-11-05T05:00: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x v="351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x v="352"/>
    <d v="2019-04-21T05:00: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x v="353"/>
    <d v="2015-03-31T05:00: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x v="354"/>
    <d v="2015-01-28T06:00: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x v="355"/>
    <d v="2017-08-25T05:00: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x v="356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x v="357"/>
    <d v="2015-12-12T06:00: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x v="358"/>
    <d v="2014-07-12T05:00: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x v="11"/>
    <d v="2019-11-05T06:00:00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x v="359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x v="360"/>
    <d v="2011-11-10T06:00: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x v="361"/>
    <d v="2013-06-28T05:00: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x v="362"/>
    <d v="2015-07-24T05:00: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x v="363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x v="209"/>
    <d v="2019-02-19T06:00: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x v="364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x v="365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x v="366"/>
    <d v="2010-07-08T05:00: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x v="367"/>
    <d v="2012-06-17T05:00: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x v="368"/>
    <d v="2012-01-06T06:00: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x v="369"/>
    <d v="2010-11-24T06:00: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x v="370"/>
    <d v="2013-09-28T05:00: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x v="286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x v="371"/>
    <d v="2011-01-08T06:00: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x v="372"/>
    <d v="2017-07-18T05:00: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x v="373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x v="374"/>
    <d v="2011-12-09T06:00: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x v="375"/>
    <d v="2018-10-13T05:00: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x v="376"/>
    <d v="2013-05-29T05:00: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x v="377"/>
    <d v="2018-05-10T05:00: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x v="378"/>
    <d v="2011-02-09T06:00: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x v="379"/>
    <d v="2013-09-07T05:00: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x v="380"/>
    <d v="2019-10-27T05:00: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x v="381"/>
    <d v="2012-02-22T06:00: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x v="124"/>
    <d v="2010-06-17T05:00: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x v="382"/>
    <d v="2017-11-17T06:00: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x v="383"/>
    <d v="2018-07-24T05:00: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x v="384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x v="385"/>
    <d v="2019-10-20T05:00: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x v="386"/>
    <d v="2016-07-10T05:00: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x v="387"/>
    <d v="2017-04-22T05:00: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x v="276"/>
    <d v="2015-04-28T05:00: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x v="388"/>
    <d v="2017-05-31T05:00: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x v="389"/>
    <d v="2014-01-13T06:00: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x v="390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x v="391"/>
    <d v="2010-04-28T05:00: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x v="392"/>
    <d v="2012-01-30T06:00: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x v="393"/>
    <d v="2011-01-26T06:00: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x v="394"/>
    <d v="2018-11-27T06:00: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x v="395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x v="396"/>
    <d v="2011-12-28T06:00: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x v="397"/>
    <d v="2017-07-09T05:00: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x v="398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x v="399"/>
    <d v="2010-05-07T05:00: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x v="115"/>
    <d v="2011-09-24T05:00: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x v="400"/>
    <d v="2018-04-24T05:00: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x v="401"/>
    <d v="2015-08-03T05:00: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x v="402"/>
    <d v="2013-03-06T06:00: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x v="403"/>
    <d v="2014-10-15T05:00: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x v="404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x v="405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x v="406"/>
    <d v="2019-11-02T05:00: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x v="407"/>
    <d v="2018-07-09T05:00: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x v="408"/>
    <d v="2014-05-22T05:00: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x v="409"/>
    <d v="2013-12-11T06:00: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x v="410"/>
    <d v="2016-12-15T06:00: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x v="411"/>
    <d v="2014-12-27T06:00: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x v="412"/>
    <d v="2019-04-21T05:00: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x v="413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x v="414"/>
    <d v="2013-04-03T05:00: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x v="415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x v="416"/>
    <d v="2017-07-10T05:00: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x v="417"/>
    <d v="2012-05-24T05:00: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x v="418"/>
    <d v="2017-09-18T05:00: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x v="419"/>
    <d v="2010-10-19T05:00: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x v="420"/>
    <d v="2011-07-26T05:00: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x v="421"/>
    <d v="2010-12-24T06:00: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x v="422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x v="423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x v="424"/>
    <d v="2013-04-16T05:00: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x v="425"/>
    <d v="2019-03-23T05:00: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x v="426"/>
    <d v="2018-11-13T06:00: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x v="427"/>
    <d v="2017-08-19T05:00: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x v="428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x v="410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x v="429"/>
    <d v="2013-11-26T06:00: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x v="430"/>
    <d v="2011-10-16T05:00: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x v="431"/>
    <d v="2018-02-10T06:00: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x v="432"/>
    <d v="2016-10-16T05:00: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x v="433"/>
    <d v="2010-05-11T05:00: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x v="434"/>
    <d v="2015-01-22T06:00: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x v="7"/>
    <d v="2010-08-12T05:00: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x v="435"/>
    <d v="2014-05-18T05:00: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x v="384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x v="436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x v="437"/>
    <d v="2018-02-25T06:00: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x v="438"/>
    <d v="2018-02-05T06:00: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x v="439"/>
    <d v="2013-06-07T05:00: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x v="440"/>
    <d v="2015-11-30T06:00: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x v="441"/>
    <d v="2019-04-30T05:00: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x v="442"/>
    <d v="2015-05-20T05:00: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x v="314"/>
    <d v="2016-12-19T06:00: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x v="443"/>
    <d v="2012-05-02T05:00: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x v="444"/>
    <d v="2019-05-04T05:00: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x v="445"/>
    <d v="2018-06-27T05:00: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x v="446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x v="447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x v="341"/>
    <d v="2018-08-16T05:00: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x v="448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x v="449"/>
    <d v="2015-03-21T05:00: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x v="450"/>
    <d v="2017-07-31T05:00: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x v="451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x v="452"/>
    <d v="2014-11-12T06:00: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x v="453"/>
    <d v="2012-03-06T06:00: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x v="454"/>
    <d v="2019-12-19T06:00: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x v="455"/>
    <d v="2014-09-22T05:00: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x v="456"/>
    <d v="2019-07-21T05:00: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x v="457"/>
    <d v="2018-03-24T05:00: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x v="458"/>
    <d v="2017-05-23T05:00: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x v="459"/>
    <d v="2016-02-20T06:00: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x v="460"/>
    <d v="2010-08-21T05:00: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x v="461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x v="462"/>
    <d v="2013-07-27T05:00: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x v="463"/>
    <d v="2010-07-12T05:00: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x v="464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x v="465"/>
    <d v="2012-03-23T05:00: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x v="466"/>
    <d v="2014-06-14T05:00: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x v="467"/>
    <d v="2017-06-07T05:00: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x v="468"/>
    <d v="2016-12-20T06:00: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x v="469"/>
    <d v="2015-01-03T06:00: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x v="470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n v="1367384400"/>
    <n v="1369803600"/>
    <x v="471"/>
    <d v="2013-05-29T05:00: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x v="472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x v="473"/>
    <d v="2012-08-25T05:00: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x v="71"/>
    <d v="2015-07-21T05:00: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x v="442"/>
    <d v="2015-05-19T05:00: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x v="474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x v="80"/>
    <d v="2017-12-10T06:00: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x v="475"/>
    <d v="2013-05-28T05:00: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x v="191"/>
    <d v="2018-08-19T05:00: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x v="476"/>
    <d v="2012-05-15T05:00: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x v="477"/>
    <d v="2018-06-24T05:00: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x v="478"/>
    <d v="2019-08-04T05:00: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x v="479"/>
    <d v="2014-07-06T05:00: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x v="179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x v="480"/>
    <d v="2013-12-11T06:00:00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x v="481"/>
    <d v="2011-12-25T06:00: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x v="193"/>
    <d v="2010-09-13T05:00: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x v="482"/>
    <d v="2017-05-10T05:00: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x v="483"/>
    <d v="2018-02-25T06:00: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x v="354"/>
    <d v="2015-01-22T06:00:00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x v="484"/>
    <d v="2019-04-22T05:00: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x v="485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x v="486"/>
    <d v="2012-07-15T05:00: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x v="487"/>
    <d v="2010-03-09T06:00: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x v="488"/>
    <d v="2010-05-09T05:00: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x v="489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x v="311"/>
    <d v="2016-02-01T06:00: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x v="490"/>
    <d v="2016-03-12T06:00: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x v="491"/>
    <d v="2014-01-07T06:00: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x v="492"/>
    <d v="2014-06-07T05:00: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x v="493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x v="494"/>
    <d v="2014-01-06T06:00: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x v="495"/>
    <d v="2018-01-26T06:00: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x v="496"/>
    <d v="2013-08-29T05:00: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x v="497"/>
    <d v="2018-08-18T05:00: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x v="498"/>
    <d v="2018-06-10T05:00: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x v="499"/>
    <d v="2010-09-19T05:00: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x v="500"/>
    <d v="2018-09-22T05:00: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x v="501"/>
    <d v="2013-10-08T05:00: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x v="502"/>
    <d v="2019-07-07T05:00: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x v="503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x v="504"/>
    <d v="2015-07-06T05:00: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x v="505"/>
    <d v="2016-02-21T06:00: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x v="506"/>
    <d v="2013-09-26T05:00: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x v="507"/>
    <d v="2016-01-21T06:00: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x v="508"/>
    <d v="2020-01-14T06:00: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x v="509"/>
    <d v="2018-09-20T05:00: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x v="510"/>
    <d v="2015-02-06T06:00: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x v="511"/>
    <d v="2016-04-14T05:00: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x v="512"/>
    <d v="2013-06-06T05:00: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x v="513"/>
    <d v="2012-03-21T05:00: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x v="514"/>
    <d v="2015-01-29T06:00: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x v="515"/>
    <d v="2016-11-28T06:00: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x v="516"/>
    <d v="2011-01-03T06:00: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x v="517"/>
    <d v="2016-12-25T06:00: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x v="518"/>
    <d v="2014-05-03T05:00:00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x v="519"/>
    <d v="2011-09-13T05:00: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x v="520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x v="521"/>
    <d v="2016-04-07T05:00: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x v="522"/>
    <d v="2016-08-09T05:00: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x v="523"/>
    <d v="2011-12-28T06:00: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x v="524"/>
    <d v="2011-10-19T05:00: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x v="187"/>
    <d v="2019-03-14T05:00: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x v="525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x v="526"/>
    <d v="2015-03-23T05:00: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x v="527"/>
    <d v="2011-12-05T06:00: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x v="521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x v="528"/>
    <d v="2014-07-12T05:00: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x v="529"/>
    <d v="2010-08-29T05:00: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x v="530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x v="514"/>
    <d v="2014-12-26T06:00: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x v="531"/>
    <d v="2015-08-05T05:00: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x v="532"/>
    <d v="2015-10-14T05:00: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x v="408"/>
    <d v="2014-05-04T05:00: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x v="533"/>
    <d v="2019-12-17T06:00: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x v="52"/>
    <d v="2014-05-23T05:00: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x v="534"/>
    <d v="2017-11-18T06:00:00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x v="535"/>
    <d v="2011-04-06T05:00:00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x v="536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x v="537"/>
    <d v="2011-08-19T05:00: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x v="538"/>
    <d v="2014-03-06T06:00: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x v="539"/>
    <d v="2011-05-14T05:00: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x v="504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x v="540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x v="541"/>
    <d v="2012-05-09T05:00: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x v="542"/>
    <d v="2010-03-28T05:00: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x v="543"/>
    <d v="2010-12-06T06:00: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x v="34"/>
    <d v="2019-03-12T05:00: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x v="151"/>
    <d v="2010-04-25T05:00: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x v="544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x v="545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x v="546"/>
    <d v="2010-07-24T05:00: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x v="547"/>
    <d v="2014-06-08T05:00: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x v="548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x v="549"/>
    <d v="2016-06-30T05:00: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x v="550"/>
    <d v="2010-04-06T05:00: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x v="551"/>
    <d v="2016-03-12T06:00: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x v="461"/>
    <d v="2019-12-05T06:00: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x v="552"/>
    <d v="2010-07-14T05:00: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x v="553"/>
    <d v="2015-02-20T06:00: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x v="554"/>
    <d v="2013-08-11T05:00: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x v="547"/>
    <d v="2014-06-16T05:00: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x v="61"/>
    <d v="2015-06-16T05:00: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x v="555"/>
    <d v="2019-05-15T05:00: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x v="556"/>
    <d v="2011-02-12T06:00: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x v="26"/>
    <d v="2015-11-13T06:00: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x v="557"/>
    <d v="2016-03-18T05:00: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x v="558"/>
    <d v="2014-03-25T05:00: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x v="425"/>
    <d v="2019-03-10T06:00: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x v="559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x v="560"/>
    <d v="2012-12-30T06:00: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x v="561"/>
    <d v="2013-08-06T05:00: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x v="562"/>
    <d v="2010-11-15T06:00: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x v="563"/>
    <d v="2017-09-04T05:00: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x v="564"/>
    <d v="2017-01-29T06:00: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x v="565"/>
    <d v="2016-05-09T05:00: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x v="566"/>
    <d v="2013-09-21T05:00: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x v="567"/>
    <d v="2014-06-14T05:00: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x v="568"/>
    <d v="2013-05-23T05:00: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x v="569"/>
    <d v="2011-05-07T05:00: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x v="570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x v="571"/>
    <d v="2016-09-18T05:00: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x v="572"/>
    <d v="2018-05-11T05:00: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x v="573"/>
    <d v="2015-07-21T05:00: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x v="510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x v="574"/>
    <d v="2020-02-10T06:00: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x v="575"/>
    <d v="2010-10-07T05:00: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x v="576"/>
    <d v="2010-07-10T05:00: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x v="577"/>
    <d v="2010-10-07T05:00: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x v="578"/>
    <d v="2016-07-08T05:00: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x v="579"/>
    <d v="2019-05-12T05:00: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x v="580"/>
    <d v="2019-03-30T05:00: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x v="581"/>
    <d v="2014-11-20T06:00: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x v="335"/>
    <d v="2015-11-11T06:00: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x v="582"/>
    <d v="2017-04-08T05:00: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x v="583"/>
    <d v="2013-03-13T05:00: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x v="584"/>
    <d v="2012-03-03T06:00: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x v="585"/>
    <d v="2016-11-22T06:00: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x v="586"/>
    <d v="2010-08-08T05:00: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x v="587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x v="588"/>
    <d v="2016-01-21T06:00: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x v="589"/>
    <d v="2017-03-20T05:00: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x v="590"/>
    <d v="2018-12-26T06:00: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x v="591"/>
    <d v="2017-03-19T05:00: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x v="592"/>
    <d v="2019-01-03T06:00: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x v="593"/>
    <d v="2018-10-17T05:00: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x v="594"/>
    <d v="2013-03-24T05:00: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x v="595"/>
    <d v="2018-05-03T05:00: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x v="596"/>
    <d v="2017-07-24T05:00: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x v="597"/>
    <d v="2010-10-31T05:00: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x v="598"/>
    <d v="2014-08-04T05:00: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x v="599"/>
    <d v="2014-03-09T06:00: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x v="600"/>
    <d v="2016-09-17T05:00: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x v="601"/>
    <d v="2016-04-10T05:00: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x v="334"/>
    <d v="2015-08-29T05:00: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x v="602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x v="603"/>
    <d v="2018-01-02T06:00:00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x v="604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x v="605"/>
    <d v="2015-09-22T05:00: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x v="64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x v="606"/>
    <d v="2015-08-30T05:00: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x v="607"/>
    <d v="2012-04-27T05:00:00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x v="608"/>
    <d v="2018-12-13T06:00: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x v="609"/>
    <d v="2010-10-30T05:00: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x v="540"/>
    <d v="2012-03-01T06:00: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x v="610"/>
    <d v="2011-07-23T05:00: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x v="611"/>
    <d v="2013-09-05T05:00: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x v="612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x v="613"/>
    <d v="2012-08-13T05:00: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x v="614"/>
    <d v="2017-07-05T05:00: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x v="89"/>
    <d v="2016-03-08T06:00: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x v="615"/>
    <d v="2010-08-04T05:00: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x v="616"/>
    <d v="2018-03-31T05:00: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x v="617"/>
    <d v="2016-05-06T05:00: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x v="618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x v="619"/>
    <d v="2019-09-18T05:00: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x v="620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x v="621"/>
    <d v="2016-08-29T05:00: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x v="34"/>
    <d v="2019-01-21T06:00: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x v="622"/>
    <d v="2019-10-23T05:00: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x v="623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x v="624"/>
    <d v="2011-12-27T06:00: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x v="625"/>
    <d v="2013-12-20T06:00: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x v="626"/>
    <d v="2018-09-18T05:00: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x v="627"/>
    <d v="2010-07-19T05:00: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x v="628"/>
    <d v="2015-09-16T05:00: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x v="629"/>
    <d v="2018-04-07T05:00: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x v="630"/>
    <d v="2017-03-15T05:00: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x v="631"/>
    <d v="2019-01-26T06:00: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x v="632"/>
    <d v="2013-11-10T06:00: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x v="633"/>
    <d v="2011-12-03T06:00: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x v="634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x v="635"/>
    <d v="2019-07-27T05:00: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x v="636"/>
    <d v="2017-11-03T05:00: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x v="637"/>
    <d v="2018-01-03T06:00: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x v="638"/>
    <d v="2015-11-30T06:00: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x v="639"/>
    <d v="2015-04-21T05:00: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x v="640"/>
    <d v="2018-04-02T05:00: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x v="641"/>
    <d v="2011-12-08T06:00: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x v="229"/>
    <d v="2019-06-26T05:00: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x v="66"/>
    <d v="2010-02-09T06:00: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x v="642"/>
    <d v="2011-04-03T05:00: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x v="643"/>
    <d v="2013-07-27T05:00: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x v="644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x v="645"/>
    <d v="2016-07-19T05:00: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x v="625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x v="646"/>
    <d v="2019-01-14T06:00: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x v="158"/>
    <d v="2019-01-13T06:00: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x v="647"/>
    <d v="2017-06-01T05:00: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x v="266"/>
    <d v="2012-04-26T05:00: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x v="648"/>
    <d v="2018-07-21T05:00: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x v="247"/>
    <d v="2016-01-26T06:00: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x v="570"/>
    <d v="2016-08-18T05:00: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x v="649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x v="650"/>
    <d v="2014-08-20T05:00: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x v="264"/>
    <d v="2017-12-03T06:00: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x v="0"/>
    <d v="2019-03-19T05:00: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x v="42"/>
    <d v="2014-08-06T05:00: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x v="341"/>
    <d v="2018-08-12T05:00: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x v="604"/>
    <d v="2018-01-08T06:00: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x v="122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x v="625"/>
    <d v="2013-12-26T06:00:00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x v="430"/>
    <d v="2011-10-22T05:00: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x v="156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x v="629"/>
    <d v="2018-04-03T05:00: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x v="92"/>
    <d v="2012-11-10T06:00: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x v="447"/>
    <d v="2013-06-29T05:00: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x v="138"/>
    <d v="2015-06-16T05:00: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x v="77"/>
    <d v="2018-04-21T05:00: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x v="405"/>
    <d v="2014-02-12T06:00: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x v="191"/>
    <d v="2018-08-11T05:00: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x v="612"/>
    <d v="2014-10-05T05:00: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x v="144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x v="201"/>
    <d v="2018-09-22T05:00: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x v="361"/>
    <d v="2013-06-29T05:00: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x v="642"/>
    <d v="2011-05-20T05:00: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x v="443"/>
    <d v="2012-06-04T05:00: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x v="334"/>
    <d v="2015-09-18T05:00: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x v="534"/>
    <d v="2017-11-19T06:00: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x v="269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x v="329"/>
    <d v="2015-08-07T05:00: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x v="211"/>
    <d v="2019-04-30T05:00: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x v="476"/>
    <d v="2012-05-20T05:00: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x v="258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x v="8"/>
    <d v="2013-09-22T05:00: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x v="443"/>
    <d v="2012-05-13T05:00: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x v="383"/>
    <d v="2018-07-01T05:00: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x v="79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x v="473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x v="608"/>
    <d v="2018-12-18T06:00: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x v="546"/>
    <d v="2010-07-15T05:00: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x v="150"/>
    <d v="2016-05-16T05:00: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x v="218"/>
    <d v="2014-10-29T05:00: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x v="364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x v="109"/>
    <d v="2012-10-16T05:00: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x v="139"/>
    <d v="2010-07-26T05:00: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x v="66"/>
    <d v="2010-03-06T06:00: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x v="106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x v="343"/>
    <d v="2011-01-16T06:00: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x v="169"/>
    <d v="2013-05-19T05:00: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x v="526"/>
    <d v="2015-03-21T05:00: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x v="104"/>
    <d v="2019-10-04T05:00: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x v="480"/>
    <d v="2014-01-01T06:00: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x v="252"/>
    <d v="2011-04-19T05:00: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x v="288"/>
    <d v="2016-03-25T05:00: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x v="974"/>
    <m/>
    <m/>
    <m/>
    <m/>
    <x v="4"/>
    <m/>
    <m/>
    <x v="7"/>
    <m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4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5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6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7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8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9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1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2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3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4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5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6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7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8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19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1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2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3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4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5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6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7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8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29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1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2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3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4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5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6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7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8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39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1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2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3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4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5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6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7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8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49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1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2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3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4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5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6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7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8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59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1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2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3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4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5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6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7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8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69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1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2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3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4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5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6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7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8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79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1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2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3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4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5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6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7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8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89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1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2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3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4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5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7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6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7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8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99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1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2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3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4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5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6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7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8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09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1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2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3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4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5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6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7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8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2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19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1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2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3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4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5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6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7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8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29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1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2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3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4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5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6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7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8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6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39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1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2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3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4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5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6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7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8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49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1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2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3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4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5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6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7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8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59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1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2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3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4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5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6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7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8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69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1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2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3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4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5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6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7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8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79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1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2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3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4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5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6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7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8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89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1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2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2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3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4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1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5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6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7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8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199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1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2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3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4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5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6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7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8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09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1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2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3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4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5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6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7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8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19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1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1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2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3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4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5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6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7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8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29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1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2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3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3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4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5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6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7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8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39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1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6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2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3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4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5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6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7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8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49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5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1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2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3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4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5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6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7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8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59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1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2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3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4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5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6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7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8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69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1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2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2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3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4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5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6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7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8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79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1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2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3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4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5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6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7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8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89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1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2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3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4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5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6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7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8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299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6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3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7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1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2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3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4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5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6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7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8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09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8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1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2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3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4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5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6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7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8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1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19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1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2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3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4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5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6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7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8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29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1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2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5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3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4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5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6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7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8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39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1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2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3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4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4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5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6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7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8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49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1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2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3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4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5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6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7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8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1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59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1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2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3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09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4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5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6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7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8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69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6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1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2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3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4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5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6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7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8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79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1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4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2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3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4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5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6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7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6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8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89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1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2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3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4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5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6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7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8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399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5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1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2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3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4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5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6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7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8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09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1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2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3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4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5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6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7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8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19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1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2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3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4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5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6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7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8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29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1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2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3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4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7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5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4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6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7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8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39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1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2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4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3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4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5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6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7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1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8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49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1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2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3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4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5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6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7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8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59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1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2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3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4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5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6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7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8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69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1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2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3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1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2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4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5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1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6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7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8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79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79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1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3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2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3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4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4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5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6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7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8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89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1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1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2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3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4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5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6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7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8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499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1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2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3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4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5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6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7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8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09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1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2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3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4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5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6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7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8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19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1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2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3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4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7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5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6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7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1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8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29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4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1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2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8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3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2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4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5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6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7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8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39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4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1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2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3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4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1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4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5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6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7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8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49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1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1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2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3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4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7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1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5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6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6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7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8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5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59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1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2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3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4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5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6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7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8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69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1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2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3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4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5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6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7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8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79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1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5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2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3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4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5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6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7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8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89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1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2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3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4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5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6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7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8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599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1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4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2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3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4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5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4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6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7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8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09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1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2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3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4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89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5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6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7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8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19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1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4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2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3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4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5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6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7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8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29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1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2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3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4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5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6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7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8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39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1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29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6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2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3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4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5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5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6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8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7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6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8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7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49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65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4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2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1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4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2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5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6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29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2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7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8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7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5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1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2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4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1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1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2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3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4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4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69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29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1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6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8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8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3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3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79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3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8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6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8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4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09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39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6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6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3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69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6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4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2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8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66676-5243-434C-8F70-6902467FA94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28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21BE2-04D5-3C49-8ADF-E3483922866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1">
    <format dxfId="27">
      <pivotArea type="all" dataOnly="0" outline="0" fieldPosition="0"/>
    </format>
    <format dxfId="26">
      <pivotArea type="all" dataOnly="0" outline="0" fieldPosition="0"/>
    </format>
    <format dxfId="25">
      <pivotArea type="origin" dataOnly="0" labelOnly="1" outline="0" fieldPosition="0"/>
    </format>
    <format dxfId="24">
      <pivotArea field="6" type="button" dataOnly="0" labelOnly="1" outline="0" axis="axisCol" fieldPosition="0"/>
    </format>
    <format dxfId="23">
      <pivotArea type="topRight" dataOnly="0" labelOnly="1" outline="0" fieldPosition="0"/>
    </format>
    <format dxfId="22">
      <pivotArea outline="0" collapsedLevelsAreSubtotals="1" fieldPosition="0"/>
    </format>
    <format dxfId="21">
      <pivotArea field="19" type="button" dataOnly="0" labelOnly="1" outline="0" axis="axisRow" fieldPosition="0"/>
    </format>
    <format dxfId="20">
      <pivotArea dataOnly="0" labelOnly="1" fieldPosition="0">
        <references count="1">
          <reference field="19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A6C46-37D6-2249-BAC2-AA1D2720ABD5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1">
    <format dxfId="16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20" zoomScaleNormal="120" workbookViewId="0">
      <selection activeCell="H1017" sqref="H1017"/>
    </sheetView>
  </sheetViews>
  <sheetFormatPr baseColWidth="10" defaultRowHeight="16" x14ac:dyDescent="0.2"/>
  <cols>
    <col min="1" max="1" width="4.1640625" customWidth="1"/>
    <col min="2" max="2" width="30.6640625" bestFit="1" customWidth="1"/>
    <col min="3" max="3" width="33.5" style="3" customWidth="1"/>
    <col min="6" max="6" width="13.83203125" style="4" bestFit="1" customWidth="1"/>
    <col min="8" max="8" width="13" bestFit="1" customWidth="1"/>
    <col min="9" max="9" width="16" bestFit="1" customWidth="1"/>
    <col min="12" max="13" width="11.1640625" bestFit="1" customWidth="1"/>
    <col min="14" max="14" width="26.83203125" bestFit="1" customWidth="1"/>
    <col min="15" max="15" width="26.5" bestFit="1" customWidth="1"/>
    <col min="18" max="18" width="28" bestFit="1" customWidth="1"/>
    <col min="19" max="19" width="14.33203125" bestFit="1" customWidth="1"/>
    <col min="20" max="20" width="17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N6</f>
        <v>43485.25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R2)-1)</f>
        <v>food</v>
      </c>
      <c r="T2" t="str">
        <f>RIGHT(R2,LEN(R2)-SEARCH("/",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>(((L2/60)/60)/24)+DATE(1970,1,1)</f>
        <v>42336.25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 R3)-1)</f>
        <v>music</v>
      </c>
      <c r="T3" t="str">
        <f t="shared" ref="T3:T66" si="4">RIGHT(R3,LEN(R3)-SEARCH("/",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ref="N4:N66" si="5">(((L4/60)/60)/24)+DATE(1970,1,1)</f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5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5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5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5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5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5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5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5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5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5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5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5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5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5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5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5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5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5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5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5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5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5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5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5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5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5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5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5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5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5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5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5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5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5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5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5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5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5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5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5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5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5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5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5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5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5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5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5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5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5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5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5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5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5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5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5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5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5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5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5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5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5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 R67)-1)</f>
        <v>theater</v>
      </c>
      <c r="T67" t="str">
        <f t="shared" ref="T67:T130" si="11">RIGHT(R67,LEN(R67)-SEARCH("/",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 R131)-1)</f>
        <v>food</v>
      </c>
      <c r="T131" t="str">
        <f t="shared" ref="T131:T194" si="17">RIGHT(R131,LEN(R131)-SEARCH("/",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 R195)-1)</f>
        <v>music</v>
      </c>
      <c r="T195" t="str">
        <f t="shared" ref="T195:T258" si="23">RIGHT(R195,LEN(R195)-SEARCH("/",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 R259)-1)</f>
        <v>theater</v>
      </c>
      <c r="T259" t="str">
        <f t="shared" ref="T259:T322" si="29">RIGHT(R259,LEN(R259)-SEARCH("/",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 R323)-1)</f>
        <v>film &amp; video</v>
      </c>
      <c r="T323" t="str">
        <f t="shared" ref="T323:T386" si="35">RIGHT(R323,LEN(R323)-SEARCH("/",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 R387)-1)</f>
        <v>publishing</v>
      </c>
      <c r="T387" t="str">
        <f t="shared" ref="T387:T450" si="41">RIGHT(R387,LEN(R387)-SEARCH("/",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 R451)-1)</f>
        <v>games</v>
      </c>
      <c r="T451" t="str">
        <f t="shared" ref="T451:T514" si="47">RIGHT(R451,LEN(R451)-SEARCH("/",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 R515)-1)</f>
        <v>film &amp; video</v>
      </c>
      <c r="T515" t="str">
        <f t="shared" ref="T515:T578" si="53">RIGHT(R515,LEN(R515)-SEARCH("/",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 R579)-1)</f>
        <v>music</v>
      </c>
      <c r="T579" t="str">
        <f t="shared" ref="T579:T642" si="59">RIGHT(R579,LEN(R579)-SEARCH("/",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 R643)-1)</f>
        <v>theater</v>
      </c>
      <c r="T643" t="str">
        <f t="shared" ref="T643:T706" si="65">RIGHT(R643,LEN(R643)-SEARCH("/",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 R707)-1)</f>
        <v>publishing</v>
      </c>
      <c r="T707" t="str">
        <f t="shared" ref="T707:T770" si="71">RIGHT(R707,LEN(R707)-SEARCH("/",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 R771)-1)</f>
        <v>games</v>
      </c>
      <c r="T771" t="str">
        <f t="shared" ref="T771:T834" si="77">RIGHT(R771,LEN(R771)-SEARCH("/",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 R835)-1)</f>
        <v>publishing</v>
      </c>
      <c r="T835" t="str">
        <f t="shared" ref="T835:T898" si="83">RIGHT(R835,LEN(R835)-SEARCH("/",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 R899)-1)</f>
        <v>theater</v>
      </c>
      <c r="T899" t="str">
        <f t="shared" ref="T899:T962" si="89">RIGHT(R899,LEN(R899)-SEARCH("/",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 R963)-1)</f>
        <v>publishing</v>
      </c>
      <c r="T963" t="str">
        <f t="shared" ref="T963:T1001" si="95">RIGHT(R963,LEN(R963)-SEARCH("/",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0.39997558519241921"/>
      </colorScale>
    </cfRule>
  </conditionalFormatting>
  <conditionalFormatting sqref="G1:G1048576">
    <cfRule type="containsText" dxfId="15" priority="4" operator="containsText" text="live">
      <formula>NOT(ISERROR(SEARCH("live",G1)))</formula>
    </cfRule>
    <cfRule type="containsText" dxfId="14" priority="5" operator="containsText" text="canceled">
      <formula>NOT(ISERROR(SEARCH("canceled",G1)))</formula>
    </cfRule>
    <cfRule type="containsText" dxfId="13" priority="6" operator="containsText" text="successful">
      <formula>NOT(ISERROR(SEARCH("successful",G1)))</formula>
    </cfRule>
    <cfRule type="containsText" dxfId="12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DEC2-F749-8D4F-96EC-B73327890441}">
  <dimension ref="A1:F14"/>
  <sheetViews>
    <sheetView workbookViewId="0">
      <selection activeCell="F27" sqref="F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s="9" t="s">
        <v>2048</v>
      </c>
    </row>
    <row r="3" spans="1:6" x14ac:dyDescent="0.2">
      <c r="A3" s="10" t="s">
        <v>2049</v>
      </c>
      <c r="B3" s="10" t="s">
        <v>2038</v>
      </c>
      <c r="C3" s="9"/>
      <c r="D3" s="9"/>
      <c r="E3" s="9"/>
      <c r="F3" s="9"/>
    </row>
    <row r="4" spans="1:6" x14ac:dyDescent="0.2">
      <c r="A4" s="10" t="s">
        <v>2035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2037</v>
      </c>
    </row>
    <row r="5" spans="1:6" x14ac:dyDescent="0.2">
      <c r="A5" s="13" t="s">
        <v>2039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3" t="s">
        <v>2040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3" t="s">
        <v>2041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3" t="s">
        <v>2042</v>
      </c>
      <c r="B8" s="9"/>
      <c r="C8" s="9"/>
      <c r="D8" s="9"/>
      <c r="E8" s="9">
        <v>4</v>
      </c>
      <c r="F8" s="9">
        <v>4</v>
      </c>
    </row>
    <row r="9" spans="1:6" x14ac:dyDescent="0.2">
      <c r="A9" s="13" t="s">
        <v>2043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3" t="s">
        <v>2044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3" t="s">
        <v>2045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3" t="s">
        <v>2046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3" t="s">
        <v>2047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3" t="s">
        <v>2037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F41-660B-5849-AEB7-8BE865C49217}">
  <dimension ref="A1:G31"/>
  <sheetViews>
    <sheetView workbookViewId="0">
      <selection activeCell="F36" sqref="F36"/>
    </sheetView>
  </sheetViews>
  <sheetFormatPr baseColWidth="10" defaultRowHeight="16" x14ac:dyDescent="0.2"/>
  <cols>
    <col min="1" max="1" width="16.6640625" bestFit="1" customWidth="1"/>
    <col min="2" max="2" width="13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11" t="s">
        <v>6</v>
      </c>
      <c r="B1" s="12" t="s">
        <v>2048</v>
      </c>
    </row>
    <row r="2" spans="1:7" x14ac:dyDescent="0.2">
      <c r="A2" s="11" t="s">
        <v>2031</v>
      </c>
      <c r="B2" s="12" t="s">
        <v>2048</v>
      </c>
    </row>
    <row r="4" spans="1:7" x14ac:dyDescent="0.2">
      <c r="A4" s="11" t="s">
        <v>2049</v>
      </c>
      <c r="B4" s="11" t="s">
        <v>2038</v>
      </c>
      <c r="C4" s="12"/>
      <c r="D4" s="12"/>
      <c r="E4" s="12"/>
      <c r="F4" s="12"/>
      <c r="G4" s="12"/>
    </row>
    <row r="5" spans="1:7" x14ac:dyDescent="0.2">
      <c r="A5" s="11" t="s">
        <v>2035</v>
      </c>
      <c r="B5" s="12" t="s">
        <v>74</v>
      </c>
      <c r="C5" s="12" t="s">
        <v>14</v>
      </c>
      <c r="D5" s="12" t="s">
        <v>47</v>
      </c>
      <c r="E5" s="12" t="s">
        <v>20</v>
      </c>
      <c r="F5" s="12" t="s">
        <v>2036</v>
      </c>
      <c r="G5" s="12" t="s">
        <v>2037</v>
      </c>
    </row>
    <row r="6" spans="1:7" x14ac:dyDescent="0.2">
      <c r="A6" s="12" t="s">
        <v>2050</v>
      </c>
      <c r="B6" s="12">
        <v>1</v>
      </c>
      <c r="C6" s="12">
        <v>10</v>
      </c>
      <c r="D6" s="12">
        <v>2</v>
      </c>
      <c r="E6" s="12">
        <v>21</v>
      </c>
      <c r="F6" s="12"/>
      <c r="G6" s="12">
        <v>34</v>
      </c>
    </row>
    <row r="7" spans="1:7" x14ac:dyDescent="0.2">
      <c r="A7" s="12" t="s">
        <v>2051</v>
      </c>
      <c r="B7" s="12"/>
      <c r="C7" s="12"/>
      <c r="D7" s="12"/>
      <c r="E7" s="12">
        <v>4</v>
      </c>
      <c r="F7" s="12"/>
      <c r="G7" s="12">
        <v>4</v>
      </c>
    </row>
    <row r="8" spans="1:7" x14ac:dyDescent="0.2">
      <c r="A8" s="12" t="s">
        <v>2052</v>
      </c>
      <c r="B8" s="12">
        <v>4</v>
      </c>
      <c r="C8" s="12">
        <v>21</v>
      </c>
      <c r="D8" s="12">
        <v>1</v>
      </c>
      <c r="E8" s="12">
        <v>34</v>
      </c>
      <c r="F8" s="12"/>
      <c r="G8" s="12">
        <v>60</v>
      </c>
    </row>
    <row r="9" spans="1:7" x14ac:dyDescent="0.2">
      <c r="A9" s="12" t="s">
        <v>2053</v>
      </c>
      <c r="B9" s="12">
        <v>2</v>
      </c>
      <c r="C9" s="12">
        <v>12</v>
      </c>
      <c r="D9" s="12">
        <v>1</v>
      </c>
      <c r="E9" s="12">
        <v>22</v>
      </c>
      <c r="F9" s="12"/>
      <c r="G9" s="12">
        <v>37</v>
      </c>
    </row>
    <row r="10" spans="1:7" x14ac:dyDescent="0.2">
      <c r="A10" s="12" t="s">
        <v>2054</v>
      </c>
      <c r="B10" s="12"/>
      <c r="C10" s="12">
        <v>8</v>
      </c>
      <c r="D10" s="12"/>
      <c r="E10" s="12">
        <v>10</v>
      </c>
      <c r="F10" s="12"/>
      <c r="G10" s="12">
        <v>18</v>
      </c>
    </row>
    <row r="11" spans="1:7" x14ac:dyDescent="0.2">
      <c r="A11" s="12" t="s">
        <v>2055</v>
      </c>
      <c r="B11" s="12">
        <v>1</v>
      </c>
      <c r="C11" s="12">
        <v>7</v>
      </c>
      <c r="D11" s="12"/>
      <c r="E11" s="12">
        <v>9</v>
      </c>
      <c r="F11" s="12"/>
      <c r="G11" s="12">
        <v>17</v>
      </c>
    </row>
    <row r="12" spans="1:7" x14ac:dyDescent="0.2">
      <c r="A12" s="12" t="s">
        <v>2056</v>
      </c>
      <c r="B12" s="12">
        <v>4</v>
      </c>
      <c r="C12" s="12">
        <v>20</v>
      </c>
      <c r="D12" s="12"/>
      <c r="E12" s="12">
        <v>22</v>
      </c>
      <c r="F12" s="12"/>
      <c r="G12" s="12">
        <v>46</v>
      </c>
    </row>
    <row r="13" spans="1:7" x14ac:dyDescent="0.2">
      <c r="A13" s="12" t="s">
        <v>2057</v>
      </c>
      <c r="B13" s="12">
        <v>3</v>
      </c>
      <c r="C13" s="12">
        <v>19</v>
      </c>
      <c r="D13" s="12"/>
      <c r="E13" s="12">
        <v>23</v>
      </c>
      <c r="F13" s="12"/>
      <c r="G13" s="12">
        <v>45</v>
      </c>
    </row>
    <row r="14" spans="1:7" x14ac:dyDescent="0.2">
      <c r="A14" s="12" t="s">
        <v>2058</v>
      </c>
      <c r="B14" s="12">
        <v>1</v>
      </c>
      <c r="C14" s="12">
        <v>6</v>
      </c>
      <c r="D14" s="12"/>
      <c r="E14" s="12">
        <v>10</v>
      </c>
      <c r="F14" s="12"/>
      <c r="G14" s="12">
        <v>17</v>
      </c>
    </row>
    <row r="15" spans="1:7" x14ac:dyDescent="0.2">
      <c r="A15" s="12" t="s">
        <v>2059</v>
      </c>
      <c r="B15" s="12"/>
      <c r="C15" s="12">
        <v>3</v>
      </c>
      <c r="D15" s="12"/>
      <c r="E15" s="12">
        <v>4</v>
      </c>
      <c r="F15" s="12"/>
      <c r="G15" s="12">
        <v>7</v>
      </c>
    </row>
    <row r="16" spans="1:7" x14ac:dyDescent="0.2">
      <c r="A16" s="12" t="s">
        <v>2060</v>
      </c>
      <c r="B16" s="12"/>
      <c r="C16" s="12">
        <v>8</v>
      </c>
      <c r="D16" s="12">
        <v>1</v>
      </c>
      <c r="E16" s="12">
        <v>4</v>
      </c>
      <c r="F16" s="12"/>
      <c r="G16" s="12">
        <v>13</v>
      </c>
    </row>
    <row r="17" spans="1:7" x14ac:dyDescent="0.2">
      <c r="A17" s="12" t="s">
        <v>2061</v>
      </c>
      <c r="B17" s="12">
        <v>1</v>
      </c>
      <c r="C17" s="12">
        <v>6</v>
      </c>
      <c r="D17" s="12">
        <v>1</v>
      </c>
      <c r="E17" s="12">
        <v>13</v>
      </c>
      <c r="F17" s="12"/>
      <c r="G17" s="12">
        <v>21</v>
      </c>
    </row>
    <row r="18" spans="1:7" x14ac:dyDescent="0.2">
      <c r="A18" s="12" t="s">
        <v>2062</v>
      </c>
      <c r="B18" s="12">
        <v>4</v>
      </c>
      <c r="C18" s="12">
        <v>11</v>
      </c>
      <c r="D18" s="12">
        <v>1</v>
      </c>
      <c r="E18" s="12">
        <v>26</v>
      </c>
      <c r="F18" s="12"/>
      <c r="G18" s="12">
        <v>42</v>
      </c>
    </row>
    <row r="19" spans="1:7" x14ac:dyDescent="0.2">
      <c r="A19" s="12" t="s">
        <v>2063</v>
      </c>
      <c r="B19" s="12">
        <v>23</v>
      </c>
      <c r="C19" s="12">
        <v>132</v>
      </c>
      <c r="D19" s="12">
        <v>2</v>
      </c>
      <c r="E19" s="12">
        <v>187</v>
      </c>
      <c r="F19" s="12"/>
      <c r="G19" s="12">
        <v>344</v>
      </c>
    </row>
    <row r="20" spans="1:7" x14ac:dyDescent="0.2">
      <c r="A20" s="12" t="s">
        <v>2064</v>
      </c>
      <c r="B20" s="12"/>
      <c r="C20" s="12">
        <v>4</v>
      </c>
      <c r="D20" s="12"/>
      <c r="E20" s="12">
        <v>4</v>
      </c>
      <c r="F20" s="12"/>
      <c r="G20" s="12">
        <v>8</v>
      </c>
    </row>
    <row r="21" spans="1:7" x14ac:dyDescent="0.2">
      <c r="A21" s="12" t="s">
        <v>2065</v>
      </c>
      <c r="B21" s="12">
        <v>6</v>
      </c>
      <c r="C21" s="12">
        <v>30</v>
      </c>
      <c r="D21" s="12"/>
      <c r="E21" s="12">
        <v>49</v>
      </c>
      <c r="F21" s="12"/>
      <c r="G21" s="12">
        <v>85</v>
      </c>
    </row>
    <row r="22" spans="1:7" x14ac:dyDescent="0.2">
      <c r="A22" s="12" t="s">
        <v>2066</v>
      </c>
      <c r="B22" s="12"/>
      <c r="C22" s="12">
        <v>9</v>
      </c>
      <c r="D22" s="12"/>
      <c r="E22" s="12">
        <v>5</v>
      </c>
      <c r="F22" s="12"/>
      <c r="G22" s="12">
        <v>14</v>
      </c>
    </row>
    <row r="23" spans="1:7" x14ac:dyDescent="0.2">
      <c r="A23" s="12" t="s">
        <v>2067</v>
      </c>
      <c r="B23" s="12">
        <v>1</v>
      </c>
      <c r="C23" s="12">
        <v>5</v>
      </c>
      <c r="D23" s="12">
        <v>1</v>
      </c>
      <c r="E23" s="12">
        <v>9</v>
      </c>
      <c r="F23" s="12"/>
      <c r="G23" s="12">
        <v>16</v>
      </c>
    </row>
    <row r="24" spans="1:7" x14ac:dyDescent="0.2">
      <c r="A24" s="12" t="s">
        <v>2068</v>
      </c>
      <c r="B24" s="12">
        <v>3</v>
      </c>
      <c r="C24" s="12">
        <v>3</v>
      </c>
      <c r="D24" s="12"/>
      <c r="E24" s="12">
        <v>11</v>
      </c>
      <c r="F24" s="12"/>
      <c r="G24" s="12">
        <v>17</v>
      </c>
    </row>
    <row r="25" spans="1:7" x14ac:dyDescent="0.2">
      <c r="A25" s="12" t="s">
        <v>2069</v>
      </c>
      <c r="B25" s="12"/>
      <c r="C25" s="12">
        <v>7</v>
      </c>
      <c r="D25" s="12"/>
      <c r="E25" s="12">
        <v>14</v>
      </c>
      <c r="F25" s="12"/>
      <c r="G25" s="12">
        <v>21</v>
      </c>
    </row>
    <row r="26" spans="1:7" x14ac:dyDescent="0.2">
      <c r="A26" s="12" t="s">
        <v>2070</v>
      </c>
      <c r="B26" s="12">
        <v>1</v>
      </c>
      <c r="C26" s="12">
        <v>15</v>
      </c>
      <c r="D26" s="12">
        <v>2</v>
      </c>
      <c r="E26" s="12">
        <v>17</v>
      </c>
      <c r="F26" s="12"/>
      <c r="G26" s="12">
        <v>35</v>
      </c>
    </row>
    <row r="27" spans="1:7" x14ac:dyDescent="0.2">
      <c r="A27" s="12" t="s">
        <v>2071</v>
      </c>
      <c r="B27" s="12"/>
      <c r="C27" s="12">
        <v>16</v>
      </c>
      <c r="D27" s="12">
        <v>1</v>
      </c>
      <c r="E27" s="12">
        <v>28</v>
      </c>
      <c r="F27" s="12"/>
      <c r="G27" s="12">
        <v>45</v>
      </c>
    </row>
    <row r="28" spans="1:7" x14ac:dyDescent="0.2">
      <c r="A28" s="12" t="s">
        <v>2072</v>
      </c>
      <c r="B28" s="12">
        <v>2</v>
      </c>
      <c r="C28" s="12">
        <v>12</v>
      </c>
      <c r="D28" s="12">
        <v>1</v>
      </c>
      <c r="E28" s="12">
        <v>36</v>
      </c>
      <c r="F28" s="12"/>
      <c r="G28" s="12">
        <v>51</v>
      </c>
    </row>
    <row r="29" spans="1:7" x14ac:dyDescent="0.2">
      <c r="A29" s="12" t="s">
        <v>2073</v>
      </c>
      <c r="B29" s="12"/>
      <c r="C29" s="12"/>
      <c r="D29" s="12"/>
      <c r="E29" s="12">
        <v>3</v>
      </c>
      <c r="F29" s="12"/>
      <c r="G29" s="12">
        <v>3</v>
      </c>
    </row>
    <row r="30" spans="1:7" x14ac:dyDescent="0.2">
      <c r="A30" s="12" t="s">
        <v>2036</v>
      </c>
      <c r="B30" s="12"/>
      <c r="C30" s="12"/>
      <c r="D30" s="12"/>
      <c r="E30" s="12"/>
      <c r="F30" s="12"/>
      <c r="G30" s="12"/>
    </row>
    <row r="31" spans="1:7" x14ac:dyDescent="0.2">
      <c r="A31" s="12" t="s">
        <v>2037</v>
      </c>
      <c r="B31" s="12">
        <v>57</v>
      </c>
      <c r="C31" s="12">
        <v>364</v>
      </c>
      <c r="D31" s="12">
        <v>14</v>
      </c>
      <c r="E31" s="12">
        <v>565</v>
      </c>
      <c r="F31" s="12"/>
      <c r="G31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7A35-A6AD-524E-B7EA-67E8EA768C61}">
  <dimension ref="A1:F18"/>
  <sheetViews>
    <sheetView workbookViewId="0">
      <selection activeCell="K45" sqref="K4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s="9" t="s">
        <v>2048</v>
      </c>
    </row>
    <row r="2" spans="1:6" x14ac:dyDescent="0.2">
      <c r="A2" s="10" t="s">
        <v>2086</v>
      </c>
      <c r="B2" s="9" t="s">
        <v>2048</v>
      </c>
    </row>
    <row r="4" spans="1:6" x14ac:dyDescent="0.2">
      <c r="A4" s="10" t="s">
        <v>2049</v>
      </c>
      <c r="B4" s="10" t="s">
        <v>2038</v>
      </c>
      <c r="C4" s="9"/>
      <c r="D4" s="9"/>
      <c r="E4" s="9"/>
      <c r="F4" s="9"/>
    </row>
    <row r="5" spans="1:6" x14ac:dyDescent="0.2">
      <c r="A5" s="10" t="s">
        <v>2035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2037</v>
      </c>
    </row>
    <row r="6" spans="1:6" x14ac:dyDescent="0.2">
      <c r="A6" s="15" t="s">
        <v>2074</v>
      </c>
      <c r="B6" s="9">
        <v>6</v>
      </c>
      <c r="C6" s="9">
        <v>37</v>
      </c>
      <c r="D6" s="9">
        <v>1</v>
      </c>
      <c r="E6" s="9">
        <v>49</v>
      </c>
      <c r="F6" s="9">
        <v>93</v>
      </c>
    </row>
    <row r="7" spans="1:6" x14ac:dyDescent="0.2">
      <c r="A7" s="15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5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5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5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5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5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5" t="s">
        <v>2081</v>
      </c>
      <c r="B13" s="9">
        <v>8</v>
      </c>
      <c r="C13" s="9">
        <v>35</v>
      </c>
      <c r="D13" s="9">
        <v>1</v>
      </c>
      <c r="E13" s="9">
        <v>40</v>
      </c>
      <c r="F13" s="9">
        <v>84</v>
      </c>
    </row>
    <row r="14" spans="1:6" x14ac:dyDescent="0.2">
      <c r="A14" s="15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5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5" t="s">
        <v>2084</v>
      </c>
      <c r="B16" s="9">
        <v>3</v>
      </c>
      <c r="C16" s="9">
        <v>26</v>
      </c>
      <c r="D16" s="9">
        <v>3</v>
      </c>
      <c r="E16" s="9">
        <v>46</v>
      </c>
      <c r="F16" s="9">
        <v>78</v>
      </c>
    </row>
    <row r="17" spans="1:6" x14ac:dyDescent="0.2">
      <c r="A17" s="15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5" t="s">
        <v>2037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AEEA-795A-E44F-9110-0B0BF73AF4F6}">
  <dimension ref="A1:H13"/>
  <sheetViews>
    <sheetView zoomScale="130" zoomScaleNormal="130" workbookViewId="0">
      <selection activeCell="G2" sqref="G2"/>
    </sheetView>
  </sheetViews>
  <sheetFormatPr baseColWidth="10" defaultRowHeight="16" x14ac:dyDescent="0.2"/>
  <cols>
    <col min="1" max="1" width="27" bestFit="1" customWidth="1"/>
    <col min="2" max="2" width="17.6640625" bestFit="1" customWidth="1"/>
    <col min="3" max="3" width="13.83203125" bestFit="1" customWidth="1"/>
    <col min="4" max="4" width="17.6640625" bestFit="1" customWidth="1"/>
    <col min="5" max="5" width="13" bestFit="1" customWidth="1"/>
    <col min="6" max="6" width="20.83203125" bestFit="1" customWidth="1"/>
    <col min="7" max="7" width="16.5" bestFit="1" customWidth="1"/>
    <col min="8" max="8" width="19.83203125" bestFit="1" customWidth="1"/>
  </cols>
  <sheetData>
    <row r="1" spans="1:8" x14ac:dyDescent="0.2">
      <c r="A1" s="14" t="s">
        <v>2087</v>
      </c>
      <c r="B1" s="14" t="s">
        <v>2088</v>
      </c>
      <c r="C1" s="14" t="s">
        <v>2089</v>
      </c>
      <c r="D1" s="14" t="s">
        <v>2105</v>
      </c>
      <c r="E1" s="14" t="s">
        <v>2090</v>
      </c>
      <c r="F1" s="14" t="s">
        <v>2091</v>
      </c>
      <c r="G1" s="14" t="s">
        <v>2092</v>
      </c>
      <c r="H1" s="14" t="s">
        <v>2106</v>
      </c>
    </row>
    <row r="2" spans="1:8" x14ac:dyDescent="0.2">
      <c r="A2" s="16" t="s">
        <v>2093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18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">
      <c r="A3" s="16" t="s">
        <v>2094</v>
      </c>
      <c r="B3">
        <f>COUNTIFS(Crowdfunding!$G:$G,"successful",Crowdfunding!$D:$D,"&gt;=1000",Crowdfunding!$D:$D,"&lt;5000")</f>
        <v>191</v>
      </c>
      <c r="C3">
        <f>COUNTIFS(Crowdfunding!$G:$G,"failed",Crowdfunding!$D:$D,"&gt;=1000",Crowdfunding!$D:$D,"&lt;5000")</f>
        <v>38</v>
      </c>
      <c r="D3">
        <f>COUNTIFS(Crowdfunding!$G:$G,"canceled",Crowdfunding!$D:$D,"&gt;=1000",Crowdfunding!$D:$D,"&lt;5000")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">
      <c r="A4" s="16" t="s">
        <v>2095</v>
      </c>
      <c r="B4">
        <f>COUNTIFS(Crowdfunding!$G:$G, "successful", Crowdfunding!$D:$D, "&gt;=5000", Crowdfunding!$D:$D, "&lt;10000")</f>
        <v>164</v>
      </c>
      <c r="C4">
        <f>COUNTIFS(Crowdfunding!$G:$G,"failed",Crowdfunding!$D:$D,"&gt;=5000",Crowdfunding!$D:$D,"&lt;10000")</f>
        <v>126</v>
      </c>
      <c r="D4">
        <f>COUNTIFS(Crowdfunding!$G:$G,"canceled",Crowdfunding!$D:$D,"&gt;=5000",Crowdfunding!$D:$D,"&lt;10000")</f>
        <v>25</v>
      </c>
      <c r="E4">
        <f t="shared" si="0"/>
        <v>315</v>
      </c>
      <c r="F4" s="18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6" t="s">
        <v>2096</v>
      </c>
      <c r="B5">
        <f>COUNTIFS(Crowdfunding!$G:$G, "successful", Crowdfunding!$D:$D, "&gt;=10000", Crowdfunding!$D:$D, "&lt;15000")</f>
        <v>4</v>
      </c>
      <c r="C5">
        <f>COUNTIFS(Crowdfunding!$G:$G,"failed",Crowdfunding!$D:$D,"&gt;=10000",Crowdfunding!$D:$D,"&lt;15000")</f>
        <v>5</v>
      </c>
      <c r="D5">
        <f>COUNTIFS(Crowdfunding!$G:$G,"canceled",Crowdfunding!$D:$D,"&gt;=10000",Crowdfunding!$D:$D,"&lt;15000")</f>
        <v>0</v>
      </c>
      <c r="E5">
        <f t="shared" si="0"/>
        <v>9</v>
      </c>
      <c r="F5" s="18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6" t="s">
        <v>2097</v>
      </c>
      <c r="B6">
        <f>COUNTIFS(Crowdfunding!$G:$G, "successful", Crowdfunding!$D:$D, "&gt;=15000", Crowdfunding!$D:$D, "&lt;20000")</f>
        <v>10</v>
      </c>
      <c r="C6">
        <f>COUNTIFS(Crowdfunding!$G:$G, "failed", Crowdfunding!$D:$D, "&gt;=15000", Crowdfunding!$D:$D, "&lt;20000")</f>
        <v>0</v>
      </c>
      <c r="D6">
        <f>COUNTIFS(Crowdfunding!$G:$G,"canceled",Crowdfunding!$D:$D,"&gt;=15000",Crowdfunding!$D:$D,"&lt;20000")</f>
        <v>0</v>
      </c>
      <c r="E6">
        <f t="shared" si="0"/>
        <v>10</v>
      </c>
      <c r="F6" s="18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6" t="s">
        <v>2098</v>
      </c>
      <c r="B7">
        <f>COUNTIFS(Crowdfunding!$G:$G, "successful", Crowdfunding!$D:$D, "&gt;=20000", Crowdfunding!$D:$D, "&lt;25000")</f>
        <v>7</v>
      </c>
      <c r="C7">
        <f>COUNTIFS(Crowdfunding!$G:$G, "failed", Crowdfunding!$D:$D, "&gt;=20000", Crowdfunding!$D:$D, "&lt;25000")</f>
        <v>0</v>
      </c>
      <c r="D7">
        <f>COUNTIFS(Crowdfunding!$G:$G,"canceled",Crowdfunding!$D:$D,"&gt;=20000",Crowdfunding!$D:$D,"&lt;25000")</f>
        <v>0</v>
      </c>
      <c r="E7">
        <f t="shared" si="0"/>
        <v>7</v>
      </c>
      <c r="F7" s="18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6" t="s">
        <v>2099</v>
      </c>
      <c r="B8">
        <f>COUNTIFS(Crowdfunding!$G:$G, "successful", Crowdfunding!$D:$D, "&gt;=25000", Crowdfunding!$D:$D, "&lt;30000")</f>
        <v>11</v>
      </c>
      <c r="C8">
        <f>COUNTIFS(Crowdfunding!$G:$G, "failed", Crowdfunding!$D:$D, "&gt;=25000", Crowdfunding!$D:$D, "&lt;30000")</f>
        <v>3</v>
      </c>
      <c r="D8">
        <f>COUNTIFS(Crowdfunding!$G:$G,"canceled",Crowdfunding!$D:$D,"&gt;=25000",Crowdfunding!$D:$D,"&lt;30000")</f>
        <v>0</v>
      </c>
      <c r="E8">
        <f t="shared" si="0"/>
        <v>14</v>
      </c>
      <c r="F8" s="18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s="16" t="s">
        <v>2100</v>
      </c>
      <c r="B9">
        <f>COUNTIFS(Crowdfunding!$G:$G, "successful", Crowdfunding!$D:$D, "&gt;=30000", Crowdfunding!$D:$D, "&lt;35000")</f>
        <v>7</v>
      </c>
      <c r="C9">
        <f>COUNTIFS(Crowdfunding!$G:$G, "failed", Crowdfunding!$D:$D, "&gt;=30000", Crowdfunding!$D:$D, "&lt;35000")</f>
        <v>0</v>
      </c>
      <c r="D9">
        <f>COUNTIFS(Crowdfunding!$G:$G,"canceled",Crowdfunding!$D:$D,"&gt;=30000",Crowdfunding!$D:$D,"&lt;35000")</f>
        <v>0</v>
      </c>
      <c r="E9">
        <f t="shared" si="0"/>
        <v>7</v>
      </c>
      <c r="F9" s="18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6" t="s">
        <v>2101</v>
      </c>
      <c r="B10">
        <f>COUNTIFS(Crowdfunding!$G:$G, "successful", Crowdfunding!$D:$D, "&gt;=35000", Crowdfunding!$D:$D, "&lt;40000")</f>
        <v>8</v>
      </c>
      <c r="C10">
        <f>COUNTIFS(Crowdfunding!$G:$G, "failed", Crowdfunding!$D:$D, "&gt;=35000", Crowdfunding!$D:$D, "&lt;40000")</f>
        <v>3</v>
      </c>
      <c r="D10">
        <f>COUNTIFS(Crowdfunding!$G:$G,"canceled",Crowdfunding!$D:$D,"&gt;=35000",Crowdfunding!$D:$D,"&lt;40000")</f>
        <v>1</v>
      </c>
      <c r="E10">
        <f t="shared" si="0"/>
        <v>12</v>
      </c>
      <c r="F10" s="18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s="16" t="s">
        <v>2102</v>
      </c>
      <c r="B11">
        <f>COUNTIFS(Crowdfunding!$G:$G, "successful", Crowdfunding!$D:$D, "&gt;=40000", Crowdfunding!$D:$D, "&lt;45000")</f>
        <v>11</v>
      </c>
      <c r="C11">
        <f>COUNTIFS(Crowdfunding!$G:$G, "failed", Crowdfunding!$D:$D, "&gt;=40000", Crowdfunding!$D:$D, "&lt;45000")</f>
        <v>3</v>
      </c>
      <c r="D11">
        <f>COUNTIFS(Crowdfunding!$G:$G,"canceled",Crowdfunding!$D:$D,"&gt;=40000",Crowdfunding!$D:$D,"&lt;45000")</f>
        <v>0</v>
      </c>
      <c r="E11">
        <f t="shared" si="0"/>
        <v>14</v>
      </c>
      <c r="F11" s="18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6" t="s">
        <v>2103</v>
      </c>
      <c r="B12">
        <f>COUNTIFS(Crowdfunding!$G:$G, "successful", Crowdfunding!$D:$D, "&gt;=45000", Crowdfunding!$D:$D, "&lt;50000")</f>
        <v>8</v>
      </c>
      <c r="C12">
        <f>COUNTIFS(Crowdfunding!$G:$G, "failed", Crowdfunding!$D:$D, "&gt;=45000", Crowdfunding!$D:$D, "&lt;50000")</f>
        <v>3</v>
      </c>
      <c r="D12">
        <f>COUNTIFS(Crowdfunding!$G:$G,"canceled",Crowdfunding!$D:$D,"&gt;=45000",Crowdfunding!$D:$D,"&lt;50000")</f>
        <v>0</v>
      </c>
      <c r="E12">
        <f t="shared" si="0"/>
        <v>11</v>
      </c>
      <c r="F12" s="18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16" t="s">
        <v>2104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18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D7B1-40A2-944E-AD2A-CDDCBE74F281}">
  <dimension ref="A1:M566"/>
  <sheetViews>
    <sheetView tabSelected="1" workbookViewId="0">
      <selection activeCell="S26" sqref="S26"/>
    </sheetView>
  </sheetViews>
  <sheetFormatPr baseColWidth="10" defaultRowHeight="16" x14ac:dyDescent="0.2"/>
  <cols>
    <col min="2" max="2" width="13" bestFit="1" customWidth="1"/>
    <col min="4" max="4" width="13" bestFit="1" customWidth="1"/>
    <col min="13" max="13" width="12" bestFit="1" customWidth="1"/>
  </cols>
  <sheetData>
    <row r="1" spans="1:13" x14ac:dyDescent="0.2">
      <c r="A1" s="1" t="s">
        <v>4</v>
      </c>
      <c r="B1" s="1" t="s">
        <v>5</v>
      </c>
      <c r="C1" s="1" t="s">
        <v>4</v>
      </c>
      <c r="D1" s="1" t="s">
        <v>5</v>
      </c>
      <c r="G1" t="s">
        <v>2107</v>
      </c>
      <c r="H1" t="s">
        <v>2109</v>
      </c>
      <c r="I1" t="s">
        <v>2108</v>
      </c>
      <c r="J1" t="s">
        <v>2110</v>
      </c>
      <c r="K1" t="s">
        <v>2111</v>
      </c>
      <c r="L1" t="s">
        <v>2112</v>
      </c>
      <c r="M1" t="s">
        <v>2113</v>
      </c>
    </row>
    <row r="2" spans="1:13" x14ac:dyDescent="0.2">
      <c r="A2" t="s">
        <v>20</v>
      </c>
      <c r="B2">
        <v>158</v>
      </c>
      <c r="C2" t="s">
        <v>14</v>
      </c>
      <c r="D2">
        <v>0</v>
      </c>
      <c r="G2" t="s">
        <v>20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C3" t="s">
        <v>14</v>
      </c>
      <c r="D3">
        <v>24</v>
      </c>
      <c r="G3" t="s">
        <v>14</v>
      </c>
      <c r="H3">
        <f>AVERAGE(D:D)</f>
        <v>585.61538461538464</v>
      </c>
      <c r="I3">
        <f>MEDIAN(D:D)</f>
        <v>114.5</v>
      </c>
      <c r="J3">
        <f>MIN(D:D)</f>
        <v>0</v>
      </c>
      <c r="K3">
        <f>MAX(D:D)</f>
        <v>6080</v>
      </c>
      <c r="L3">
        <f>_xlfn.VAR.P(D:D)</f>
        <v>921574.68174133555</v>
      </c>
      <c r="M3">
        <f>_xlfn.STDEV.P(D:D)</f>
        <v>959.98681331637863</v>
      </c>
    </row>
    <row r="4" spans="1:13" x14ac:dyDescent="0.2">
      <c r="A4" t="s">
        <v>20</v>
      </c>
      <c r="B4">
        <v>174</v>
      </c>
      <c r="C4" t="s">
        <v>14</v>
      </c>
      <c r="D4">
        <v>53</v>
      </c>
    </row>
    <row r="5" spans="1:13" x14ac:dyDescent="0.2">
      <c r="A5" t="s">
        <v>20</v>
      </c>
      <c r="B5">
        <v>227</v>
      </c>
      <c r="C5" t="s">
        <v>14</v>
      </c>
      <c r="D5">
        <v>18</v>
      </c>
    </row>
    <row r="6" spans="1:13" x14ac:dyDescent="0.2">
      <c r="A6" t="s">
        <v>20</v>
      </c>
      <c r="B6">
        <v>220</v>
      </c>
      <c r="C6" t="s">
        <v>14</v>
      </c>
      <c r="D6">
        <v>44</v>
      </c>
    </row>
    <row r="7" spans="1:13" x14ac:dyDescent="0.2">
      <c r="A7" t="s">
        <v>20</v>
      </c>
      <c r="B7">
        <v>98</v>
      </c>
      <c r="C7" t="s">
        <v>14</v>
      </c>
      <c r="D7">
        <v>27</v>
      </c>
    </row>
    <row r="8" spans="1:13" x14ac:dyDescent="0.2">
      <c r="A8" t="s">
        <v>20</v>
      </c>
      <c r="B8">
        <v>100</v>
      </c>
      <c r="C8" t="s">
        <v>14</v>
      </c>
      <c r="D8">
        <v>55</v>
      </c>
    </row>
    <row r="9" spans="1:13" x14ac:dyDescent="0.2">
      <c r="A9" t="s">
        <v>20</v>
      </c>
      <c r="B9">
        <v>1249</v>
      </c>
      <c r="C9" t="s">
        <v>14</v>
      </c>
      <c r="D9">
        <v>200</v>
      </c>
    </row>
    <row r="10" spans="1:13" x14ac:dyDescent="0.2">
      <c r="A10" t="s">
        <v>20</v>
      </c>
      <c r="B10">
        <v>1396</v>
      </c>
      <c r="C10" t="s">
        <v>14</v>
      </c>
      <c r="D10">
        <v>452</v>
      </c>
    </row>
    <row r="11" spans="1:13" x14ac:dyDescent="0.2">
      <c r="A11" t="s">
        <v>20</v>
      </c>
      <c r="B11">
        <v>890</v>
      </c>
      <c r="C11" t="s">
        <v>14</v>
      </c>
      <c r="D11">
        <v>674</v>
      </c>
    </row>
    <row r="12" spans="1:13" x14ac:dyDescent="0.2">
      <c r="A12" t="s">
        <v>20</v>
      </c>
      <c r="B12">
        <v>142</v>
      </c>
      <c r="C12" t="s">
        <v>14</v>
      </c>
      <c r="D12">
        <v>558</v>
      </c>
    </row>
    <row r="13" spans="1:13" x14ac:dyDescent="0.2">
      <c r="A13" t="s">
        <v>20</v>
      </c>
      <c r="B13">
        <v>2673</v>
      </c>
      <c r="C13" t="s">
        <v>14</v>
      </c>
      <c r="D13">
        <v>15</v>
      </c>
    </row>
    <row r="14" spans="1:13" x14ac:dyDescent="0.2">
      <c r="A14" t="s">
        <v>20</v>
      </c>
      <c r="B14">
        <v>163</v>
      </c>
      <c r="C14" t="s">
        <v>14</v>
      </c>
      <c r="D14">
        <v>2307</v>
      </c>
    </row>
    <row r="15" spans="1:13" x14ac:dyDescent="0.2">
      <c r="A15" t="s">
        <v>20</v>
      </c>
      <c r="B15">
        <v>2220</v>
      </c>
      <c r="C15" t="s">
        <v>14</v>
      </c>
      <c r="D15">
        <v>88</v>
      </c>
    </row>
    <row r="16" spans="1:13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19" operator="containsText" text="Failed">
      <formula>NOT(ISERROR(SEARCH("Failed",A1)))</formula>
    </cfRule>
    <cfRule type="containsText" dxfId="10" priority="18" operator="containsText" text="successful">
      <formula>NOT(ISERROR(SEARCH("successful",A1)))</formula>
    </cfRule>
    <cfRule type="containsText" dxfId="9" priority="17" operator="containsText" text="canceled">
      <formula>NOT(ISERROR(SEARCH("canceled",A1)))</formula>
    </cfRule>
    <cfRule type="containsText" dxfId="8" priority="16" operator="containsText" text="live">
      <formula>NOT(ISERROR(SEARCH("live",A1)))</formula>
    </cfRule>
  </conditionalFormatting>
  <conditionalFormatting sqref="C1:C1047940">
    <cfRule type="containsText" dxfId="7" priority="13" operator="containsText" text="successful">
      <formula>NOT(ISERROR(SEARCH("successful",C1)))</formula>
    </cfRule>
    <cfRule type="containsText" dxfId="6" priority="11" operator="containsText" text="live">
      <formula>NOT(ISERROR(SEARCH("live",C1)))</formula>
    </cfRule>
    <cfRule type="containsText" dxfId="5" priority="12" operator="containsText" text="canceled">
      <formula>NOT(ISERROR(SEARCH("canceled",C1)))</formula>
    </cfRule>
    <cfRule type="containsText" dxfId="4" priority="14" operator="containsText" text="Failed">
      <formula>NOT(ISERROR(SEARCH("Failed",C1)))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">
    <cfRule type="containsText" dxfId="3" priority="1" operator="containsText" text="live">
      <formula>NOT(ISERROR(SEARCH("live",G2)))</formula>
    </cfRule>
    <cfRule type="containsText" dxfId="2" priority="4" operator="containsText" text="Failed">
      <formula>NOT(ISERROR(SEARCH("Failed",G2)))</formula>
    </cfRule>
    <cfRule type="containsText" dxfId="1" priority="3" operator="containsText" text="successful">
      <formula>NOT(ISERROR(SEARCH("successful",G2)))</formula>
    </cfRule>
    <cfRule type="containsText" dxfId="0" priority="2" operator="containsText" text="canceled">
      <formula>NOT(ISERROR(SEARCH("canceled",G2)))</formula>
    </cfRule>
  </conditionalFormatting>
  <conditionalFormatting sqref="G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Pivot Table + Chart</vt:lpstr>
      <vt:lpstr>Sub-Category Table + Chart</vt:lpstr>
      <vt:lpstr>Sheet3</vt:lpstr>
      <vt:lpstr>Sheet4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2023-08-08T01:26:52Z</dcterms:modified>
</cp:coreProperties>
</file>