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chou/Desktop/Data Analysis Bootcamp/Week 1/Starter_Code/"/>
    </mc:Choice>
  </mc:AlternateContent>
  <xr:revisionPtr revIDLastSave="0" documentId="13_ncr:1_{394E6CFC-4834-4846-BAA7-F5FB5A77E7A4}" xr6:coauthVersionLast="47" xr6:coauthVersionMax="47" xr10:uidLastSave="{00000000-0000-0000-0000-000000000000}"/>
  <bookViews>
    <workbookView xWindow="0" yWindow="500" windowWidth="33600" windowHeight="19420" activeTab="1" xr2:uid="{00000000-000D-0000-FFFF-FFFF00000000}"/>
  </bookViews>
  <sheets>
    <sheet name="Crowdfunding" sheetId="1" r:id="rId1"/>
    <sheet name="Campaign Pivot Table + Chart" sheetId="2" r:id="rId2"/>
    <sheet name="Sub-Category Table + Chart" sheetId="4" r:id="rId3"/>
    <sheet name="Outome + Goal" sheetId="7" r:id="rId4"/>
    <sheet name="Goal Analysis" sheetId="8" r:id="rId5"/>
    <sheet name="Statistical Analysis" sheetId="9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H3" i="9"/>
  <c r="H2" i="9"/>
  <c r="I3" i="9"/>
  <c r="I2" i="9"/>
  <c r="D13" i="8"/>
  <c r="D12" i="8"/>
  <c r="D11" i="8"/>
  <c r="D10" i="8"/>
  <c r="D9" i="8"/>
  <c r="D8" i="8"/>
  <c r="D7" i="8"/>
  <c r="D6" i="8"/>
  <c r="D5" i="8"/>
  <c r="D4" i="8"/>
  <c r="D3" i="8"/>
  <c r="C3" i="8"/>
  <c r="D2" i="8"/>
  <c r="C13" i="8"/>
  <c r="C12" i="8"/>
  <c r="C11" i="8"/>
  <c r="C10" i="8"/>
  <c r="C9" i="8"/>
  <c r="C8" i="8"/>
  <c r="C7" i="8"/>
  <c r="C6" i="8"/>
  <c r="B6" i="8"/>
  <c r="C5" i="8"/>
  <c r="C4" i="8"/>
  <c r="B3" i="8"/>
  <c r="B13" i="8"/>
  <c r="E13" i="8" s="1"/>
  <c r="B12" i="8"/>
  <c r="B11" i="8"/>
  <c r="E11" i="8" s="1"/>
  <c r="B10" i="8"/>
  <c r="B9" i="8"/>
  <c r="E9" i="8" s="1"/>
  <c r="B8" i="8"/>
  <c r="B7" i="8"/>
  <c r="E7" i="8" s="1"/>
  <c r="B5" i="8"/>
  <c r="B4" i="8"/>
  <c r="E4" i="8" s="1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2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8" l="1"/>
  <c r="E10" i="8"/>
  <c r="E6" i="8"/>
  <c r="H6" i="8" s="1"/>
  <c r="E8" i="8"/>
  <c r="G4" i="8"/>
  <c r="G5" i="8"/>
  <c r="H7" i="8"/>
  <c r="E12" i="8"/>
  <c r="F12" i="8" s="1"/>
  <c r="H13" i="8"/>
  <c r="H4" i="8"/>
  <c r="G6" i="8"/>
  <c r="H5" i="8"/>
  <c r="G7" i="8"/>
  <c r="G9" i="8"/>
  <c r="H8" i="8"/>
  <c r="G8" i="8"/>
  <c r="G10" i="8"/>
  <c r="H9" i="8"/>
  <c r="G11" i="8"/>
  <c r="H10" i="8"/>
  <c r="H11" i="8"/>
  <c r="G13" i="8"/>
  <c r="H12" i="8"/>
  <c r="E2" i="8"/>
  <c r="G2" i="8" s="1"/>
  <c r="E3" i="8"/>
  <c r="H3" i="8" s="1"/>
  <c r="F13" i="8"/>
  <c r="F11" i="8"/>
  <c r="F10" i="8"/>
  <c r="F9" i="8"/>
  <c r="F8" i="8"/>
  <c r="F7" i="8"/>
  <c r="F6" i="8"/>
  <c r="F5" i="8"/>
  <c r="F4" i="8"/>
  <c r="G12" i="8" l="1"/>
  <c r="H2" i="8"/>
  <c r="F3" i="8"/>
  <c r="F2" i="8"/>
  <c r="G3" i="8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<sst xmlns="http://schemas.openxmlformats.org/spreadsheetml/2006/main" count="7066" uniqueCount="2114">
  <si>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</si>
  <si>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</si>
  <si>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</si>
  <si>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</si>
  <si>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</si>
  <si>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</si>
  <si>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</si>
  <si>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</si>
  <si>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</si>
  <si>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</si>
  <si>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</si>
  <si>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</si>
  <si>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</si>
  <si>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</si>
  <si>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</si>
  <si>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</si>
  <si>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</si>
  <si>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</si>
  <si>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</si>
  <si>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</si>
  <si>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</si>
  <si>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</si>
  <si>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</si>
  <si>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</si>
  <si>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</si>
  <si>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</si>
  <si>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</si>
  <si>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</si>
  <si>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</si>
  <si>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</si>
  <si>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</si>
  <si>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</si>
  <si>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</si>
  <si>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</si>
  <si>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</si>
  <si>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</si>
  <si>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</si>
  <si>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</si>
  <si>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</si>
  <si>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</si>
  <si>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</si>
  <si>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</si>
  <si>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</si>
  <si>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</si>
  <si>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</si>
  <si>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</si>
  <si>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</si>
  <si>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</si>
  <si>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</si>
  <si>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</si>
  <si>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</si>
  <si>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</si>
  <si>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</si>
  <si>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</si>
  <si>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</si>
  <si>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</si>
  <si>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</si>
  <si>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</si>
  <si>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</si>
  <si>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</si>
  <si>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</si>
  <si>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</si>
  <si>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</si>
  <si>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</si>
  <si>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</si>
  <si>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</si>
  <si>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</si>
  <si>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</si>
  <si>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</si>
  <si>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</si>
  <si>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</si>
  <si>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</si>
  <si>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</si>
  <si>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</si>
  <si>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</si>
  <si>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</si>
  <si>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</si>
  <si>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</si>
  <si>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</si>
  <si>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</si>
  <si>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</si>
  <si>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</si>
  <si>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</si>
  <si>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</si>
  <si>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</si>
  <si>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</si>
  <si>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</si>
  <si>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</si>
  <si>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</si>
  <si>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</si>
  <si>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</si>
  <si>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</si>
  <si>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</si>
  <si>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</si>
  <si>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</si>
  <si>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</si>
  <si>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</si>
  <si>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</si>
  <si>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</si>
  <si>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</si>
  <si>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</si>
  <si>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</si>
  <si>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</si>
  <si>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</si>
  <si>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</si>
  <si>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</si>
  <si>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</si>
  <si>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</si>
  <si>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</si>
  <si>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</si>
  <si>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</si>
  <si>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</si>
  <si>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</si>
  <si>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</si>
  <si>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</si>
  <si>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</si>
  <si>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</si>
  <si>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</si>
  <si>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</si>
  <si>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</si>
  <si>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</si>
  <si>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</si>
  <si>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</si>
  <si>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</si>
  <si>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</si>
  <si>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</si>
  <si>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</si>
  <si>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</si>
  <si>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</si>
  <si>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</si>
  <si>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</si>
  <si>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</si>
  <si>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</si>
  <si>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</si>
  <si>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</si>
  <si>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</si>
  <si>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</si>
  <si>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</si>
  <si>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</si>
  <si>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</si>
  <si>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</si>
  <si>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</si>
  <si>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</si>
  <si>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</si>
  <si>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</si>
  <si>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</si>
  <si>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</si>
  <si>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</si>
  <si>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</si>
  <si>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</si>
  <si>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</si>
  <si>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</si>
  <si>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</si>
  <si>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</si>
  <si>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</si>
  <si>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</si>
  <si>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</si>
  <si>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</si>
  <si>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</si>
  <si>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</si>
  <si>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</si>
  <si>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</si>
  <si>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</si>
  <si>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</si>
  <si>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</si>
  <si>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</si>
  <si>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</si>
  <si>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</si>
  <si>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</si>
  <si>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</si>
  <si>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</si>
  <si>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</si>
  <si>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</si>
  <si>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</si>
  <si>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</si>
  <si>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</si>
  <si>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</si>
  <si>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</si>
  <si>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</si>
  <si>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</si>
  <si>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</si>
  <si>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</si>
  <si>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</si>
  <si>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</si>
  <si>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</si>
  <si>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</si>
  <si>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</si>
  <si>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</si>
  <si>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</si>
  <si>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</si>
  <si>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</si>
  <si>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</si>
  <si>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</si>
  <si>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</si>
  <si>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</si>
  <si>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</si>
  <si>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</si>
  <si>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</si>
  <si>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</si>
  <si>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</si>
  <si>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</si>
  <si>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</si>
  <si>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</si>
  <si>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</si>
  <si>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</si>
  <si>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</si>
  <si>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</si>
  <si>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</si>
  <si>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</si>
  <si>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</si>
  <si>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</si>
  <si>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</si>
  <si>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</si>
  <si>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</si>
  <si>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</si>
  <si>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</si>
  <si>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</si>
  <si>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</si>
  <si>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</si>
  <si>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</si>
  <si>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</si>
  <si>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</si>
  <si>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</si>
  <si>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</si>
  <si>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</si>
  <si>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</si>
  <si>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</si>
  <si>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</si>
  <si>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</si>
  <si>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</si>
  <si>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</si>
  <si>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</si>
  <si>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</si>
  <si>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</si>
  <si>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</si>
  <si>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</si>
  <si>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</si>
  <si>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</si>
  <si>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</si>
  <si>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</si>
  <si>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</si>
  <si>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</si>
  <si>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</si>
  <si>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</si>
  <si>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</si>
  <si>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</si>
  <si>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</si>
  <si>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</si>
  <si>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</si>
  <si>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</si>
  <si>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</si>
  <si>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</si>
  <si>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</si>
  <si>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</si>
  <si>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</si>
  <si>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</si>
  <si>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</si>
  <si>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</si>
  <si>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</si>
  <si>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</si>
  <si>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</si>
  <si>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</si>
  <si>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</si>
  <si>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</si>
  <si>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</si>
  <si>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</si>
  <si>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</si>
  <si>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</si>
  <si>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</si>
  <si>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</si>
  <si>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</si>
  <si>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</si>
  <si>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</si>
  <si>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</si>
  <si>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</si>
  <si>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</si>
  <si>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</si>
  <si>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</si>
  <si>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</si>
  <si>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</si>
  <si>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</si>
  <si>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</si>
  <si>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</si>
  <si>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</si>
  <si>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</si>
  <si>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</si>
  <si>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</si>
  <si>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</si>
  <si>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</si>
  <si>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</si>
  <si>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</si>
  <si>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</si>
  <si>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</si>
  <si>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</si>
  <si>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</si>
  <si>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</si>
  <si>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</si>
  <si>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</si>
  <si>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</si>
  <si>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</si>
  <si>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</si>
  <si>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</si>
  <si>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</si>
  <si>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</si>
  <si>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</si>
  <si>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</si>
  <si>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</si>
  <si>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</si>
  <si>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</si>
  <si>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</si>
  <si>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</si>
  <si>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</si>
  <si>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</si>
  <si>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</si>
  <si>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</si>
  <si>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</si>
  <si>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</si>
  <si>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</si>
  <si>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</si>
  <si>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</si>
  <si>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</si>
  <si>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</si>
  <si>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</si>
  <si>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</si>
  <si>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</si>
  <si>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</si>
  <si>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</si>
  <si>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</si>
  <si>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</si>
  <si>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</si>
  <si>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</si>
  <si>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</si>
  <si>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</si>
  <si>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</si>
  <si>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</si>
  <si>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</si>
  <si>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</si>
  <si>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</si>
  <si>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</si>
  <si>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</si>
  <si>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</si>
  <si>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</si>
  <si>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</si>
  <si>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</si>
  <si>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</si>
  <si>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</si>
  <si>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</si>
  <si>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</si>
  <si>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</si>
  <si>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</si>
  <si>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</si>
  <si>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</si>
  <si>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</si>
  <si>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</si>
  <si>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</si>
  <si>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</si>
  <si>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</si>
  <si>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</si>
  <si>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</si>
  <si>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</si>
  <si>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</si>
  <si>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</si>
  <si>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</si>
  <si>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</si>
  <si>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</si>
  <si>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</si>
  <si>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</si>
  <si>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</si>
  <si>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</si>
  <si>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</si>
  <si>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</si>
  <si>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</si>
  <si>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</si>
  <si>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</si>
  <si>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</si>
  <si>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</si>
  <si>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</si>
  <si>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</si>
  <si>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</si>
  <si>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</si>
  <si>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</si>
  <si>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</si>
  <si>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</si>
  <si>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</si>
  <si>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</si>
  <si>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</si>
  <si>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</si>
  <si>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</si>
  <si>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</si>
  <si>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</si>
  <si>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</si>
  <si>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</si>
  <si>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</si>
  <si>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</si>
  <si>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</si>
  <si>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</si>
  <si>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</si>
  <si>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</si>
  <si>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</si>
  <si>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</si>
  <si>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</si>
  <si>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</si>
  <si>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</si>
  <si>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</si>
  <si>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</si>
  <si>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</si>
  <si>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</si>
  <si>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</si>
  <si>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</si>
  <si>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</si>
  <si>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</si>
  <si>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</si>
  <si>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</si>
  <si>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</si>
  <si>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</si>
  <si>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</si>
  <si>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</si>
  <si>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</si>
  <si>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</si>
  <si>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</si>
  <si>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</si>
  <si>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</si>
  <si>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</si>
  <si>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</si>
  <si>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</si>
  <si>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</si>
  <si>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</si>
  <si>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</si>
  <si>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</si>
  <si>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</si>
  <si>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</si>
  <si>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</si>
  <si>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</si>
  <si>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</si>
  <si>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</si>
  <si>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</si>
  <si>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</si>
  <si>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</si>
  <si>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</si>
  <si>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</si>
  <si>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</si>
  <si>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</si>
  <si>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</si>
  <si>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</si>
  <si>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</si>
  <si>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</si>
  <si>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</si>
  <si>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</si>
  <si>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</si>
  <si>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</si>
  <si>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</si>
  <si>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</si>
  <si>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</si>
  <si>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</si>
  <si>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</si>
  <si>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</si>
  <si>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</si>
  <si>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</si>
  <si>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</si>
  <si>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</si>
  <si>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</si>
  <si>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</si>
  <si>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</si>
  <si>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</si>
  <si>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</si>
  <si>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</si>
  <si>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</si>
  <si>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</si>
  <si>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</si>
  <si>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</si>
  <si>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</si>
  <si>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</si>
  <si>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</si>
  <si>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</si>
  <si>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</si>
  <si>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</si>
  <si>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</si>
  <si>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</si>
  <si>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</si>
  <si>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</si>
  <si>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</si>
  <si>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</si>
  <si>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</si>
  <si>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</si>
  <si>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</si>
  <si>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</si>
  <si>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</si>
  <si>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</si>
  <si>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</si>
  <si>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</si>
  <si>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</si>
  <si>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</si>
  <si>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</si>
  <si>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</si>
  <si>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</si>
  <si>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</si>
  <si>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</si>
  <si>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</si>
  <si>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</si>
  <si>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</si>
  <si>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</si>
  <si>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</si>
  <si>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</si>
  <si>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</si>
  <si>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</si>
  <si>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</si>
  <si>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</si>
  <si>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</si>
  <si>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</si>
  <si>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</si>
  <si>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</si>
  <si>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</si>
  <si>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</si>
  <si>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</si>
  <si>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</si>
  <si>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</si>
  <si>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</si>
  <si>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</si>
  <si>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</si>
  <si>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</si>
  <si>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</si>
  <si>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</si>
  <si>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</si>
  <si>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</si>
  <si>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</si>
  <si>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</si>
  <si>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</si>
  <si>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</si>
  <si>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</si>
  <si>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</si>
  <si>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</si>
  <si>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</si>
  <si>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</si>
  <si>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</si>
  <si>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</si>
  <si>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</si>
  <si>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</si>
  <si>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</si>
  <si>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</si>
  <si>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</si>
  <si>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</si>
  <si>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</si>
  <si>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</si>
  <si>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</si>
  <si>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</si>
  <si>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</si>
  <si>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</si>
  <si>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</si>
  <si>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</si>
  <si>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</si>
  <si>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</si>
  <si>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</si>
  <si>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</si>
  <si>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</si>
  <si>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</si>
  <si>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</si>
  <si>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</si>
  <si>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</si>
  <si>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</si>
  <si>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</si>
  <si>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</si>
  <si>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</si>
  <si>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</si>
  <si>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</si>
  <si>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</si>
  <si>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</si>
  <si>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</si>
  <si>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</si>
  <si>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</si>
  <si>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</si>
  <si>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</si>
  <si>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</si>
  <si>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</si>
  <si>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</si>
  <si>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</si>
  <si>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</si>
  <si>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</si>
  <si>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</si>
  <si>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</si>
  <si>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</si>
  <si>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</si>
  <si>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</si>
  <si>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</si>
  <si>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</si>
  <si>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</si>
  <si>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</si>
  <si>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</si>
  <si>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</si>
  <si>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</si>
  <si>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</si>
  <si>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</si>
  <si>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</si>
  <si>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</si>
  <si>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</si>
  <si>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</si>
  <si>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</si>
  <si>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</si>
  <si>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</si>
  <si>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</si>
  <si>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</si>
  <si>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</si>
  <si>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</si>
  <si>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</si>
  <si>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</si>
  <si>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</si>
  <si>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</si>
  <si>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</si>
  <si>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</si>
  <si>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</si>
  <si>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</si>
  <si>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</si>
  <si>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</si>
  <si>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</si>
  <si>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</si>
  <si>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</si>
  <si>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</si>
  <si>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</si>
  <si>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</si>
  <si>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</si>
  <si>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</si>
  <si>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</si>
  <si>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</si>
  <si>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</si>
  <si>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</si>
  <si>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</si>
  <si>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</si>
  <si>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</si>
  <si>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</si>
  <si>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</si>
  <si>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</si>
  <si>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</si>
  <si>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</si>
  <si>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</si>
  <si>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</si>
  <si>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</si>
  <si>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</si>
  <si>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</si>
  <si>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</si>
  <si>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</si>
  <si>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</si>
  <si>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</si>
  <si>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</si>
  <si>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</si>
  <si>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</si>
  <si>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</si>
  <si>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</si>
  <si>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</si>
  <si>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</si>
  <si>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</si>
  <si>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</si>
  <si>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</si>
  <si>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</si>
  <si>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</si>
  <si>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</si>
  <si>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</si>
  <si>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</si>
  <si>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</si>
  <si>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</si>
  <si>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</si>
  <si>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</si>
  <si>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</si>
  <si>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</si>
  <si>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</si>
  <si>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</si>
  <si>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</si>
  <si>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</si>
  <si>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</si>
  <si>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</si>
  <si>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</si>
  <si>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</si>
  <si>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</si>
  <si>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</si>
  <si>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</si>
  <si>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</si>
  <si>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</si>
  <si>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</si>
  <si>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</si>
  <si>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</si>
  <si>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</si>
  <si>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</si>
  <si>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</si>
  <si>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</si>
  <si>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</si>
  <si>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</si>
  <si>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</si>
  <si>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</si>
  <si>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</si>
  <si>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</si>
  <si>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</si>
  <si>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</si>
  <si>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</si>
  <si>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</si>
  <si>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</si>
  <si>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</si>
  <si>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</si>
  <si>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</si>
  <si>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</si>
  <si>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</si>
  <si>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</si>
  <si>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</si>
  <si>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</si>
  <si>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</si>
  <si>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</si>
  <si>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</si>
  <si>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</si>
  <si>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</si>
  <si>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</si>
  <si>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</si>
  <si>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</si>
  <si>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</si>
  <si>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</si>
  <si>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</si>
  <si>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</si>
  <si>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</si>
  <si>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</si>
  <si>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</si>
  <si>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</si>
  <si>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</si>
  <si>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</si>
  <si>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</si>
  <si>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</si>
  <si>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</si>
  <si>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</si>
  <si>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</si>
  <si>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</si>
  <si>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</si>
  <si>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</si>
  <si>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</si>
  <si>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</si>
  <si>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</si>
  <si>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</si>
  <si>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</si>
  <si>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</si>
  <si>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</si>
  <si>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</si>
  <si>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</si>
  <si>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</si>
  <si>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</si>
  <si>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</si>
  <si>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</si>
  <si>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</si>
  <si>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</si>
  <si>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</si>
  <si>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</si>
  <si>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</si>
  <si>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</si>
  <si>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</si>
  <si>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</si>
  <si>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</si>
  <si>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</si>
  <si>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</si>
  <si>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</si>
  <si>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</si>
  <si>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</si>
  <si>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</si>
  <si>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</si>
  <si>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</si>
  <si>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</si>
  <si>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</si>
  <si>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</si>
  <si>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</si>
  <si>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</si>
  <si>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</si>
  <si>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</si>
  <si>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</si>
  <si>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</si>
  <si>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</si>
  <si>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</si>
  <si>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</si>
  <si>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</si>
  <si>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</si>
  <si>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</si>
  <si>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</si>
  <si>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</si>
  <si>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</si>
  <si>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</si>
  <si>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</si>
  <si>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</si>
  <si>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</si>
  <si>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</si>
  <si>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</si>
  <si>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</si>
  <si>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</si>
  <si>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</si>
  <si>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</si>
  <si>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</si>
  <si>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</si>
  <si>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</si>
  <si>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</si>
  <si>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</si>
  <si>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</si>
  <si>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</si>
  <si>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</si>
  <si>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</si>
  <si>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</si>
  <si>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</si>
  <si>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</si>
  <si>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</si>
  <si>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</si>
  <si>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</si>
  <si>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</si>
  <si>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</si>
  <si>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</si>
  <si>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</si>
  <si>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</si>
  <si>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</si>
  <si>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</si>
  <si>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</si>
  <si>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</si>
  <si>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</si>
  <si>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</si>
  <si>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</si>
  <si>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</si>
  <si>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</si>
  <si>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</si>
  <si>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</si>
  <si>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</si>
  <si>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</si>
  <si>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</si>
  <si>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</si>
  <si>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</si>
  <si>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</si>
  <si>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</si>
  <si>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</si>
  <si>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</si>
  <si>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</si>
  <si>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</si>
  <si>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</si>
  <si>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</si>
  <si>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</si>
  <si>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</si>
  <si>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</si>
  <si>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</si>
  <si>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</si>
  <si>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</si>
  <si>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</si>
  <si>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</si>
  <si>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</si>
  <si>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</si>
  <si>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</si>
  <si>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</si>
  <si>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</si>
  <si>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</si>
  <si>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</si>
  <si>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</si>
  <si>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</si>
  <si>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</si>
  <si>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</si>
  <si>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</si>
  <si>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</si>
  <si>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</si>
  <si>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</si>
  <si>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</si>
  <si>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</si>
  <si>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</si>
  <si>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</si>
  <si>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</si>
  <si>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</si>
  <si>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</si>
  <si>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</si>
  <si>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</si>
  <si>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</si>
  <si>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</si>
  <si>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</si>
  <si>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</si>
  <si>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</si>
  <si>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</si>
  <si>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</si>
  <si>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</si>
  <si>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</si>
  <si>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</si>
  <si>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</si>
  <si>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</si>
  <si>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</si>
  <si>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</si>
  <si>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</si>
  <si>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</si>
  <si>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</si>
  <si>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</si>
  <si>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</si>
  <si>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</si>
  <si>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</si>
  <si>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</si>
  <si>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</si>
  <si>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</si>
  <si>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</si>
  <si>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</si>
  <si>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</si>
  <si>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</si>
  <si>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</si>
  <si>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</si>
  <si>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</si>
  <si>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</si>
  <si>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</si>
  <si>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</si>
  <si>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</si>
  <si>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</si>
  <si>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</si>
  <si>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</si>
  <si>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</si>
  <si>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</si>
  <si>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</si>
  <si>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</si>
  <si>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</si>
  <si>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</si>
  <si>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</si>
  <si>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</si>
  <si>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</si>
  <si>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</si>
  <si>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</si>
  <si>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</si>
  <si>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</si>
  <si>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</si>
  <si>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</si>
  <si>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</si>
  <si>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</si>
  <si>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</si>
  <si>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</si>
  <si>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</si>
  <si>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</si>
  <si>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</si>
  <si>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</si>
  <si>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</si>
  <si>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</si>
  <si>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</si>
  <si>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</si>
  <si>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</si>
  <si>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</si>
  <si>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</si>
  <si>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</si>
  <si>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</si>
  <si>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</si>
  <si>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</si>
  <si>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</si>
  <si>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</si>
  <si>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</si>
  <si>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</si>
  <si>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</si>
  <si>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</si>
  <si>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</si>
  <si>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</si>
  <si>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</si>
  <si>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</si>
  <si>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</si>
  <si>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</si>
  <si>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</si>
  <si>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</si>
  <si>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</si>
  <si>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</si>
  <si>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</si>
  <si>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</si>
  <si>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</si>
  <si>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</si>
  <si>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</si>
  <si>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</si>
  <si>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</si>
  <si>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</si>
  <si>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</si>
  <si>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</si>
  <si>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</si>
  <si>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</si>
  <si>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</si>
  <si>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</si>
  <si>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</si>
  <si>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</si>
  <si>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</si>
  <si>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</si>
  <si>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</si>
  <si>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</si>
  <si>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</si>
  <si>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</si>
  <si>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</si>
  <si>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</si>
  <si>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</si>
  <si>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</si>
  <si>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</si>
  <si>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</si>
  <si>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</si>
  <si>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</si>
  <si>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</si>
  <si>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</si>
  <si>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</si>
  <si>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</si>
  <si>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</si>
  <si>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</si>
  <si>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</si>
  <si>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</si>
  <si>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</si>
  <si>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</si>
  <si>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</si>
  <si>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</si>
  <si>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</si>
  <si>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</si>
  <si>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</si>
  <si>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</si>
  <si>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</si>
  <si>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</si>
  <si>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</si>
  <si>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</si>
  <si>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</si>
  <si>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</si>
  <si>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</si>
  <si>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</si>
  <si>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</si>
  <si>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</si>
  <si>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</si>
  <si>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</si>
  <si>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</si>
  <si>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</si>
  <si>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</si>
  <si>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</si>
  <si>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</si>
  <si>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</si>
  <si>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</si>
  <si>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</si>
  <si>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</si>
  <si>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</si>
  <si>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</si>
  <si>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</si>
  <si>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</si>
  <si>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</si>
  <si>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</si>
  <si>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</si>
  <si>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</si>
  <si>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</si>
  <si>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</si>
  <si>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</si>
  <si>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</si>
  <si>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</si>
  <si>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</si>
  <si>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</si>
  <si>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</si>
  <si>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</si>
  <si>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</si>
  <si>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</si>
  <si>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</si>
  <si>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</si>
  <si>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</si>
  <si>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</si>
  <si>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</si>
  <si>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</si>
  <si>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</si>
  <si>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</si>
  <si>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</si>
  <si>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</si>
  <si>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</si>
  <si>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</si>
  <si>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</si>
  <si>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</si>
  <si>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</si>
  <si>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</si>
  <si>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</si>
  <si>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</si>
  <si>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</si>
  <si>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</si>
  <si>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</si>
  <si>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</si>
  <si>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</si>
  <si>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</si>
  <si>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</si>
  <si>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</si>
  <si>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</si>
  <si>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</si>
  <si>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</si>
  <si>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</si>
  <si>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</si>
  <si>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</si>
  <si>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</si>
  <si>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</si>
  <si>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</si>
  <si>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</si>
  <si>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</si>
  <si>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</si>
  <si>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</si>
  <si>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</si>
  <si>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</si>
  <si>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</si>
  <si>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</si>
  <si>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</si>
  <si>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</si>
  <si>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</si>
  <si>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</si>
  <si>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</si>
  <si>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</si>
  <si>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</si>
  <si>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</si>
  <si>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</si>
  <si>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</si>
  <si>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</si>
  <si>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</si>
  <si>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</si>
  <si>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</si>
  <si>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</si>
  <si>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</si>
  <si>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</si>
  <si>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</si>
  <si>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</si>
  <si>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</si>
  <si>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</si>
  <si>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</si>
  <si>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</si>
  <si>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</si>
  <si>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</si>
  <si>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</si>
  <si>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</si>
  <si>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</si>
  <si>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</si>
  <si>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</si>
  <si>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</si>
  <si>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</si>
  <si>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</si>
  <si>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</si>
  <si>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</si>
  <si>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</si>
  <si>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</si>
  <si>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</si>
  <si>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</si>
  <si>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</si>
  <si>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</si>
  <si>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</si>
  <si>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</si>
  <si>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</si>
  <si>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</si>
  <si>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</si>
  <si>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</si>
  <si>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</si>
  <si>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</si>
  <si>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</si>
  <si>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</si>
  <si>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</si>
  <si>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</si>
  <si>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</si>
  <si>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</si>
  <si>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</si>
  <si>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</si>
  <si>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</si>
  <si>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</si>
  <si>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</si>
  <si>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</si>
  <si>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</si>
  <si>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</si>
  <si>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</si>
  <si>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</si>
  <si>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</si>
  <si>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</si>
  <si>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</si>
  <si>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</si>
  <si>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</si>
  <si>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</si>
  <si>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</si>
  <si>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</si>
  <si>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</si>
  <si>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</si>
  <si>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</si>
  <si>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</si>
  <si>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</si>
  <si>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</si>
  <si>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</si>
  <si>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</si>
  <si>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</si>
  <si>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</si>
  <si>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</si>
  <si>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</si>
  <si>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</si>
  <si>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</si>
  <si>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</si>
  <si>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</si>
  <si>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</si>
  <si>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</si>
  <si>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</si>
  <si>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</si>
  <si>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</si>
  <si>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</si>
  <si>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</si>
  <si>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</si>
  <si>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</si>
  <si>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</si>
  <si>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</si>
  <si>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</si>
  <si>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</si>
  <si>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</si>
  <si>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</si>
  <si>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</si>
  <si>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</si>
  <si>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</si>
  <si>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</si>
  <si>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</si>
  <si>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</si>
  <si>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</si>
  <si>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</si>
  <si>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</si>
  <si>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</si>
  <si>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</si>
  <si>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</si>
  <si>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</si>
  <si>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</si>
  <si>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</si>
  <si>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</si>
  <si>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</si>
  <si>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</si>
  <si>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</si>
  <si>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</si>
  <si>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</si>
  <si>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</si>
  <si>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</si>
  <si>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</si>
  <si>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</si>
  <si>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</si>
  <si>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</si>
  <si>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</si>
  <si>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</si>
  <si>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</si>
  <si>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</si>
  <si>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</si>
  <si>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</si>
  <si>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</si>
  <si>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</si>
  <si>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</si>
  <si>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</si>
  <si>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</si>
  <si>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</si>
  <si>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</si>
  <si>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</si>
  <si>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</si>
  <si>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</si>
  <si>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</si>
  <si>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</si>
  <si>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</si>
  <si>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</si>
  <si>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</si>
  <si>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</si>
  <si>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</si>
  <si>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</si>
  <si>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</si>
  <si>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</si>
  <si>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</si>
  <si>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</si>
  <si>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</si>
  <si>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</si>
  <si>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</si>
  <si>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</si>
  <si>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</si>
  <si>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</si>
  <si>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</si>
  <si>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</si>
  <si>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</si>
  <si>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</si>
  <si>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</si>
  <si>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</si>
  <si>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</si>
  <si>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</si>
  <si>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</si>
  <si>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</si>
  <si>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</si>
  <si>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</si>
  <si>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</si>
  <si>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</si>
  <si>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</si>
  <si>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</si>
  <si>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</si>
  <si>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</si>
  <si>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</si>
  <si>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</si>
  <si>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</si>
  <si>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</si>
  <si>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</si>
  <si>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</si>
  <si>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</si>
  <si>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</si>
  <si>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</si>
  <si>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</si>
  <si>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</si>
  <si>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</si>
  <si>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</si>
  <si>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</si>
  <si>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</si>
  <si>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</si>
  <si>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</si>
  <si>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</si>
  <si>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</si>
  <si>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</si>
  <si>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</si>
  <si>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</si>
  <si>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</si>
  <si>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</si>
  <si>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</si>
  <si>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</si>
  <si>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</si>
  <si>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</si>
  <si>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</si>
  <si>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</si>
  <si>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</si>
  <si>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</si>
  <si>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</si>
  <si>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</si>
  <si>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</si>
  <si>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</si>
  <si>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</si>
  <si>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</si>
  <si>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</si>
  <si>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</si>
  <si>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</si>
  <si>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</si>
  <si>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</si>
  <si>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</si>
  <si>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</si>
  <si>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</si>
  <si>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</si>
  <si>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</si>
  <si>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</si>
  <si>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</si>
  <si>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</si>
  <si>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</si>
  <si>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</si>
  <si>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</si>
  <si>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</si>
  <si>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</si>
  <si>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</si>
  <si>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</si>
  <si>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</si>
  <si>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</si>
  <si>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</si>
  <si>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</si>
  <si>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</si>
  <si>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</si>
  <si>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</si>
  <si>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</si>
  <si>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</si>
  <si>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</si>
  <si>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</si>
  <si>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</si>
  <si>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</si>
  <si>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</si>
  <si>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</si>
  <si>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</si>
  <si>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</si>
  <si>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</si>
  <si>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</si>
  <si>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</si>
  <si>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</si>
  <si>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</si>
  <si>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</si>
  <si>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</si>
  <si>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</si>
  <si>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</si>
  <si>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</si>
  <si>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</si>
  <si>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</si>
  <si>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</si>
  <si>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</si>
  <si>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</si>
  <si>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</si>
  <si>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</si>
  <si>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</si>
  <si>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</si>
  <si>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</si>
  <si>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</si>
  <si>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</si>
  <si>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</si>
  <si>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</si>
  <si>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</si>
  <si>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</si>
  <si>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</si>
  <si>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</si>
  <si>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</si>
  <si>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</si>
  <si>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</si>
  <si>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</si>
  <si>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</si>
  <si>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</si>
  <si>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</si>
  <si>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</si>
  <si>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</si>
  <si>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</si>
  <si>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</si>
  <si>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</si>
  <si>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</si>
  <si>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</si>
  <si>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</si>
  <si>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</si>
  <si>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</si>
  <si>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</si>
  <si>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</si>
  <si>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</si>
  <si>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</si>
  <si>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</si>
  <si>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</si>
  <si>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</si>
  <si>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</si>
  <si>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</si>
  <si>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</si>
  <si>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</si>
  <si>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</si>
  <si>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</si>
  <si>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</si>
  <si>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</si>
  <si>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</si>
  <si>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</si>
  <si>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</si>
  <si>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</si>
  <si>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</si>
  <si>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</si>
  <si>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</si>
  <si>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</si>
  <si>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</si>
  <si>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</si>
  <si>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</si>
  <si>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</si>
  <si>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</si>
  <si>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</si>
  <si>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</si>
  <si>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</si>
  <si>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</si>
  <si>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</si>
  <si>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</si>
  <si>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</si>
  <si>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</si>
  <si>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</si>
  <si>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</si>
  <si>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</si>
  <si>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</si>
  <si>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</si>
  <si>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</si>
  <si>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</si>
  <si>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</si>
  <si>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</si>
  <si>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</si>
  <si>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</si>
  <si>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</si>
  <si>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</si>
  <si>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</si>
  <si>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</si>
  <si>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</si>
  <si>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</si>
  <si>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</si>
  <si>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</si>
  <si>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</si>
  <si>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</si>
  <si>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</si>
  <si>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</si>
  <si>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</si>
  <si>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</si>
  <si>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</si>
  <si>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</si>
  <si>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</si>
  <si>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</si>
  <si>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</si>
  <si>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</si>
  <si>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</si>
  <si>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</si>
  <si>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</si>
  <si>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</si>
  <si>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</si>
  <si>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</si>
  <si>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</si>
  <si>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</si>
  <si>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</si>
  <si>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</si>
  <si>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</si>
  <si>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</si>
  <si>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</si>
  <si>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</si>
  <si>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</si>
  <si>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</si>
  <si>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</si>
  <si>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</si>
  <si>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</si>
  <si>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</si>
  <si>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</si>
  <si>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</si>
  <si>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</si>
  <si>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</si>
  <si>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</si>
  <si>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</si>
  <si>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</si>
  <si>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</si>
  <si>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</si>
  <si>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</si>
  <si>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</si>
  <si>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</si>
  <si>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</si>
  <si>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</si>
  <si>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</si>
  <si>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</si>
  <si>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</si>
  <si>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</si>
  <si>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</si>
  <si>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</si>
  <si>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</si>
  <si>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</si>
  <si>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</si>
  <si>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</si>
  <si>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</si>
  <si>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</si>
  <si>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</si>
  <si>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</si>
  <si>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</si>
  <si>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</si>
  <si>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</si>
  <si>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</si>
  <si>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</si>
  <si>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</si>
  <si>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</si>
  <si>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</si>
  <si>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</si>
  <si>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</si>
  <si>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</si>
  <si>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</si>
  <si>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</si>
  <si>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</si>
  <si>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</si>
  <si>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</si>
  <si>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</si>
  <si>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</si>
  <si>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</si>
  <si>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</si>
  <si>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</si>
  <si>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</si>
  <si>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</si>
  <si>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</si>
  <si>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</si>
  <si>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</si>
  <si>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</si>
  <si>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</si>
  <si>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</si>
  <si>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</si>
  <si>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</si>
  <si>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</si>
  <si>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</si>
  <si>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</si>
  <si>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</si>
  <si>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</si>
  <si>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</si>
  <si>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</si>
  <si>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</si>
  <si>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</si>
  <si>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</si>
  <si>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</si>
  <si>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</si>
  <si>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</si>
  <si>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</si>
  <si>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</si>
  <si>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</si>
  <si>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</si>
  <si>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</si>
  <si>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</si>
  <si>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</si>
  <si>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</si>
  <si>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</si>
  <si>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</si>
  <si>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</si>
  <si>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</si>
  <si>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</si>
  <si>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</si>
  <si>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</si>
  <si>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</si>
  <si>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</si>
  <si>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</si>
  <si>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</si>
  <si>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</si>
  <si>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</si>
  <si>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</si>
  <si>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</si>
  <si>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</si>
  <si>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</si>
  <si>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</si>
  <si>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</si>
  <si>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</si>
  <si>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</si>
  <si>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</si>
  <si>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</si>
  <si>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</si>
  <si>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</si>
  <si>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</si>
  <si>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</si>
  <si>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</si>
  <si>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</si>
  <si>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</si>
  <si>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</si>
  <si>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</si>
  <si>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</si>
  <si>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</si>
  <si>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</si>
  <si>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</si>
  <si>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</si>
  <si>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</si>
  <si>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</si>
  <si>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</si>
  <si>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</si>
  <si>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</si>
  <si>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</si>
  <si>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</si>
  <si>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</si>
  <si>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</si>
  <si>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</si>
  <si>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</si>
  <si>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</si>
  <si>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</si>
  <si>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</si>
  <si>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</si>
  <si>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</si>
  <si>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</si>
  <si>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</si>
  <si>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</si>
  <si>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</si>
  <si>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</si>
  <si>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</si>
  <si>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</si>
  <si>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</si>
  <si>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</si>
  <si>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</si>
  <si>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</si>
  <si>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</si>
  <si>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</si>
  <si>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</si>
  <si>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</si>
  <si>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</si>
  <si>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</si>
  <si>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</si>
  <si>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</si>
  <si>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</si>
  <si>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</si>
  <si>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</si>
  <si>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</si>
  <si>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</si>
  <si>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</si>
  <si>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</si>
  <si>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</si>
  <si>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</si>
  <si>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</si>
  <si>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</si>
  <si>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</si>
  <si>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</si>
  <si>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</si>
  <si>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</si>
  <si>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</si>
  <si>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</si>
  <si>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</si>
  <si>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</si>
  <si>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</si>
  <si>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</si>
  <si>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</si>
  <si>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</si>
  <si>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</si>
  <si>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</si>
  <si>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</si>
  <si>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</si>
  <si>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</si>
  <si>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</si>
  <si>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</si>
  <si>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</si>
  <si>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</si>
  <si>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</si>
  <si>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</si>
  <si>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</si>
  <si>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</si>
  <si>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</si>
  <si>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</si>
  <si>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</si>
  <si>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</si>
  <si>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</si>
  <si>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</si>
  <si>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</si>
  <si>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</si>
  <si>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</si>
  <si>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</si>
  <si>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</si>
  <si>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</si>
  <si>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</si>
  <si>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</si>
  <si>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</si>
  <si>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</si>
  <si>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</si>
  <si>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</si>
  <si>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</si>
  <si>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</si>
  <si>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</si>
  <si>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</si>
  <si>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</si>
  <si>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</si>
  <si>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</si>
  <si>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</si>
  <si>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</si>
  <si>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</si>
  <si>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</si>
  <si>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</si>
  <si>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</si>
  <si>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</si>
  <si>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</si>
  <si>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</si>
  <si>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</si>
  <si>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</si>
  <si>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</si>
  <si>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</si>
  <si>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</si>
  <si>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</si>
  <si>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</si>
  <si>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</si>
  <si>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</si>
  <si>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</si>
  <si>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</si>
  <si>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</si>
  <si>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</si>
  <si>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</si>
  <si>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</si>
  <si>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</si>
  <si>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</si>
  <si>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</si>
  <si>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</si>
  <si>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</si>
  <si>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</si>
  <si>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</si>
  <si>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</si>
  <si>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</si>
  <si>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</si>
  <si>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</si>
  <si>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</si>
  <si>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</si>
  <si>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</si>
  <si>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</si>
  <si>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</si>
  <si>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</si>
  <si>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</si>
  <si>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</si>
  <si>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</si>
  <si>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</si>
  <si>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</si>
  <si>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</si>
  <si>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</si>
  <si>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</si>
  <si>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</si>
  <si>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</si>
  <si>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</si>
  <si>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</si>
  <si>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</si>
  <si>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</si>
  <si>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</si>
  <si>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</si>
  <si>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</si>
  <si>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</si>
  <si>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</si>
  <si>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</si>
  <si>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</si>
  <si>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</si>
  <si>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</si>
  <si>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</si>
  <si>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</si>
  <si>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</si>
  <si>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</si>
  <si>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</si>
  <si>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</si>
  <si>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</si>
  <si>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</si>
  <si>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</si>
  <si>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</si>
  <si>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</si>
  <si>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</si>
  <si>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</si>
  <si>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</si>
  <si>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</si>
  <si>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</si>
  <si>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</si>
  <si>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</si>
  <si>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</si>
  <si>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</si>
  <si>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</si>
  <si>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</si>
  <si>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</si>
  <si>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</si>
  <si>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</si>
  <si>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</si>
  <si>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</si>
  <si>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</si>
  <si>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</si>
  <si>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</si>
  <si>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</si>
  <si>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</si>
  <si>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</si>
  <si>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</si>
  <si>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</si>
  <si>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</si>
  <si>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</si>
  <si>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</si>
  <si>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</si>
  <si>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</si>
  <si>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</si>
  <si>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</si>
  <si>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</si>
  <si>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</si>
  <si>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</si>
  <si>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</si>
  <si>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</si>
  <si>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</si>
  <si>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</si>
  <si>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</si>
  <si>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</si>
  <si>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</si>
  <si>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</si>
  <si>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</si>
  <si>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</si>
  <si>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</si>
  <si>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</si>
  <si>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</si>
  <si>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</si>
  <si>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</si>
  <si>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</si>
  <si>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</si>
  <si>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</si>
  <si>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</si>
  <si>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</si>
  <si>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</si>
  <si>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</si>
  <si>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</si>
  <si>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</si>
  <si>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</si>
  <si>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</si>
  <si>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</si>
  <si>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</si>
  <si>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</si>
  <si>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</si>
  <si>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</si>
  <si>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</si>
  <si>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</si>
  <si>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</si>
  <si>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</si>
  <si>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</si>
  <si>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</si>
  <si>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</si>
  <si>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</si>
  <si>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</si>
  <si>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</si>
  <si>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</si>
  <si>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</si>
  <si>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</si>
  <si>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</si>
  <si>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</si>
  <si>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</si>
  <si>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</si>
  <si>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</si>
  <si>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</si>
  <si>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</si>
  <si>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</si>
  <si>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</si>
  <si>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</si>
  <si>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</si>
  <si>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</si>
  <si>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</si>
  <si>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</si>
  <si>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</si>
  <si>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</si>
  <si>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</si>
  <si>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</si>
  <si>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</si>
  <si>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</si>
  <si>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</si>
  <si>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</si>
  <si>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</si>
  <si>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</si>
  <si>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</si>
  <si>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</si>
  <si>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</si>
  <si>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</si>
  <si>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</si>
  <si>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</si>
  <si>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</si>
  <si>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</si>
  <si>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</si>
  <si>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</si>
  <si>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</si>
  <si>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</si>
  <si>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</si>
  <si>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</si>
  <si>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</si>
  <si>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</si>
  <si>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</si>
  <si>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</si>
  <si>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</si>
  <si>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</si>
  <si>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</si>
  <si>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</si>
  <si>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</si>
  <si>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</si>
  <si>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</si>
  <si>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</si>
  <si>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</si>
  <si>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</si>
  <si>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</si>
  <si>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</si>
  <si>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</si>
  <si>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</si>
  <si>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</si>
  <si>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</si>
  <si>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</si>
  <si>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</si>
  <si>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</si>
  <si>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</si>
  <si>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</si>
  <si>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</si>
  <si>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</si>
  <si>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</si>
  <si>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</si>
  <si>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</si>
  <si>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</si>
  <si>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</si>
  <si>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</si>
  <si>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</si>
  <si>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</si>
  <si>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</si>
  <si>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</si>
  <si>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</si>
  <si>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</si>
  <si>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</si>
  <si>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</si>
  <si>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</si>
  <si>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</si>
  <si>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</si>
  <si>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</si>
  <si>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</si>
  <si>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</si>
  <si>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</si>
  <si>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</si>
  <si>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</si>
  <si>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</si>
  <si>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</si>
  <si>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</si>
  <si>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</si>
  <si>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</si>
  <si>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</si>
  <si>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</si>
  <si>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</si>
  <si>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</si>
  <si>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</si>
  <si>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</si>
  <si>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</si>
  <si>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</si>
  <si>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</si>
  <si>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</si>
  <si>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</si>
  <si>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</si>
  <si>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</si>
  <si>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</si>
  <si>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</si>
  <si>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</si>
  <si>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</si>
  <si>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</si>
  <si>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</si>
  <si>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</si>
  <si>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</si>
  <si>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</si>
  <si>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</si>
  <si>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</si>
  <si>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</si>
  <si>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</si>
  <si>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</si>
  <si>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</si>
  <si>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</si>
  <si>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</si>
  <si>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</si>
  <si>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</si>
  <si>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</si>
  <si>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</si>
  <si>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</si>
  <si>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</si>
  <si>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</si>
  <si>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</si>
  <si>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</si>
  <si>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</si>
  <si>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</si>
  <si>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</si>
  <si>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</si>
  <si>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</si>
  <si>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</si>
  <si>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</si>
  <si>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</si>
  <si>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</si>
  <si>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</si>
  <si>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</si>
  <si>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</si>
  <si>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</si>
  <si>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</si>
  <si>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</si>
  <si>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</si>
  <si>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</si>
  <si>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</si>
  <si>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</si>
  <si>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</si>
  <si>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</si>
  <si>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</si>
  <si>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</si>
  <si>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</si>
  <si>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</si>
  <si>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</si>
  <si>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</si>
  <si>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</si>
  <si>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</si>
  <si>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</si>
  <si>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</si>
  <si>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</si>
  <si>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</si>
  <si>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</si>
  <si>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</si>
  <si>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</si>
  <si>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</si>
  <si>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</si>
  <si>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</si>
  <si>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</si>
  <si>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</si>
  <si>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</si>
  <si>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</si>
  <si>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</si>
  <si>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</si>
  <si>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</si>
  <si>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</si>
  <si>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</si>
  <si>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</si>
  <si>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</si>
  <si>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</si>
  <si>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</si>
  <si>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</si>
  <si>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</si>
  <si>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</si>
  <si>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</si>
  <si>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</si>
  <si>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</si>
  <si>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</si>
  <si>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</si>
  <si>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</si>
  <si>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</si>
  <si>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</si>
  <si>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</si>
  <si>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</si>
  <si>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</si>
  <si>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</si>
  <si>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</si>
  <si>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Dated Ended Conversion</t>
  </si>
  <si>
    <t>Row Labels</t>
  </si>
  <si>
    <t>(blank)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</si>
  <si>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</si>
  <si>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</si>
  <si>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</si>
  <si>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</si>
  <si>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</si>
  <si>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</si>
  <si>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</si>
  <si>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</si>
  <si>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</si>
  <si>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</si>
  <si>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</si>
  <si>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</si>
  <si>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</si>
  <si>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</si>
  <si>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</si>
  <si>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</si>
  <si>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</si>
  <si>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</si>
  <si>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</si>
  <si>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</si>
  <si>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</si>
  <si>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</si>
  <si>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</si>
  <si>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</si>
  <si>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</si>
  <si>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</si>
  <si>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</si>
  <si>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</si>
  <si>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</si>
  <si>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</si>
  <si>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</si>
  <si>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</si>
  <si>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</si>
  <si>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</si>
  <si>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</si>
  <si>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</si>
  <si>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</si>
  <si>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</si>
  <si>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</si>
  <si>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</si>
  <si>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</si>
  <si>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</si>
  <si>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</si>
  <si>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</si>
  <si>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</si>
  <si>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</si>
  <si>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</si>
  <si>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</si>
  <si>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</si>
  <si>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</si>
  <si>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</si>
  <si>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</si>
  <si>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</si>
  <si>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</si>
  <si>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 xml:space="preserve">Percentage Successful 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</si>
  <si>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</si>
  <si>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</si>
  <si>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</si>
  <si>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</si>
  <si>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</si>
  <si>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</si>
  <si>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</si>
  <si>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</si>
  <si>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</si>
  <si>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</si>
  <si>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</si>
  <si>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</si>
  <si>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</si>
  <si>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Canceled </t>
  </si>
  <si>
    <t>Percentage Canceled</t>
  </si>
  <si>
    <t>Outcomes</t>
  </si>
  <si>
    <t>Median</t>
  </si>
  <si>
    <t>Mean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</si>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</sst>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32323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>
      <alignment horizontal="right"/>
    </xf>
    <xf numFmtId="14" fontId="18" fillId="0" borderId="0" xfId="0" applyNumberFormat="1" applyFont="1"/>
    <xf numFmtId="14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0" xfId="0" pivotButton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0" xfId="0" applyFont="1"/>
    <xf numFmtId="14" fontId="0" fillId="0" borderId="10" xfId="0" applyNumberFormat="1" applyBorder="1" applyAlignment="1">
      <alignment horizontal="left"/>
    </xf>
    <xf numFmtId="0" fontId="19" fillId="0" borderId="0" xfId="0" applyFont="1"/>
    <xf numFmtId="9" fontId="0" fillId="0" borderId="0" xfId="42" applyFont="1"/>
    <xf numFmtId="10" fontId="0" fillId="0" borderId="0" xfId="42" applyNumberFormat="1" applyFont="1"/>
    <xf numFmtId="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Challenge.xlsx]Campaign Pivot Table +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 Table +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AB43-98C8-40E3A9CCD75D}"/>
            </c:ext>
          </c:extLst>
        </c:ser>
        <c:ser>
          <c:idx val="1"/>
          <c:order val="1"/>
          <c:tx>
            <c:strRef>
              <c:f>'Campaign Pivot Table +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AB43-98C8-40E3A9CCD75D}"/>
            </c:ext>
          </c:extLst>
        </c:ser>
        <c:ser>
          <c:idx val="2"/>
          <c:order val="2"/>
          <c:tx>
            <c:strRef>
              <c:f>'Campaign Pivot Table +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AB43-98C8-40E3A9CCD75D}"/>
            </c:ext>
          </c:extLst>
        </c:ser>
        <c:ser>
          <c:idx val="3"/>
          <c:order val="3"/>
          <c:tx>
            <c:strRef>
              <c:f>'Campaign Pivot Table +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AB43-98C8-40E3A9CC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1932767"/>
        <c:axId val="424137407"/>
      </c:barChart>
      <c:catAx>
        <c:axId val="411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7407"/>
        <c:crosses val="autoZero"/>
        <c:auto val="1"/>
        <c:lblAlgn val="ctr"/>
        <c:lblOffset val="100"/>
        <c:noMultiLvlLbl val="0"/>
      </c:catAx>
      <c:valAx>
        <c:axId val="424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Table + 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 +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A446-90EE-AAF927936B41}"/>
            </c:ext>
          </c:extLst>
        </c:ser>
        <c:ser>
          <c:idx val="1"/>
          <c:order val="1"/>
          <c:tx>
            <c:strRef>
              <c:f>'Sub-Category Table +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5-A446-90EE-AAF927936B41}"/>
            </c:ext>
          </c:extLst>
        </c:ser>
        <c:ser>
          <c:idx val="2"/>
          <c:order val="2"/>
          <c:tx>
            <c:strRef>
              <c:f>'Sub-Category Table +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5-A446-90EE-AAF927936B41}"/>
            </c:ext>
          </c:extLst>
        </c:ser>
        <c:ser>
          <c:idx val="3"/>
          <c:order val="3"/>
          <c:tx>
            <c:strRef>
              <c:f>'Sub-Category Table +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5-A446-90EE-AAF927936B41}"/>
            </c:ext>
          </c:extLst>
        </c:ser>
        <c:ser>
          <c:idx val="4"/>
          <c:order val="4"/>
          <c:tx>
            <c:strRef>
              <c:f>'Sub-Category Table +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96F5-A446-90EE-AAF92793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0035391"/>
        <c:axId val="403878255"/>
      </c:barChart>
      <c:catAx>
        <c:axId val="9900353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8255"/>
        <c:crosses val="autoZero"/>
        <c:auto val="1"/>
        <c:lblAlgn val="ctr"/>
        <c:lblOffset val="100"/>
        <c:noMultiLvlLbl val="0"/>
      </c:catAx>
      <c:valAx>
        <c:axId val="403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Challenge.xlsx]Outome + Goal!PivotTable8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'Outome + Goal'!$B$4:$B$5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'Outome + Goal'!$A$6:$A$18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'Outome + Goal'!$B$6:$B$18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8-344D-A914-391367DCBC3B}"/>
            </c:ext>
          </c:extLst>
        </c:ser>
        <c:ser>
          <c:idx val="1"/>
          <c:order val="1"/>
          <c:tx>
            <c:strRef>
              <c:f>'Outome + Goal'!$C$4:$C$5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'Outome + Goal'!$A$6:$A$18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'Outome + Goal'!$C$6:$C$18</c:f>
              <c:numCache>
                <c:formatCode>General</c:formatCode>
                <c:ptCount val="12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89-FA45-B83E-CD6D507397D5}"/>
            </c:ext>
          </c:extLst>
        </c:ser>
        <c:ser>
          <c:idx val="2"/>
          <c:order val="2"/>
          <c:tx>
            <c:strRef>
              <c:f>'Outome + Goal'!$D$4:$D$5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'Outome + Goal'!$A$6:$A$18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'Outome + Goal'!$D$6:$D$18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89-FA45-B83E-CD6D507397D5}"/>
            </c:ext>
          </c:extLst>
        </c:ser>
        <c:ser>
          <c:idx val="3"/>
          <c:order val="3"/>
          <c:tx>
            <c:strRef>
              <c:f>'Outome + Goal'!$E$4:$E$5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'Outome + Goal'!$A$6:$A$18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'Outome + Goal'!$E$6:$E$18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89-FA45-B83E-CD6D5073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4655"/>
        <c:axId val="417749871"/>
      </c:lineChart>
      <c:catAx>
        <c:axId val="4183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871"/>
        <c:crosses val="autoZero"/>
        <c:auto val="1"/>
        <c:lblAlgn val="ctr"/>
        <c:lblOffset val="100"/>
        <c:noMultiLvlLbl val="0"/>
      </c:catAx>
      <c:valAx>
        <c:axId val="4177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8-3844-984B-12AF6AB29B4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8-3844-984B-12AF6AB29B4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8-3844-984B-12AF6AB2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991327"/>
        <c:axId val="1956993599"/>
      </c:lineChart>
      <c:catAx>
        <c:axId val="19569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3599"/>
        <c:crosses val="autoZero"/>
        <c:auto val="1"/>
        <c:lblAlgn val="ctr"/>
        <c:lblOffset val="100"/>
        <c:noMultiLvlLbl val="0"/>
      </c:catAx>
      <c:valAx>
        <c:axId val="1956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4F4FEFD7-ED3D-E640-99F8-F44D7D711519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548707-206A-1C40-9151-FF32F133D16D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9E23C4-587E-4847-A817-0C95A429AB95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165100</xdr:rowOff>
    </xdr:from>
    <xdr:to>
      <xdr:col>18</xdr:col>
      <xdr:colOff>12700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BA27-2AC6-1DFA-7171-5E486B59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25400</xdr:rowOff>
    </xdr:from>
    <xdr:to>
      <xdr:col>20</xdr:col>
      <xdr:colOff>812800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44C3A-46CE-93CD-90EC-39560CDE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190500</xdr:rowOff>
    </xdr:from>
    <xdr:to>
      <xdr:col>18</xdr:col>
      <xdr:colOff>800100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2EC10-0E18-BC10-0DFB-5E6CA4D5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977</xdr:rowOff>
    </xdr:from>
    <xdr:to>
      <xdr:col>5</xdr:col>
      <xdr:colOff>1572845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AACF-70BD-4131-8D23-708D0E0B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184150</xdr:rowOff>
    </xdr:from>
    <xdr:to>
      <xdr:col>16</xdr:col>
      <xdr:colOff>12700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92F061-49CF-9632-662C-EA8E6F8BC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793750"/>
              <a:ext cx="8350250" cy="548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1996550926" createdVersion="8" refreshedVersion="8" minRefreshableVersion="3" recordCount="1001" xr:uid="{FBBF1DC0-F76E-D444-8211-F2FD69497CA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50853240742" createdVersion="8" refreshedVersion="8" minRefreshableVersion="3" recordCount="1000" xr:uid="{12ACE7A3-17F2-2D42-B697-7F8AE4B7C5F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x v="0"/>
    <d v="2019-01-24T06:00: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x v="4"/>
    <d v="2012-09-08T05:00: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x v="5"/>
    <d v="2017-09-14T05:00: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x v="6"/>
    <d v="2015-08-15T05:00: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x v="7"/>
    <d v="2010-08-11T05:00: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x v="8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x v="9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x v="1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x v="11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x v="12"/>
    <d v="2016-06-23T05:00: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x v="13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x v="14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x v="15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x v="16"/>
    <d v="2011-01-13T06:00: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x v="17"/>
    <d v="2018-09-16T05:00: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x v="18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x v="19"/>
    <d v="2014-07-28T05:00: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x v="2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x v="21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x v="22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x v="23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x v="24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x v="25"/>
    <d v="2018-08-27T05:00: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x v="26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x v="27"/>
    <d v="2010-03-04T06:00: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x v="28"/>
    <d v="2018-08-29T05:00: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x v="29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x v="30"/>
    <d v="2016-02-02T06:00: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x v="31"/>
    <d v="2018-02-06T06:00: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x v="32"/>
    <d v="2014-11-11T06:00: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x v="33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x v="34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x v="35"/>
    <d v="2011-03-23T05:00: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x v="36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x v="37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x v="38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x v="39"/>
    <d v="2010-06-24T05:00: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x v="40"/>
    <d v="2012-09-30T05:00: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x v="41"/>
    <d v="2011-07-13T05:00: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x v="42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x v="43"/>
    <d v="2019-03-18T05:00: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x v="44"/>
    <d v="2016-11-17T06:00: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x v="45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x v="46"/>
    <d v="2014-04-28T05:00: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x v="47"/>
    <d v="2015-07-07T05:00: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x v="48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x v="49"/>
    <d v="2013-08-29T05:00: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x v="5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x v="51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x v="52"/>
    <d v="2014-06-28T05:00: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x v="53"/>
    <d v="2018-03-17T05:00: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x v="54"/>
    <d v="2018-08-04T05:00: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x v="55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x v="56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x v="57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x v="58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x v="59"/>
    <d v="2012-07-20T05:00: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x v="60"/>
    <d v="2011-04-02T05:00: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x v="61"/>
    <d v="2015-06-06T05:00: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x v="62"/>
    <d v="2017-05-04T05:00: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x v="63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x v="64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x v="65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x v="66"/>
    <d v="2010-01-30T06:00: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x v="67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x v="68"/>
    <d v="2011-01-22T06:00: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x v="69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x v="7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x v="71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x v="72"/>
    <d v="2016-11-30T06:00: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x v="73"/>
    <d v="2016-03-28T05:00: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x v="74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x v="75"/>
    <d v="2015-03-13T05:00: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x v="76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x v="77"/>
    <d v="2018-04-17T05:00: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x v="78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x v="79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x v="8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x v="81"/>
    <d v="2019-01-24T06:00: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x v="82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x v="83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x v="84"/>
    <d v="2011-09-19T05:00: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x v="85"/>
    <d v="2015-05-17T05:00: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x v="86"/>
    <d v="2011-03-19T05:00: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x v="87"/>
    <d v="2015-05-08T05:00: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x v="88"/>
    <d v="2010-04-17T05:00: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x v="89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x v="9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x v="91"/>
    <d v="2010-06-24T05:00: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x v="92"/>
    <d v="2012-10-24T05:00: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x v="93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x v="94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x v="95"/>
    <d v="2011-03-23T05:00: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x v="47"/>
    <d v="2015-08-18T05:00: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x v="96"/>
    <d v="2015-07-31T05:00: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x v="97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x v="98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x v="99"/>
    <d v="2015-02-28T06:00: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x v="100"/>
    <d v="2018-05-21T05:00: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1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x v="102"/>
    <d v="2017-05-24T05:00: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x v="103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x v="104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x v="105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x v="106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x v="107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8"/>
    <d v="2018-09-30T05:00: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x v="109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x v="110"/>
    <d v="2014-09-08T05:00: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x v="111"/>
    <d v="2017-09-19T05:00: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x v="112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x v="113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x v="114"/>
    <d v="2015-09-19T05:00: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x v="115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x v="116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7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x v="118"/>
    <d v="2015-04-21T05:00: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x v="32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x v="119"/>
    <d v="2014-12-24T06:00: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x v="120"/>
    <d v="2015-11-27T06:00: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x v="121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x v="122"/>
    <d v="2018-09-23T05:00: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x v="123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x v="124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x v="125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x v="126"/>
    <d v="2015-02-28T06:00: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x v="127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8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x v="129"/>
    <d v="2018-01-28T06:00: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x v="130"/>
    <d v="2011-09-03T05:00: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x v="131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x v="132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x v="133"/>
    <d v="2014-06-19T05:00: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x v="134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x v="135"/>
    <d v="2012-10-04T05:00: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x v="136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x v="137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x v="138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x v="106"/>
    <d v="2012-05-17T05:00: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x v="139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x v="140"/>
    <d v="2019-06-25T05:00: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x v="141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x v="142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x v="143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x v="144"/>
    <d v="2017-08-03T05:00: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x v="145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x v="146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x v="147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x v="148"/>
    <d v="2017-02-24T06:00: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x v="149"/>
    <d v="2012-10-25T05:00: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x v="15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x v="151"/>
    <d v="2010-04-09T05:00: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2"/>
    <d v="2019-10-29T05:00: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x v="153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x v="154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x v="155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x v="156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x v="157"/>
    <d v="2015-09-29T05:00: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x v="158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x v="159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x v="160"/>
    <d v="2017-10-09T05:00: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x v="161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x v="162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x v="163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x v="164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x v="165"/>
    <d v="2012-07-15T05:00: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x v="166"/>
    <d v="2017-08-10T05:00: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x v="167"/>
    <d v="2014-04-11T05:00: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x v="168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x v="169"/>
    <d v="2013-05-24T05:00: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x v="17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x v="171"/>
    <d v="2016-09-19T05:00: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2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x v="173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x v="174"/>
    <d v="2017-09-30T05:00: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5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x v="176"/>
    <d v="2010-03-27T05:00: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x v="177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x v="178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x v="179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x v="180"/>
    <d v="2019-05-04T05:00: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x v="181"/>
    <d v="2018-05-24T05:00: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x v="182"/>
    <d v="2014-06-07T05:00: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x v="183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x v="184"/>
    <d v="2014-12-03T06:00: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x v="185"/>
    <d v="2016-03-04T06:00: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x v="186"/>
    <d v="2013-06-05T05:00: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x v="187"/>
    <d v="2019-03-15T05:00: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8"/>
    <d v="2014-07-01T05:00: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x v="189"/>
    <d v="2018-04-12T05:00: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x v="190"/>
    <d v="2015-09-30T05:00: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x v="191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x v="172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x v="192"/>
    <d v="2017-07-07T05:00: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x v="193"/>
    <d v="2010-09-04T05:00: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4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x v="151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x v="195"/>
    <d v="2014-08-12T05:00: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6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x v="197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x v="198"/>
    <d v="2011-04-13T05:00: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x v="199"/>
    <d v="2018-10-29T05:00: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x v="200"/>
    <d v="2010-03-08T06:00: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x v="201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x v="202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x v="203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x v="204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x v="205"/>
    <d v="2013-09-20T05:00: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6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x v="207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x v="208"/>
    <d v="2010-08-25T05:00: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x v="209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x v="210"/>
    <d v="2011-11-24T06:00: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x v="211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x v="212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x v="213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x v="214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5"/>
    <d v="2012-06-23T05:00: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x v="216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x v="217"/>
    <d v="2016-03-30T05:00: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x v="218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x v="219"/>
    <d v="2014-05-03T05:00: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x v="22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x v="221"/>
    <d v="2015-05-21T05:00: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x v="171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2"/>
    <d v="2017-07-19T05:00: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x v="223"/>
    <d v="2019-12-06T06:00: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x v="224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x v="225"/>
    <d v="2016-07-26T05:00: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x v="226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x v="227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8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x v="229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x v="23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x v="231"/>
    <d v="2018-01-08T06:00: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x v="232"/>
    <d v="2015-09-02T05:00: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x v="193"/>
    <d v="2010-08-07T05:00: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3"/>
    <d v="2014-04-23T05:00: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x v="234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x v="235"/>
    <d v="2018-03-07T06:00: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x v="236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x v="237"/>
    <d v="2014-04-08T05:00: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8"/>
    <d v="2013-08-09T05:00: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x v="239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x v="240"/>
    <d v="2015-01-05T06:00: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x v="241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x v="66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x v="242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x v="243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x v="244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x v="245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x v="246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x v="247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x v="248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x v="249"/>
    <d v="2016-12-28T06:00: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x v="135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x v="251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x v="252"/>
    <d v="2011-05-01T05:00: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x v="253"/>
    <d v="2010-01-09T06:00: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x v="254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x v="255"/>
    <d v="2016-02-16T06:00: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x v="256"/>
    <d v="2014-12-10T06:00: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x v="257"/>
    <d v="2012-11-09T06:00: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x v="258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x v="259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x v="26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x v="261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x v="262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x v="263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x v="264"/>
    <d v="2017-11-11T06:00: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5"/>
    <d v="2019-04-14T05:00: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x v="266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x v="267"/>
    <d v="2010-07-21T05:00: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x v="268"/>
    <d v="2012-12-21T06:00: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x v="269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x v="27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1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x v="72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x v="272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x v="273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x v="274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x v="275"/>
    <d v="2016-11-30T06:00: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6"/>
    <d v="2015-04-28T05:00: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x v="277"/>
    <d v="2012-03-15T05:00: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x v="278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x v="279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x v="280"/>
    <d v="2011-10-19T05:00: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x v="281"/>
    <d v="2012-04-03T05:00: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x v="282"/>
    <d v="2010-10-14T05:00: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x v="283"/>
    <d v="2018-11-07T06:00: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x v="284"/>
    <d v="2013-11-09T06:00: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x v="285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x v="286"/>
    <d v="2014-01-23T06:00: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x v="287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x v="288"/>
    <d v="2016-04-28T05:00: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x v="289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x v="29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x v="291"/>
    <d v="2018-09-16T05:00: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x v="292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x v="293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x v="294"/>
    <d v="2016-04-29T05:00: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5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x v="296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x v="297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x v="298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x v="299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x v="246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x v="243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x v="300"/>
    <d v="2012-02-29T06:00: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x v="187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x v="301"/>
    <d v="2014-06-22T05:00: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x v="302"/>
    <d v="2019-11-20T06:00: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x v="303"/>
    <d v="2017-05-27T05:00: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x v="304"/>
    <d v="2014-02-16T06:00: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x v="305"/>
    <d v="2010-09-05T05:00: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x v="306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x v="307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8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x v="309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x v="310"/>
    <d v="2015-07-03T05:00: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x v="78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x v="311"/>
    <d v="2016-01-01T06:00: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x v="312"/>
    <d v="2019-09-01T05:00: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3"/>
    <d v="2018-12-11T06:00: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x v="314"/>
    <d v="2016-12-23T06:00: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x v="315"/>
    <d v="2017-12-09T06:00: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x v="316"/>
    <d v="2011-12-20T06:00: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x v="317"/>
    <d v="2013-03-29T05:00: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x v="318"/>
    <d v="2018-12-18T06:00: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x v="31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x v="319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x v="320"/>
    <d v="2010-12-16T06:00: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x v="321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x v="322"/>
    <d v="2011-11-04T05:00: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x v="323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x v="324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5"/>
    <d v="2015-09-04T05:00: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x v="326"/>
    <d v="2013-08-01T05:00: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x v="327"/>
    <d v="2014-01-11T06:00: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x v="328"/>
    <d v="2018-03-03T06:00: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x v="329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x v="330"/>
    <d v="2017-10-18T05:00: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1"/>
    <d v="2015-03-07T06:00: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x v="332"/>
    <d v="2017-03-01T06:00: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x v="295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x v="333"/>
    <d v="2015-06-07T05:00: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x v="334"/>
    <d v="2015-09-07T05:00: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x v="335"/>
    <d v="2015-11-15T06:00: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6"/>
    <d v="2019-07-06T05:00: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x v="337"/>
    <d v="2013-09-10T05:00: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x v="338"/>
    <d v="2017-03-03T06:00: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x v="339"/>
    <d v="2012-01-23T06:00: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x v="340"/>
    <d v="2015-09-28T05:00: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x v="341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x v="342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x v="343"/>
    <d v="2011-01-15T06:00: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x v="344"/>
    <d v="2017-10-31T05:00: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x v="64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x v="345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x v="346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x v="347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x v="348"/>
    <d v="2011-01-04T06:00: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x v="349"/>
    <d v="2014-11-11T06:00: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x v="35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x v="351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x v="352"/>
    <d v="2019-04-21T05:00: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x v="353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4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x v="355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x v="356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x v="357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x v="358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x v="11"/>
    <d v="2019-11-05T06:00: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x v="359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x v="36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x v="361"/>
    <d v="2013-06-28T05:00: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x v="362"/>
    <d v="2015-07-24T05:00: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x v="363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x v="209"/>
    <d v="2019-02-19T06:00: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x v="364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x v="365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x v="366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x v="367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x v="368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x v="369"/>
    <d v="2010-11-24T06:00: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x v="37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x v="286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1"/>
    <d v="2011-01-08T06:00: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x v="372"/>
    <d v="2017-07-18T05:00: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x v="373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x v="374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x v="375"/>
    <d v="2018-10-13T05:00: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x v="376"/>
    <d v="2013-05-29T05:00: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x v="377"/>
    <d v="2018-05-10T05:00: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x v="378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x v="379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x v="38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x v="381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x v="124"/>
    <d v="2010-06-17T05:00: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2"/>
    <d v="2017-11-17T06:00: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x v="383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x v="384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x v="385"/>
    <d v="2019-10-20T05:00: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6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x v="387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x v="276"/>
    <d v="2015-04-28T05:00: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x v="388"/>
    <d v="2017-05-31T05:00: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x v="389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x v="39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x v="391"/>
    <d v="2010-04-28T05:00: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x v="392"/>
    <d v="2012-01-30T06:00: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3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x v="394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x v="395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x v="396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x v="397"/>
    <d v="2017-07-09T05:00: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x v="398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x v="399"/>
    <d v="2010-05-07T05:00: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x v="115"/>
    <d v="2011-09-24T05:00: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x v="400"/>
    <d v="2018-04-24T05:00: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x v="401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x v="402"/>
    <d v="2013-03-06T06:00: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x v="403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x v="404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5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6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x v="407"/>
    <d v="2018-07-09T05:00: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8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x v="409"/>
    <d v="2013-12-11T06:00: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x v="410"/>
    <d v="2016-12-15T06:00: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x v="411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x v="412"/>
    <d v="2019-04-21T05:00: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x v="413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x v="414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x v="415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x v="416"/>
    <d v="2017-07-10T05:00: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x v="417"/>
    <d v="2012-05-24T05:00: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8"/>
    <d v="2017-09-18T05:00: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19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x v="42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x v="421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x v="422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x v="423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x v="424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x v="425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x v="426"/>
    <d v="2018-11-13T06:00: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x v="427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x v="428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x v="41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x v="429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x v="43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x v="431"/>
    <d v="2018-02-10T06:00: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x v="432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x v="433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x v="434"/>
    <d v="2015-01-22T06:00: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x v="7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x v="435"/>
    <d v="2014-05-18T05:00: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x v="384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x v="436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x v="437"/>
    <d v="2018-02-25T06:00: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x v="438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x v="439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x v="440"/>
    <d v="2015-11-30T06:00: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x v="441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x v="442"/>
    <d v="2015-05-20T05:00: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x v="314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x v="443"/>
    <d v="2012-05-02T05:00: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x v="444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x v="445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x v="446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7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1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x v="448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x v="449"/>
    <d v="2015-03-21T05:00: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x v="450"/>
    <d v="2017-07-31T05:00: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x v="451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x v="452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x v="453"/>
    <d v="2012-03-06T06:00: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x v="454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x v="455"/>
    <d v="2014-09-22T05:00: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6"/>
    <d v="2019-07-21T05:00: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x v="457"/>
    <d v="2018-03-24T05:00: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x v="458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x v="459"/>
    <d v="2016-02-20T06:00: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x v="460"/>
    <d v="2010-08-21T05:00: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x v="461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x v="462"/>
    <d v="2013-07-27T05:00: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x v="463"/>
    <d v="2010-07-12T05:00: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x v="464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x v="465"/>
    <d v="2012-03-23T05:00: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x v="466"/>
    <d v="2014-06-14T05:00: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x v="467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x v="468"/>
    <d v="2016-12-20T06:00: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x v="469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x v="47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x v="471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x v="472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x v="473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x v="71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x v="442"/>
    <d v="2015-05-19T05:00: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x v="474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x v="80"/>
    <d v="2017-12-10T06:00: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5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x v="191"/>
    <d v="2018-08-19T05:00: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x v="476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x v="477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x v="478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x v="479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x v="179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x v="480"/>
    <d v="2013-12-11T06:00: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x v="481"/>
    <d v="2011-12-25T06:00: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x v="193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x v="482"/>
    <d v="2017-05-10T05:00: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x v="483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x v="354"/>
    <d v="2015-01-22T06:00: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x v="484"/>
    <d v="2019-04-22T05:00: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x v="485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x v="486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x v="487"/>
    <d v="2010-03-09T06:00: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x v="488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x v="489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1"/>
    <d v="2016-02-01T06:00: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x v="49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x v="491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x v="492"/>
    <d v="2014-06-07T05:00: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x v="493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4"/>
    <d v="2014-01-06T06:00: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x v="495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x v="496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x v="497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x v="498"/>
    <d v="2018-06-10T05:00: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x v="499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x v="5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x v="501"/>
    <d v="2013-10-08T05:00: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x v="502"/>
    <d v="2019-07-07T05:00: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x v="503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x v="504"/>
    <d v="2015-07-06T05:00: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x v="505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x v="506"/>
    <d v="2013-09-26T05:00: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x v="507"/>
    <d v="2016-01-21T06:00: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x v="508"/>
    <d v="2020-01-14T06:00: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09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x v="510"/>
    <d v="2015-02-06T06:00: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x v="511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x v="512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x v="513"/>
    <d v="2012-03-21T05:00: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x v="514"/>
    <d v="2015-01-29T06:00: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x v="515"/>
    <d v="2016-11-28T06:00: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6"/>
    <d v="2011-01-03T06:00: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7"/>
    <d v="2016-12-25T06:00: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x v="518"/>
    <d v="2014-05-03T05:00: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x v="519"/>
    <d v="2011-09-13T05:00: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x v="52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x v="521"/>
    <d v="2016-04-07T05:00: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x v="522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x v="523"/>
    <d v="2011-12-28T06:00: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x v="524"/>
    <d v="2011-10-19T05:00: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x v="187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x v="525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6"/>
    <d v="2015-03-23T05:00: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7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x v="521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x v="528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x v="529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x v="53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x v="514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x v="531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x v="532"/>
    <d v="2015-10-14T05:00: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x v="408"/>
    <d v="2014-05-04T05:00: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x v="533"/>
    <d v="2019-12-17T06:00: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x v="52"/>
    <d v="2014-05-23T05:00: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x v="534"/>
    <d v="2017-11-18T06:00: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x v="535"/>
    <d v="2011-04-06T05:00: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x v="536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x v="537"/>
    <d v="2011-08-19T05:00: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x v="538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x v="539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x v="504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x v="54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1"/>
    <d v="2012-05-09T05:00: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x v="542"/>
    <d v="2010-03-28T05:00: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x v="543"/>
    <d v="2010-12-06T06:00: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x v="34"/>
    <d v="2019-03-12T05:00: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x v="151"/>
    <d v="2010-04-25T05:00: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x v="544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x v="545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x v="546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7"/>
    <d v="2014-06-08T05:00: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x v="548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x v="549"/>
    <d v="2016-06-30T05:00: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0"/>
    <d v="2010-04-06T05:00: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x v="551"/>
    <d v="2016-03-12T06:00: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x v="461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x v="552"/>
    <d v="2010-07-14T05:00: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3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x v="554"/>
    <d v="2013-08-11T05:00: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x v="547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x v="61"/>
    <d v="2015-06-16T05:00: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x v="555"/>
    <d v="2019-05-15T05:00: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x v="556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x v="26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x v="557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x v="558"/>
    <d v="2014-03-25T05:00: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5"/>
    <d v="2019-03-10T06:00: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x v="559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x v="560"/>
    <d v="2012-12-30T06:00: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x v="561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x v="562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x v="563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x v="564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x v="565"/>
    <d v="2016-05-09T05:00: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x v="566"/>
    <d v="2013-09-21T05:00: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x v="567"/>
    <d v="2014-06-14T05:00: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x v="568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x v="569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x v="57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1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x v="572"/>
    <d v="2018-05-11T05:00: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x v="573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x v="51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x v="574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x v="575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x v="576"/>
    <d v="2010-07-10T05:00: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x v="577"/>
    <d v="2010-10-07T05:00: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x v="578"/>
    <d v="2016-07-08T05:00: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x v="579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x v="580"/>
    <d v="2019-03-30T05:00: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x v="581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x v="335"/>
    <d v="2015-11-11T06:00: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x v="582"/>
    <d v="2017-04-08T05:00: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x v="583"/>
    <d v="2013-03-13T05:00: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x v="584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x v="585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x v="586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x v="587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x v="588"/>
    <d v="2016-01-21T06:00: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89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x v="59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x v="591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x v="592"/>
    <d v="2019-01-03T06:00: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x v="593"/>
    <d v="2018-10-17T05:00: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x v="594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x v="595"/>
    <d v="2018-05-03T05:00: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x v="596"/>
    <d v="2017-07-24T05:00: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x v="597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x v="598"/>
    <d v="2014-08-04T05:00: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x v="599"/>
    <d v="2014-03-09T06:00: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x v="600"/>
    <d v="2016-09-17T05:00: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x v="601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x v="334"/>
    <d v="2015-08-29T05:00: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x v="602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x v="603"/>
    <d v="2018-01-02T06:00: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x v="604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x v="605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x v="64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x v="606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x v="607"/>
    <d v="2012-04-27T05:00: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x v="608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x v="609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x v="540"/>
    <d v="2012-03-01T06:00: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x v="61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x v="611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x v="612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x v="613"/>
    <d v="2012-08-13T05:00: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x v="614"/>
    <d v="2017-07-05T05:00: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89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x v="615"/>
    <d v="2010-08-04T05:00: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x v="616"/>
    <d v="2018-03-31T05:00: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x v="617"/>
    <d v="2016-05-06T05:00: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x v="618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x v="619"/>
    <d v="2019-09-18T05:00: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x v="62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x v="621"/>
    <d v="2016-08-29T05:00: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x v="34"/>
    <d v="2019-01-21T06:00: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2"/>
    <d v="2019-10-23T05:00: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x v="623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x v="624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x v="625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x v="626"/>
    <d v="2018-09-18T05:00: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x v="627"/>
    <d v="2010-07-19T05:00: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x v="628"/>
    <d v="2015-09-16T05:00: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x v="629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x v="63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x v="631"/>
    <d v="2019-01-26T06:00: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x v="632"/>
    <d v="2013-11-10T06:00: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x v="633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x v="634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x v="635"/>
    <d v="2019-07-27T05:00: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6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x v="637"/>
    <d v="2018-01-03T06:00: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x v="638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x v="639"/>
    <d v="2015-04-21T05:00: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x v="640"/>
    <d v="2018-04-02T05:00: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x v="641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x v="229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x v="66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x v="642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x v="643"/>
    <d v="2013-07-27T05:00: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x v="644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5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x v="625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6"/>
    <d v="2019-01-14T06:00: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x v="158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x v="647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x v="266"/>
    <d v="2012-04-26T05:00: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x v="648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x v="247"/>
    <d v="2016-01-26T06:00: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0"/>
    <d v="2016-08-18T05:00: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x v="649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x v="65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x v="264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x v="0"/>
    <d v="2019-03-19T05:00: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x v="42"/>
    <d v="2014-08-06T05:00: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x v="341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x v="604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x v="122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x v="625"/>
    <d v="2013-12-26T06:00: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x v="430"/>
    <d v="2011-10-22T05:00: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x v="156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x v="629"/>
    <d v="2018-04-03T05:00: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x v="92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7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x v="138"/>
    <d v="2015-06-16T05:00: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x v="77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x v="405"/>
    <d v="2014-02-12T06:00: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x v="191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x v="612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x v="144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1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x v="361"/>
    <d v="2013-06-29T05:00: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x v="642"/>
    <d v="2011-05-20T05:00: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3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x v="334"/>
    <d v="2015-09-18T05:00: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4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x v="269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x v="329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x v="211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x v="476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x v="258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x v="8"/>
    <d v="2013-09-22T05:00: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x v="443"/>
    <d v="2012-05-13T05:00: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x v="383"/>
    <d v="2018-07-01T05:00: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x v="79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x v="473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x v="608"/>
    <d v="2018-12-18T06:00: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x v="546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x v="150"/>
    <d v="2016-05-16T05:00: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x v="218"/>
    <d v="2014-10-29T05:00: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x v="364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x v="109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x v="139"/>
    <d v="2010-07-26T05:00: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x v="66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x v="106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x v="343"/>
    <d v="2011-01-16T06:00: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x v="169"/>
    <d v="2013-05-19T05:00: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x v="526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x v="104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x v="48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x v="252"/>
    <d v="2011-04-19T05:00: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x v="288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x v="974"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4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5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6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7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8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9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1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2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3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4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5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6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7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8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19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1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2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3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4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5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6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7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8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29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1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2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3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4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5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6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7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8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39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1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2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3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4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5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6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7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8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49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1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2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3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4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5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6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7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8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59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1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2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3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4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5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6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7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8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69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1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2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3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4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5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6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7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8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79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1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2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3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4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5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6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7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8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89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1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2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3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4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5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7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6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7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8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99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1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2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3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4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5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6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7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8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09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1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2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3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4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5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6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7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8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2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19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1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2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3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4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5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6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7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8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29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1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2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3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4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5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6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7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8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6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39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1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2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3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4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5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6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7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8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49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1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2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3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4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5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6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7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8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59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1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2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3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4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5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6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7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8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69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1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2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3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4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5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7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8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79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1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2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3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4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5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6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7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8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8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1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2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2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3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4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1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5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6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7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8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199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1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2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3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4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5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6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7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8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09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1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2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3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4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5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6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7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8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19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1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1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2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3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4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5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6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7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8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29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1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2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3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3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4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5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6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7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8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39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1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6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2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3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4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5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6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7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8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49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5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1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2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3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4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5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6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7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8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59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1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2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3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4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5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6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7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8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69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1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2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2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3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4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5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6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7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8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79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1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2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3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4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5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6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7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8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89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1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2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3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4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5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6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7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8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299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6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3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7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2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3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4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5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6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7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8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09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8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1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2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3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4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5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6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7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8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1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19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1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2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3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4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5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6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7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8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29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1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2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5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3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4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5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6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7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8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39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1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2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3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4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4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5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6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8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49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1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2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3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4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5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6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7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8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1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59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1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2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3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09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4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5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6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7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8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69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6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1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2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3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4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5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6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7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8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79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1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4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2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3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4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5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6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7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6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8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89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1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2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3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4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5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6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7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8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399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5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1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2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3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4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5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6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7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8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09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1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2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3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4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5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6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7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8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19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1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2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3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4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5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6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7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8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29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1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2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3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4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7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5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4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6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7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8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39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1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2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4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3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4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5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6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7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1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8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49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1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2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3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4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5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6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7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8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59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1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2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3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4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5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6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7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8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69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1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2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3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1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2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4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5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1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6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7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8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79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79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1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3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2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3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4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4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5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6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7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8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89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1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1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2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3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4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5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6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7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8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499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1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2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3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4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5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6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7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8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09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1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2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3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4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5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6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7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8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19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1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2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3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4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7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5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6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7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1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8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29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4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1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2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8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3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2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4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5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6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7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8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39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4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1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2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3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4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1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4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5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6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7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8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49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1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1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2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3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4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7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1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5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6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6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7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8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5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59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1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2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3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4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5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6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7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8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69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1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2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3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4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5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6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7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8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79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1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5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2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3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4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5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6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7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8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89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1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2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3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4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5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6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7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8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599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1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4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2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3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4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5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4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6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7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8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09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1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2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3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4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89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5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6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7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8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19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1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4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2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3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4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5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6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7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8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29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1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2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3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4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5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6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7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8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39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1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29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6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2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3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4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5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5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6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8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7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6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8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7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49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65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4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2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1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4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2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5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6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29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2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7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8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7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5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1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2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4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1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1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2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3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4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4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69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29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1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6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8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8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3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3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79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3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8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6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8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4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09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39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6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6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3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69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6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4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2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8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66676-5243-434C-8F70-6902467FA94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38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1BE2-04D5-3C49-8ADF-E3483922866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1">
    <format dxfId="37">
      <pivotArea type="all" dataOnly="0" outline="0" fieldPosition="0"/>
    </format>
    <format dxfId="36">
      <pivotArea type="all" dataOnly="0" outline="0" fieldPosition="0"/>
    </format>
    <format dxfId="35">
      <pivotArea type="origin" dataOnly="0" labelOnly="1" outline="0" fieldPosition="0"/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outline="0" collapsedLevelsAreSubtotals="1" fieldPosition="0"/>
    </format>
    <format dxfId="31">
      <pivotArea field="19" type="button" dataOnly="0" labelOnly="1" outline="0" axis="axisRow" fieldPosition="0"/>
    </format>
    <format dxfId="30">
      <pivotArea dataOnly="0" labelOnly="1" fieldPosition="0">
        <references count="1">
          <reference field="19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A6C46-37D6-2249-BAC2-AA1D2720ABD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26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20" zoomScaleNormal="120" workbookViewId="0">
      <selection activeCell="Q11" sqref="Q11"/>
    </sheetView>
  </sheetViews>
  <sheetFormatPr baseColWidth="10" defaultRowHeight="16" x14ac:dyDescent="0.2"/>
  <cols>
    <col min="1" max="1" width="4.1640625" customWidth="1"/>
    <col min="2" max="2" width="30.6640625" bestFit="1" customWidth="1"/>
    <col min="3" max="3" width="33.5" style="3" customWidth="1"/>
    <col min="6" max="6" width="13.83203125" style="4" bestFit="1" customWidth="1"/>
    <col min="8" max="8" width="13" bestFit="1" customWidth="1"/>
    <col min="9" max="9" width="16" bestFit="1" customWidth="1"/>
    <col min="12" max="13" width="11.1640625" bestFit="1" customWidth="1"/>
    <col min="14" max="14" width="26.83203125" bestFit="1" customWidth="1"/>
    <col min="15" max="15" width="26.5" bestFit="1" customWidth="1"/>
    <col min="18" max="18" width="28" bestFit="1" customWidth="1"/>
    <col min="19" max="19" width="14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N6</f>
        <v>43485.25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RIGHT(R2,LEN(R2)-SEARCH("/",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>(((L2/60)/60)/24)+DATE(1970,1,1)</f>
        <v>42336.25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 R3)-1)</f>
        <v>music</v>
      </c>
      <c r="T3" t="str">
        <f t="shared" ref="T3:T66" si="4">RIGHT(R3,LEN(R3)-SEARCH("/",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ref="N4:N66" si="5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5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5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5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5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5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5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5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5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5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5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5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5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5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5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5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5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5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5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5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5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5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5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5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5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5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5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5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5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5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5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5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5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5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5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5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5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5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5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5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5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5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5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5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5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5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5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5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5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5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5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5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5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5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5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5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5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5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5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5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5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5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5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ref="T67:T130" si="11">RIGHT(R67,LEN(R67)-SEARCH("/",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ref="T131:T194" si="17">RIGHT(R131,LEN(R131)-SEARCH("/",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ref="T195:T258" si="23">RIGHT(R195,LEN(R195)-SEARCH("/",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ref="T259:T322" si="29">RIGHT(R259,LEN(R259)-SEARCH("/",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ref="T323:T386" si="35">RIGHT(R323,LEN(R323)-SEARCH("/",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ref="T387:T450" si="41">RIGHT(R387,LEN(R387)-SEARCH("/",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ref="T451:T514" si="47">RIGHT(R451,LEN(R451)-SEARCH("/",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ref="T515:T578" si="53">RIGHT(R515,LEN(R515)-SEARCH("/",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ref="T579:T642" si="59">RIGHT(R579,LEN(R579)-SEARCH("/",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ref="T643:T706" si="65">RIGHT(R643,LEN(R643)-SEARCH("/",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ref="T707:T770" si="71">RIGHT(R707,LEN(R707)-SEARCH("/",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ref="T771:T834" si="77">RIGHT(R771,LEN(R771)-SEARCH("/",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ref="T835:T898" si="83">RIGHT(R835,LEN(R835)-SEARCH("/",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ref="T899:T962" si="89">RIGHT(R899,LEN(R899)-SEARCH("/",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ref="T963:T1001" si="95">RIGHT(R963,LEN(R963)-SEARCH("/",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0.39997558519241921"/>
      </colorScale>
    </cfRule>
  </conditionalFormatting>
  <conditionalFormatting sqref="G1:G1048576">
    <cfRule type="containsText" dxfId="25" priority="4" operator="containsText" text="live">
      <formula>NOT(ISERROR(SEARCH("live",G1)))</formula>
    </cfRule>
    <cfRule type="containsText" dxfId="24" priority="5" operator="containsText" text="canceled">
      <formula>NOT(ISERROR(SEARCH("canceled",G1)))</formula>
    </cfRule>
    <cfRule type="containsText" dxfId="23" priority="6" operator="containsText" text="successful">
      <formula>NOT(ISERROR(SEARCH("successful",G1)))</formula>
    </cfRule>
    <cfRule type="containsText" dxfId="22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DEC2-F749-8D4F-96EC-B73327890441}">
  <sheetPr codeName="Sheet2"/>
  <dimension ref="A1:F14"/>
  <sheetViews>
    <sheetView tabSelected="1" workbookViewId="0">
      <selection activeCell="F27" sqref="F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s="9" t="s">
        <v>2048</v>
      </c>
    </row>
    <row r="3" spans="1:6" x14ac:dyDescent="0.2">
      <c r="A3" s="10" t="s">
        <v>2049</v>
      </c>
      <c r="B3" s="10" t="s">
        <v>2038</v>
      </c>
      <c r="C3" s="9"/>
      <c r="D3" s="9"/>
      <c r="E3" s="9"/>
      <c r="F3" s="9"/>
    </row>
    <row r="4" spans="1:6" x14ac:dyDescent="0.2">
      <c r="A4" s="10" t="s">
        <v>2035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2037</v>
      </c>
    </row>
    <row r="5" spans="1:6" x14ac:dyDescent="0.2">
      <c r="A5" s="13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3" t="s">
        <v>2040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3" t="s">
        <v>2041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3" t="s">
        <v>2042</v>
      </c>
      <c r="B8" s="9"/>
      <c r="C8" s="9"/>
      <c r="D8" s="9"/>
      <c r="E8" s="9">
        <v>4</v>
      </c>
      <c r="F8" s="9">
        <v>4</v>
      </c>
    </row>
    <row r="9" spans="1:6" x14ac:dyDescent="0.2">
      <c r="A9" s="13" t="s">
        <v>2043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3" t="s">
        <v>2044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3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3" t="s">
        <v>2046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3" t="s">
        <v>2047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3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F41-660B-5849-AEB7-8BE865C49217}">
  <sheetPr codeName="Sheet3"/>
  <dimension ref="A1:G31"/>
  <sheetViews>
    <sheetView topLeftCell="A2" workbookViewId="0">
      <selection activeCell="F36" sqref="F36"/>
    </sheetView>
  </sheetViews>
  <sheetFormatPr baseColWidth="10" defaultRowHeight="16" x14ac:dyDescent="0.2"/>
  <cols>
    <col min="1" max="1" width="16.6640625" bestFit="1" customWidth="1"/>
    <col min="2" max="2" width="13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1" t="s">
        <v>6</v>
      </c>
      <c r="B1" s="12" t="s">
        <v>2048</v>
      </c>
    </row>
    <row r="2" spans="1:7" x14ac:dyDescent="0.2">
      <c r="A2" s="11" t="s">
        <v>2031</v>
      </c>
      <c r="B2" s="12" t="s">
        <v>2048</v>
      </c>
    </row>
    <row r="4" spans="1:7" x14ac:dyDescent="0.2">
      <c r="A4" s="11" t="s">
        <v>2049</v>
      </c>
      <c r="B4" s="11" t="s">
        <v>2038</v>
      </c>
      <c r="C4" s="12"/>
      <c r="D4" s="12"/>
      <c r="E4" s="12"/>
      <c r="F4" s="12"/>
      <c r="G4" s="12"/>
    </row>
    <row r="5" spans="1:7" x14ac:dyDescent="0.2">
      <c r="A5" s="11" t="s">
        <v>2035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2036</v>
      </c>
      <c r="G5" s="12" t="s">
        <v>2037</v>
      </c>
    </row>
    <row r="6" spans="1:7" x14ac:dyDescent="0.2">
      <c r="A6" s="12" t="s">
        <v>2050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 x14ac:dyDescent="0.2">
      <c r="A7" s="12" t="s">
        <v>2051</v>
      </c>
      <c r="B7" s="12"/>
      <c r="C7" s="12"/>
      <c r="D7" s="12"/>
      <c r="E7" s="12">
        <v>4</v>
      </c>
      <c r="F7" s="12"/>
      <c r="G7" s="12">
        <v>4</v>
      </c>
    </row>
    <row r="8" spans="1:7" x14ac:dyDescent="0.2">
      <c r="A8" s="12" t="s">
        <v>2052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 x14ac:dyDescent="0.2">
      <c r="A9" s="12" t="s">
        <v>2053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 x14ac:dyDescent="0.2">
      <c r="A10" s="12" t="s">
        <v>2054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 x14ac:dyDescent="0.2">
      <c r="A11" s="12" t="s">
        <v>2055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 x14ac:dyDescent="0.2">
      <c r="A12" s="12" t="s">
        <v>2056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 x14ac:dyDescent="0.2">
      <c r="A13" s="12" t="s">
        <v>2057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 x14ac:dyDescent="0.2">
      <c r="A14" s="12" t="s">
        <v>2058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 x14ac:dyDescent="0.2">
      <c r="A15" s="12" t="s">
        <v>2059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 x14ac:dyDescent="0.2">
      <c r="A16" s="12" t="s">
        <v>2060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 x14ac:dyDescent="0.2">
      <c r="A17" s="12" t="s">
        <v>2061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 x14ac:dyDescent="0.2">
      <c r="A18" s="12" t="s">
        <v>2062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 x14ac:dyDescent="0.2">
      <c r="A19" s="12" t="s">
        <v>2063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 x14ac:dyDescent="0.2">
      <c r="A20" s="12" t="s">
        <v>2064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 x14ac:dyDescent="0.2">
      <c r="A21" s="12" t="s">
        <v>2065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 x14ac:dyDescent="0.2">
      <c r="A22" s="12" t="s">
        <v>2066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 x14ac:dyDescent="0.2">
      <c r="A23" s="12" t="s">
        <v>2067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 x14ac:dyDescent="0.2">
      <c r="A24" s="12" t="s">
        <v>2068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 x14ac:dyDescent="0.2">
      <c r="A25" s="12" t="s">
        <v>2069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 x14ac:dyDescent="0.2">
      <c r="A26" s="12" t="s">
        <v>2070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 x14ac:dyDescent="0.2">
      <c r="A27" s="12" t="s">
        <v>2071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 x14ac:dyDescent="0.2">
      <c r="A28" s="12" t="s">
        <v>2072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 x14ac:dyDescent="0.2">
      <c r="A29" s="12" t="s">
        <v>2073</v>
      </c>
      <c r="B29" s="12"/>
      <c r="C29" s="12"/>
      <c r="D29" s="12"/>
      <c r="E29" s="12">
        <v>3</v>
      </c>
      <c r="F29" s="12"/>
      <c r="G29" s="12">
        <v>3</v>
      </c>
    </row>
    <row r="30" spans="1:7" x14ac:dyDescent="0.2">
      <c r="A30" s="12" t="s">
        <v>2036</v>
      </c>
      <c r="B30" s="12"/>
      <c r="C30" s="12"/>
      <c r="D30" s="12"/>
      <c r="E30" s="12"/>
      <c r="F30" s="12"/>
      <c r="G30" s="12"/>
    </row>
    <row r="31" spans="1:7" x14ac:dyDescent="0.2">
      <c r="A31" s="12" t="s">
        <v>2037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A35-A6AD-524E-B7EA-67E8EA768C61}">
  <sheetPr codeName="Sheet4"/>
  <dimension ref="A1:F18"/>
  <sheetViews>
    <sheetView workbookViewId="0">
      <selection activeCell="K45" sqref="K4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s="9" t="s">
        <v>2048</v>
      </c>
    </row>
    <row r="2" spans="1:6" x14ac:dyDescent="0.2">
      <c r="A2" s="10" t="s">
        <v>2086</v>
      </c>
      <c r="B2" s="9" t="s">
        <v>2048</v>
      </c>
    </row>
    <row r="4" spans="1:6" x14ac:dyDescent="0.2">
      <c r="A4" s="10" t="s">
        <v>2049</v>
      </c>
      <c r="B4" s="10" t="s">
        <v>2038</v>
      </c>
      <c r="C4" s="9"/>
      <c r="D4" s="9"/>
      <c r="E4" s="9"/>
      <c r="F4" s="9"/>
    </row>
    <row r="5" spans="1:6" x14ac:dyDescent="0.2">
      <c r="A5" s="10" t="s">
        <v>2035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2037</v>
      </c>
    </row>
    <row r="6" spans="1:6" x14ac:dyDescent="0.2">
      <c r="A6" s="15" t="s">
        <v>2074</v>
      </c>
      <c r="B6" s="19">
        <v>6</v>
      </c>
      <c r="C6" s="19">
        <v>37</v>
      </c>
      <c r="D6" s="19">
        <v>1</v>
      </c>
      <c r="E6" s="19">
        <v>49</v>
      </c>
      <c r="F6" s="19">
        <v>93</v>
      </c>
    </row>
    <row r="7" spans="1:6" x14ac:dyDescent="0.2">
      <c r="A7" s="15" t="s">
        <v>2075</v>
      </c>
      <c r="B7" s="19">
        <v>7</v>
      </c>
      <c r="C7" s="19">
        <v>28</v>
      </c>
      <c r="D7" s="19"/>
      <c r="E7" s="19">
        <v>44</v>
      </c>
      <c r="F7" s="19">
        <v>79</v>
      </c>
    </row>
    <row r="8" spans="1:6" x14ac:dyDescent="0.2">
      <c r="A8" s="15" t="s">
        <v>2076</v>
      </c>
      <c r="B8" s="19">
        <v>4</v>
      </c>
      <c r="C8" s="19">
        <v>33</v>
      </c>
      <c r="D8" s="19"/>
      <c r="E8" s="19">
        <v>49</v>
      </c>
      <c r="F8" s="19">
        <v>86</v>
      </c>
    </row>
    <row r="9" spans="1:6" x14ac:dyDescent="0.2">
      <c r="A9" s="15" t="s">
        <v>2077</v>
      </c>
      <c r="B9" s="19">
        <v>1</v>
      </c>
      <c r="C9" s="19">
        <v>30</v>
      </c>
      <c r="D9" s="19">
        <v>1</v>
      </c>
      <c r="E9" s="19">
        <v>46</v>
      </c>
      <c r="F9" s="19">
        <v>78</v>
      </c>
    </row>
    <row r="10" spans="1:6" x14ac:dyDescent="0.2">
      <c r="A10" s="15" t="s">
        <v>2078</v>
      </c>
      <c r="B10" s="19">
        <v>3</v>
      </c>
      <c r="C10" s="19">
        <v>35</v>
      </c>
      <c r="D10" s="19">
        <v>2</v>
      </c>
      <c r="E10" s="19">
        <v>46</v>
      </c>
      <c r="F10" s="19">
        <v>86</v>
      </c>
    </row>
    <row r="11" spans="1:6" x14ac:dyDescent="0.2">
      <c r="A11" s="15" t="s">
        <v>2079</v>
      </c>
      <c r="B11" s="19">
        <v>3</v>
      </c>
      <c r="C11" s="19">
        <v>28</v>
      </c>
      <c r="D11" s="19">
        <v>1</v>
      </c>
      <c r="E11" s="19">
        <v>55</v>
      </c>
      <c r="F11" s="19">
        <v>87</v>
      </c>
    </row>
    <row r="12" spans="1:6" x14ac:dyDescent="0.2">
      <c r="A12" s="15" t="s">
        <v>2080</v>
      </c>
      <c r="B12" s="19">
        <v>4</v>
      </c>
      <c r="C12" s="19">
        <v>31</v>
      </c>
      <c r="D12" s="19">
        <v>1</v>
      </c>
      <c r="E12" s="19">
        <v>58</v>
      </c>
      <c r="F12" s="19">
        <v>94</v>
      </c>
    </row>
    <row r="13" spans="1:6" x14ac:dyDescent="0.2">
      <c r="A13" s="15" t="s">
        <v>2081</v>
      </c>
      <c r="B13" s="19">
        <v>8</v>
      </c>
      <c r="C13" s="19">
        <v>35</v>
      </c>
      <c r="D13" s="19">
        <v>1</v>
      </c>
      <c r="E13" s="19">
        <v>40</v>
      </c>
      <c r="F13" s="19">
        <v>84</v>
      </c>
    </row>
    <row r="14" spans="1:6" x14ac:dyDescent="0.2">
      <c r="A14" s="15" t="s">
        <v>2082</v>
      </c>
      <c r="B14" s="19">
        <v>5</v>
      </c>
      <c r="C14" s="19">
        <v>23</v>
      </c>
      <c r="D14" s="19"/>
      <c r="E14" s="19">
        <v>45</v>
      </c>
      <c r="F14" s="19">
        <v>73</v>
      </c>
    </row>
    <row r="15" spans="1:6" x14ac:dyDescent="0.2">
      <c r="A15" s="15" t="s">
        <v>2083</v>
      </c>
      <c r="B15" s="19">
        <v>6</v>
      </c>
      <c r="C15" s="19">
        <v>26</v>
      </c>
      <c r="D15" s="19">
        <v>1</v>
      </c>
      <c r="E15" s="19">
        <v>45</v>
      </c>
      <c r="F15" s="19">
        <v>78</v>
      </c>
    </row>
    <row r="16" spans="1:6" x14ac:dyDescent="0.2">
      <c r="A16" s="15" t="s">
        <v>2084</v>
      </c>
      <c r="B16" s="19">
        <v>3</v>
      </c>
      <c r="C16" s="19">
        <v>26</v>
      </c>
      <c r="D16" s="19">
        <v>3</v>
      </c>
      <c r="E16" s="19">
        <v>46</v>
      </c>
      <c r="F16" s="19">
        <v>78</v>
      </c>
    </row>
    <row r="17" spans="1:6" x14ac:dyDescent="0.2">
      <c r="A17" s="15" t="s">
        <v>2085</v>
      </c>
      <c r="B17" s="19">
        <v>7</v>
      </c>
      <c r="C17" s="19">
        <v>32</v>
      </c>
      <c r="D17" s="19">
        <v>3</v>
      </c>
      <c r="E17" s="19">
        <v>42</v>
      </c>
      <c r="F17" s="19">
        <v>84</v>
      </c>
    </row>
    <row r="18" spans="1:6" x14ac:dyDescent="0.2">
      <c r="A18" s="15" t="s">
        <v>2037</v>
      </c>
      <c r="B18" s="19">
        <v>57</v>
      </c>
      <c r="C18" s="19">
        <v>364</v>
      </c>
      <c r="D18" s="19">
        <v>14</v>
      </c>
      <c r="E18" s="19">
        <v>565</v>
      </c>
      <c r="F18" s="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AEEA-795A-E44F-9110-0B0BF73AF4F6}">
  <sheetPr codeName="Sheet5"/>
  <dimension ref="A1:H13"/>
  <sheetViews>
    <sheetView zoomScale="130" zoomScaleNormal="130" workbookViewId="0">
      <selection activeCell="G2" sqref="G2"/>
    </sheetView>
  </sheetViews>
  <sheetFormatPr baseColWidth="10" defaultRowHeight="16" x14ac:dyDescent="0.2"/>
  <cols>
    <col min="1" max="1" width="27" bestFit="1" customWidth="1"/>
    <col min="2" max="2" width="17.6640625" bestFit="1" customWidth="1"/>
    <col min="3" max="3" width="13.83203125" bestFit="1" customWidth="1"/>
    <col min="4" max="4" width="17.6640625" bestFit="1" customWidth="1"/>
    <col min="5" max="5" width="13" bestFit="1" customWidth="1"/>
    <col min="6" max="6" width="20.83203125" bestFit="1" customWidth="1"/>
    <col min="7" max="7" width="16.5" bestFit="1" customWidth="1"/>
    <col min="8" max="8" width="19.83203125" bestFit="1" customWidth="1"/>
  </cols>
  <sheetData>
    <row r="1" spans="1:8" x14ac:dyDescent="0.2">
      <c r="A1" s="14" t="s">
        <v>2087</v>
      </c>
      <c r="B1" s="14" t="s">
        <v>2088</v>
      </c>
      <c r="C1" s="14" t="s">
        <v>2089</v>
      </c>
      <c r="D1" s="14" t="s">
        <v>2105</v>
      </c>
      <c r="E1" s="14" t="s">
        <v>2090</v>
      </c>
      <c r="F1" s="14" t="s">
        <v>2091</v>
      </c>
      <c r="G1" s="14" t="s">
        <v>2092</v>
      </c>
      <c r="H1" s="14" t="s">
        <v>2106</v>
      </c>
    </row>
    <row r="2" spans="1:8" x14ac:dyDescent="0.2">
      <c r="A2" s="16" t="s">
        <v>2093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8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6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6" t="s">
        <v>2095</v>
      </c>
      <c r="B4">
        <f>COUNTIFS(Crowdfunding!$G:$G, "successful", Crowdfunding!$D:$D, "&gt;=5000", Crowdfunding!$D:$D, 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18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6" t="s">
        <v>2096</v>
      </c>
      <c r="B5">
        <f>COUNTIFS(Crowdfunding!$G:$G, "successful", Crowdfunding!$D:$D, "&gt;=10000", Crowdfunding!$D:$D, 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18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6" t="s">
        <v>2097</v>
      </c>
      <c r="B6">
        <f>COUNTIFS(Crowdfunding!$G:$G, "successful", Crowdfunding!$D:$D, "&gt;=15000", Crowdfunding!$D:$D, "&lt;20000")</f>
        <v>10</v>
      </c>
      <c r="C6">
        <f>COUNTIFS(Crowdfunding!$G:$G, "failed", Crowdfunding!$D:$D, "&gt;=15000", Crowdfunding!$D:$D, 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18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6" t="s">
        <v>2098</v>
      </c>
      <c r="B7">
        <f>COUNTIFS(Crowdfunding!$G:$G, "successful", Crowdfunding!$D:$D, "&gt;=20000", Crowdfunding!$D:$D, "&lt;25000")</f>
        <v>7</v>
      </c>
      <c r="C7">
        <f>COUNTIFS(Crowdfunding!$G:$G, "failed", Crowdfunding!$D:$D, "&gt;=20000", Crowdfunding!$D:$D, 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18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6" t="s">
        <v>2099</v>
      </c>
      <c r="B8">
        <f>COUNTIFS(Crowdfunding!$G:$G, "successful", Crowdfunding!$D:$D, "&gt;=25000", Crowdfunding!$D:$D, "&lt;30000")</f>
        <v>11</v>
      </c>
      <c r="C8">
        <f>COUNTIFS(Crowdfunding!$G:$G, "failed", Crowdfunding!$D:$D, "&gt;=25000", Crowdfunding!$D:$D, 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18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6" t="s">
        <v>2100</v>
      </c>
      <c r="B9">
        <f>COUNTIFS(Crowdfunding!$G:$G, "successful", Crowdfunding!$D:$D, "&gt;=30000", Crowdfunding!$D:$D, "&lt;35000")</f>
        <v>7</v>
      </c>
      <c r="C9">
        <f>COUNTIFS(Crowdfunding!$G:$G, "failed", Crowdfunding!$D:$D, "&gt;=30000", Crowdfunding!$D:$D, 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18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6" t="s">
        <v>2101</v>
      </c>
      <c r="B10">
        <f>COUNTIFS(Crowdfunding!$G:$G, "successful", Crowdfunding!$D:$D, "&gt;=35000", Crowdfunding!$D:$D, "&lt;40000")</f>
        <v>8</v>
      </c>
      <c r="C10">
        <f>COUNTIFS(Crowdfunding!$G:$G, "failed", Crowdfunding!$D:$D, "&gt;=35000", Crowdfunding!$D:$D, 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18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6" t="s">
        <v>2102</v>
      </c>
      <c r="B11">
        <f>COUNTIFS(Crowdfunding!$G:$G, "successful", Crowdfunding!$D:$D, "&gt;=40000", Crowdfunding!$D:$D, "&lt;45000")</f>
        <v>11</v>
      </c>
      <c r="C11">
        <f>COUNTIFS(Crowdfunding!$G:$G, "failed", Crowdfunding!$D:$D, "&gt;=40000", Crowdfunding!$D:$D, 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18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6" t="s">
        <v>2103</v>
      </c>
      <c r="B12">
        <f>COUNTIFS(Crowdfunding!$G:$G, "successful", Crowdfunding!$D:$D, "&gt;=45000", Crowdfunding!$D:$D, "&lt;50000")</f>
        <v>8</v>
      </c>
      <c r="C12">
        <f>COUNTIFS(Crowdfunding!$G:$G, "failed", Crowdfunding!$D:$D, "&gt;=45000", Crowdfunding!$D:$D, 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18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6" t="s">
        <v>2104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8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D7B1-40A2-944E-AD2A-CDDCBE74F281}">
  <sheetPr codeName="Sheet6"/>
  <dimension ref="A1:M566"/>
  <sheetViews>
    <sheetView workbookViewId="0">
      <selection activeCell="S26" sqref="S26"/>
    </sheetView>
  </sheetViews>
  <sheetFormatPr baseColWidth="10" defaultRowHeight="16" x14ac:dyDescent="0.2"/>
  <cols>
    <col min="2" max="2" width="13" bestFit="1" customWidth="1"/>
    <col min="4" max="4" width="13" bestFit="1" customWidth="1"/>
    <col min="13" max="13" width="12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2109</v>
      </c>
      <c r="I1" t="s">
        <v>2108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">
      <c r="A2" t="s">
        <v>20</v>
      </c>
      <c r="B2">
        <v>158</v>
      </c>
      <c r="C2" t="s">
        <v>14</v>
      </c>
      <c r="D2">
        <v>0</v>
      </c>
      <c r="G2" t="s">
        <v>20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G3" t="s">
        <v>14</v>
      </c>
      <c r="H3">
        <f>AVERAGE(D:D)</f>
        <v>585.61538461538464</v>
      </c>
      <c r="I3">
        <f>MEDIAN(D:D)</f>
        <v>114.5</v>
      </c>
      <c r="J3">
        <f>MIN(D:D)</f>
        <v>0</v>
      </c>
      <c r="K3">
        <f>MAX(D:D)</f>
        <v>6080</v>
      </c>
      <c r="L3">
        <f>_xlfn.VAR.P(D:D)</f>
        <v>921574.68174133555</v>
      </c>
      <c r="M3">
        <f>_xlfn.STDEV.P(D:D)</f>
        <v>959.98681331637863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</row>
    <row r="6" spans="1:13" x14ac:dyDescent="0.2">
      <c r="A6" t="s">
        <v>20</v>
      </c>
      <c r="B6">
        <v>220</v>
      </c>
      <c r="C6" t="s">
        <v>14</v>
      </c>
      <c r="D6">
        <v>44</v>
      </c>
    </row>
    <row r="7" spans="1:13" x14ac:dyDescent="0.2">
      <c r="A7" t="s">
        <v>20</v>
      </c>
      <c r="B7">
        <v>98</v>
      </c>
      <c r="C7" t="s">
        <v>14</v>
      </c>
      <c r="D7">
        <v>27</v>
      </c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x14ac:dyDescent="0.2">
      <c r="A9" t="s">
        <v>20</v>
      </c>
      <c r="B9">
        <v>1249</v>
      </c>
      <c r="C9" t="s">
        <v>14</v>
      </c>
      <c r="D9">
        <v>200</v>
      </c>
    </row>
    <row r="10" spans="1:13" x14ac:dyDescent="0.2">
      <c r="A10" t="s">
        <v>20</v>
      </c>
      <c r="B10">
        <v>1396</v>
      </c>
      <c r="C10" t="s">
        <v>14</v>
      </c>
      <c r="D10">
        <v>452</v>
      </c>
    </row>
    <row r="11" spans="1:13" x14ac:dyDescent="0.2">
      <c r="A11" t="s">
        <v>20</v>
      </c>
      <c r="B11">
        <v>890</v>
      </c>
      <c r="C11" t="s">
        <v>14</v>
      </c>
      <c r="D11">
        <v>674</v>
      </c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1" priority="19" operator="containsText" text="Failed">
      <formula>NOT(ISERROR(SEARCH("Failed",A1)))</formula>
    </cfRule>
    <cfRule type="containsText" dxfId="20" priority="18" operator="containsText" text="successful">
      <formula>NOT(ISERROR(SEARCH("successful",A1)))</formula>
    </cfRule>
    <cfRule type="containsText" dxfId="19" priority="17" operator="containsText" text="canceled">
      <formula>NOT(ISERROR(SEARCH("canceled",A1)))</formula>
    </cfRule>
    <cfRule type="containsText" dxfId="18" priority="16" operator="containsText" text="live">
      <formula>NOT(ISERROR(SEARCH("live",A1)))</formula>
    </cfRule>
  </conditionalFormatting>
  <conditionalFormatting sqref="C1:C1047940">
    <cfRule type="containsText" dxfId="17" priority="13" operator="containsText" text="successful">
      <formula>NOT(ISERROR(SEARCH("successful",C1)))</formula>
    </cfRule>
    <cfRule type="containsText" dxfId="16" priority="11" operator="containsText" text="live">
      <formula>NOT(ISERROR(SEARCH("live",C1)))</formula>
    </cfRule>
    <cfRule type="containsText" dxfId="15" priority="12" operator="containsText" text="canceled">
      <formula>NOT(ISERROR(SEARCH("canceled",C1)))</formula>
    </cfRule>
    <cfRule type="containsText" dxfId="14" priority="14" operator="containsText" text="Failed">
      <formula>NOT(ISERROR(SEARCH("Failed",C1)))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ntainsText" dxfId="13" priority="1" operator="containsText" text="live">
      <formula>NOT(ISERROR(SEARCH("live",G2)))</formula>
    </cfRule>
    <cfRule type="containsText" dxfId="12" priority="4" operator="containsText" text="Failed">
      <formula>NOT(ISERROR(SEARCH("Failed",G2)))</formula>
    </cfRule>
    <cfRule type="containsText" dxfId="11" priority="3" operator="containsText" text="successful">
      <formula>NOT(ISERROR(SEARCH("successful",G2)))</formula>
    </cfRule>
    <cfRule type="containsText" dxfId="10" priority="2" operator="containsText" text="canceled">
      <formula>NOT(ISERROR(SEARCH("canceled",G2)))</formula>
    </cfRule>
  </conditionalFormatting>
  <conditionalFormatting sqref="G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Pivot Table + Chart</vt:lpstr>
      <vt:lpstr>Sub-Category Table + Chart</vt:lpstr>
      <vt:lpstr>Outome + Goal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2023-08-10T01:03:17Z</dcterms:modified>
</cp:coreProperties>
</file>