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nigroup-my.sharepoint.com/personal/tmam9_unigroupinc_com/Documents/Desktop/Bootcamp/Module1_Excel/"/>
    </mc:Choice>
  </mc:AlternateContent>
  <xr:revisionPtr revIDLastSave="0" documentId="8_{CAD4B437-3091-4743-B9DA-8D430676D3D8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Outcomes Based on Goals " sheetId="8" r:id="rId2"/>
    <sheet name="Theater Outcomes by Launch Date" sheetId="7" r:id="rId3"/>
    <sheet name="Edinburgh Research" sheetId="5" r:id="rId4"/>
    <sheet name="Outcomes Based on Launch Date" sheetId="4" r:id="rId5"/>
    <sheet name="Category Statistics " sheetId="2" r:id="rId6"/>
    <sheet name="Subcategory Statistics " sheetId="3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4" i="8"/>
  <c r="C4" i="8"/>
  <c r="D2" i="8"/>
  <c r="C2" i="8"/>
  <c r="B2" i="8"/>
  <c r="E4116" i="1"/>
  <c r="G4116" i="1"/>
  <c r="B13" i="8"/>
  <c r="B12" i="8"/>
  <c r="B11" i="8"/>
  <c r="B10" i="8"/>
  <c r="B9" i="8"/>
  <c r="E9" i="8" s="1"/>
  <c r="H9" i="8" s="1"/>
  <c r="B8" i="8"/>
  <c r="B7" i="8"/>
  <c r="B6" i="8"/>
  <c r="B4" i="8"/>
  <c r="D5" i="8"/>
  <c r="C5" i="8"/>
  <c r="B5" i="8"/>
  <c r="D3" i="8"/>
  <c r="C3" i="8"/>
  <c r="B3" i="8"/>
  <c r="E10" i="8" l="1"/>
  <c r="G10" i="8" s="1"/>
  <c r="E7" i="8"/>
  <c r="E8" i="8"/>
  <c r="H8" i="8" s="1"/>
  <c r="G7" i="8"/>
  <c r="H7" i="8"/>
  <c r="G8" i="8"/>
  <c r="H10" i="8"/>
  <c r="F10" i="8"/>
  <c r="G9" i="8"/>
  <c r="E12" i="8"/>
  <c r="H12" i="8" s="1"/>
  <c r="E4" i="8"/>
  <c r="F4" i="8" s="1"/>
  <c r="F8" i="8"/>
  <c r="E2" i="8"/>
  <c r="G2" i="8" s="1"/>
  <c r="E6" i="8"/>
  <c r="H6" i="8" s="1"/>
  <c r="E13" i="8"/>
  <c r="G13" i="8" s="1"/>
  <c r="E5" i="8"/>
  <c r="H5" i="8" s="1"/>
  <c r="F9" i="8"/>
  <c r="E11" i="8"/>
  <c r="G11" i="8" s="1"/>
  <c r="E3" i="8"/>
  <c r="G3" i="8" s="1"/>
  <c r="F7" i="8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G4" i="8" l="1"/>
  <c r="H11" i="8"/>
  <c r="G5" i="8"/>
  <c r="F2" i="8"/>
  <c r="F5" i="8"/>
  <c r="F11" i="8"/>
  <c r="H3" i="8"/>
  <c r="F3" i="8"/>
  <c r="H13" i="8"/>
  <c r="F6" i="8"/>
  <c r="H4" i="8"/>
  <c r="G6" i="8"/>
  <c r="F12" i="8"/>
  <c r="G12" i="8"/>
  <c r="F13" i="8"/>
  <c r="H2" i="8"/>
  <c r="F4116" i="1"/>
</calcChain>
</file>

<file path=xl/sharedStrings.xml><?xml version="1.0" encoding="utf-8"?>
<sst xmlns="http://schemas.openxmlformats.org/spreadsheetml/2006/main" count="33034" uniqueCount="8403">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</sst>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C4-49FE-A6F1-C9B90F389ADF}"/>
            </c:ext>
          </c:extLst>
        </c:ser>
        <c:ser>
          <c:idx val="5"/>
          <c:order val="5"/>
          <c:tx>
            <c:strRef>
              <c:f>'Outcomes Based on Goals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C4-49FE-A6F1-C9B90F389ADF}"/>
            </c:ext>
          </c:extLst>
        </c:ser>
        <c:ser>
          <c:idx val="6"/>
          <c:order val="6"/>
          <c:tx>
            <c:strRef>
              <c:f>'Outcomes Based on Goals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C4-49FE-A6F1-C9B90F389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834735"/>
        <c:axId val="1774813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C4-49FE-A6F1-C9B90F389AD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AC4-49FE-A6F1-C9B90F389AD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AC4-49FE-A6F1-C9B90F389AD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AC4-49FE-A6F1-C9B90F389ADF}"/>
                  </c:ext>
                </c:extLst>
              </c15:ser>
            </c15:filteredLineSeries>
          </c:ext>
        </c:extLst>
      </c:lineChart>
      <c:catAx>
        <c:axId val="182683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813487"/>
        <c:crosses val="autoZero"/>
        <c:auto val="1"/>
        <c:lblAlgn val="ctr"/>
        <c:lblOffset val="100"/>
        <c:noMultiLvlLbl val="0"/>
      </c:catAx>
      <c:valAx>
        <c:axId val="177481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83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 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9-4695-BC18-9D9B85184239}"/>
            </c:ext>
          </c:extLst>
        </c:ser>
        <c:ser>
          <c:idx val="1"/>
          <c:order val="1"/>
          <c:tx>
            <c:strRef>
              <c:f>'Outcomes Based on Goals 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D9-4695-BC18-9D9B85184239}"/>
            </c:ext>
          </c:extLst>
        </c:ser>
        <c:ser>
          <c:idx val="3"/>
          <c:order val="3"/>
          <c:tx>
            <c:strRef>
              <c:f>'Outcomes Based on Goals 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D9-4695-BC18-9D9B85184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717519"/>
        <c:axId val="1735984831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'Outcomes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4D9-4695-BC18-9D9B85184239}"/>
                  </c:ext>
                </c:extLst>
              </c15:ser>
            </c15:filteredBarSeries>
          </c:ext>
        </c:extLst>
      </c:barChart>
      <c:catAx>
        <c:axId val="173771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984831"/>
        <c:crosses val="autoZero"/>
        <c:auto val="1"/>
        <c:lblAlgn val="ctr"/>
        <c:lblOffset val="100"/>
        <c:noMultiLvlLbl val="0"/>
      </c:catAx>
      <c:valAx>
        <c:axId val="17359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71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7-41E7-9863-3DF7A27C38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7-41E7-9863-3DF7A27C38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87-41E7-9863-3DF7A27C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7374111"/>
        <c:axId val="1774853839"/>
      </c:lineChart>
      <c:catAx>
        <c:axId val="191737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853839"/>
        <c:crosses val="autoZero"/>
        <c:auto val="1"/>
        <c:lblAlgn val="ctr"/>
        <c:lblOffset val="100"/>
        <c:noMultiLvlLbl val="0"/>
      </c:catAx>
      <c:valAx>
        <c:axId val="177485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37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7-47C9-A2DD-DD8F004CC2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7-47C9-A2DD-DD8F004CC2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87-47C9-A2DD-DD8F004CC2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87-47C9-A2DD-DD8F004C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18175"/>
        <c:axId val="1977602063"/>
      </c:lineChart>
      <c:catAx>
        <c:axId val="7321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02063"/>
        <c:crosses val="autoZero"/>
        <c:auto val="1"/>
        <c:lblAlgn val="ctr"/>
        <c:lblOffset val="100"/>
        <c:noMultiLvlLbl val="0"/>
      </c:catAx>
      <c:valAx>
        <c:axId val="197760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8-4521-B5BE-134BAFB9CCBA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8-4521-B5BE-134BAFB9CCBA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68-4521-B5BE-134BAFB9CCBA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68-4521-B5BE-134BAFB9C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4133823"/>
        <c:axId val="2081138319"/>
      </c:barChart>
      <c:catAx>
        <c:axId val="198413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38319"/>
        <c:crosses val="autoZero"/>
        <c:auto val="1"/>
        <c:lblAlgn val="ctr"/>
        <c:lblOffset val="100"/>
        <c:noMultiLvlLbl val="0"/>
      </c:catAx>
      <c:valAx>
        <c:axId val="208113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13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E-419A-AF13-DEC8B39BBC17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E-419A-AF13-DEC8B39BBC17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7E-419A-AF13-DEC8B39BB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758383"/>
        <c:axId val="258786655"/>
      </c:barChart>
      <c:catAx>
        <c:axId val="26075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86655"/>
        <c:crosses val="autoZero"/>
        <c:auto val="1"/>
        <c:lblAlgn val="ctr"/>
        <c:lblOffset val="100"/>
        <c:noMultiLvlLbl val="0"/>
      </c:catAx>
      <c:valAx>
        <c:axId val="25878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5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103187</xdr:rowOff>
    </xdr:from>
    <xdr:to>
      <xdr:col>13</xdr:col>
      <xdr:colOff>320675</xdr:colOff>
      <xdr:row>39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04D37F-E8AE-4BB5-8965-273480855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39</xdr:row>
      <xdr:rowOff>107950</xdr:rowOff>
    </xdr:from>
    <xdr:to>
      <xdr:col>6</xdr:col>
      <xdr:colOff>898526</xdr:colOff>
      <xdr:row>55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62F76-F217-4ED1-A321-768ADA403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3</xdr:row>
      <xdr:rowOff>49212</xdr:rowOff>
    </xdr:from>
    <xdr:to>
      <xdr:col>14</xdr:col>
      <xdr:colOff>571499</xdr:colOff>
      <xdr:row>18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5E636-9C96-4113-8B9A-552694CEE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4</xdr:row>
      <xdr:rowOff>17462</xdr:rowOff>
    </xdr:from>
    <xdr:to>
      <xdr:col>14</xdr:col>
      <xdr:colOff>581025</xdr:colOff>
      <xdr:row>19</xdr:row>
      <xdr:rowOff>39687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D0D83-4B47-4F00-ACB2-91F968C10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169861</xdr:rowOff>
    </xdr:from>
    <xdr:to>
      <xdr:col>16</xdr:col>
      <xdr:colOff>44450</xdr:colOff>
      <xdr:row>19</xdr:row>
      <xdr:rowOff>155574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4B9B0-AF26-437D-8DF1-C0CC99AF9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139700</xdr:rowOff>
    </xdr:from>
    <xdr:to>
      <xdr:col>17</xdr:col>
      <xdr:colOff>19050</xdr:colOff>
      <xdr:row>23</xdr:row>
      <xdr:rowOff>87312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4DBF6-079D-4EB4-922D-DCC6A4A38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owan, Matt" refreshedDate="44715.803920370374" createdVersion="6" refreshedVersion="6" minRefreshableVersion="3" recordCount="4114" xr:uid="{7023609E-C56E-4D0F-80E7-03CFDAB5F7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owan, Matt" refreshedDate="44715.817277546295" createdVersion="6" refreshedVersion="6" minRefreshableVersion="3" recordCount="4114" xr:uid="{59474D68-029A-47FA-99B6-35E29E8E8A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owan, Matt" refreshedDate="44716.633252430554" createdVersion="6" refreshedVersion="6" minRefreshableVersion="3" recordCount="4114" xr:uid="{5312338E-C65E-4E7B-A655-28934F49A6B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d v="2014-12-16T21:52:2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d v="2015-11-10T00:36:01"/>
    <x v="25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d v="2014-12-22T18:04:18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d v="2015-12-22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d v="2016-12-17T04:46:2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d v="2013-12-23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d v="2012-12-31T18:38:30"/>
    <x v="101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d v="2016-04-25T17:23:40"/>
    <x v="105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d v="2011-11-14T06:34:48"/>
    <x v="114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d v="2016-12-05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d v="2014-05-19T21:58:12"/>
    <x v="13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d v="2016-11-19T00:23:18"/>
    <x v="146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d v="2014-11-26T18:25:4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d v="2014-07-21T18:18:21"/>
    <x v="164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d v="2015-12-13T15:48:44"/>
    <x v="165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d v="2016-12-17T01:49:22"/>
    <x v="166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d v="2016-12-08T00:17:12"/>
    <x v="182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d v="2014-07-05T18:59:22"/>
    <x v="184"/>
    <x v="3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d v="2016-07-05T16:34:37"/>
    <x v="189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d v="2015-01-19T19:38:49"/>
    <x v="201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d v="2014-11-30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d v="2014-12-05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d v="2015-03-03T23:00:37"/>
    <x v="216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d v="2015-07-10T15:27:10"/>
    <x v="22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d v="2015-12-03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d v="2015-11-13T02:01:39"/>
    <x v="236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d v="2011-11-23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d v="2013-12-04T02:24:2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d v="2011-12-27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d v="2010-12-14T08:51:37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d v="2013-02-28T20:05:33"/>
    <x v="306"/>
    <x v="4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d v="2011-11-21T05:16:32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d v="2009-11-06T20:07:0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d v="2011-12-16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d v="2016-12-07T19:05:00"/>
    <x v="37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d v="2012-12-18T18:25:39"/>
    <x v="371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d v="2015-12-29T17:16:32"/>
    <x v="380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d v="2014-12-07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d v="2013-10-03T19:03:16"/>
    <x v="441"/>
    <x v="4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d v="2011-12-17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d v="2013-12-26T17:09:51"/>
    <x v="4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d v="2013-11-27T04:01:29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d v="2012-11-30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d v="2016-12-10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d v="2011-12-05T11:33:36"/>
    <x v="489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d v="2015-12-28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d v="2013-12-12T22:21:14"/>
    <x v="496"/>
    <x v="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d v="2014-12-18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d v="2017-01-18T04:56:06"/>
    <x v="527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d v="2016-12-21T00:44:54"/>
    <x v="529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d v="2016-12-07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d v="2015-11-10T14:48:16"/>
    <x v="552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d v="2015-12-07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d v="2014-12-02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d v="2015-12-10T22:07:03"/>
    <x v="568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d v="2015-12-02T20:20:12"/>
    <x v="569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d v="2014-11-20T01:12:11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d v="2016-09-18T18:28:06"/>
    <x v="588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d v="2015-11-20T13:27:17"/>
    <x v="611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d v="2017-01-27T23:05:18"/>
    <x v="637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d v="2015-06-24T03:51:29"/>
    <x v="658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d v="2014-12-17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d v="2016-11-14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d v="2014-12-11T16:37:32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d v="2014-12-01T05:16:04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d v="2014-12-02T22:20:04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d v="2014-11-28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d v="2016-12-07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d v="2016-12-11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d v="2016-12-07T22:49:09"/>
    <x v="703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d v="2016-12-22T04:37:48"/>
    <x v="704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d v="2016-12-22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d v="2016-11-22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d v="2016-12-30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d v="2014-10-28T15:48:27"/>
    <x v="716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d v="2012-12-04T00:29:0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d v="2011-12-02T19:05:47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d v="2014-12-15T13:10:1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d v="2016-12-29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d v="2012-12-06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d v="2015-12-11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d v="2011-05-27T19:45:12"/>
    <x v="805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d v="2013-12-20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d v="2012-07-30T21:11:21"/>
    <x v="818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d v="2011-11-22T16:12:15"/>
    <x v="832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d v="2011-12-18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d v="2014-02-24T09:24:15"/>
    <x v="846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d v="2012-11-17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d v="2013-12-08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d v="2015-09-01T17:22:11"/>
    <x v="875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d v="2011-11-30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d v="2011-12-01T18:11:50"/>
    <x v="898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d v="2015-12-04T01:55:37"/>
    <x v="904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d v="2010-11-25T05:45:26"/>
    <x v="905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d v="2014-11-01T21:59:21"/>
    <x v="918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d v="2015-12-30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d v="2011-12-06T00:34:49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d v="2016-12-28T20:57:06"/>
    <x v="945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d v="2015-12-23T01:02:56"/>
    <x v="949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d v="2015-12-18T18:01:01"/>
    <x v="950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d v="2014-12-26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d v="2014-12-20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d v="2016-12-17T05:17:33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d v="2015-11-16T18:25:00"/>
    <x v="986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d v="2016-09-01T08:33:45"/>
    <x v="988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d v="2016-12-16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d v="2016-12-10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d v="2014-11-12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d v="2012-12-06T10:46:3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d v="2016-08-16T01:16:29"/>
    <x v="1048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d v="2015-02-12T21:37:23"/>
    <x v="1058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d v="2016-03-03T06:38:28"/>
    <x v="1061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d v="2013-12-05T04:09:05"/>
    <x v="1074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d v="2015-12-15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d v="2014-12-29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d v="2014-06-03T15:49:43"/>
    <x v="108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d v="2016-02-13T16:06:15"/>
    <x v="108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d v="2012-12-07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d v="2015-12-09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d v="2014-11-20T18:13:31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d v="2014-10-14T20:30:00"/>
    <x v="1127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d v="2016-12-02T02:46:11"/>
    <x v="1132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d v="2014-12-02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d v="2015-07-07T11:05:21"/>
    <x v="1140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d v="2015-11-09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d v="2015-08-08T02:27:43"/>
    <x v="1151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d v="2016-12-24T19:51:28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d v="2016-12-27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d v="2011-12-06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d v="2010-11-05T14:54:46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d v="2013-12-30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d v="2013-12-12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d v="2010-12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d v="2016-12-05T03:14:05"/>
    <x v="1289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d v="2014-12-12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d v="2014-12-01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d v="2016-12-28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d v="2014-11-08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d v="2015-02-14T17:35:52"/>
    <x v="1365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d v="2016-12-16T01:35:19"/>
    <x v="1375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d v="2017-01-12T05:16:10"/>
    <x v="1377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d v="2016-02-01T03:43:06"/>
    <x v="1392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d v="2017-01-17T03:28:46"/>
    <x v="1394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d v="2016-12-15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d v="2014-11-02T0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d v="2015-12-22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d v="2016-12-04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d v="2015-12-02T08:38:51"/>
    <x v="1423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d v="2016-12-03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d v="2016-12-04T16:02:45"/>
    <x v="1456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d v="2013-02-21T21:52:18"/>
    <x v="1463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d v="2015-12-02T04:07:46"/>
    <x v="1466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d v="2013-09-16T13:01:43"/>
    <x v="1472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d v="2016-06-27T04:37:55"/>
    <x v="1483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d v="2013-12-06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d v="2014-12-18T17:07:23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d v="2015-12-01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d v="2014-12-08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d v="2016-12-01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d v="2014-11-19T01:29:45"/>
    <x v="1567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d v="2015-09-09T23:38:06"/>
    <x v="1588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d v="2011-11-29T04:04:19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d v="2010-12-24T02:40:38"/>
    <x v="1605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d v="2013-11-29T19:56:26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d v="2012-12-03T20:59:44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d v="2012-11-30T08:48:55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d v="2011-12-19T21:12:36"/>
    <x v="1632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d v="2015-12-05T23:57:1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d v="2017-03-10T12:49:54"/>
    <x v="1687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d v="2014-12-16T15:56:45"/>
    <x v="1700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d v="2015-12-03T14:11:28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d v="2016-03-31T23:33:58"/>
    <x v="1716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d v="2015-11-17T16:24:41"/>
    <x v="1731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d v="2016-12-06T21:02:50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d v="2016-12-29T19:51:23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d v="2016-05-15T22:56:32"/>
    <x v="1757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d v="2014-12-14T19:39:1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d v="2014-12-05T18:14:58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d v="2014-12-30T15:44:00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d v="2014-11-13T06:00:03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d v="2014-11-30T17:46:05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d v="2015-12-06T07:50:33"/>
    <x v="1797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d v="2016-12-01T15:53:27"/>
    <x v="1816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d v="2013-12-26T19:07:4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d v="2012-09-24T16:26:16"/>
    <x v="1822"/>
    <x v="5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d v="2013-12-18T21:59:27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d v="2010-12-04T02:06:11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d v="2014-12-15T23:08:15"/>
    <x v="1833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d v="2016-03-01T16:51:11"/>
    <x v="1834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d v="2013-11-22T12:55:40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d v="2014-12-27T07:12:2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d v="2016-12-05T00:04:0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d v="2015-12-28T04:37:53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d v="2016-11-28T18:29:51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d v="2015-11-18T16:27:01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d v="2013-12-18T18:15:55"/>
    <x v="1923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d v="2010-10-05T22:54:16"/>
    <x v="1925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d v="2011-12-21T02:08:30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d v="2015-01-30T15:21:16"/>
    <x v="198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d v="2015-12-07T22:50:13"/>
    <x v="1999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d v="2016-12-24T17:05:43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d v="2015-12-09T08:36:13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d v="2014-12-02T07:54:13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d v="2015-11-23T16:59:34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d v="2015-12-23T14:27:34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d v="2015-12-02T23:19:51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d v="2012-02-07T02:43:55"/>
    <x v="2097"/>
    <x v="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d v="2011-12-15T03:35:14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d v="2012-12-27T05:09:34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d v="2013-11-13T23:08:56"/>
    <x v="2119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d v="2016-12-12T17:49:08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d v="2016-12-08T07:12:49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d v="2012-12-12T20:00:24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d v="2016-01-28T16:18:30"/>
    <x v="2145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d v="2010-06-26T00:35:56"/>
    <x v="2148"/>
    <x v="7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d v="2014-12-01T21:51:58"/>
    <x v="2152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d v="2012-12-21T20:29:34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d v="2016-12-19T15:16:37"/>
    <x v="2177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d v="2011-12-29T18:54:07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d v="2016-12-06T19:47:27"/>
    <x v="2233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d v="2016-12-21T20:51:53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d v="2013-12-06T15:38:09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d v="2015-11-30T17:01:07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d v="2015-11-15T04:11:26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d v="2012-12-21T17:21:20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d v="2012-12-27T22:54:16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d v="2010-11-20T19:34:51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d v="2015-11-19T19:48:25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d v="2015-12-22T22:22:1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d v="2016-12-04T20:12:50"/>
    <x v="2348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d v="2014-11-11T17:21:00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d v="2014-12-05T22:20:36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d v="2015-12-08T17:40:2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d v="2014-11-11T20:07:04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d v="2014-12-16T20:29:19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d v="2014-11-25T06:17:44"/>
    <x v="2388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d v="2016-12-13T02:54:47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d v="2014-12-03T21:14:16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d v="2016-01-05T19:44:56"/>
    <x v="2399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d v="2015-12-04T00:56:47"/>
    <x v="2402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d v="2014-12-10T02:39:50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d v="2014-07-11T21:13:07"/>
    <x v="2415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d v="2014-12-20T17:43:0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d v="2014-09-11T00:41:35"/>
    <x v="2418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d v="2016-12-30T21:06:06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d v="2015-11-30T14:46:10"/>
    <x v="2434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d v="2016-11-30T04:29:27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d v="2011-12-16T23:49:52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d v="2012-12-14T22:48:33"/>
    <x v="2475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d v="2010-12-30T20:08:34"/>
    <x v="2488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d v="2015-09-11T07:07:49"/>
    <x v="2503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d v="2016-12-28T00:09:49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d v="2015-08-01T20:01:43"/>
    <x v="2525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d v="2009-11-10T16:48:32"/>
    <x v="2531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d v="2014-12-04T21:39:12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d v="2010-12-02T02:34:58"/>
    <x v="254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d v="2014-12-13T02:36:34"/>
    <x v="2572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d v="2015-10-17T15:04:58"/>
    <x v="257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d v="2016-11-30T08:03:34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d v="2014-12-09T03:26:10"/>
    <x v="2609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d v="2014-12-16T21:54:55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d v="2015-12-03T23:55:41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d v="2015-02-20T14:25:26"/>
    <x v="2650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d v="2016-06-30T21:13:14"/>
    <x v="2654"/>
    <x v="2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d v="2015-11-11T00:51:36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d v="2015-01-29T00:01:34"/>
    <x v="2675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d v="2016-11-30T20:34:13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d v="2013-12-03T22:01:2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d v="2013-12-12T21:36:41"/>
    <x v="2752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d v="2012-12-04T01:31:33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d v="2012-12-14T12:45:40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d v="2014-11-05T13:16:06"/>
    <x v="279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d v="2015-06-30T06:24:50"/>
    <x v="2802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d v="2014-10-26T17:01:34"/>
    <x v="2828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d v="2016-12-05T13:06:20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d v="2016-12-22T22:04:55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d v="2014-07-11T16:12:03"/>
    <x v="2859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d v="2014-11-07T02:44:19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d v="2014-12-29T19:37:11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d v="2016-12-18T20:16:26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d v="2015-12-21T17:24:21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d v="2014-12-12T10:15:24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d v="2014-08-18T17:08:24"/>
    <x v="2888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d v="2014-11-10T18:33:15"/>
    <x v="2889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d v="2014-12-09T21:42:19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d v="2015-12-16T03:09:34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d v="2014-12-31T16:53:34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d v="2014-12-09T18:33:38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d v="2015-12-24T08:45:52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d v="2015-12-03T19:38:28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d v="2014-12-20T19:47:03"/>
    <x v="2975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d v="2016-05-21T08:41:21"/>
    <x v="2984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d v="2015-12-03T13:47:0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d v="2016-09-09T18:25:10"/>
    <x v="2988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d v="2016-12-20T15:57:51"/>
    <x v="299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d v="2014-11-14T18:09:51"/>
    <x v="3001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d v="2015-12-22T05:05:19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d v="2014-12-23T19:58:39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d v="2015-12-21T20:50:48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d v="2014-11-10T22:59:50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d v="2015-08-29T06:35:34"/>
    <x v="3055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d v="2014-12-08T13:44:07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d v="2015-12-21T19:00:49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d v="2014-07-28T16:18:55"/>
    <x v="3115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d v="2014-12-04T18:43:21"/>
    <x v="3118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d v="2015-12-08T04:57:52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d v="2010-10-27T06:20:03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d v="2012-04-27T22:52:24"/>
    <x v="3150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d v="2014-07-09T18:55:05"/>
    <x v="3151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d v="2011-12-07T01:36:01"/>
    <x v="3153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d v="2010-12-19T21:17:07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d v="2011-12-06T22:47:01"/>
    <x v="3175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d v="2015-11-29T19:01:13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d v="2015-02-15T23:35:47"/>
    <x v="3212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d v="2016-11-23T20:25:13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d v="2016-12-18T21:10:36"/>
    <x v="3220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d v="2016-12-30T18:56:48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d v="2014-12-09T21:17:41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d v="2016-01-11T21:14:13"/>
    <x v="3276"/>
    <x v="2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d v="2016-06-17T17:39:36"/>
    <x v="3293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d v="2014-12-17T14:03:06"/>
    <x v="3311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d v="2014-11-26T04:47:39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d v="2016-11-16T00:59:40"/>
    <x v="336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d v="2016-02-20T00:27:30"/>
    <x v="3454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d v="2014-12-16T05:56:28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d v="2016-12-29T12:01:5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d v="2016-03-13T14:57:37"/>
    <x v="3517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d v="2014-12-24T12:11:23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d v="2014-12-09T16:31:36"/>
    <x v="3555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d v="2014-11-21T17:11:30"/>
    <x v="3571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d v="2014-12-30T22:45:44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d v="2014-12-15T19:55:07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d v="2014-12-01T21:33:59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d v="2015-08-04T19:04:37"/>
    <x v="3585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d v="2014-12-17T23:58:02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d v="2016-11-27T03:59:34"/>
    <x v="3620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d v="2014-12-02T16:48:55"/>
    <x v="3623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d v="2014-12-22T20:53:30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d v="2014-12-15T14:48:3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d v="2015-12-22T21:18:29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d v="2015-01-28T17:11:15"/>
    <x v="3703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d v="2016-01-12T16:07:27"/>
    <x v="3707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d v="2014-12-10T18:04:06"/>
    <x v="3716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d v="2014-11-25T16:15:33"/>
    <x v="3717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d v="2014-11-11T20:25:15"/>
    <x v="3742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d v="2014-12-16T19:39:40"/>
    <x v="3762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d v="2016-11-15T00:42:3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d v="2014-12-09T17:41:23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d v="2014-12-02T16:13:36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d v="2015-12-03T04:20:07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d v="2015-11-21T20:06:57"/>
    <x v="3803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d v="2014-12-02T02:59:03"/>
    <x v="3831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d v="2014-07-13T15:51:50"/>
    <x v="3841"/>
    <x v="3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d v="2016-05-19T19:32:19"/>
    <x v="3848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d v="2014-12-26T20:39:56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d v="2016-04-09T22:49:51"/>
    <x v="3865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d v="2014-12-04T00:07:10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d v="2014-12-09T20:58:03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d v="2015-12-20T16:26:13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d v="2014-11-18T11:49:11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d v="2015-12-04T20:17:36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d v="2014-12-08T01:37:14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d v="2014-12-02T15:25:53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d v="2014-07-22T19:53:18"/>
    <x v="397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d v="2015-01-16T14:05:47"/>
    <x v="3982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d v="2014-12-29T13:04:38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d v="2014-12-17T14:01:07"/>
    <x v="4001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d v="2014-12-22T02:01:04"/>
    <x v="4021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d v="2014-12-18T00:32:23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d v="2016-12-14T23:07:35"/>
    <x v="4046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d v="2016-12-28T18:54:02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d v="2015-12-15T18:16:56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d v="2015-10-27T22:34:59"/>
    <x v="4064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d v="2014-12-17T14:42:04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d v="2014-12-17T12:09:1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d v="2015-12-06T19:47:17"/>
    <x v="4075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d v="2016-12-26T21:41:22"/>
    <x v="4079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d v="2015-12-20T13:45:2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D814A-7B37-4BFF-BCB1-DA7E675C994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9452C-F7D4-46D6-8244-E109A21E6E7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41019-C374-4571-A84D-87444F8C62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578F7-45B1-48EB-BFD7-B62BFF85266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16" hier="-1"/>
    <pageField fld="7" item="9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O1" zoomScale="95" zoomScaleNormal="95" workbookViewId="0">
      <selection activeCell="A523" sqref="A523:XFD52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2.81640625" style="8" bestFit="1" customWidth="1"/>
    <col min="6" max="6" width="22.36328125" style="10" bestFit="1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3.36328125" bestFit="1" customWidth="1"/>
    <col min="17" max="17" width="41.1796875" customWidth="1"/>
    <col min="18" max="18" width="15.6328125" bestFit="1" customWidth="1"/>
    <col min="19" max="19" width="22.90625" style="17" bestFit="1" customWidth="1"/>
    <col min="20" max="20" width="21.26953125" bestFit="1" customWidth="1"/>
    <col min="21" max="21" width="8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3" t="s">
        <v>8308</v>
      </c>
      <c r="R2" t="s">
        <v>8309</v>
      </c>
      <c r="S2" s="17">
        <f>(((K2/60)/60)/24)+DATE(1970,1,1)</f>
        <v>42177.007071759261</v>
      </c>
      <c r="T2" s="17">
        <f>(((J2/60)/60)/24)+DATE(1970,1,1)</f>
        <v>42208.125</v>
      </c>
      <c r="U2">
        <f>YEAR(S:S)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3" t="s">
        <v>8308</v>
      </c>
      <c r="R3" t="s">
        <v>8309</v>
      </c>
      <c r="S3" s="17">
        <f t="shared" ref="S3:S66" si="2">(((K3/60)/60)/24)+DATE(1970,1,1)</f>
        <v>42766.600497685184</v>
      </c>
      <c r="T3" s="17">
        <f t="shared" ref="T3:T66" si="3">(((J3/60)/60)/24)+DATE(1970,1,1)</f>
        <v>42796.600497685184</v>
      </c>
      <c r="U3">
        <f t="shared" ref="U3:U66" si="4">YEAR(S:S)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IFERROR(ROUND(E67/M67,2),0)</f>
        <v>132.05000000000001</v>
      </c>
      <c r="Q67" s="13" t="s">
        <v>8308</v>
      </c>
      <c r="R67" t="s">
        <v>8310</v>
      </c>
      <c r="S67" s="17">
        <f t="shared" ref="S67:S130" si="7">(((K67/60)/60)/24)+DATE(1970,1,1)</f>
        <v>41835.821226851855</v>
      </c>
      <c r="T67" s="17">
        <f t="shared" ref="T67:T130" si="8">(((J67/60)/60)/24)+DATE(1970,1,1)</f>
        <v>41862.249305555553</v>
      </c>
      <c r="U67">
        <f t="shared" ref="U67:U130" si="9">YEAR(S:S)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IFERROR(ROUND(E131/M131,2),0)</f>
        <v>0</v>
      </c>
      <c r="Q131" s="13" t="s">
        <v>8308</v>
      </c>
      <c r="R131" t="s">
        <v>8311</v>
      </c>
      <c r="S131" s="17">
        <f t="shared" ref="S131:S194" si="12">(((K131/60)/60)/24)+DATE(1970,1,1)</f>
        <v>41882.937303240738</v>
      </c>
      <c r="T131" s="17">
        <f t="shared" ref="T131:T194" si="13">(((J131/60)/60)/24)+DATE(1970,1,1)</f>
        <v>41942.937303240738</v>
      </c>
      <c r="U131">
        <f t="shared" ref="U131:U194" si="14">YEAR(S:S)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IFERROR(ROUND(E195/M195,2),0)</f>
        <v>0</v>
      </c>
      <c r="Q195" s="13" t="s">
        <v>8308</v>
      </c>
      <c r="R195" t="s">
        <v>8312</v>
      </c>
      <c r="S195" s="17">
        <f t="shared" ref="S195:S258" si="17">(((K195/60)/60)/24)+DATE(1970,1,1)</f>
        <v>41911.934791666667</v>
      </c>
      <c r="T195" s="17">
        <f t="shared" ref="T195:T258" si="18">(((J195/60)/60)/24)+DATE(1970,1,1)</f>
        <v>41971.976458333331</v>
      </c>
      <c r="U195">
        <f t="shared" ref="U195:U258" si="19">YEAR(S:S)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IFERROR(ROUND(E259/M259,2),0)</f>
        <v>66.7</v>
      </c>
      <c r="Q259" s="13" t="s">
        <v>8308</v>
      </c>
      <c r="R259" t="s">
        <v>8313</v>
      </c>
      <c r="S259" s="17">
        <f t="shared" ref="S259:S322" si="22">(((K259/60)/60)/24)+DATE(1970,1,1)</f>
        <v>42479.626875000002</v>
      </c>
      <c r="T259" s="17">
        <f t="shared" ref="T259:T322" si="23">(((J259/60)/60)/24)+DATE(1970,1,1)</f>
        <v>42509.626875000002</v>
      </c>
      <c r="U259">
        <f t="shared" ref="U259:U322" si="24">YEAR(S:S)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IFERROR(ROUND(E323/M323,2),0)</f>
        <v>106.62</v>
      </c>
      <c r="Q323" s="13" t="s">
        <v>8308</v>
      </c>
      <c r="R323" t="s">
        <v>8313</v>
      </c>
      <c r="S323" s="17">
        <f t="shared" ref="S323:S386" si="27">(((K323/60)/60)/24)+DATE(1970,1,1)</f>
        <v>42647.446597222224</v>
      </c>
      <c r="T323" s="17">
        <f t="shared" ref="T323:T386" si="28">(((J323/60)/60)/24)+DATE(1970,1,1)</f>
        <v>42682.488263888896</v>
      </c>
      <c r="U323">
        <f t="shared" ref="U323:U386" si="29">YEAR(S:S)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IFERROR(ROUND(E387/M387,2),0)</f>
        <v>111.8</v>
      </c>
      <c r="Q387" s="13" t="s">
        <v>8308</v>
      </c>
      <c r="R387" t="s">
        <v>8313</v>
      </c>
      <c r="S387" s="17">
        <f t="shared" ref="S387:S450" si="32">(((K387/60)/60)/24)+DATE(1970,1,1)</f>
        <v>41934.584502314814</v>
      </c>
      <c r="T387" s="17">
        <f t="shared" ref="T387:T450" si="33">(((J387/60)/60)/24)+DATE(1970,1,1)</f>
        <v>41964.626168981486</v>
      </c>
      <c r="U387">
        <f t="shared" ref="U387:U450" si="34">YEAR(S:S)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IFERROR(ROUND(E451/M451,2),0)</f>
        <v>9</v>
      </c>
      <c r="Q451" s="13" t="s">
        <v>8308</v>
      </c>
      <c r="R451" t="s">
        <v>8314</v>
      </c>
      <c r="S451" s="17">
        <f t="shared" ref="S451:S514" si="37">(((K451/60)/60)/24)+DATE(1970,1,1)</f>
        <v>41534.568113425928</v>
      </c>
      <c r="T451" s="17">
        <f t="shared" ref="T451:T514" si="38">(((J451/60)/60)/24)+DATE(1970,1,1)</f>
        <v>41564.568113425928</v>
      </c>
      <c r="U451">
        <f t="shared" ref="U451:U514" si="39">YEAR(S:S)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IFERROR(ROUND(E515/M515,2),0)</f>
        <v>102.38</v>
      </c>
      <c r="Q515" s="13" t="s">
        <v>8308</v>
      </c>
      <c r="R515" t="s">
        <v>8314</v>
      </c>
      <c r="S515" s="17">
        <f t="shared" ref="S515:S578" si="42">(((K515/60)/60)/24)+DATE(1970,1,1)</f>
        <v>42552.653993055559</v>
      </c>
      <c r="T515" s="17">
        <f t="shared" ref="T515:T578" si="43">(((J515/60)/60)/24)+DATE(1970,1,1)</f>
        <v>42597.291666666672</v>
      </c>
      <c r="U515">
        <f t="shared" ref="U515:U578" si="44">YEAR(S:S)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IFERROR(ROUND(E579/M579,2),0)</f>
        <v>10</v>
      </c>
      <c r="Q579" s="13" t="s">
        <v>8317</v>
      </c>
      <c r="R579" t="s">
        <v>8318</v>
      </c>
      <c r="S579" s="17">
        <f t="shared" ref="S579:S642" si="47">(((K579/60)/60)/24)+DATE(1970,1,1)</f>
        <v>42450.589143518519</v>
      </c>
      <c r="T579" s="17">
        <f t="shared" ref="T579:T642" si="48">(((J579/60)/60)/24)+DATE(1970,1,1)</f>
        <v>42510.589143518519</v>
      </c>
      <c r="U579">
        <f t="shared" ref="U579:U642" si="49">YEAR(S:S)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IFERROR(ROUND(E643/M643,2),0)</f>
        <v>151.32</v>
      </c>
      <c r="Q643" s="13" t="s">
        <v>8317</v>
      </c>
      <c r="R643" t="s">
        <v>8319</v>
      </c>
      <c r="S643" s="17">
        <f t="shared" ref="S643:S706" si="52">(((K643/60)/60)/24)+DATE(1970,1,1)</f>
        <v>42199.57</v>
      </c>
      <c r="T643" s="17">
        <f t="shared" ref="T643:T706" si="53">(((J643/60)/60)/24)+DATE(1970,1,1)</f>
        <v>42229.57</v>
      </c>
      <c r="U643">
        <f t="shared" ref="U643:U706" si="54">YEAR(S:S)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IFERROR(ROUND(E707/M707,2),0)</f>
        <v>195.4</v>
      </c>
      <c r="Q707" s="13" t="s">
        <v>8317</v>
      </c>
      <c r="R707" t="s">
        <v>8319</v>
      </c>
      <c r="S707" s="17">
        <f t="shared" ref="S707:S770" si="57">(((K707/60)/60)/24)+DATE(1970,1,1)</f>
        <v>42726.491643518515</v>
      </c>
      <c r="T707" s="17">
        <f t="shared" ref="T707:T770" si="58">(((J707/60)/60)/24)+DATE(1970,1,1)</f>
        <v>42756.491643518515</v>
      </c>
      <c r="U707">
        <f t="shared" ref="U707:U770" si="59">YEAR(S:S)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IFERROR(ROUND(E771/M771,2),0)</f>
        <v>31.85</v>
      </c>
      <c r="Q771" s="13" t="s">
        <v>8320</v>
      </c>
      <c r="R771" t="s">
        <v>8322</v>
      </c>
      <c r="S771" s="17">
        <f t="shared" ref="S771:S834" si="62">(((K771/60)/60)/24)+DATE(1970,1,1)</f>
        <v>41604.996458333335</v>
      </c>
      <c r="T771" s="17">
        <f t="shared" ref="T771:T834" si="63">(((J771/60)/60)/24)+DATE(1970,1,1)</f>
        <v>41634.996458333335</v>
      </c>
      <c r="U771">
        <f t="shared" ref="U771:U834" si="64">YEAR(S:S)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IFERROR(ROUND(E835/M835,2),0)</f>
        <v>148.78</v>
      </c>
      <c r="Q835" s="13" t="s">
        <v>8323</v>
      </c>
      <c r="R835" t="s">
        <v>8324</v>
      </c>
      <c r="S835" s="17">
        <f t="shared" ref="S835:S898" si="67">(((K835/60)/60)/24)+DATE(1970,1,1)</f>
        <v>41718.878182870372</v>
      </c>
      <c r="T835" s="17">
        <f t="shared" ref="T835:T898" si="68">(((J835/60)/60)/24)+DATE(1970,1,1)</f>
        <v>41748.878182870372</v>
      </c>
      <c r="U835">
        <f t="shared" ref="U835:U898" si="69">YEAR(S:S)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IFERROR(ROUND(E899/M899,2),0)</f>
        <v>0</v>
      </c>
      <c r="Q899" s="13" t="s">
        <v>8323</v>
      </c>
      <c r="R899" t="s">
        <v>8327</v>
      </c>
      <c r="S899" s="17">
        <f t="shared" ref="S899:S962" si="72">(((K899/60)/60)/24)+DATE(1970,1,1)</f>
        <v>41211.688750000001</v>
      </c>
      <c r="T899" s="17">
        <f t="shared" ref="T899:T962" si="73">(((J899/60)/60)/24)+DATE(1970,1,1)</f>
        <v>41241.730416666665</v>
      </c>
      <c r="U899">
        <f t="shared" ref="U899:U962" si="74">YEAR(S:S)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IFERROR(ROUND(E963/M963,2),0)</f>
        <v>364.35</v>
      </c>
      <c r="Q963" s="13" t="s">
        <v>8317</v>
      </c>
      <c r="R963" t="s">
        <v>8319</v>
      </c>
      <c r="S963" s="17">
        <f t="shared" ref="S963:S1026" si="77">(((K963/60)/60)/24)+DATE(1970,1,1)</f>
        <v>42740.693692129629</v>
      </c>
      <c r="T963" s="17">
        <f t="shared" ref="T963:T1026" si="78">(((J963/60)/60)/24)+DATE(1970,1,1)</f>
        <v>42786.791666666672</v>
      </c>
      <c r="U963">
        <f t="shared" ref="U963:U1026" si="79">YEAR(S:S)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IFERROR(ROUND(E1027/M1027,2),0)</f>
        <v>71.849999999999994</v>
      </c>
      <c r="Q1027" s="13" t="s">
        <v>8323</v>
      </c>
      <c r="R1027" t="s">
        <v>8328</v>
      </c>
      <c r="S1027" s="17">
        <f t="shared" ref="S1027:S1090" si="82">(((K1027/60)/60)/24)+DATE(1970,1,1)</f>
        <v>42049.833761574075</v>
      </c>
      <c r="T1027" s="17">
        <f t="shared" ref="T1027:T1090" si="83">(((J1027/60)/60)/24)+DATE(1970,1,1)</f>
        <v>42079.792094907403</v>
      </c>
      <c r="U1027">
        <f t="shared" ref="U1027:U1090" si="84">YEAR(S:S)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IFERROR(ROUND(E1091/M1091,2),0)</f>
        <v>23.96</v>
      </c>
      <c r="Q1091" s="13" t="s">
        <v>8331</v>
      </c>
      <c r="R1091" t="s">
        <v>8332</v>
      </c>
      <c r="S1091" s="17">
        <f t="shared" ref="S1091:S1154" si="87">(((K1091/60)/60)/24)+DATE(1970,1,1)</f>
        <v>42151.189525462964</v>
      </c>
      <c r="T1091" s="17">
        <f t="shared" ref="T1091:T1154" si="88">(((J1091/60)/60)/24)+DATE(1970,1,1)</f>
        <v>42181.189525462964</v>
      </c>
      <c r="U1091">
        <f t="shared" ref="U1091:U1154" si="89">YEAR(S:S)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IFERROR(ROUND(E1155/M1155,2),0)</f>
        <v>50</v>
      </c>
      <c r="Q1155" s="13" t="s">
        <v>8334</v>
      </c>
      <c r="R1155" t="s">
        <v>8335</v>
      </c>
      <c r="S1155" s="17">
        <f t="shared" ref="S1155:S1218" si="92">(((K1155/60)/60)/24)+DATE(1970,1,1)</f>
        <v>42143.714178240742</v>
      </c>
      <c r="T1155" s="17">
        <f t="shared" ref="T1155:T1218" si="93">(((J1155/60)/60)/24)+DATE(1970,1,1)</f>
        <v>42173.714178240742</v>
      </c>
      <c r="U1155">
        <f t="shared" ref="U1155:U1218" si="94">YEAR(S:S)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IFERROR(ROUND(E1219/M1219,2),0)</f>
        <v>148.57</v>
      </c>
      <c r="Q1219" s="13" t="s">
        <v>8336</v>
      </c>
      <c r="R1219" t="s">
        <v>8337</v>
      </c>
      <c r="S1219" s="17">
        <f t="shared" ref="S1219:S1282" si="97">(((K1219/60)/60)/24)+DATE(1970,1,1)</f>
        <v>42535.809490740736</v>
      </c>
      <c r="T1219" s="17">
        <f t="shared" ref="T1219:T1282" si="98">(((J1219/60)/60)/24)+DATE(1970,1,1)</f>
        <v>42565.809490740736</v>
      </c>
      <c r="U1219">
        <f t="shared" ref="U1219:U1282" si="99">YEAR(S:S)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IFERROR(ROUND(E1283/M1283,2),0)</f>
        <v>104.73</v>
      </c>
      <c r="Q1283" s="13" t="s">
        <v>8323</v>
      </c>
      <c r="R1283" t="s">
        <v>8324</v>
      </c>
      <c r="S1283" s="17">
        <f t="shared" ref="S1283:S1346" si="102">(((K1283/60)/60)/24)+DATE(1970,1,1)</f>
        <v>41463.743472222224</v>
      </c>
      <c r="T1283" s="17">
        <f t="shared" ref="T1283:T1346" si="103">(((J1283/60)/60)/24)+DATE(1970,1,1)</f>
        <v>41483.743472222224</v>
      </c>
      <c r="U1283">
        <f t="shared" ref="U1283:U1346" si="104">YEAR(S:S)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IFERROR(ROUND(E1347/M1347,2),0)</f>
        <v>53.57</v>
      </c>
      <c r="Q1347" s="13" t="s">
        <v>8320</v>
      </c>
      <c r="R1347" t="s">
        <v>8321</v>
      </c>
      <c r="S1347" s="17">
        <f t="shared" ref="S1347:S1410" si="107">(((K1347/60)/60)/24)+DATE(1970,1,1)</f>
        <v>41799.814340277779</v>
      </c>
      <c r="T1347" s="17">
        <f t="shared" ref="T1347:T1410" si="108">(((J1347/60)/60)/24)+DATE(1970,1,1)</f>
        <v>41834.814340277779</v>
      </c>
      <c r="U1347">
        <f t="shared" ref="U1347:U1410" si="109">YEAR(S:S)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IFERROR(ROUND(E1411/M1411,2),0)</f>
        <v>0</v>
      </c>
      <c r="Q1411" s="13" t="s">
        <v>8320</v>
      </c>
      <c r="R1411" t="s">
        <v>8339</v>
      </c>
      <c r="S1411" s="17">
        <f t="shared" ref="S1411:S1474" si="112">(((K1411/60)/60)/24)+DATE(1970,1,1)</f>
        <v>41945.133506944447</v>
      </c>
      <c r="T1411" s="17">
        <f t="shared" ref="T1411:T1474" si="113">(((J1411/60)/60)/24)+DATE(1970,1,1)</f>
        <v>42005.175173611111</v>
      </c>
      <c r="U1411">
        <f t="shared" ref="U1411:U1474" si="114">YEAR(S:S)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IFERROR(ROUND(E1475/M1475,2),0)</f>
        <v>38.46</v>
      </c>
      <c r="Q1475" s="13" t="s">
        <v>8320</v>
      </c>
      <c r="R1475" t="s">
        <v>8340</v>
      </c>
      <c r="S1475" s="17">
        <f t="shared" ref="S1475:S1538" si="117">(((K1475/60)/60)/24)+DATE(1970,1,1)</f>
        <v>40939.979618055557</v>
      </c>
      <c r="T1475" s="17">
        <f t="shared" ref="T1475:T1538" si="118">(((J1475/60)/60)/24)+DATE(1970,1,1)</f>
        <v>40969.979618055557</v>
      </c>
      <c r="U1475">
        <f t="shared" ref="U1475:U1538" si="119">YEAR(S:S)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IFERROR(ROUND(E1539/M1539,2),0)</f>
        <v>96.38</v>
      </c>
      <c r="Q1539" s="13" t="s">
        <v>8336</v>
      </c>
      <c r="R1539" t="s">
        <v>8337</v>
      </c>
      <c r="S1539" s="17">
        <f t="shared" ref="S1539:S1602" si="122">(((K1539/60)/60)/24)+DATE(1970,1,1)</f>
        <v>42552.315127314811</v>
      </c>
      <c r="T1539" s="17">
        <f t="shared" ref="T1539:T1602" si="123">(((J1539/60)/60)/24)+DATE(1970,1,1)</f>
        <v>42588.75</v>
      </c>
      <c r="U1539">
        <f t="shared" ref="U1539:U1602" si="124">YEAR(S:S)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IFERROR(ROUND(E1603/M1603,2),0)</f>
        <v>48.33</v>
      </c>
      <c r="Q1603" s="13" t="s">
        <v>8323</v>
      </c>
      <c r="R1603" t="s">
        <v>8324</v>
      </c>
      <c r="S1603" s="17">
        <f t="shared" ref="S1603:S1666" si="127">(((K1603/60)/60)/24)+DATE(1970,1,1)</f>
        <v>40638.092974537038</v>
      </c>
      <c r="T1603" s="17">
        <f t="shared" ref="T1603:T1666" si="128">(((J1603/60)/60)/24)+DATE(1970,1,1)</f>
        <v>40668.092974537038</v>
      </c>
      <c r="U1603">
        <f t="shared" ref="U1603:U1666" si="129">YEAR(S:S)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IFERROR(ROUND(E1667/M1667,2),0)</f>
        <v>44.96</v>
      </c>
      <c r="Q1667" s="13" t="s">
        <v>8323</v>
      </c>
      <c r="R1667" t="s">
        <v>8344</v>
      </c>
      <c r="S1667" s="17">
        <f t="shared" ref="S1667:S1730" si="132">(((K1667/60)/60)/24)+DATE(1970,1,1)</f>
        <v>40564.649456018517</v>
      </c>
      <c r="T1667" s="17">
        <f t="shared" ref="T1667:T1730" si="133">(((J1667/60)/60)/24)+DATE(1970,1,1)</f>
        <v>40596.125</v>
      </c>
      <c r="U1667">
        <f t="shared" ref="U1667:U1730" si="134">YEAR(S:S)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IFERROR(ROUND(E1731/M1731,2),0)</f>
        <v>0</v>
      </c>
      <c r="Q1731" s="13" t="s">
        <v>8323</v>
      </c>
      <c r="R1731" t="s">
        <v>8345</v>
      </c>
      <c r="S1731" s="17">
        <f t="shared" ref="S1731:S1794" si="137">(((K1731/60)/60)/24)+DATE(1970,1,1)</f>
        <v>42471.052152777775</v>
      </c>
      <c r="T1731" s="17">
        <f t="shared" ref="T1731:T1794" si="138">(((J1731/60)/60)/24)+DATE(1970,1,1)</f>
        <v>42531.052152777775</v>
      </c>
      <c r="U1731">
        <f t="shared" ref="U1731:U1794" si="139">YEAR(S:S)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IFERROR(ROUND(E1795/M1795,2),0)</f>
        <v>20</v>
      </c>
      <c r="Q1795" s="13" t="s">
        <v>8336</v>
      </c>
      <c r="R1795" t="s">
        <v>8337</v>
      </c>
      <c r="S1795" s="17">
        <f t="shared" ref="S1795:S1858" si="142">(((K1795/60)/60)/24)+DATE(1970,1,1)</f>
        <v>41940.89166666667</v>
      </c>
      <c r="T1795" s="17">
        <f t="shared" ref="T1795:T1858" si="143">(((J1795/60)/60)/24)+DATE(1970,1,1)</f>
        <v>41970.933333333334</v>
      </c>
      <c r="U1795">
        <f t="shared" ref="U1795:U1858" si="144">YEAR(S:S)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IFERROR(ROUND(E1859/M1859,2),0)</f>
        <v>136.36000000000001</v>
      </c>
      <c r="Q1859" s="13" t="s">
        <v>8323</v>
      </c>
      <c r="R1859" t="s">
        <v>8324</v>
      </c>
      <c r="S1859" s="17">
        <f t="shared" ref="S1859:S1922" si="147">(((K1859/60)/60)/24)+DATE(1970,1,1)</f>
        <v>41864.76866898148</v>
      </c>
      <c r="T1859" s="17">
        <f t="shared" ref="T1859:T1922" si="148">(((J1859/60)/60)/24)+DATE(1970,1,1)</f>
        <v>41894.76866898148</v>
      </c>
      <c r="U1859">
        <f t="shared" ref="U1859:U1922" si="149">YEAR(S:S)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IFERROR(ROUND(E1923/M1923,2),0)</f>
        <v>54</v>
      </c>
      <c r="Q1923" s="13" t="s">
        <v>8323</v>
      </c>
      <c r="R1923" t="s">
        <v>8327</v>
      </c>
      <c r="S1923" s="17">
        <f t="shared" ref="S1923:S1986" si="152">(((K1923/60)/60)/24)+DATE(1970,1,1)</f>
        <v>41074.221562500003</v>
      </c>
      <c r="T1923" s="17">
        <f t="shared" ref="T1923:T1986" si="153">(((J1923/60)/60)/24)+DATE(1970,1,1)</f>
        <v>41104.221562500003</v>
      </c>
      <c r="U1923">
        <f t="shared" ref="U1923:U1986" si="154">YEAR(S:S)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IFERROR(ROUND(E1987/M1987,2),0)</f>
        <v>12.75</v>
      </c>
      <c r="Q1987" s="13" t="s">
        <v>8336</v>
      </c>
      <c r="R1987" t="s">
        <v>8348</v>
      </c>
      <c r="S1987" s="17">
        <f t="shared" ref="S1987:S2050" si="157">(((K1987/60)/60)/24)+DATE(1970,1,1)</f>
        <v>42555.698738425926</v>
      </c>
      <c r="T1987" s="17">
        <f t="shared" ref="T1987:T2050" si="158">(((J1987/60)/60)/24)+DATE(1970,1,1)</f>
        <v>42584.958333333328</v>
      </c>
      <c r="U1987">
        <f t="shared" ref="U1987:U2050" si="159">YEAR(S:S)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IFERROR(ROUND(E2051/M2051,2),0)</f>
        <v>80.989999999999995</v>
      </c>
      <c r="Q2051" s="13" t="s">
        <v>8317</v>
      </c>
      <c r="R2051" t="s">
        <v>8347</v>
      </c>
      <c r="S2051" s="17">
        <f t="shared" ref="S2051:S2114" si="162">(((K2051/60)/60)/24)+DATE(1970,1,1)</f>
        <v>41575.527349537035</v>
      </c>
      <c r="T2051" s="17">
        <f t="shared" ref="T2051:T2114" si="163">(((J2051/60)/60)/24)+DATE(1970,1,1)</f>
        <v>41610.957638888889</v>
      </c>
      <c r="U2051">
        <f t="shared" ref="U2051:U2114" si="164">YEAR(S:S)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IFERROR(ROUND(E2115/M2115,2),0)</f>
        <v>68.599999999999994</v>
      </c>
      <c r="Q2115" s="13" t="s">
        <v>8323</v>
      </c>
      <c r="R2115" t="s">
        <v>8327</v>
      </c>
      <c r="S2115" s="17">
        <f t="shared" ref="S2115:S2178" si="167">(((K2115/60)/60)/24)+DATE(1970,1,1)</f>
        <v>41870.86546296296</v>
      </c>
      <c r="T2115" s="17">
        <f t="shared" ref="T2115:T2178" si="168">(((J2115/60)/60)/24)+DATE(1970,1,1)</f>
        <v>41905.86546296296</v>
      </c>
      <c r="U2115">
        <f t="shared" ref="U2115:U2178" si="169">YEAR(S:S)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IFERROR(ROUND(E2179/M2179,2),0)</f>
        <v>65.87</v>
      </c>
      <c r="Q2179" s="13" t="s">
        <v>8323</v>
      </c>
      <c r="R2179" t="s">
        <v>8324</v>
      </c>
      <c r="S2179" s="17">
        <f t="shared" ref="S2179:S2242" si="172">(((K2179/60)/60)/24)+DATE(1970,1,1)</f>
        <v>42502.250775462962</v>
      </c>
      <c r="T2179" s="17">
        <f t="shared" ref="T2179:T2242" si="173">(((J2179/60)/60)/24)+DATE(1970,1,1)</f>
        <v>42527.250775462962</v>
      </c>
      <c r="U2179">
        <f t="shared" ref="U2179:U2242" si="174">YEAR(S:S)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IFERROR(ROUND(E2243/M2243,2),0)</f>
        <v>49.47</v>
      </c>
      <c r="Q2243" s="13" t="s">
        <v>8331</v>
      </c>
      <c r="R2243" t="s">
        <v>8349</v>
      </c>
      <c r="S2243" s="17">
        <f t="shared" ref="S2243:S2306" si="177">(((K2243/60)/60)/24)+DATE(1970,1,1)</f>
        <v>42766.827546296292</v>
      </c>
      <c r="T2243" s="17">
        <f t="shared" ref="T2243:T2306" si="178">(((J2243/60)/60)/24)+DATE(1970,1,1)</f>
        <v>42796.827546296292</v>
      </c>
      <c r="U2243">
        <f t="shared" ref="U2243:U2306" si="179">YEAR(S:S)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IFERROR(ROUND(E2307/M2307,2),0)</f>
        <v>109.11</v>
      </c>
      <c r="Q2307" s="13" t="s">
        <v>8323</v>
      </c>
      <c r="R2307" t="s">
        <v>8327</v>
      </c>
      <c r="S2307" s="17">
        <f t="shared" ref="S2307:S2370" si="182">(((K2307/60)/60)/24)+DATE(1970,1,1)</f>
        <v>41834.695277777777</v>
      </c>
      <c r="T2307" s="17">
        <f t="shared" ref="T2307:T2370" si="183">(((J2307/60)/60)/24)+DATE(1970,1,1)</f>
        <v>41859.75</v>
      </c>
      <c r="U2307">
        <f t="shared" ref="U2307:U2370" si="184">YEAR(S:S)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IFERROR(ROUND(E2371/M2371,2),0)</f>
        <v>0</v>
      </c>
      <c r="Q2371" s="13" t="s">
        <v>8317</v>
      </c>
      <c r="R2371" t="s">
        <v>8318</v>
      </c>
      <c r="S2371" s="17">
        <f t="shared" ref="S2371:S2434" si="187">(((K2371/60)/60)/24)+DATE(1970,1,1)</f>
        <v>42380.812627314815</v>
      </c>
      <c r="T2371" s="17">
        <f t="shared" ref="T2371:T2434" si="188">(((J2371/60)/60)/24)+DATE(1970,1,1)</f>
        <v>42410.812627314815</v>
      </c>
      <c r="U2371">
        <f t="shared" ref="U2371:U2434" si="189">YEAR(S:S)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IFERROR(ROUND(E2435/M2435,2),0)</f>
        <v>0</v>
      </c>
      <c r="Q2435" s="13" t="s">
        <v>8334</v>
      </c>
      <c r="R2435" t="s">
        <v>8335</v>
      </c>
      <c r="S2435" s="17">
        <f t="shared" ref="S2435:S2498" si="192">(((K2435/60)/60)/24)+DATE(1970,1,1)</f>
        <v>42397.89980324074</v>
      </c>
      <c r="T2435" s="17">
        <f t="shared" ref="T2435:T2498" si="193">(((J2435/60)/60)/24)+DATE(1970,1,1)</f>
        <v>42427.89980324074</v>
      </c>
      <c r="U2435">
        <f t="shared" ref="U2435:U2498" si="194">YEAR(S:S)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IFERROR(ROUND(E2499/M2499,2),0)</f>
        <v>80.55</v>
      </c>
      <c r="Q2499" s="13" t="s">
        <v>8323</v>
      </c>
      <c r="R2499" t="s">
        <v>8327</v>
      </c>
      <c r="S2499" s="17">
        <f t="shared" ref="S2499:S2562" si="197">(((K2499/60)/60)/24)+DATE(1970,1,1)</f>
        <v>40730.878912037035</v>
      </c>
      <c r="T2499" s="17">
        <f t="shared" ref="T2499:T2562" si="198">(((J2499/60)/60)/24)+DATE(1970,1,1)</f>
        <v>40760.878912037035</v>
      </c>
      <c r="U2499">
        <f t="shared" ref="U2499:U2562" si="199">YEAR(S:S)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IFERROR(ROUND(E2563/M2563,2),0)</f>
        <v>0</v>
      </c>
      <c r="Q2563" s="13" t="s">
        <v>8334</v>
      </c>
      <c r="R2563" t="s">
        <v>8335</v>
      </c>
      <c r="S2563" s="17">
        <f t="shared" ref="S2563:S2626" si="202">(((K2563/60)/60)/24)+DATE(1970,1,1)</f>
        <v>42260.528807870374</v>
      </c>
      <c r="T2563" s="17">
        <f t="shared" ref="T2563:T2626" si="203">(((J2563/60)/60)/24)+DATE(1970,1,1)</f>
        <v>42290.528807870374</v>
      </c>
      <c r="U2563">
        <f t="shared" ref="U2563:U2626" si="204">YEAR(S:S)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IFERROR(ROUND(E2627/M2627,2),0)</f>
        <v>27.58</v>
      </c>
      <c r="Q2627" s="13" t="s">
        <v>8317</v>
      </c>
      <c r="R2627" t="s">
        <v>8353</v>
      </c>
      <c r="S2627" s="17">
        <f t="shared" ref="S2627:S2690" si="207">(((K2627/60)/60)/24)+DATE(1970,1,1)</f>
        <v>42658.810277777782</v>
      </c>
      <c r="T2627" s="17">
        <f t="shared" ref="T2627:T2690" si="208">(((J2627/60)/60)/24)+DATE(1970,1,1)</f>
        <v>42683.851944444439</v>
      </c>
      <c r="U2627">
        <f t="shared" ref="U2627:U2690" si="209">YEAR(S:S)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IFERROR(ROUND(E2691/M2691,2),0)</f>
        <v>1</v>
      </c>
      <c r="Q2691" s="13" t="s">
        <v>8334</v>
      </c>
      <c r="R2691" t="s">
        <v>8335</v>
      </c>
      <c r="S2691" s="17">
        <f t="shared" ref="S2691:S2754" si="212">(((K2691/60)/60)/24)+DATE(1970,1,1)</f>
        <v>42551.961689814809</v>
      </c>
      <c r="T2691" s="17">
        <f t="shared" ref="T2691:T2754" si="213">(((J2691/60)/60)/24)+DATE(1970,1,1)</f>
        <v>42581.961689814809</v>
      </c>
      <c r="U2691">
        <f t="shared" ref="U2691:U2754" si="214">YEAR(S:S)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IFERROR(ROUND(E2755/M2755,2),0)</f>
        <v>47.5</v>
      </c>
      <c r="Q2755" s="13" t="s">
        <v>8320</v>
      </c>
      <c r="R2755" t="s">
        <v>8356</v>
      </c>
      <c r="S2755" s="17">
        <f t="shared" ref="S2755:S2818" si="217">(((K2755/60)/60)/24)+DATE(1970,1,1)</f>
        <v>41117.900729166664</v>
      </c>
      <c r="T2755" s="17">
        <f t="shared" ref="T2755:T2818" si="218">(((J2755/60)/60)/24)+DATE(1970,1,1)</f>
        <v>41147.900729166664</v>
      </c>
      <c r="U2755">
        <f t="shared" ref="U2755:U2818" si="219">YEAR(S:S)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IFERROR(ROUND(E2819/M2819,2),0)</f>
        <v>23.64</v>
      </c>
      <c r="Q2819" s="13" t="s">
        <v>8315</v>
      </c>
      <c r="R2819" t="s">
        <v>8316</v>
      </c>
      <c r="S2819" s="17">
        <f t="shared" ref="S2819:S2882" si="222">(((K2819/60)/60)/24)+DATE(1970,1,1)</f>
        <v>42023.634976851856</v>
      </c>
      <c r="T2819" s="17">
        <f t="shared" ref="T2819:T2882" si="223">(((J2819/60)/60)/24)+DATE(1970,1,1)</f>
        <v>42063.634976851856</v>
      </c>
      <c r="U2819">
        <f t="shared" ref="U2819:U2882" si="224">YEAR(S:S)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IFERROR(ROUND(E2883/M2883,2),0)</f>
        <v>0</v>
      </c>
      <c r="Q2883" s="13" t="s">
        <v>8315</v>
      </c>
      <c r="R2883" t="s">
        <v>8316</v>
      </c>
      <c r="S2883" s="17">
        <f t="shared" ref="S2883:S2946" si="227">(((K2883/60)/60)/24)+DATE(1970,1,1)</f>
        <v>41916.597638888888</v>
      </c>
      <c r="T2883" s="17">
        <f t="shared" ref="T2883:T2946" si="228">(((J2883/60)/60)/24)+DATE(1970,1,1)</f>
        <v>41976.639305555553</v>
      </c>
      <c r="U2883">
        <f t="shared" ref="U2883:U2946" si="229">YEAR(S:S)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1">IFERROR(ROUND(E2947/M2947,2),0)</f>
        <v>0</v>
      </c>
      <c r="Q2947" s="13" t="s">
        <v>8315</v>
      </c>
      <c r="R2947" t="s">
        <v>8355</v>
      </c>
      <c r="S2947" s="17">
        <f t="shared" ref="S2947:S3010" si="232">(((K2947/60)/60)/24)+DATE(1970,1,1)</f>
        <v>42118.139583333337</v>
      </c>
      <c r="T2947" s="17">
        <f t="shared" ref="T2947:T3010" si="233">(((J2947/60)/60)/24)+DATE(1970,1,1)</f>
        <v>42148.139583333337</v>
      </c>
      <c r="U2947">
        <f t="shared" ref="U2947:U3010" si="234">YEAR(S:S)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6">IFERROR(ROUND(E3011/M3011,2),0)</f>
        <v>233.9</v>
      </c>
      <c r="Q3011" s="13" t="s">
        <v>8315</v>
      </c>
      <c r="R3011" t="s">
        <v>8355</v>
      </c>
      <c r="S3011" s="17">
        <f t="shared" ref="S3011:S3074" si="237">(((K3011/60)/60)/24)+DATE(1970,1,1)</f>
        <v>41939.569907407407</v>
      </c>
      <c r="T3011" s="17">
        <f t="shared" ref="T3011:T3074" si="238">(((J3011/60)/60)/24)+DATE(1970,1,1)</f>
        <v>41969.611574074079</v>
      </c>
      <c r="U3011">
        <f t="shared" ref="U3011:U3074" si="239">YEAR(S:S)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1">IFERROR(ROUND(E3075/M3075,2),0)</f>
        <v>92.14</v>
      </c>
      <c r="Q3075" s="13" t="s">
        <v>8315</v>
      </c>
      <c r="R3075" t="s">
        <v>8355</v>
      </c>
      <c r="S3075" s="17">
        <f t="shared" ref="S3075:S3138" si="242">(((K3075/60)/60)/24)+DATE(1970,1,1)</f>
        <v>42111.684027777781</v>
      </c>
      <c r="T3075" s="17">
        <f t="shared" ref="T3075:T3138" si="243">(((J3075/60)/60)/24)+DATE(1970,1,1)</f>
        <v>42169.804861111115</v>
      </c>
      <c r="U3075">
        <f t="shared" ref="U3075:U3138" si="244">YEAR(S:S)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6">IFERROR(ROUND(E3139/M3139,2),0)</f>
        <v>50</v>
      </c>
      <c r="Q3139" s="13" t="s">
        <v>8315</v>
      </c>
      <c r="R3139" t="s">
        <v>8316</v>
      </c>
      <c r="S3139" s="17">
        <f t="shared" ref="S3139:S3202" si="247">(((K3139/60)/60)/24)+DATE(1970,1,1)</f>
        <v>42807.885057870371</v>
      </c>
      <c r="T3139" s="17">
        <f t="shared" ref="T3139:T3202" si="248">(((J3139/60)/60)/24)+DATE(1970,1,1)</f>
        <v>42858.8</v>
      </c>
      <c r="U3139">
        <f t="shared" ref="U3139:U3202" si="249">YEAR(S:S)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1">IFERROR(ROUND(E3203/M3203,2),0)</f>
        <v>12.5</v>
      </c>
      <c r="Q3203" s="13" t="s">
        <v>8315</v>
      </c>
      <c r="R3203" t="s">
        <v>8357</v>
      </c>
      <c r="S3203" s="17">
        <f t="shared" ref="S3203:S3266" si="252">(((K3203/60)/60)/24)+DATE(1970,1,1)</f>
        <v>41861.767094907409</v>
      </c>
      <c r="T3203" s="17">
        <f t="shared" ref="T3203:T3266" si="253">(((J3203/60)/60)/24)+DATE(1970,1,1)</f>
        <v>41882.767094907409</v>
      </c>
      <c r="U3203">
        <f t="shared" ref="U3203:U3266" si="254">YEAR(S:S)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56">IFERROR(ROUND(E3267/M3267,2),0)</f>
        <v>70.290000000000006</v>
      </c>
      <c r="Q3267" s="13" t="s">
        <v>8315</v>
      </c>
      <c r="R3267" t="s">
        <v>8316</v>
      </c>
      <c r="S3267" s="17">
        <f t="shared" ref="S3267:S3330" si="257">(((K3267/60)/60)/24)+DATE(1970,1,1)</f>
        <v>42311.711979166663</v>
      </c>
      <c r="T3267" s="17">
        <f t="shared" ref="T3267:T3330" si="258">(((J3267/60)/60)/24)+DATE(1970,1,1)</f>
        <v>42341.708333333328</v>
      </c>
      <c r="U3267">
        <f t="shared" ref="U3267:U3330" si="259">YEAR(S:S)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1">IFERROR(ROUND(E3331/M3331,2),0)</f>
        <v>44.92</v>
      </c>
      <c r="Q3331" s="13" t="s">
        <v>8315</v>
      </c>
      <c r="R3331" t="s">
        <v>8316</v>
      </c>
      <c r="S3331" s="17">
        <f t="shared" ref="S3331:S3394" si="262">(((K3331/60)/60)/24)+DATE(1970,1,1)</f>
        <v>41837.323009259257</v>
      </c>
      <c r="T3331" s="17">
        <f t="shared" ref="T3331:T3394" si="263">(((J3331/60)/60)/24)+DATE(1970,1,1)</f>
        <v>41847.958333333336</v>
      </c>
      <c r="U3331">
        <f t="shared" ref="U3331:U3394" si="264">YEAR(S:S)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66">IFERROR(ROUND(E3395/M3395,2),0)</f>
        <v>36.07</v>
      </c>
      <c r="Q3395" s="13" t="s">
        <v>8315</v>
      </c>
      <c r="R3395" t="s">
        <v>8316</v>
      </c>
      <c r="S3395" s="17">
        <f t="shared" ref="S3395:S3458" si="267">(((K3395/60)/60)/24)+DATE(1970,1,1)</f>
        <v>41923.921643518523</v>
      </c>
      <c r="T3395" s="17">
        <f t="shared" ref="T3395:T3458" si="268">(((J3395/60)/60)/24)+DATE(1970,1,1)</f>
        <v>41949.031944444447</v>
      </c>
      <c r="U3395">
        <f t="shared" ref="U3395:U3458" si="269">YEAR(S:S)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1">IFERROR(ROUND(E3459/M3459,2),0)</f>
        <v>50.98</v>
      </c>
      <c r="Q3459" s="13" t="s">
        <v>8315</v>
      </c>
      <c r="R3459" t="s">
        <v>8316</v>
      </c>
      <c r="S3459" s="17">
        <f t="shared" ref="S3459:S3522" si="272">(((K3459/60)/60)/24)+DATE(1970,1,1)</f>
        <v>42016.706678240742</v>
      </c>
      <c r="T3459" s="17">
        <f t="shared" ref="T3459:T3522" si="273">(((J3459/60)/60)/24)+DATE(1970,1,1)</f>
        <v>42047.249305555553</v>
      </c>
      <c r="U3459">
        <f t="shared" ref="U3459:U3522" si="274">YEAR(S:S)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76">IFERROR(ROUND(E3523/M3523,2),0)</f>
        <v>45.62</v>
      </c>
      <c r="Q3523" s="13" t="s">
        <v>8315</v>
      </c>
      <c r="R3523" t="s">
        <v>8316</v>
      </c>
      <c r="S3523" s="17">
        <f t="shared" ref="S3523:S3586" si="277">(((K3523/60)/60)/24)+DATE(1970,1,1)</f>
        <v>41881.361342592594</v>
      </c>
      <c r="T3523" s="17">
        <f t="shared" ref="T3523:T3586" si="278">(((J3523/60)/60)/24)+DATE(1970,1,1)</f>
        <v>41911.361342592594</v>
      </c>
      <c r="U3523">
        <f t="shared" ref="U3523:U3586" si="279">YEAR(S:S)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1">IFERROR(ROUND(E3587/M3587,2),0)</f>
        <v>176.09</v>
      </c>
      <c r="Q3587" s="13" t="s">
        <v>8315</v>
      </c>
      <c r="R3587" t="s">
        <v>8316</v>
      </c>
      <c r="S3587" s="17">
        <f t="shared" ref="S3587:S3650" si="282">(((K3587/60)/60)/24)+DATE(1970,1,1)</f>
        <v>41964.716319444444</v>
      </c>
      <c r="T3587" s="17">
        <f t="shared" ref="T3587:T3650" si="283">(((J3587/60)/60)/24)+DATE(1970,1,1)</f>
        <v>41994.716319444444</v>
      </c>
      <c r="U3587">
        <f t="shared" ref="U3587:U3650" si="284">YEAR(S:S)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86">IFERROR(ROUND(E3651/M3651,2),0)</f>
        <v>97.5</v>
      </c>
      <c r="Q3651" s="13" t="s">
        <v>8315</v>
      </c>
      <c r="R3651" t="s">
        <v>8316</v>
      </c>
      <c r="S3651" s="17">
        <f t="shared" ref="S3651:S3714" si="287">(((K3651/60)/60)/24)+DATE(1970,1,1)</f>
        <v>41780.712893518517</v>
      </c>
      <c r="T3651" s="17">
        <f t="shared" ref="T3651:T3714" si="288">(((J3651/60)/60)/24)+DATE(1970,1,1)</f>
        <v>41806.712893518517</v>
      </c>
      <c r="U3651">
        <f t="shared" ref="U3651:U3714" si="289">YEAR(S:S)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1">IFERROR(ROUND(E3715/M3715,2),0)</f>
        <v>106.84</v>
      </c>
      <c r="Q3715" s="13" t="s">
        <v>8315</v>
      </c>
      <c r="R3715" t="s">
        <v>8316</v>
      </c>
      <c r="S3715" s="17">
        <f t="shared" ref="S3715:S3778" si="292">(((K3715/60)/60)/24)+DATE(1970,1,1)</f>
        <v>42505.738032407404</v>
      </c>
      <c r="T3715" s="17">
        <f t="shared" ref="T3715:T3778" si="293">(((J3715/60)/60)/24)+DATE(1970,1,1)</f>
        <v>42525.738032407404</v>
      </c>
      <c r="U3715">
        <f t="shared" ref="U3715:U3778" si="294">YEAR(S:S)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96">IFERROR(ROUND(E3779/M3779,2),0)</f>
        <v>48.54</v>
      </c>
      <c r="Q3779" s="13" t="s">
        <v>8315</v>
      </c>
      <c r="R3779" t="s">
        <v>8357</v>
      </c>
      <c r="S3779" s="17">
        <f t="shared" ref="S3779:S3842" si="297">(((K3779/60)/60)/24)+DATE(1970,1,1)</f>
        <v>41887.111354166671</v>
      </c>
      <c r="T3779" s="17">
        <f t="shared" ref="T3779:T3842" si="298">(((J3779/60)/60)/24)+DATE(1970,1,1)</f>
        <v>41909.166666666664</v>
      </c>
      <c r="U3779">
        <f t="shared" ref="U3779:U3842" si="299">YEAR(S:S)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01">IFERROR(ROUND(E3843/M3843,2),0)</f>
        <v>25.65</v>
      </c>
      <c r="Q3843" s="13" t="s">
        <v>8315</v>
      </c>
      <c r="R3843" t="s">
        <v>8316</v>
      </c>
      <c r="S3843" s="17">
        <f t="shared" ref="S3843:S3906" si="302">(((K3843/60)/60)/24)+DATE(1970,1,1)</f>
        <v>41780.785729166666</v>
      </c>
      <c r="T3843" s="17">
        <f t="shared" ref="T3843:T3906" si="303">(((J3843/60)/60)/24)+DATE(1970,1,1)</f>
        <v>41840.785729166666</v>
      </c>
      <c r="U3843">
        <f t="shared" ref="U3843:U3906" si="304">YEAR(S:S)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06">IFERROR(ROUND(E3907/M3907,2),0)</f>
        <v>24.71</v>
      </c>
      <c r="Q3907" s="13" t="s">
        <v>8315</v>
      </c>
      <c r="R3907" t="s">
        <v>8316</v>
      </c>
      <c r="S3907" s="17">
        <f t="shared" ref="S3907:S3970" si="307">(((K3907/60)/60)/24)+DATE(1970,1,1)</f>
        <v>42124.623877314814</v>
      </c>
      <c r="T3907" s="17">
        <f t="shared" ref="T3907:T3970" si="308">(((J3907/60)/60)/24)+DATE(1970,1,1)</f>
        <v>42166.958333333328</v>
      </c>
      <c r="U3907">
        <f t="shared" ref="U3907:U3970" si="309">YEAR(S:S)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11">IFERROR(ROUND(E3971/M3971,2),0)</f>
        <v>35.17</v>
      </c>
      <c r="Q3971" s="13" t="s">
        <v>8315</v>
      </c>
      <c r="R3971" t="s">
        <v>8316</v>
      </c>
      <c r="S3971" s="17">
        <f t="shared" ref="S3971:S4034" si="312">(((K3971/60)/60)/24)+DATE(1970,1,1)</f>
        <v>42601.854699074072</v>
      </c>
      <c r="T3971" s="17">
        <f t="shared" ref="T3971:T4034" si="313">(((J3971/60)/60)/24)+DATE(1970,1,1)</f>
        <v>42611.163194444445</v>
      </c>
      <c r="U3971">
        <f t="shared" ref="U3971:U4034" si="314">YEAR(S:S)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16">IFERROR(ROUND(E4035/M4035,2),0)</f>
        <v>65.34</v>
      </c>
      <c r="Q4035" s="13" t="s">
        <v>8315</v>
      </c>
      <c r="R4035" t="s">
        <v>8316</v>
      </c>
      <c r="S4035" s="17">
        <f t="shared" ref="S4035:S4098" si="317">(((K4035/60)/60)/24)+DATE(1970,1,1)</f>
        <v>42614.268796296295</v>
      </c>
      <c r="T4035" s="17">
        <f t="shared" ref="T4035:T4098" si="318">(((J4035/60)/60)/24)+DATE(1970,1,1)</f>
        <v>42645.375</v>
      </c>
      <c r="U4035">
        <f t="shared" ref="U4035:U4098" si="319">YEAR(S:S)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21">IFERROR(ROUND(E4099/M4099,2),0)</f>
        <v>0</v>
      </c>
      <c r="Q4099" s="13" t="s">
        <v>8315</v>
      </c>
      <c r="R4099" t="s">
        <v>8316</v>
      </c>
      <c r="S4099" s="17">
        <f t="shared" ref="S4099:S4115" si="322">(((K4099/60)/60)/24)+DATE(1970,1,1)</f>
        <v>42344.824502314819</v>
      </c>
      <c r="T4099" s="17">
        <f t="shared" ref="T4099:T4115" si="323">(((J4099/60)/60)/24)+DATE(1970,1,1)</f>
        <v>42400.996527777781</v>
      </c>
      <c r="U4099">
        <f t="shared" ref="U4099:U4115" si="324">YEAR(S:S)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  <row r="4116" spans="1:21" x14ac:dyDescent="0.35">
      <c r="E4116">
        <f>SUBTOTAL(2,E541:E3842)</f>
        <v>1101</v>
      </c>
      <c r="F4116">
        <f t="shared" ref="F4116" si="325">SUBTOTAL(2,F2846:F4112)</f>
        <v>1267</v>
      </c>
      <c r="G4116">
        <f>SUBTOTAL(2,G2846:G4112)</f>
        <v>0</v>
      </c>
    </row>
  </sheetData>
  <autoFilter ref="A1:U4115" xr:uid="{8FAA8DD4-CE94-4854-8C3C-C1CC009CF418}">
    <filterColumn colId="16">
      <filters>
        <filter val="theater"/>
      </filters>
    </filterColumn>
  </autoFilter>
  <conditionalFormatting sqref="G1:G1048576 E4116:F411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F1:F4115 F4117:F1048576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F1B9-4C69-4325-9A10-D44E1DA85EED}">
  <sheetPr>
    <tabColor theme="9" tint="-0.249977111117893"/>
  </sheetPr>
  <dimension ref="A1:H13"/>
  <sheetViews>
    <sheetView tabSelected="1" workbookViewId="0">
      <selection activeCell="F4" sqref="F4"/>
    </sheetView>
  </sheetViews>
  <sheetFormatPr defaultRowHeight="14.5" x14ac:dyDescent="0.35"/>
  <cols>
    <col min="1" max="1" width="13.4531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20.453125" bestFit="1" customWidth="1"/>
    <col min="7" max="7" width="16.7265625" bestFit="1" customWidth="1"/>
    <col min="8" max="8" width="19.36328125" bestFit="1" customWidth="1"/>
  </cols>
  <sheetData>
    <row r="1" spans="1:8" x14ac:dyDescent="0.35">
      <c r="A1" t="s">
        <v>8382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5">
      <c r="A2" t="s">
        <v>8391</v>
      </c>
      <c r="B2">
        <f>COUNTIFS(Kickstarter!$D:$D,"&lt;1000",Kickstarter!$G:$G,"successful",Kickstarter!$R:$R,"plays")</f>
        <v>141</v>
      </c>
      <c r="C2">
        <f>COUNTIFS(Kickstarter!$D:$D,"&lt;1000",Kickstarter!$G:$G,"failed",Kickstarter!$R:$R,"plays")</f>
        <v>45</v>
      </c>
      <c r="D2">
        <f>COUNTIFS(Kickstarter!$D:$D,"&lt;1000",Kickstarter!$G:$G,"canceled",Kickstarter!$R:$R,"plays")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f>D2/E2</f>
        <v>0</v>
      </c>
    </row>
    <row r="3" spans="1:8" x14ac:dyDescent="0.35">
      <c r="A3" t="s">
        <v>8392</v>
      </c>
      <c r="B3">
        <f>COUNTIFS(Kickstarter!$D:$D,"&gt;=1000",Kickstarter!G:G,"successful", Kickstarter!$D:$D, "&lt;=4999",Kickstarter!$R:$R,"plays")</f>
        <v>388</v>
      </c>
      <c r="C3">
        <f>COUNTIFS(Kickstarter!$D:$D,"&gt;=1000",Kickstarter!G:G,"failed", Kickstarter!$D:$D, "&lt;=4999",Kickstarter!$R:$R,"plays")</f>
        <v>146</v>
      </c>
      <c r="D3">
        <f>COUNTIFS(Kickstarter!$D:$D,"&gt;=1000",Kickstarter!G:G,"canceled", Kickstarter!$D:$D, "&lt;=4999",Kickstarter!$R:$R,"plays")</f>
        <v>0</v>
      </c>
      <c r="E3">
        <f t="shared" ref="E3:E13" si="0">SUM(B3:D3)</f>
        <v>534</v>
      </c>
      <c r="F3" s="21">
        <f>B3/E3</f>
        <v>0.72659176029962547</v>
      </c>
      <c r="G3" s="21">
        <f t="shared" ref="G3:G13" si="1">C3/E3</f>
        <v>0.27340823970037453</v>
      </c>
      <c r="H3">
        <f t="shared" ref="H3:H13" si="2">D3/E3</f>
        <v>0</v>
      </c>
    </row>
    <row r="4" spans="1:8" x14ac:dyDescent="0.35">
      <c r="A4" t="s">
        <v>8393</v>
      </c>
      <c r="B4">
        <f>COUNTIFS(Kickstarter!$D:$D,"&gt;=5000",Kickstarter!$G:$G,"successful", Kickstarter!$D:$D, "&lt;=9999",Kickstarter!$R:$R,"plays")</f>
        <v>93</v>
      </c>
      <c r="C4">
        <f>COUNTIFS(Kickstarter!$D:$D,"&gt;=5000",Kickstarter!G:G,"failed", Kickstarter!$D:$D, "&lt;=9999",Kickstarter!$R:$R,"plays")</f>
        <v>76</v>
      </c>
      <c r="D4">
        <f>COUNTIFS(Kickstarter!$D:$D,"&gt;=5000",Kickstarter!H:H,"canceled", Kickstarter!$D:$D, "&lt;=9999",Kickstarter!$R:$R,"plays")</f>
        <v>0</v>
      </c>
      <c r="E4">
        <f t="shared" si="0"/>
        <v>169</v>
      </c>
      <c r="F4" s="21">
        <f t="shared" ref="F4:F13" si="3">B4/E4</f>
        <v>0.55029585798816572</v>
      </c>
      <c r="G4" s="21">
        <f t="shared" si="1"/>
        <v>0.44970414201183434</v>
      </c>
      <c r="H4">
        <f t="shared" si="2"/>
        <v>0</v>
      </c>
    </row>
    <row r="5" spans="1:8" x14ac:dyDescent="0.35">
      <c r="A5" t="s">
        <v>8394</v>
      </c>
      <c r="B5">
        <f>COUNTIFS(Kickstarter!$D:$D,"&gt;=10000",Kickstarter!$G:$G,"successful", Kickstarter!$D:$D, "&lt;=14999",Kickstarter!$R:$R,"plays")</f>
        <v>39</v>
      </c>
      <c r="C5">
        <f>COUNTIFS(Kickstarter!$D:$D,"&gt;=10000",Kickstarter!$G:$G,"failed", Kickstarter!$D:$D, "&lt;=14999",Kickstarter!$R:$R,"plays")</f>
        <v>33</v>
      </c>
      <c r="D5">
        <f>COUNTIFS(Kickstarter!$D:$D,"&gt;=10000",Kickstarter!$G:$G,"canceled", Kickstarter!$D:$D, "&lt;=14999",Kickstarter!$R:$R,"plays")</f>
        <v>0</v>
      </c>
      <c r="E5">
        <f t="shared" si="0"/>
        <v>72</v>
      </c>
      <c r="F5" s="21">
        <f t="shared" si="3"/>
        <v>0.54166666666666663</v>
      </c>
      <c r="G5" s="21">
        <f t="shared" si="1"/>
        <v>0.45833333333333331</v>
      </c>
      <c r="H5">
        <f t="shared" si="2"/>
        <v>0</v>
      </c>
    </row>
    <row r="6" spans="1:8" x14ac:dyDescent="0.35">
      <c r="A6" t="s">
        <v>8395</v>
      </c>
      <c r="B6">
        <f>COUNTIFS(Kickstarter!$D:$D,"&gt;=15000",Kickstarter!$G:$G,"successful", Kickstarter!$D:$D, "&lt;=19999",Kickstarter!$R:$R,"plays")</f>
        <v>12</v>
      </c>
      <c r="C6">
        <f>COUNTIFS(Kickstarter!$D:$D,"&gt;=15000",Kickstarter!$G:$G,"failed", Kickstarter!$D:$D, "&lt;=19999",Kickstarter!$R:$R,"plays")</f>
        <v>12</v>
      </c>
      <c r="D6">
        <f>COUNTIFS(Kickstarter!$D:$D,"&gt;=15000",Kickstarter!$G:$G,"canceled", Kickstarter!$D:$D, "&lt;=19999",Kickstarter!$R:$R,"plays")</f>
        <v>0</v>
      </c>
      <c r="E6">
        <f t="shared" si="0"/>
        <v>24</v>
      </c>
      <c r="F6" s="21">
        <f t="shared" si="3"/>
        <v>0.5</v>
      </c>
      <c r="G6" s="21">
        <f t="shared" si="1"/>
        <v>0.5</v>
      </c>
      <c r="H6">
        <f t="shared" si="2"/>
        <v>0</v>
      </c>
    </row>
    <row r="7" spans="1:8" x14ac:dyDescent="0.35">
      <c r="A7" t="s">
        <v>8396</v>
      </c>
      <c r="B7">
        <f>COUNTIFS(Kickstarter!$D:$D,"&gt;=20000",Kickstarter!$G:$G,"successful", Kickstarter!$D:$D, "&lt;=24999",Kickstarter!$R:$R,"plays")</f>
        <v>9</v>
      </c>
      <c r="C7">
        <f>COUNTIFS(Kickstarter!$D:$D,"&gt;=20000",Kickstarter!$G:$G,"failed", Kickstarter!$D:$D, "&lt;=24999",Kickstarter!$R:$R,"plays")</f>
        <v>11</v>
      </c>
      <c r="D7">
        <f>COUNTIFS(Kickstarter!$D:$D,"&gt;=20000",Kickstarter!$G:$G,"canceled", Kickstarter!$D:$D, "&lt;=24999",Kickstarter!$R:$R,"plays")</f>
        <v>0</v>
      </c>
      <c r="E7">
        <f t="shared" si="0"/>
        <v>20</v>
      </c>
      <c r="F7" s="21">
        <f t="shared" si="3"/>
        <v>0.45</v>
      </c>
      <c r="G7" s="21">
        <f t="shared" si="1"/>
        <v>0.55000000000000004</v>
      </c>
      <c r="H7">
        <f t="shared" si="2"/>
        <v>0</v>
      </c>
    </row>
    <row r="8" spans="1:8" x14ac:dyDescent="0.35">
      <c r="A8" t="s">
        <v>8397</v>
      </c>
      <c r="B8">
        <f>COUNTIFS(Kickstarter!$D:$D,"&gt;=25000",Kickstarter!$G:$G,"successful", Kickstarter!$D:$D, "&lt;=29999",Kickstarter!$R:$R,"plays")</f>
        <v>1</v>
      </c>
      <c r="C8">
        <f>COUNTIFS(Kickstarter!$D:$D,"&gt;=25000",Kickstarter!$G:$G,"failed", Kickstarter!$D:$D, "&lt;=29999",Kickstarter!$R:$R,"plays")</f>
        <v>4</v>
      </c>
      <c r="D8">
        <f>COUNTIFS(Kickstarter!$D:$D,"&gt;=25000",Kickstarter!$G:$G,"canceled", Kickstarter!$D:$D, "&lt;=29999",Kickstarter!$R:$R,"plays")</f>
        <v>0</v>
      </c>
      <c r="E8">
        <f t="shared" si="0"/>
        <v>5</v>
      </c>
      <c r="F8" s="21">
        <f t="shared" si="3"/>
        <v>0.2</v>
      </c>
      <c r="G8" s="21">
        <f t="shared" si="1"/>
        <v>0.8</v>
      </c>
      <c r="H8">
        <f t="shared" si="2"/>
        <v>0</v>
      </c>
    </row>
    <row r="9" spans="1:8" x14ac:dyDescent="0.35">
      <c r="A9" t="s">
        <v>8398</v>
      </c>
      <c r="B9">
        <f>COUNTIFS(Kickstarter!$D:$D,"&gt;=30000",Kickstarter!$G:$G,"successful", Kickstarter!$D:$D, "&lt;=34999",Kickstarter!$R:$R,"plays")</f>
        <v>3</v>
      </c>
      <c r="C9">
        <f>COUNTIFS(Kickstarter!$D:$D,"&gt;=30000",Kickstarter!$G:$G,"failed", Kickstarter!$D:$D, "&lt;=34999",Kickstarter!$R:$R,"plays")</f>
        <v>8</v>
      </c>
      <c r="D9">
        <f>COUNTIFS(Kickstarter!$D:$D,"&gt;=30000",Kickstarter!$G:$G,"canceled", Kickstarter!$D:$D, "&lt;=34999",Kickstarter!$R:$R,"plays")</f>
        <v>0</v>
      </c>
      <c r="E9">
        <f t="shared" si="0"/>
        <v>11</v>
      </c>
      <c r="F9" s="21">
        <f t="shared" si="3"/>
        <v>0.27272727272727271</v>
      </c>
      <c r="G9" s="21">
        <f t="shared" si="1"/>
        <v>0.72727272727272729</v>
      </c>
      <c r="H9">
        <f t="shared" si="2"/>
        <v>0</v>
      </c>
    </row>
    <row r="10" spans="1:8" x14ac:dyDescent="0.35">
      <c r="A10" t="s">
        <v>8399</v>
      </c>
      <c r="B10">
        <f>COUNTIFS(Kickstarter!$D:$D,"&gt;=35000",Kickstarter!$G:$G,"successful", Kickstarter!$D:$D, "&lt;=39999",Kickstarter!$R:$R,"plays")</f>
        <v>4</v>
      </c>
      <c r="C10">
        <f>COUNTIFS(Kickstarter!$D:$D,"&gt;=35000",Kickstarter!$G:$G,"failed", Kickstarter!$D:$D, "&lt;=39999",Kickstarter!$R:$R,"plays")</f>
        <v>2</v>
      </c>
      <c r="D10">
        <f>COUNTIFS(Kickstarter!$D:$D,"&gt;=35000",Kickstarter!$G:$G,"canceled", Kickstarter!$D:$D, "&lt;=39999",Kickstarter!$R:$R,"plays")</f>
        <v>0</v>
      </c>
      <c r="E10">
        <f t="shared" si="0"/>
        <v>6</v>
      </c>
      <c r="F10" s="21">
        <f t="shared" si="3"/>
        <v>0.66666666666666663</v>
      </c>
      <c r="G10" s="21">
        <f t="shared" si="1"/>
        <v>0.33333333333333331</v>
      </c>
      <c r="H10">
        <f t="shared" si="2"/>
        <v>0</v>
      </c>
    </row>
    <row r="11" spans="1:8" x14ac:dyDescent="0.35">
      <c r="A11" t="s">
        <v>8400</v>
      </c>
      <c r="B11">
        <f>COUNTIFS(Kickstarter!$D:$D,"&gt;=40000",Kickstarter!$G:$G,"successful", Kickstarter!$D:$D, "&lt;=44999",Kickstarter!$R:$R,"plays")</f>
        <v>2</v>
      </c>
      <c r="C11">
        <f>COUNTIFS(Kickstarter!$D:$D,"&gt;=40000",Kickstarter!$G:$G,"failed", Kickstarter!$D:$D, "&lt;=44999",Kickstarter!$R:$R,"plays")</f>
        <v>1</v>
      </c>
      <c r="D11">
        <f>COUNTIFS(Kickstarter!$D:$D,"&gt;=40000",Kickstarter!$G:$G,"canceled", Kickstarter!$D:$D, "&lt;=44999",Kickstarter!$R:$R,"plays")</f>
        <v>0</v>
      </c>
      <c r="E11">
        <f t="shared" si="0"/>
        <v>3</v>
      </c>
      <c r="F11" s="21">
        <f t="shared" si="3"/>
        <v>0.66666666666666663</v>
      </c>
      <c r="G11" s="21">
        <f t="shared" si="1"/>
        <v>0.33333333333333331</v>
      </c>
      <c r="H11">
        <f t="shared" si="2"/>
        <v>0</v>
      </c>
    </row>
    <row r="12" spans="1:8" x14ac:dyDescent="0.35">
      <c r="A12" t="s">
        <v>8401</v>
      </c>
      <c r="B12">
        <f>COUNTIFS(Kickstarter!$D:$D,"&gt;=45000",Kickstarter!$G:$G,"successful", Kickstarter!$D:$D, "&lt;=49999",Kickstarter!$R:$R,"plays")</f>
        <v>0</v>
      </c>
      <c r="C12">
        <f>COUNTIFS(Kickstarter!$D:$D,"&gt;=45000",Kickstarter!$G:$G,"failed", Kickstarter!$D:$D, "&lt;=49999",Kickstarter!$R:$R,"plays")</f>
        <v>1</v>
      </c>
      <c r="D12">
        <f>COUNTIFS(Kickstarter!$D:$D,"&gt;=45000",Kickstarter!$G:$G,"canceled", Kickstarter!$D:$D, "&lt;=49999",Kickstarter!$R:$R,"plays")</f>
        <v>0</v>
      </c>
      <c r="E12">
        <f t="shared" si="0"/>
        <v>1</v>
      </c>
      <c r="F12" s="21">
        <f>B12/E12</f>
        <v>0</v>
      </c>
      <c r="G12" s="21">
        <f t="shared" si="1"/>
        <v>1</v>
      </c>
      <c r="H12">
        <f t="shared" si="2"/>
        <v>0</v>
      </c>
    </row>
    <row r="13" spans="1:8" x14ac:dyDescent="0.35">
      <c r="A13" t="s">
        <v>8402</v>
      </c>
      <c r="B13">
        <f>COUNTIFS(Kickstarter!$D:$D, "&gt;=50000",Kickstarter!$G:$G, "successful", Kickstarter!$R:$R, "plays")</f>
        <v>2</v>
      </c>
      <c r="C13">
        <f>COUNTIFS(Kickstarter!$D:$D, "&gt;=50000",Kickstarter!$G:$G, "failed", Kickstarter!$R:$R, "plays")</f>
        <v>14</v>
      </c>
      <c r="D13">
        <f>COUNTIFS(Kickstarter!$D:$D, "&gt;=50000",Kickstarter!$G:$G, "canceled", Kickstarter!$R:$R, "plays")</f>
        <v>0</v>
      </c>
      <c r="E13">
        <f t="shared" si="0"/>
        <v>16</v>
      </c>
      <c r="F13" s="21">
        <f t="shared" si="3"/>
        <v>0.125</v>
      </c>
      <c r="G13" s="21">
        <f t="shared" si="1"/>
        <v>0.875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295BA-EE32-4062-9FCD-6F3954EB4728}">
  <sheetPr>
    <tabColor theme="9" tint="-0.249977111117893"/>
  </sheetPr>
  <dimension ref="A1:E18"/>
  <sheetViews>
    <sheetView workbookViewId="0">
      <selection activeCell="Q5" sqref="Q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8379</v>
      </c>
      <c r="B2" t="s">
        <v>8364</v>
      </c>
    </row>
    <row r="4" spans="1:5" x14ac:dyDescent="0.35">
      <c r="A4" s="14" t="s">
        <v>8360</v>
      </c>
      <c r="B4" s="14" t="s">
        <v>8361</v>
      </c>
    </row>
    <row r="5" spans="1:5" x14ac:dyDescent="0.35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8" t="s">
        <v>8373</v>
      </c>
      <c r="B6" s="10">
        <v>42</v>
      </c>
      <c r="C6" s="10">
        <v>38</v>
      </c>
      <c r="D6" s="10">
        <v>4</v>
      </c>
      <c r="E6" s="10">
        <v>84</v>
      </c>
    </row>
    <row r="7" spans="1:5" x14ac:dyDescent="0.35">
      <c r="A7" s="18" t="s">
        <v>8374</v>
      </c>
      <c r="B7" s="10">
        <v>56</v>
      </c>
      <c r="C7" s="10">
        <v>31</v>
      </c>
      <c r="D7" s="10">
        <v>3</v>
      </c>
      <c r="E7" s="10">
        <v>90</v>
      </c>
    </row>
    <row r="8" spans="1:5" x14ac:dyDescent="0.35">
      <c r="A8" s="18" t="s">
        <v>8375</v>
      </c>
      <c r="B8" s="10">
        <v>63</v>
      </c>
      <c r="C8" s="10">
        <v>34</v>
      </c>
      <c r="D8" s="10">
        <v>7</v>
      </c>
      <c r="E8" s="10">
        <v>104</v>
      </c>
    </row>
    <row r="9" spans="1:5" x14ac:dyDescent="0.35">
      <c r="A9" s="18" t="s">
        <v>8376</v>
      </c>
      <c r="B9" s="10">
        <v>62</v>
      </c>
      <c r="C9" s="10">
        <v>35</v>
      </c>
      <c r="D9" s="10"/>
      <c r="E9" s="10">
        <v>97</v>
      </c>
    </row>
    <row r="10" spans="1:5" x14ac:dyDescent="0.35">
      <c r="A10" s="18" t="s">
        <v>8367</v>
      </c>
      <c r="B10" s="10">
        <v>75</v>
      </c>
      <c r="C10" s="10">
        <v>46</v>
      </c>
      <c r="D10" s="10">
        <v>4</v>
      </c>
      <c r="E10" s="10">
        <v>125</v>
      </c>
    </row>
    <row r="11" spans="1:5" x14ac:dyDescent="0.35">
      <c r="A11" s="18" t="s">
        <v>8377</v>
      </c>
      <c r="B11" s="10">
        <v>101</v>
      </c>
      <c r="C11" s="10">
        <v>45</v>
      </c>
      <c r="D11" s="10">
        <v>3</v>
      </c>
      <c r="E11" s="10">
        <v>149</v>
      </c>
    </row>
    <row r="12" spans="1:5" x14ac:dyDescent="0.35">
      <c r="A12" s="18" t="s">
        <v>8368</v>
      </c>
      <c r="B12" s="10">
        <v>109</v>
      </c>
      <c r="C12" s="10">
        <v>50</v>
      </c>
      <c r="D12" s="10">
        <v>3</v>
      </c>
      <c r="E12" s="10">
        <v>162</v>
      </c>
    </row>
    <row r="13" spans="1:5" x14ac:dyDescent="0.35">
      <c r="A13" s="18" t="s">
        <v>8369</v>
      </c>
      <c r="B13" s="10">
        <v>94</v>
      </c>
      <c r="C13" s="10">
        <v>51</v>
      </c>
      <c r="D13" s="10">
        <v>1</v>
      </c>
      <c r="E13" s="10">
        <v>146</v>
      </c>
    </row>
    <row r="14" spans="1:5" x14ac:dyDescent="0.35">
      <c r="A14" s="18" t="s">
        <v>8370</v>
      </c>
      <c r="B14" s="10">
        <v>62</v>
      </c>
      <c r="C14" s="10">
        <v>45</v>
      </c>
      <c r="D14" s="10">
        <v>5</v>
      </c>
      <c r="E14" s="10">
        <v>112</v>
      </c>
    </row>
    <row r="15" spans="1:5" x14ac:dyDescent="0.35">
      <c r="A15" s="18" t="s">
        <v>8371</v>
      </c>
      <c r="B15" s="10">
        <v>65</v>
      </c>
      <c r="C15" s="10">
        <v>49</v>
      </c>
      <c r="D15" s="10">
        <v>4</v>
      </c>
      <c r="E15" s="10">
        <v>118</v>
      </c>
    </row>
    <row r="16" spans="1:5" x14ac:dyDescent="0.35">
      <c r="A16" s="18" t="s">
        <v>8372</v>
      </c>
      <c r="B16" s="10">
        <v>58</v>
      </c>
      <c r="C16" s="10">
        <v>38</v>
      </c>
      <c r="D16" s="10">
        <v>1</v>
      </c>
      <c r="E16" s="10">
        <v>97</v>
      </c>
    </row>
    <row r="17" spans="1:5" x14ac:dyDescent="0.35">
      <c r="A17" s="18" t="s">
        <v>8378</v>
      </c>
      <c r="B17" s="10">
        <v>52</v>
      </c>
      <c r="C17" s="10">
        <v>31</v>
      </c>
      <c r="D17" s="10">
        <v>2</v>
      </c>
      <c r="E17" s="10">
        <v>85</v>
      </c>
    </row>
    <row r="18" spans="1:5" x14ac:dyDescent="0.35">
      <c r="A18" s="18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9708A-CF01-481F-A995-DABC8A52508A}">
  <dimension ref="A1:D6"/>
  <sheetViews>
    <sheetView workbookViewId="0">
      <selection activeCell="B8" sqref="B8"/>
    </sheetView>
  </sheetViews>
  <sheetFormatPr defaultRowHeight="14.5" x14ac:dyDescent="0.35"/>
  <cols>
    <col min="1" max="1" width="32.54296875" bestFit="1" customWidth="1"/>
    <col min="2" max="2" width="135.6328125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x14ac:dyDescent="0.3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 t="e">
        <f>VLOOKUP(A2, Kickstarter!D:E, 5, FALSE)</f>
        <v>#N/A</v>
      </c>
    </row>
    <row r="3" spans="1:4" x14ac:dyDescent="0.3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</row>
    <row r="4" spans="1:4" x14ac:dyDescent="0.35">
      <c r="A4" s="20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</row>
    <row r="5" spans="1:4" x14ac:dyDescent="0.3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</row>
    <row r="6" spans="1:4" x14ac:dyDescent="0.35">
      <c r="A6" s="20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126A1-3331-41F3-B04F-4ACB56B5A0C6}">
  <dimension ref="A1:F18"/>
  <sheetViews>
    <sheetView workbookViewId="0">
      <selection activeCell="C4" sqref="C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8360</v>
      </c>
      <c r="B4" s="14" t="s">
        <v>8361</v>
      </c>
    </row>
    <row r="5" spans="1:6" x14ac:dyDescent="0.3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8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8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8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8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8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8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8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8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8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8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8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8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8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0CCE-933E-4F67-8CAE-F3D5D8B308A9}">
  <dimension ref="A1:F6"/>
  <sheetViews>
    <sheetView workbookViewId="0">
      <selection activeCell="B1" sqref="B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8360</v>
      </c>
      <c r="B3" s="14" t="s">
        <v>8361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5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5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1E1A-D4F1-4A8D-8199-FDFAAFC523AB}">
  <dimension ref="A1:E7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8358</v>
      </c>
      <c r="B1" t="s">
        <v>8364</v>
      </c>
    </row>
    <row r="2" spans="1:5" x14ac:dyDescent="0.35">
      <c r="A2" s="14" t="s">
        <v>8222</v>
      </c>
      <c r="B2" t="s">
        <v>8224</v>
      </c>
    </row>
    <row r="4" spans="1:5" x14ac:dyDescent="0.35">
      <c r="A4" s="14" t="s">
        <v>8360</v>
      </c>
      <c r="B4" s="14" t="s">
        <v>8361</v>
      </c>
    </row>
    <row r="5" spans="1:5" x14ac:dyDescent="0.35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5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15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 </vt:lpstr>
      <vt:lpstr>Theater Outcomes by Launch Date</vt:lpstr>
      <vt:lpstr>Edinburgh Research</vt:lpstr>
      <vt:lpstr>Outcomes Based on Launch Date</vt:lpstr>
      <vt:lpstr>Category Statistics 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Mcgowan, Matt</cp:lastModifiedBy>
  <dcterms:created xsi:type="dcterms:W3CDTF">2017-04-20T15:17:24Z</dcterms:created>
  <dcterms:modified xsi:type="dcterms:W3CDTF">2022-06-05T19:46:05Z</dcterms:modified>
</cp:coreProperties>
</file>