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ua/Library/Mobile Documents/com~apple~CloudDocs/Documents/"/>
    </mc:Choice>
  </mc:AlternateContent>
  <xr:revisionPtr revIDLastSave="0" documentId="13_ncr:1_{3F336B7F-1765-524A-AA2D-BC38CDFFA946}" xr6:coauthVersionLast="47" xr6:coauthVersionMax="47" xr10:uidLastSave="{00000000-0000-0000-0000-000000000000}"/>
  <bookViews>
    <workbookView xWindow="25680" yWindow="1740" windowWidth="30240" windowHeight="18240" xr2:uid="{067873CA-95E7-6D45-8592-0C4F1F44F71C}"/>
  </bookViews>
  <sheets>
    <sheet name="Sheet1" sheetId="1" r:id="rId1"/>
    <sheet name="Sheet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7" i="1"/>
  <c r="J18" i="1"/>
  <c r="D6" i="1"/>
  <c r="J13" i="1"/>
  <c r="D12" i="1"/>
  <c r="B7" i="1"/>
  <c r="D7" i="1" s="1"/>
  <c r="P12" i="1" l="1"/>
  <c r="P13" i="1" s="1"/>
  <c r="C12" i="1"/>
  <c r="B12" i="1" s="1"/>
  <c r="D17" i="1" l="1"/>
  <c r="D18" i="1" s="1"/>
  <c r="C17" i="1"/>
  <c r="C2" i="1"/>
  <c r="D2" i="1" s="1"/>
  <c r="F12" i="1"/>
  <c r="E12" i="1"/>
  <c r="G12" i="1"/>
  <c r="E17" i="1" s="1"/>
  <c r="E18" i="1" s="1"/>
  <c r="F17" i="1" l="1"/>
  <c r="B16" i="1"/>
  <c r="F16" i="1" s="1"/>
  <c r="C3" i="1"/>
  <c r="D3" i="1" l="1"/>
  <c r="H12" i="1"/>
  <c r="I12" i="1" l="1"/>
  <c r="J12" i="1" s="1"/>
  <c r="C18" i="1"/>
  <c r="F18" i="1" s="1"/>
  <c r="L12" i="1"/>
  <c r="L13" i="1" s="1"/>
  <c r="K12" i="1"/>
  <c r="K13" i="1" s="1"/>
  <c r="M13" i="1" l="1"/>
  <c r="N13" i="1" s="1"/>
  <c r="O13" i="1" s="1"/>
  <c r="M12" i="1"/>
  <c r="N12" i="1" s="1"/>
  <c r="O12" i="1" s="1"/>
  <c r="B19" i="1"/>
  <c r="F19" i="1" s="1"/>
  <c r="C20" i="1"/>
  <c r="S13" i="1" l="1"/>
  <c r="Q13" i="1"/>
  <c r="R13" i="1" s="1"/>
  <c r="Q12" i="1"/>
  <c r="R12" i="1" s="1"/>
  <c r="S12" i="1"/>
  <c r="B20" i="1" s="1"/>
  <c r="D20" i="1" l="1"/>
  <c r="E20" i="1" s="1"/>
  <c r="F20" i="1" l="1"/>
</calcChain>
</file>

<file path=xl/sharedStrings.xml><?xml version="1.0" encoding="utf-8"?>
<sst xmlns="http://schemas.openxmlformats.org/spreadsheetml/2006/main" count="85" uniqueCount="77">
  <si>
    <t>rational emotion - relief or elation</t>
  </si>
  <si>
    <t>assumptions - this is about overall average house price increases per square foot - using sq foot as a proxy to "size/desiribility" of house</t>
  </si>
  <si>
    <t>medium house</t>
  </si>
  <si>
    <t>large house</t>
  </si>
  <si>
    <t>size sqm</t>
  </si>
  <si>
    <t>houses</t>
  </si>
  <si>
    <t>scenario</t>
  </si>
  <si>
    <t>sales proceeds from first house</t>
  </si>
  <si>
    <t>price for second house</t>
  </si>
  <si>
    <t>stamp duty*</t>
  </si>
  <si>
    <t>seller fees*</t>
  </si>
  <si>
    <t>assume interest only mortgage</t>
  </si>
  <si>
    <t>cash in hand after purchase</t>
  </si>
  <si>
    <t>mortgage rate</t>
  </si>
  <si>
    <t>will follow up with more detailed look at stamp duty/mortgage payment spreadsheets</t>
  </si>
  <si>
    <t>stamp duty second house</t>
  </si>
  <si>
    <t>price for first house</t>
  </si>
  <si>
    <t>*use proceeds to pay off first mortgage</t>
  </si>
  <si>
    <t>assume sales from first house pay off first mortageg</t>
  </si>
  <si>
    <t>time</t>
  </si>
  <si>
    <t>timeline summary</t>
  </si>
  <si>
    <t>net worth</t>
  </si>
  <si>
    <t>important point - you can borrow more to keep more of your cash proceeds, but then your debt goes up - add this as a scenario lever</t>
  </si>
  <si>
    <t>cash assets (liquid)</t>
  </si>
  <si>
    <t>property assets (non liquid)</t>
  </si>
  <si>
    <t>val</t>
  </si>
  <si>
    <t>t1</t>
  </si>
  <si>
    <t>t2</t>
  </si>
  <si>
    <t>t1 price</t>
  </si>
  <si>
    <t>t2 price</t>
  </si>
  <si>
    <t>immediately before first house purchase (t1)</t>
  </si>
  <si>
    <t>immediately post first house purchase (t1)</t>
  </si>
  <si>
    <t>pre first house sale (t2)</t>
  </si>
  <si>
    <t>post first house sale (t2)</t>
  </si>
  <si>
    <t>post second house purchase (t2)</t>
  </si>
  <si>
    <t xml:space="preserve">if you borrow the max per you current salary affordibilty then keep that payment constant - assume </t>
  </si>
  <si>
    <t>salary</t>
  </si>
  <si>
    <t>t1-&gt;t2 market growth</t>
  </si>
  <si>
    <t>max mortgage</t>
  </si>
  <si>
    <t>email in comments if want the download</t>
  </si>
  <si>
    <t>if this is negative we have a shortfall</t>
  </si>
  <si>
    <t>available deposit</t>
  </si>
  <si>
    <t>available mortgage</t>
  </si>
  <si>
    <t>deposit savings</t>
  </si>
  <si>
    <t>fees on first house*</t>
  </si>
  <si>
    <t>stamp duty first house*</t>
  </si>
  <si>
    <t>deposit</t>
  </si>
  <si>
    <t>required mortgage</t>
  </si>
  <si>
    <t>this does not adjust for general inflation</t>
  </si>
  <si>
    <t>deposit %</t>
  </si>
  <si>
    <t>get on the ladder buy medium house at t1, upgrade to large house some time later at t2</t>
  </si>
  <si>
    <t>wait and hope for market to crash between t1 and t2 before entering the market</t>
  </si>
  <si>
    <t>N/A</t>
  </si>
  <si>
    <t>cash in hand before buying larger house</t>
  </si>
  <si>
    <t>mortgage shortfall (beg borrow or steal)...or get a promotion</t>
  </si>
  <si>
    <t>$0</t>
  </si>
  <si>
    <t>Inputs</t>
  </si>
  <si>
    <t>salary growth t1-&gt;t2</t>
  </si>
  <si>
    <t>*interest only</t>
  </si>
  <si>
    <t xml:space="preserve">monthly (interest) payment </t>
  </si>
  <si>
    <t>cash available for deposit</t>
  </si>
  <si>
    <t>mortgage available based on salary</t>
  </si>
  <si>
    <t>time t1</t>
  </si>
  <si>
    <t>time t2</t>
  </si>
  <si>
    <t>monthly mortgage payments</t>
  </si>
  <si>
    <t>mortgage/debt</t>
  </si>
  <si>
    <t>market growth</t>
  </si>
  <si>
    <t>t2 debt</t>
  </si>
  <si>
    <t>t2 net worth</t>
  </si>
  <si>
    <t>multiplier</t>
  </si>
  <si>
    <t>monthly payments</t>
  </si>
  <si>
    <t>WOW, THIS NEW JOB IS STRESSFUL - I wonder how mich more of a stressful job we would</t>
  </si>
  <si>
    <t>have had to take on if</t>
  </si>
  <si>
    <t>b) stayed flat</t>
  </si>
  <si>
    <t>a) prices had gone up by 5% only</t>
  </si>
  <si>
    <t>c) gone down by 5%</t>
  </si>
  <si>
    <t>DRAW PICTURE - lets see what happens 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</si>
</sst>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"/>
    <numFmt numFmtId="167" formatCode="[$$-409]#,##0.00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theme="6" tint="0.79998168889431442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/>
      <top style="thin">
        <color rgb="FFC9C9C9"/>
      </top>
      <bottom style="thin">
        <color rgb="FFC9C9C9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9" fontId="0" fillId="0" borderId="0" xfId="0" applyNumberFormat="1"/>
    <xf numFmtId="9" fontId="0" fillId="5" borderId="0" xfId="0" applyNumberFormat="1" applyFill="1"/>
    <xf numFmtId="0" fontId="0" fillId="7" borderId="0" xfId="0" applyFill="1" applyAlignment="1">
      <alignment wrapText="1"/>
    </xf>
    <xf numFmtId="164" fontId="0" fillId="0" borderId="0" xfId="0" applyNumberFormat="1"/>
    <xf numFmtId="0" fontId="0" fillId="8" borderId="1" xfId="0" applyFill="1" applyBorder="1"/>
    <xf numFmtId="0" fontId="0" fillId="8" borderId="2" xfId="0" applyFill="1" applyBorder="1"/>
    <xf numFmtId="0" fontId="0" fillId="0" borderId="1" xfId="0" applyBorder="1"/>
    <xf numFmtId="0" fontId="0" fillId="5" borderId="0" xfId="0" applyFill="1"/>
    <xf numFmtId="0" fontId="3" fillId="0" borderId="0" xfId="0" applyFont="1"/>
    <xf numFmtId="0" fontId="2" fillId="0" borderId="0" xfId="0" applyFont="1"/>
    <xf numFmtId="0" fontId="0" fillId="8" borderId="3" xfId="0" applyFill="1" applyBorder="1"/>
    <xf numFmtId="0" fontId="0" fillId="0" borderId="3" xfId="0" applyBorder="1"/>
    <xf numFmtId="0" fontId="0" fillId="0" borderId="4" xfId="0" applyBorder="1"/>
    <xf numFmtId="0" fontId="1" fillId="4" borderId="3" xfId="0" applyFont="1" applyFill="1" applyBorder="1"/>
    <xf numFmtId="0" fontId="1" fillId="4" borderId="4" xfId="0" applyFont="1" applyFill="1" applyBorder="1"/>
    <xf numFmtId="164" fontId="0" fillId="8" borderId="2" xfId="0" applyNumberFormat="1" applyFill="1" applyBorder="1"/>
    <xf numFmtId="164" fontId="0" fillId="0" borderId="2" xfId="0" applyNumberFormat="1" applyBorder="1"/>
    <xf numFmtId="9" fontId="0" fillId="0" borderId="2" xfId="0" applyNumberFormat="1" applyBorder="1"/>
    <xf numFmtId="0" fontId="0" fillId="2" borderId="0" xfId="0" applyFill="1" applyAlignment="1">
      <alignment wrapText="1"/>
    </xf>
    <xf numFmtId="0" fontId="0" fillId="9" borderId="0" xfId="0" applyFill="1" applyAlignment="1">
      <alignment wrapText="1"/>
    </xf>
    <xf numFmtId="164" fontId="5" fillId="0" borderId="6" xfId="0" applyNumberFormat="1" applyFont="1" applyBorder="1"/>
    <xf numFmtId="0" fontId="4" fillId="10" borderId="3" xfId="0" applyFont="1" applyFill="1" applyBorder="1" applyAlignment="1">
      <alignment wrapText="1"/>
    </xf>
    <xf numFmtId="0" fontId="4" fillId="10" borderId="4" xfId="0" applyFont="1" applyFill="1" applyBorder="1" applyAlignment="1">
      <alignment wrapText="1"/>
    </xf>
    <xf numFmtId="0" fontId="4" fillId="10" borderId="5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9" fontId="0" fillId="5" borderId="0" xfId="0" applyNumberFormat="1" applyFill="1" applyAlignment="1">
      <alignment wrapText="1"/>
    </xf>
    <xf numFmtId="167" fontId="0" fillId="11" borderId="4" xfId="0" applyNumberFormat="1" applyFill="1" applyBorder="1"/>
    <xf numFmtId="167" fontId="0" fillId="8" borderId="4" xfId="0" applyNumberFormat="1" applyFill="1" applyBorder="1"/>
    <xf numFmtId="167" fontId="0" fillId="0" borderId="2" xfId="0" applyNumberFormat="1" applyBorder="1"/>
    <xf numFmtId="10" fontId="0" fillId="0" borderId="2" xfId="0" applyNumberFormat="1" applyBorder="1"/>
    <xf numFmtId="4" fontId="0" fillId="8" borderId="4" xfId="0" applyNumberFormat="1" applyFill="1" applyBorder="1"/>
    <xf numFmtId="4" fontId="0" fillId="0" borderId="2" xfId="0" applyNumberFormat="1" applyBorder="1"/>
    <xf numFmtId="167" fontId="0" fillId="0" borderId="0" xfId="0" applyNumberFormat="1"/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0" readingOrder="0"/>
    </dxf>
    <dxf>
      <numFmt numFmtId="167" formatCode="[$$-409]#,##0.00"/>
    </dxf>
    <dxf>
      <numFmt numFmtId="167" formatCode="[$$-409]#,##0.00"/>
    </dxf>
    <dxf>
      <numFmt numFmtId="167" formatCode="[$$-409]#,##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general" vertical="bottom" textRotation="0" wrapText="1" indent="0" justifyLastLine="0" shrinkToFit="0" readingOrder="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435824</xdr:colOff>
      <xdr:row>58</xdr:row>
      <xdr:rowOff>137749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85B7FA-FDDB-E54E-9AA1-453D6D90EAAA}"/>
            </a:ext>
          </a:extLst>
        </xdr:cNvPr>
        <xdr:cNvSpPr txBox="1"/>
      </xdr:nvSpPr>
      <xdr:spPr>
        <a:xfrm>
          <a:off x="825500" y="203200"/>
          <a:ext cx="5388824" cy="117201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REFERENCE</a:t>
          </a:r>
          <a:r>
            <a:rPr lang="en-GB" sz="1100" baseline="0"/>
            <a:t> MOVING HOME WITH CHARLE</a:t>
          </a:r>
        </a:p>
        <a:p>
          <a:endParaRPr lang="en-GB" sz="1100" baseline="0"/>
        </a:p>
        <a:p>
          <a:r>
            <a:rPr lang="en-GB" sz="1100" baseline="0"/>
            <a:t>IN SUMMARY: AT THE END - the fact that the market rose 40% made it LESS affordable to upgrade into a bigger house - the rising market only increases your paper wealth (which you cant spend), and your debt.</a:t>
          </a:r>
        </a:p>
        <a:p>
          <a:endParaRPr lang="en-GB" sz="1100" baseline="0"/>
        </a:p>
        <a:p>
          <a:endParaRPr lang="en-GB" sz="1100"/>
        </a:p>
        <a:p>
          <a:endParaRPr lang="en-GB" sz="1100"/>
        </a:p>
        <a:p>
          <a:r>
            <a:rPr lang="en-GB" sz="1100"/>
            <a:t>Story:</a:t>
          </a:r>
        </a:p>
        <a:p>
          <a:endParaRPr lang="en-GB" sz="1100"/>
        </a:p>
        <a:p>
          <a:r>
            <a:rPr lang="en-GB" sz="1100"/>
            <a:t>Minky</a:t>
          </a:r>
          <a:r>
            <a:rPr lang="en-GB" sz="1100" baseline="0"/>
            <a:t> and Tawny are saving up for their first house</a:t>
          </a:r>
        </a:p>
        <a:p>
          <a:r>
            <a:rPr lang="en-GB" sz="1100" baseline="0"/>
            <a:t>Their combined income is 100000</a:t>
          </a:r>
        </a:p>
        <a:p>
          <a:r>
            <a:rPr lang="en-GB" sz="1100" baseline="0"/>
            <a:t>They save like mad until they have 60000 for a deposit</a:t>
          </a:r>
        </a:p>
        <a:p>
          <a:r>
            <a:rPr lang="en-GB" sz="1100" baseline="0"/>
            <a:t>The bank tells them they can borrow 6x their salary</a:t>
          </a:r>
        </a:p>
        <a:p>
          <a:endParaRPr lang="en-GB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They look and see there are medium houses and large houses in a nice area and realise they can just about afford the medium size house.</a:t>
          </a:r>
        </a:p>
        <a:p>
          <a:endParaRPr lang="en-GB" sz="1100" baseline="0"/>
        </a:p>
        <a:p>
          <a:r>
            <a:rPr lang="en-GB" sz="1100" baseline="0"/>
            <a:t>After some time, they realise they want more space and remember the larger houses they saw - Minky says, hang on, I read in the newspaper that house prices have gone up on average by 30% - I wonder if that means we might be able to finally afford one of the big houses...</a:t>
          </a:r>
        </a:p>
        <a:p>
          <a:endParaRPr lang="en-GB" sz="1100" baseline="0"/>
        </a:p>
        <a:p>
          <a:r>
            <a:rPr lang="en-GB" sz="1100" baseline="0"/>
            <a:t>they sell for a tidy "profit" but uh oh - the mortgage required is now 800000 and the max they can borrow is 600000.. what is the shortfall? something like 214,000</a:t>
          </a:r>
        </a:p>
        <a:p>
          <a:endParaRPr lang="en-GB" sz="1100" baseline="0"/>
        </a:p>
        <a:p>
          <a:r>
            <a:rPr lang="en-GB" sz="1100" baseline="0"/>
            <a:t> they decide if they get more demanding jobs for a 35% pay rise</a:t>
          </a:r>
        </a:p>
        <a:p>
          <a:r>
            <a:rPr lang="en-GB" sz="1100" baseline="0"/>
            <a:t>(change salart growth from 0 to 35%) then they can borrow the correct amount</a:t>
          </a:r>
        </a:p>
        <a:p>
          <a:endParaRPr lang="en-GB" sz="1100" baseline="0"/>
        </a:p>
        <a:p>
          <a:r>
            <a:rPr lang="en-GB" sz="1100" baseline="0"/>
            <a:t>LOOK AT THE NET WEALTH, AND MONTHLY PAYMENT NUMBERS - CONSIDER POPULATING A MANUAL TABLE OF price growth, salary growth, shortfall, monthly payment increase for different combos of price and salary growth</a:t>
          </a:r>
        </a:p>
        <a:p>
          <a:endParaRPr lang="en-GB" sz="1100" baseline="0"/>
        </a:p>
        <a:p>
          <a:r>
            <a:rPr lang="en-GB" sz="1100" baseline="0"/>
            <a:t>.... or, if their salary had not gone up at all, how much cash would they have to find - set salary growth back to 0 and lock at the shortfall - something like </a:t>
          </a:r>
        </a:p>
        <a:p>
          <a:endParaRPr lang="en-GB" sz="1100" baseline="0"/>
        </a:p>
        <a:p>
          <a:r>
            <a:rPr lang="en-GB" sz="1100" baseline="0"/>
            <a:t>NOW....what about if prices had only gone up by 5%, what % of job would they have to find to be able to borrow</a:t>
          </a:r>
        </a:p>
        <a:p>
          <a:endParaRPr lang="en-GB" sz="1100" baseline="0"/>
        </a:p>
        <a:p>
          <a:r>
            <a:rPr lang="en-GB" sz="1100" baseline="0"/>
            <a:t>Or what amount of other cash would they have to beg borrow steal to make up the shortfall</a:t>
          </a:r>
        </a:p>
        <a:p>
          <a:endParaRPr lang="en-GB" sz="1100" baseline="0"/>
        </a:p>
        <a:p>
          <a:endParaRPr lang="en-GB" sz="1100" baseline="0"/>
        </a:p>
        <a:p>
          <a:r>
            <a:rPr lang="en-GB" sz="1100" baseline="0"/>
            <a:t>... then introduce stamp and fees - the picture becomes even worse, because the bigger the rise the bigger the selling and buying fees</a:t>
          </a:r>
        </a:p>
        <a:p>
          <a:endParaRPr lang="en-GB" sz="1100" baseline="0"/>
        </a:p>
        <a:p>
          <a:r>
            <a:rPr lang="en-GB" sz="1100" baseline="0"/>
            <a:t>IN THE NEXT VIDEO - we will cover what happens when prices go down by a) a bit b) a lot</a:t>
          </a:r>
        </a:p>
        <a:p>
          <a:r>
            <a:rPr lang="en-GB" sz="1100" baseline="0"/>
            <a:t>.....Then show downsizing in the same sheet - show negavtive equity (10% drop) vs slight 5% drop) - the shortfall is</a:t>
          </a:r>
        </a:p>
        <a:p>
          <a:endParaRPr lang="en-GB" sz="1100" baseline="0"/>
        </a:p>
        <a:p>
          <a:endParaRPr lang="en-GB" sz="1100" baseline="0"/>
        </a:p>
        <a:p>
          <a:endParaRPr lang="en-GB" sz="1100" baseline="0"/>
        </a:p>
        <a:p>
          <a:r>
            <a:rPr lang="en-GB" sz="1100" baseline="0"/>
            <a:t>MORAL of the story - if you are a homeowner, and not a property investor, you are not a property investory - what is the rational emotional response to a rise in prices?</a:t>
          </a:r>
        </a:p>
        <a:p>
          <a:endParaRPr lang="en-GB" sz="1100" baseline="0"/>
        </a:p>
        <a:p>
          <a:r>
            <a:rPr lang="en-GB" sz="1100" baseline="0"/>
            <a:t>1) exhuberance/relief that they rose</a:t>
          </a:r>
        </a:p>
        <a:p>
          <a:r>
            <a:rPr lang="en-GB" sz="1100" baseline="0"/>
            <a:t>2) relief that given that they did rise, that you at least were to some extent rising with the tide</a:t>
          </a:r>
        </a:p>
        <a:p>
          <a:endParaRPr lang="en-GB" sz="1100" baseline="0"/>
        </a:p>
        <a:p>
          <a:r>
            <a:rPr lang="en-GB" sz="1100" baseline="0"/>
            <a:t>Perhaps the main effect of the higher prices is the propensity for people to take on more debt (funded by more stressful/responsible jobs) - which in a sense is good for banks since their income rises linearly with the amount of outstanding debt they have issued</a:t>
          </a:r>
        </a:p>
        <a:p>
          <a:endParaRPr lang="en-GB" sz="1100" baseline="0"/>
        </a:p>
        <a:p>
          <a:endParaRPr lang="en-GB" sz="1100" baseline="0"/>
        </a:p>
        <a:p>
          <a:r>
            <a:rPr lang="en-GB" sz="1100" baseline="0"/>
            <a:t>separate video:</a:t>
          </a:r>
        </a:p>
        <a:p>
          <a:endParaRPr lang="en-GB" sz="1100" baseline="0"/>
        </a:p>
        <a:p>
          <a:r>
            <a:rPr lang="en-GB" sz="1100" baseline="0"/>
            <a:t>Show a scenario of their friends Kibbel and Smoggins who decided to save and buy the large house at once in year two</a:t>
          </a:r>
        </a:p>
        <a:p>
          <a:endParaRPr lang="en-GB" sz="1100" baseline="0"/>
        </a:p>
        <a:p>
          <a:r>
            <a:rPr lang="en-GB" sz="1100" baseline="0"/>
            <a:t>Email if you would like a copy of the spreadsheet</a:t>
          </a:r>
        </a:p>
        <a:p>
          <a:endParaRPr lang="en-GB" sz="1100" baseline="0"/>
        </a:p>
        <a:p>
          <a:endParaRPr lang="en-GB" sz="1100" baseline="0"/>
        </a:p>
        <a:p>
          <a:br>
            <a:rPr lang="en-GB" sz="1100" baseline="0"/>
          </a:br>
          <a:br>
            <a:rPr lang="en-GB" sz="1100" baseline="0"/>
          </a:br>
          <a:endParaRPr lang="en-GB" sz="1100" baseline="0"/>
        </a:p>
        <a:p>
          <a:endParaRPr lang="en-GB" sz="1100" baseline="0"/>
        </a:p>
        <a:p>
          <a:endParaRPr lang="en-GB" sz="1100" baseline="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473ACC-C9C2-484C-A955-2595C177178B}" name="Table3" displayName="Table3" ref="A15:F20" totalsRowShown="0" headerRowDxfId="8">
  <autoFilter ref="A15:F20" xr:uid="{6B473ACC-C9C2-484C-A955-2595C177178B}"/>
  <tableColumns count="6">
    <tableColumn id="1" xr3:uid="{16C9FF92-CCB4-E144-BB20-8B0944AD2CDB}" name="timeline summary" dataDxfId="14"/>
    <tableColumn id="2" xr3:uid="{78E1D3CF-32C9-F74B-AAF1-0307ECF990FD}" name="cash assets (liquid)" dataDxfId="13"/>
    <tableColumn id="3" xr3:uid="{D77EB13A-6D5D-6D43-806A-0F808CF9CEF0}" name="property assets (non liquid)" dataDxfId="12"/>
    <tableColumn id="4" xr3:uid="{E9E4DED6-BB81-094C-B5B0-5ABAA9725AB3}" name="mortgage/debt" dataDxfId="11"/>
    <tableColumn id="5" xr3:uid="{F522AB4C-9E61-B449-8E24-19F069C20477}" name="monthly mortgage payments" dataDxfId="10"/>
    <tableColumn id="6" xr3:uid="{645BBCE4-856A-474C-988F-EE393810A2C8}" name="net worth" dataDxfId="9">
      <calculatedColumnFormula>B16+C16-D16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60FA2E-9002-8B42-AAFC-28395445A26B}" name="Table4" displayName="Table4" ref="F1:G9" totalsRowShown="0" headerRowDxfId="0">
  <autoFilter ref="F1:G9" xr:uid="{4260FA2E-9002-8B42-AAFC-28395445A26B}"/>
  <tableColumns count="2">
    <tableColumn id="1" xr3:uid="{BACD7709-ACE6-A244-AEF6-957F5509C7A7}" name="Inputs"/>
    <tableColumn id="2" xr3:uid="{6FF3A5FF-6E12-DB40-867A-D132198F01CD}" name="v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259138-E059-804D-85D1-5B3AD1897F99}" name="Table1" displayName="Table1" ref="H15:K18" totalsRowShown="0" headerRowDxfId="7">
  <autoFilter ref="H15:K18" xr:uid="{55259138-E059-804D-85D1-5B3AD1897F99}"/>
  <tableColumns count="4">
    <tableColumn id="2" xr3:uid="{BC2C0317-FD5E-1647-8FD1-DA475F0FB7BB}" name="market growth"/>
    <tableColumn id="3" xr3:uid="{E568679C-2331-9042-8479-71BC0616FD33}" name="t2 debt" dataDxfId="3"/>
    <tableColumn id="6" xr3:uid="{B1C1C78B-0D81-B641-9EA0-A791E19EAA52}" name="monthly payments" dataDxfId="2">
      <calculatedColumnFormula>Table1[[#This Row],[t2 debt]]*$G$4/12</calculatedColumnFormula>
    </tableColumn>
    <tableColumn id="5" xr3:uid="{D8E098EB-0E52-6B4A-930F-022D24DB5398}" name="t2 net worth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B31F7-4F29-1A46-AF5E-E43AB0F720E9}">
  <dimension ref="A1:Z20"/>
  <sheetViews>
    <sheetView tabSelected="1" zoomScale="122" zoomScaleNormal="122" workbookViewId="0">
      <selection activeCell="D8" sqref="D8"/>
    </sheetView>
  </sheetViews>
  <sheetFormatPr baseColWidth="10" defaultRowHeight="16" x14ac:dyDescent="0.2"/>
  <cols>
    <col min="1" max="1" width="20.5" customWidth="1"/>
    <col min="2" max="2" width="13.6640625" customWidth="1"/>
    <col min="3" max="3" width="15.1640625" customWidth="1"/>
    <col min="4" max="4" width="17.33203125" customWidth="1"/>
    <col min="5" max="5" width="14.1640625" customWidth="1"/>
    <col min="6" max="6" width="19" customWidth="1"/>
    <col min="7" max="7" width="12.83203125" customWidth="1"/>
    <col min="8" max="8" width="18.5" customWidth="1"/>
    <col min="9" max="9" width="15.33203125" customWidth="1"/>
    <col min="11" max="11" width="29.33203125" customWidth="1"/>
    <col min="12" max="12" width="14" customWidth="1"/>
    <col min="15" max="15" width="14.33203125" customWidth="1"/>
    <col min="16" max="16" width="11.5" bestFit="1" customWidth="1"/>
    <col min="17" max="17" width="12.1640625" bestFit="1" customWidth="1"/>
    <col min="18" max="18" width="17.5" customWidth="1"/>
    <col min="19" max="19" width="15" customWidth="1"/>
    <col min="20" max="20" width="13" customWidth="1"/>
    <col min="23" max="23" width="14.33203125" customWidth="1"/>
  </cols>
  <sheetData>
    <row r="1" spans="1:26" s="1" customFormat="1" ht="17" x14ac:dyDescent="0.2">
      <c r="A1" s="24" t="s">
        <v>5</v>
      </c>
      <c r="B1" s="25" t="s">
        <v>4</v>
      </c>
      <c r="C1" s="25" t="s">
        <v>28</v>
      </c>
      <c r="D1" s="26" t="s">
        <v>29</v>
      </c>
      <c r="F1" s="28" t="s">
        <v>56</v>
      </c>
      <c r="G1" s="28" t="s">
        <v>25</v>
      </c>
    </row>
    <row r="2" spans="1:26" x14ac:dyDescent="0.2">
      <c r="A2" s="14" t="s">
        <v>2</v>
      </c>
      <c r="B2" s="15">
        <v>200</v>
      </c>
      <c r="C2" s="19">
        <f>B12</f>
        <v>660000</v>
      </c>
      <c r="D2" s="19">
        <f>C2*(1+G5)</f>
        <v>693000</v>
      </c>
      <c r="F2" t="s">
        <v>10</v>
      </c>
      <c r="G2" s="29">
        <v>0</v>
      </c>
    </row>
    <row r="3" spans="1:26" ht="29" customHeight="1" x14ac:dyDescent="0.2">
      <c r="A3" s="7" t="s">
        <v>3</v>
      </c>
      <c r="B3" s="8">
        <v>250</v>
      </c>
      <c r="C3" s="18">
        <f>C2*B3/B2</f>
        <v>825000</v>
      </c>
      <c r="D3" s="18">
        <f>D2*C3/C2</f>
        <v>866250</v>
      </c>
      <c r="F3" t="s">
        <v>9</v>
      </c>
      <c r="G3" s="4">
        <v>0</v>
      </c>
    </row>
    <row r="4" spans="1:26" ht="29" customHeight="1" x14ac:dyDescent="0.2">
      <c r="F4" t="s">
        <v>13</v>
      </c>
      <c r="G4" s="4">
        <v>0.05</v>
      </c>
      <c r="H4" t="s">
        <v>58</v>
      </c>
      <c r="I4" s="11"/>
    </row>
    <row r="5" spans="1:26" x14ac:dyDescent="0.2">
      <c r="A5" s="16" t="s">
        <v>19</v>
      </c>
      <c r="B5" s="17" t="s">
        <v>36</v>
      </c>
      <c r="C5" s="17" t="s">
        <v>69</v>
      </c>
      <c r="D5" s="17" t="s">
        <v>38</v>
      </c>
      <c r="F5" t="s">
        <v>37</v>
      </c>
      <c r="G5" s="4">
        <v>0.05</v>
      </c>
      <c r="H5" s="3"/>
      <c r="I5" s="12"/>
    </row>
    <row r="6" spans="1:26" ht="17" x14ac:dyDescent="0.2">
      <c r="A6" s="13" t="s">
        <v>26</v>
      </c>
      <c r="B6" s="30">
        <v>100000</v>
      </c>
      <c r="C6" s="34">
        <v>6</v>
      </c>
      <c r="D6" s="31">
        <f>$B6*$C6</f>
        <v>600000</v>
      </c>
      <c r="F6" s="1" t="s">
        <v>43</v>
      </c>
      <c r="G6" s="10">
        <v>60000</v>
      </c>
      <c r="I6" s="12"/>
    </row>
    <row r="7" spans="1:26" ht="17" x14ac:dyDescent="0.2">
      <c r="A7" s="9" t="s">
        <v>27</v>
      </c>
      <c r="B7" s="32">
        <f>B6*(1+G7)</f>
        <v>130000</v>
      </c>
      <c r="C7" s="35">
        <v>6</v>
      </c>
      <c r="D7" s="32">
        <f>Sheet1!$B7*$C7</f>
        <v>780000</v>
      </c>
      <c r="F7" s="1" t="s">
        <v>57</v>
      </c>
      <c r="G7" s="4">
        <v>0.3</v>
      </c>
      <c r="I7" s="12"/>
    </row>
    <row r="8" spans="1:26" x14ac:dyDescent="0.2">
      <c r="F8" s="1"/>
      <c r="G8" s="10"/>
      <c r="I8" s="12"/>
    </row>
    <row r="9" spans="1:26" x14ac:dyDescent="0.2">
      <c r="F9" s="1"/>
      <c r="G9" s="32"/>
      <c r="I9" s="12"/>
    </row>
    <row r="10" spans="1:26" ht="17" x14ac:dyDescent="0.2">
      <c r="B10" s="5" t="s">
        <v>62</v>
      </c>
      <c r="F10" s="12"/>
      <c r="H10" s="22" t="s">
        <v>63</v>
      </c>
    </row>
    <row r="11" spans="1:26" s="1" customFormat="1" ht="102" x14ac:dyDescent="0.2">
      <c r="A11" s="2" t="s">
        <v>6</v>
      </c>
      <c r="B11" s="5" t="s">
        <v>16</v>
      </c>
      <c r="C11" s="5" t="s">
        <v>42</v>
      </c>
      <c r="D11" s="5" t="s">
        <v>41</v>
      </c>
      <c r="E11" s="5" t="s">
        <v>49</v>
      </c>
      <c r="F11" s="5" t="s">
        <v>45</v>
      </c>
      <c r="G11" s="5" t="s">
        <v>59</v>
      </c>
      <c r="H11" s="22" t="s">
        <v>7</v>
      </c>
      <c r="I11" s="22" t="s">
        <v>44</v>
      </c>
      <c r="J11" s="22" t="s">
        <v>53</v>
      </c>
      <c r="K11" s="22" t="s">
        <v>8</v>
      </c>
      <c r="L11" s="22" t="s">
        <v>15</v>
      </c>
      <c r="M11" s="22" t="s">
        <v>60</v>
      </c>
      <c r="N11" s="22" t="s">
        <v>46</v>
      </c>
      <c r="O11" s="22" t="s">
        <v>49</v>
      </c>
      <c r="P11" s="22" t="s">
        <v>61</v>
      </c>
      <c r="Q11" s="22" t="s">
        <v>47</v>
      </c>
      <c r="R11" s="22" t="s">
        <v>54</v>
      </c>
      <c r="S11" s="22" t="s">
        <v>12</v>
      </c>
    </row>
    <row r="12" spans="1:26" ht="68" x14ac:dyDescent="0.2">
      <c r="A12" s="21" t="s">
        <v>50</v>
      </c>
      <c r="B12" s="19">
        <f>C12+D12</f>
        <v>660000</v>
      </c>
      <c r="C12" s="19">
        <f>D6</f>
        <v>600000</v>
      </c>
      <c r="D12" s="19">
        <f>G6</f>
        <v>60000</v>
      </c>
      <c r="E12" s="33">
        <f>D12/B12</f>
        <v>9.0909090909090912E-2</v>
      </c>
      <c r="F12" s="19">
        <f>G3*B12</f>
        <v>0</v>
      </c>
      <c r="G12" s="19">
        <f>$G$4*C12/12</f>
        <v>2500</v>
      </c>
      <c r="H12" s="19">
        <f>D2</f>
        <v>693000</v>
      </c>
      <c r="I12" s="19">
        <f>H12*G2</f>
        <v>0</v>
      </c>
      <c r="J12" s="19">
        <f>H12-C12-I12</f>
        <v>93000</v>
      </c>
      <c r="K12" s="19">
        <f>D3</f>
        <v>866250</v>
      </c>
      <c r="L12" s="19">
        <f>G3*D3</f>
        <v>0</v>
      </c>
      <c r="M12" s="19">
        <f>J12-L12</f>
        <v>93000</v>
      </c>
      <c r="N12" s="19">
        <f>M12</f>
        <v>93000</v>
      </c>
      <c r="O12" s="20">
        <f>N12/K12</f>
        <v>0.10735930735930736</v>
      </c>
      <c r="P12" s="19">
        <f>D7</f>
        <v>780000</v>
      </c>
      <c r="Q12" s="19">
        <f>K12-N12</f>
        <v>773250</v>
      </c>
      <c r="R12" s="19">
        <f>Q12-P12</f>
        <v>-6750</v>
      </c>
      <c r="S12" s="19">
        <f>J12-L12-N12</f>
        <v>0</v>
      </c>
      <c r="T12" t="s">
        <v>40</v>
      </c>
      <c r="Y12" s="6"/>
      <c r="Z12" s="6"/>
    </row>
    <row r="13" spans="1:26" ht="85" hidden="1" x14ac:dyDescent="0.2">
      <c r="A13" s="1" t="s">
        <v>51</v>
      </c>
      <c r="B13" t="s">
        <v>52</v>
      </c>
      <c r="C13" t="s">
        <v>52</v>
      </c>
      <c r="D13" t="s">
        <v>52</v>
      </c>
      <c r="E13" t="s">
        <v>52</v>
      </c>
      <c r="F13" t="s">
        <v>52</v>
      </c>
      <c r="G13" t="s">
        <v>52</v>
      </c>
      <c r="H13" t="s">
        <v>52</v>
      </c>
      <c r="I13" t="s">
        <v>52</v>
      </c>
      <c r="J13">
        <f>G6</f>
        <v>60000</v>
      </c>
      <c r="K13" s="6">
        <f>K12</f>
        <v>866250</v>
      </c>
      <c r="L13" s="6">
        <f>L12</f>
        <v>0</v>
      </c>
      <c r="M13" s="19">
        <f>J13-L13</f>
        <v>60000</v>
      </c>
      <c r="N13" s="19">
        <f>M13</f>
        <v>60000</v>
      </c>
      <c r="O13" s="20">
        <f>N13/K13</f>
        <v>6.9264069264069264E-2</v>
      </c>
      <c r="P13" s="19">
        <f>P12</f>
        <v>780000</v>
      </c>
      <c r="Q13" s="19">
        <f>K13-N13</f>
        <v>806250</v>
      </c>
      <c r="R13" s="19">
        <f>Q13-P13</f>
        <v>26250</v>
      </c>
      <c r="S13" s="19">
        <f>J13-L13-N13</f>
        <v>0</v>
      </c>
    </row>
    <row r="14" spans="1:26" x14ac:dyDescent="0.2">
      <c r="A14" s="1"/>
      <c r="K14" s="6"/>
      <c r="L14" s="6"/>
      <c r="M14" s="6"/>
      <c r="N14" s="6"/>
      <c r="O14" s="3"/>
      <c r="P14" s="6"/>
      <c r="Q14" s="6"/>
      <c r="R14" s="6"/>
      <c r="S14" s="6"/>
    </row>
    <row r="15" spans="1:26" s="1" customFormat="1" ht="51" x14ac:dyDescent="0.2">
      <c r="A15" s="27" t="s">
        <v>20</v>
      </c>
      <c r="B15" s="27" t="s">
        <v>23</v>
      </c>
      <c r="C15" s="27" t="s">
        <v>24</v>
      </c>
      <c r="D15" s="27" t="s">
        <v>65</v>
      </c>
      <c r="E15" s="27" t="s">
        <v>64</v>
      </c>
      <c r="F15" s="27" t="s">
        <v>21</v>
      </c>
      <c r="H15" s="1" t="s">
        <v>66</v>
      </c>
      <c r="I15" s="1" t="s">
        <v>67</v>
      </c>
      <c r="J15" s="1" t="s">
        <v>70</v>
      </c>
      <c r="K15" s="1" t="s">
        <v>68</v>
      </c>
    </row>
    <row r="16" spans="1:26" ht="51" x14ac:dyDescent="0.2">
      <c r="A16" s="1" t="s">
        <v>30</v>
      </c>
      <c r="B16" s="6">
        <f>G6+F12</f>
        <v>60000</v>
      </c>
      <c r="C16" s="6">
        <v>0</v>
      </c>
      <c r="D16" s="6">
        <v>0</v>
      </c>
      <c r="E16" s="6">
        <v>0</v>
      </c>
      <c r="F16" s="6">
        <f t="shared" ref="F16:F20" si="0">B16+C16-D16</f>
        <v>60000</v>
      </c>
      <c r="H16">
        <v>0</v>
      </c>
      <c r="I16" s="36">
        <v>765000</v>
      </c>
      <c r="J16" s="36">
        <f>Table1[[#This Row],[t2 debt]]*$G$4/12</f>
        <v>3187.5</v>
      </c>
      <c r="K16" s="36">
        <v>60000</v>
      </c>
    </row>
    <row r="17" spans="1:18" ht="34" x14ac:dyDescent="0.2">
      <c r="A17" s="1" t="s">
        <v>31</v>
      </c>
      <c r="B17" s="6">
        <v>0</v>
      </c>
      <c r="C17" s="6">
        <f>B12</f>
        <v>660000</v>
      </c>
      <c r="D17" s="6">
        <f>C12</f>
        <v>600000</v>
      </c>
      <c r="E17" s="6">
        <f>G12</f>
        <v>2500</v>
      </c>
      <c r="F17" s="6">
        <f t="shared" si="0"/>
        <v>60000</v>
      </c>
      <c r="H17">
        <v>25</v>
      </c>
      <c r="I17" s="36">
        <v>806250</v>
      </c>
      <c r="J17" s="36">
        <f>Table1[[#This Row],[t2 debt]]*$G$4/12</f>
        <v>3359.375</v>
      </c>
      <c r="K17" s="36">
        <v>225000</v>
      </c>
    </row>
    <row r="18" spans="1:18" ht="17" x14ac:dyDescent="0.2">
      <c r="A18" s="1" t="s">
        <v>32</v>
      </c>
      <c r="B18" s="6">
        <v>0</v>
      </c>
      <c r="C18" s="6">
        <f>H12</f>
        <v>693000</v>
      </c>
      <c r="D18" s="6">
        <f>D17</f>
        <v>600000</v>
      </c>
      <c r="E18" s="6">
        <f>E17</f>
        <v>2500</v>
      </c>
      <c r="F18" s="6">
        <f t="shared" si="0"/>
        <v>93000</v>
      </c>
      <c r="H18">
        <v>50</v>
      </c>
      <c r="I18" s="36">
        <v>847000</v>
      </c>
      <c r="J18" s="36">
        <f>Table1[[#This Row],[t2 debt]]*$G$4/12</f>
        <v>3529.1666666666665</v>
      </c>
      <c r="K18" s="36">
        <v>390000</v>
      </c>
      <c r="R18" s="1"/>
    </row>
    <row r="19" spans="1:18" ht="34" x14ac:dyDescent="0.2">
      <c r="A19" s="1" t="s">
        <v>33</v>
      </c>
      <c r="B19" s="6">
        <f>J12</f>
        <v>93000</v>
      </c>
      <c r="C19" s="6">
        <v>0</v>
      </c>
      <c r="D19" s="6">
        <v>0</v>
      </c>
      <c r="E19" s="6">
        <v>0</v>
      </c>
      <c r="F19" s="6">
        <f t="shared" si="0"/>
        <v>93000</v>
      </c>
    </row>
    <row r="20" spans="1:18" ht="34" x14ac:dyDescent="0.2">
      <c r="A20" s="1" t="s">
        <v>34</v>
      </c>
      <c r="B20" s="6">
        <f>S12</f>
        <v>0</v>
      </c>
      <c r="C20" s="6">
        <f>K12</f>
        <v>866250</v>
      </c>
      <c r="D20" s="6">
        <f>Q12</f>
        <v>773250</v>
      </c>
      <c r="E20" s="6">
        <f>G4*Table3[[#This Row],[mortgage/debt]]/12</f>
        <v>3221.875</v>
      </c>
      <c r="F20" s="6">
        <f t="shared" si="0"/>
        <v>93000</v>
      </c>
    </row>
  </sheetData>
  <conditionalFormatting sqref="B20">
    <cfRule type="expression" dxfId="6" priority="5">
      <formula>$S$12&lt;0</formula>
    </cfRule>
  </conditionalFormatting>
  <conditionalFormatting sqref="R12:R14">
    <cfRule type="expression" dxfId="5" priority="1">
      <formula>$R$12&lt;=0</formula>
    </cfRule>
    <cfRule type="expression" dxfId="4" priority="2">
      <formula>$R$12&gt;0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B5615-F007-0349-81D0-4E47F69D04FB}">
  <dimension ref="D3:J22"/>
  <sheetViews>
    <sheetView topLeftCell="A3" workbookViewId="0">
      <selection activeCell="M22" sqref="M22"/>
    </sheetView>
  </sheetViews>
  <sheetFormatPr baseColWidth="10" defaultRowHeight="16" x14ac:dyDescent="0.2"/>
  <sheetData>
    <row r="3" spans="10:10" ht="68" x14ac:dyDescent="0.2">
      <c r="J3" s="1" t="s">
        <v>0</v>
      </c>
    </row>
    <row r="4" spans="10:10" x14ac:dyDescent="0.2">
      <c r="J4" t="s">
        <v>1</v>
      </c>
    </row>
    <row r="5" spans="10:10" x14ac:dyDescent="0.2">
      <c r="J5" t="s">
        <v>11</v>
      </c>
    </row>
    <row r="6" spans="10:10" x14ac:dyDescent="0.2">
      <c r="J6" t="s">
        <v>14</v>
      </c>
    </row>
    <row r="7" spans="10:10" x14ac:dyDescent="0.2">
      <c r="J7" t="s">
        <v>18</v>
      </c>
    </row>
    <row r="8" spans="10:10" x14ac:dyDescent="0.2">
      <c r="J8" t="s">
        <v>17</v>
      </c>
    </row>
    <row r="9" spans="10:10" x14ac:dyDescent="0.2">
      <c r="J9" t="s">
        <v>22</v>
      </c>
    </row>
    <row r="10" spans="10:10" x14ac:dyDescent="0.2">
      <c r="J10" t="s">
        <v>35</v>
      </c>
    </row>
    <row r="11" spans="10:10" x14ac:dyDescent="0.2">
      <c r="J11" t="s">
        <v>39</v>
      </c>
    </row>
    <row r="12" spans="10:10" x14ac:dyDescent="0.2">
      <c r="J12" t="s">
        <v>48</v>
      </c>
    </row>
    <row r="16" spans="10:10" x14ac:dyDescent="0.2">
      <c r="J16" t="s">
        <v>76</v>
      </c>
    </row>
    <row r="18" spans="4:10" x14ac:dyDescent="0.2">
      <c r="J18" t="s">
        <v>71</v>
      </c>
    </row>
    <row r="19" spans="4:10" x14ac:dyDescent="0.2">
      <c r="J19" t="s">
        <v>72</v>
      </c>
    </row>
    <row r="20" spans="4:10" x14ac:dyDescent="0.2">
      <c r="D20" s="23" t="s">
        <v>55</v>
      </c>
      <c r="J20" t="s">
        <v>74</v>
      </c>
    </row>
    <row r="21" spans="4:10" x14ac:dyDescent="0.2">
      <c r="J21" t="s">
        <v>73</v>
      </c>
    </row>
    <row r="22" spans="4:10" x14ac:dyDescent="0.2">
      <c r="J22" t="s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Thomas</dc:creator>
  <cp:lastModifiedBy>Matt Thomas</cp:lastModifiedBy>
  <dcterms:created xsi:type="dcterms:W3CDTF">2023-05-10T08:30:33Z</dcterms:created>
  <dcterms:modified xsi:type="dcterms:W3CDTF">2023-05-12T10:19:23Z</dcterms:modified>
</cp:coreProperties>
</file>