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75" yWindow="-75" windowWidth="12345" windowHeight="8835" tabRatio="828" firstSheet="1" activeTab="1"/>
  </bookViews>
  <sheets>
    <sheet name="Learning Log" sheetId="18" r:id="rId1"/>
    <sheet name="Features (OLC)" sheetId="1" r:id="rId2"/>
    <sheet name="Features (WAM)" sheetId="13" r:id="rId3"/>
    <sheet name="Iteration Summary (OLC)" sheetId="11" r:id="rId4"/>
    <sheet name="Iteration Summary (WAM)" sheetId="14" r:id="rId5"/>
    <sheet name="Summary (Both)" sheetId="16" r:id="rId6"/>
    <sheet name="OLC migration" sheetId="17" r:id="rId7"/>
    <sheet name="Printing" sheetId="15" r:id="rId8"/>
    <sheet name="LookUps" sheetId="12" r:id="rId9"/>
  </sheets>
  <definedNames>
    <definedName name="_xlnm._FilterDatabase" localSheetId="8" hidden="1">LookUps!$B$2:$B$12</definedName>
    <definedName name="Days_Worked">'Summary (Both)'!$J:$J</definedName>
    <definedName name="Feature_Point_Scale">LookUps!$B$3:$B$12</definedName>
    <definedName name="feature25">#REF!</definedName>
    <definedName name="Goal_Backlog">'Summary (Both)'!$F$7:$F$31</definedName>
    <definedName name="Milestone">LookUps!$C$2:$C$12</definedName>
    <definedName name="Normalised_Velocity">'Summary (Both)'!$L:$L</definedName>
    <definedName name="OLC_Backlog">'Summary (Both)'!$H$7:$H$31</definedName>
    <definedName name="_xlnm.Print_Area" localSheetId="1">'Features (OLC)'!$A$1:$L$612</definedName>
    <definedName name="_xlnm.Print_Titles" localSheetId="1">'Features (OLC)'!$1:$1</definedName>
    <definedName name="_xlnm.Print_Titles" localSheetId="2">'Features (WAM)'!$1:$1</definedName>
    <definedName name="Risk">LookUps!$A$2:$A$4</definedName>
    <definedName name="Sprints_Remaining">'Summary (Both)'!$D$6:$D$31</definedName>
    <definedName name="Status">LookUps!$D$2:$D$9</definedName>
    <definedName name="Velocity">'Summary (Both)'!$K:$K</definedName>
    <definedName name="Velocity_Required">'Summary (Both)'!$D$3</definedName>
    <definedName name="WAM_Backlog">'Summary (Both)'!$C$7:$C$31</definedName>
    <definedName name="WAM_Target">'Summary (Both)'!$D$2</definedName>
  </definedNames>
  <calcPr calcId="125725" fullCalcOnLoad="1"/>
</workbook>
</file>

<file path=xl/calcChain.xml><?xml version="1.0" encoding="utf-8"?>
<calcChain xmlns="http://schemas.openxmlformats.org/spreadsheetml/2006/main">
  <c r="E386" i="1"/>
  <c r="D21" i="18"/>
  <c r="C21"/>
  <c r="C3" i="15"/>
  <c r="D3"/>
  <c r="E3"/>
  <c r="F3"/>
  <c r="G3"/>
  <c r="C4"/>
  <c r="D4"/>
  <c r="E4"/>
  <c r="F4"/>
  <c r="G4"/>
  <c r="C20"/>
  <c r="D20"/>
  <c r="E20"/>
  <c r="F20"/>
  <c r="G20"/>
  <c r="C21"/>
  <c r="D21"/>
  <c r="E21"/>
  <c r="F21"/>
  <c r="G21"/>
  <c r="A7" i="16"/>
  <c r="B7"/>
  <c r="C7"/>
  <c r="D7"/>
  <c r="F7"/>
  <c r="I7" s="1"/>
  <c r="G7"/>
  <c r="H7"/>
  <c r="J7"/>
  <c r="K7"/>
  <c r="L7" s="1"/>
  <c r="A8"/>
  <c r="D8" s="1"/>
  <c r="F8" s="1"/>
  <c r="I8" s="1"/>
  <c r="B8"/>
  <c r="C8"/>
  <c r="H8"/>
  <c r="J8"/>
  <c r="A9"/>
  <c r="D9" s="1"/>
  <c r="F9" s="1"/>
  <c r="I9" s="1"/>
  <c r="B9"/>
  <c r="K9" s="1"/>
  <c r="L9" s="1"/>
  <c r="C9"/>
  <c r="G9"/>
  <c r="H9"/>
  <c r="J9"/>
  <c r="A10"/>
  <c r="D10"/>
  <c r="F10" s="1"/>
  <c r="I10" s="1"/>
  <c r="B10"/>
  <c r="K10"/>
  <c r="L10" s="1"/>
  <c r="C10"/>
  <c r="G10"/>
  <c r="H10"/>
  <c r="J10"/>
  <c r="A11"/>
  <c r="D11" s="1"/>
  <c r="F11" s="1"/>
  <c r="I11" s="1"/>
  <c r="B11"/>
  <c r="K11" s="1"/>
  <c r="L11" s="1"/>
  <c r="C11"/>
  <c r="G11"/>
  <c r="H11"/>
  <c r="J11"/>
  <c r="A12"/>
  <c r="D12"/>
  <c r="F12" s="1"/>
  <c r="I12" s="1"/>
  <c r="B12"/>
  <c r="K12"/>
  <c r="L12" s="1"/>
  <c r="C12"/>
  <c r="G12"/>
  <c r="H12"/>
  <c r="J12"/>
  <c r="A13"/>
  <c r="D13" s="1"/>
  <c r="B13"/>
  <c r="K13" s="1"/>
  <c r="L13" s="1"/>
  <c r="C13"/>
  <c r="G13"/>
  <c r="H13"/>
  <c r="J13"/>
  <c r="A14"/>
  <c r="D14"/>
  <c r="B14"/>
  <c r="K14"/>
  <c r="L14" s="1"/>
  <c r="C14"/>
  <c r="G14"/>
  <c r="H14"/>
  <c r="J14"/>
  <c r="A15"/>
  <c r="D15" s="1"/>
  <c r="B15"/>
  <c r="K15" s="1"/>
  <c r="L15" s="1"/>
  <c r="C15"/>
  <c r="G15"/>
  <c r="H15"/>
  <c r="J15"/>
  <c r="A16"/>
  <c r="D16"/>
  <c r="B16"/>
  <c r="K16"/>
  <c r="L16" s="1"/>
  <c r="C16"/>
  <c r="G16"/>
  <c r="H16"/>
  <c r="J16"/>
  <c r="A17"/>
  <c r="D17" s="1"/>
  <c r="B17"/>
  <c r="K17" s="1"/>
  <c r="L17" s="1"/>
  <c r="C17"/>
  <c r="G17"/>
  <c r="H17"/>
  <c r="J17"/>
  <c r="A18"/>
  <c r="D18"/>
  <c r="B18"/>
  <c r="K18"/>
  <c r="L18" s="1"/>
  <c r="C18"/>
  <c r="G18"/>
  <c r="H18"/>
  <c r="J18"/>
  <c r="A19"/>
  <c r="D19" s="1"/>
  <c r="B19"/>
  <c r="K19" s="1"/>
  <c r="L19" s="1"/>
  <c r="C19"/>
  <c r="G19"/>
  <c r="H19"/>
  <c r="J19"/>
  <c r="B20"/>
  <c r="K20"/>
  <c r="L20" s="1"/>
  <c r="C20"/>
  <c r="D20"/>
  <c r="E20"/>
  <c r="F20"/>
  <c r="G20"/>
  <c r="H20"/>
  <c r="I20" s="1"/>
  <c r="J20"/>
  <c r="D21"/>
  <c r="E21" s="1"/>
  <c r="F21"/>
  <c r="I21" s="1"/>
  <c r="J21"/>
  <c r="K21"/>
  <c r="L21"/>
  <c r="B22"/>
  <c r="C22"/>
  <c r="D22"/>
  <c r="E22"/>
  <c r="F22"/>
  <c r="G22"/>
  <c r="K22" s="1"/>
  <c r="L22" s="1"/>
  <c r="H22"/>
  <c r="I22"/>
  <c r="J22"/>
  <c r="B23"/>
  <c r="K23" s="1"/>
  <c r="L23" s="1"/>
  <c r="C23"/>
  <c r="D23"/>
  <c r="E23" s="1"/>
  <c r="F23"/>
  <c r="I23" s="1"/>
  <c r="G23"/>
  <c r="H23"/>
  <c r="J23"/>
  <c r="D24"/>
  <c r="F24"/>
  <c r="I24" s="1"/>
  <c r="D25"/>
  <c r="F25" s="1"/>
  <c r="I25" s="1"/>
  <c r="I26"/>
  <c r="I27"/>
  <c r="I28"/>
  <c r="I29"/>
  <c r="I30"/>
  <c r="I31"/>
  <c r="B9" i="14"/>
  <c r="M9"/>
  <c r="O9"/>
  <c r="B10"/>
  <c r="M10"/>
  <c r="O10"/>
  <c r="B11"/>
  <c r="M11"/>
  <c r="O11"/>
  <c r="B12"/>
  <c r="M12"/>
  <c r="M13"/>
  <c r="N13"/>
  <c r="B14"/>
  <c r="M14"/>
  <c r="N14"/>
  <c r="B15"/>
  <c r="M15"/>
  <c r="N15"/>
  <c r="B16"/>
  <c r="M16"/>
  <c r="N16"/>
  <c r="B17"/>
  <c r="M17"/>
  <c r="N17"/>
  <c r="B18"/>
  <c r="M18"/>
  <c r="N18"/>
  <c r="B19"/>
  <c r="M19"/>
  <c r="N19"/>
  <c r="B20"/>
  <c r="M20"/>
  <c r="N20"/>
  <c r="B21"/>
  <c r="B22"/>
  <c r="B23"/>
  <c r="M3" i="11"/>
  <c r="N3"/>
  <c r="O3"/>
  <c r="M4"/>
  <c r="O4"/>
  <c r="M5"/>
  <c r="N5"/>
  <c r="O5"/>
  <c r="M6"/>
  <c r="N6"/>
  <c r="O6"/>
  <c r="M7"/>
  <c r="N7"/>
  <c r="O7"/>
  <c r="M8"/>
  <c r="N8"/>
  <c r="Q8"/>
  <c r="B10"/>
  <c r="M10"/>
  <c r="N10"/>
  <c r="O10"/>
  <c r="Q10"/>
  <c r="B11"/>
  <c r="M11"/>
  <c r="N11"/>
  <c r="O11"/>
  <c r="B12"/>
  <c r="M12"/>
  <c r="N12"/>
  <c r="O12"/>
  <c r="B13"/>
  <c r="M13"/>
  <c r="N13"/>
  <c r="M14"/>
  <c r="N14"/>
  <c r="B15"/>
  <c r="M15"/>
  <c r="N15"/>
  <c r="B16"/>
  <c r="M16"/>
  <c r="N16"/>
  <c r="B17"/>
  <c r="M17"/>
  <c r="N17"/>
  <c r="B18"/>
  <c r="M18"/>
  <c r="N18"/>
  <c r="B19"/>
  <c r="M19"/>
  <c r="N19"/>
  <c r="B20"/>
  <c r="M20"/>
  <c r="N20"/>
  <c r="B21"/>
  <c r="M21"/>
  <c r="N21"/>
  <c r="B22"/>
  <c r="B23"/>
  <c r="B24"/>
  <c r="B25"/>
  <c r="M25"/>
  <c r="N25"/>
  <c r="B26"/>
  <c r="M26"/>
  <c r="N26"/>
  <c r="B27"/>
  <c r="I27"/>
  <c r="M27"/>
  <c r="N27"/>
  <c r="B28"/>
  <c r="B29"/>
  <c r="M29"/>
  <c r="N29"/>
  <c r="B30"/>
  <c r="B31"/>
  <c r="B32"/>
  <c r="D34"/>
  <c r="M34"/>
  <c r="N34"/>
  <c r="E6" i="13"/>
  <c r="E12"/>
  <c r="E18"/>
  <c r="E25"/>
  <c r="E31"/>
  <c r="E41"/>
  <c r="E56"/>
  <c r="E72"/>
  <c r="E89"/>
  <c r="E103"/>
  <c r="E123"/>
  <c r="E139"/>
  <c r="E145"/>
  <c r="E156"/>
  <c r="E163"/>
  <c r="E169"/>
  <c r="E177"/>
  <c r="E192"/>
  <c r="E226"/>
  <c r="A235"/>
  <c r="H237"/>
  <c r="I237"/>
  <c r="J237"/>
  <c r="K237"/>
  <c r="L237"/>
  <c r="H238"/>
  <c r="I238"/>
  <c r="J238"/>
  <c r="K238"/>
  <c r="L238"/>
  <c r="H239"/>
  <c r="I239"/>
  <c r="J239"/>
  <c r="K239"/>
  <c r="L239"/>
  <c r="H240"/>
  <c r="G249"/>
  <c r="I249"/>
  <c r="G250"/>
  <c r="I250"/>
  <c r="G251"/>
  <c r="I251"/>
  <c r="G252"/>
  <c r="I252"/>
  <c r="G253"/>
  <c r="I253"/>
  <c r="G254"/>
  <c r="I256"/>
  <c r="I258"/>
  <c r="I259"/>
  <c r="I261"/>
  <c r="I263"/>
  <c r="O3" i="1"/>
  <c r="E36"/>
  <c r="O37"/>
  <c r="O38"/>
  <c r="O41"/>
  <c r="O43"/>
  <c r="O44"/>
  <c r="O50"/>
  <c r="O51"/>
  <c r="E52"/>
  <c r="D4" i="11"/>
  <c r="O56" i="1"/>
  <c r="E60"/>
  <c r="O65"/>
  <c r="O67"/>
  <c r="O69"/>
  <c r="O70"/>
  <c r="E74"/>
  <c r="E93"/>
  <c r="E103"/>
  <c r="E118"/>
  <c r="O119"/>
  <c r="O120"/>
  <c r="O121"/>
  <c r="O122"/>
  <c r="O123"/>
  <c r="O124"/>
  <c r="E132"/>
  <c r="O147"/>
  <c r="O149"/>
  <c r="E150"/>
  <c r="O152"/>
  <c r="E162"/>
  <c r="E172"/>
  <c r="E186"/>
  <c r="E195"/>
  <c r="E207"/>
  <c r="E219"/>
  <c r="E228"/>
  <c r="E239"/>
  <c r="E246"/>
  <c r="E261"/>
  <c r="O265"/>
  <c r="E273"/>
  <c r="E290"/>
  <c r="E302"/>
  <c r="E404"/>
  <c r="E421"/>
  <c r="E435"/>
  <c r="E458"/>
  <c r="E467"/>
  <c r="E487"/>
  <c r="E506"/>
  <c r="E529"/>
  <c r="E609"/>
  <c r="A611"/>
  <c r="N611"/>
  <c r="C616"/>
  <c r="D616"/>
  <c r="C617"/>
  <c r="D617"/>
  <c r="E617"/>
  <c r="F617"/>
  <c r="A619"/>
  <c r="C619"/>
  <c r="D619"/>
  <c r="E619"/>
  <c r="F619"/>
  <c r="G619"/>
  <c r="A620"/>
  <c r="C620"/>
  <c r="D620"/>
  <c r="E620"/>
  <c r="F620"/>
  <c r="A621"/>
  <c r="C621"/>
  <c r="D621"/>
  <c r="E621"/>
  <c r="F621"/>
  <c r="A622"/>
  <c r="C622"/>
  <c r="D622"/>
  <c r="E622"/>
  <c r="F622"/>
  <c r="A623"/>
  <c r="C623"/>
  <c r="D623"/>
  <c r="E623"/>
  <c r="F623"/>
  <c r="A624"/>
  <c r="C624"/>
  <c r="D624"/>
  <c r="E624"/>
  <c r="F624"/>
  <c r="A625"/>
  <c r="C625"/>
  <c r="D625"/>
  <c r="E625"/>
  <c r="F625"/>
  <c r="A630"/>
  <c r="C630"/>
  <c r="D630"/>
  <c r="E630"/>
  <c r="F630"/>
  <c r="G630"/>
  <c r="A631"/>
  <c r="C631"/>
  <c r="D631"/>
  <c r="E631"/>
  <c r="F631"/>
  <c r="A632"/>
  <c r="C632"/>
  <c r="D632"/>
  <c r="E632"/>
  <c r="F632"/>
  <c r="A633"/>
  <c r="C633"/>
  <c r="D633"/>
  <c r="E633"/>
  <c r="F633"/>
  <c r="A634"/>
  <c r="C634"/>
  <c r="D634"/>
  <c r="E634"/>
  <c r="F634"/>
  <c r="A635"/>
  <c r="C635"/>
  <c r="D635"/>
  <c r="E635"/>
  <c r="F635"/>
  <c r="A636"/>
  <c r="C636"/>
  <c r="D636"/>
  <c r="E636"/>
  <c r="F636"/>
  <c r="A641"/>
  <c r="C641"/>
  <c r="D641"/>
  <c r="E641"/>
  <c r="F641"/>
  <c r="G641"/>
  <c r="A642"/>
  <c r="C642"/>
  <c r="D642"/>
  <c r="E642"/>
  <c r="F642"/>
  <c r="A643"/>
  <c r="C643"/>
  <c r="D643"/>
  <c r="E643"/>
  <c r="F643"/>
  <c r="A644"/>
  <c r="C644"/>
  <c r="D644"/>
  <c r="E644"/>
  <c r="F644"/>
  <c r="A645"/>
  <c r="C645"/>
  <c r="D645"/>
  <c r="E645"/>
  <c r="F645"/>
  <c r="A646"/>
  <c r="C646"/>
  <c r="D646"/>
  <c r="E646"/>
  <c r="F646"/>
  <c r="A647"/>
  <c r="C647"/>
  <c r="D647"/>
  <c r="E647"/>
  <c r="F647"/>
  <c r="A652"/>
  <c r="C652"/>
  <c r="D652"/>
  <c r="E652"/>
  <c r="F652"/>
  <c r="G652"/>
  <c r="A653"/>
  <c r="C653"/>
  <c r="D653"/>
  <c r="E653"/>
  <c r="F653"/>
  <c r="A654"/>
  <c r="C654"/>
  <c r="D654"/>
  <c r="E654"/>
  <c r="F654"/>
  <c r="A655"/>
  <c r="C655"/>
  <c r="D655"/>
  <c r="E655"/>
  <c r="F655"/>
  <c r="A656"/>
  <c r="C656"/>
  <c r="D656"/>
  <c r="E656"/>
  <c r="F656"/>
  <c r="A657"/>
  <c r="C657"/>
  <c r="D657"/>
  <c r="E657"/>
  <c r="F657"/>
  <c r="A658"/>
  <c r="C658"/>
  <c r="D658"/>
  <c r="E658"/>
  <c r="F658"/>
  <c r="O388"/>
  <c r="F18" i="16"/>
  <c r="I18" s="1"/>
  <c r="E18"/>
  <c r="F16"/>
  <c r="I16"/>
  <c r="E16"/>
  <c r="F14"/>
  <c r="I14" s="1"/>
  <c r="E14"/>
  <c r="E611" i="1"/>
  <c r="G614"/>
  <c r="N4" i="11"/>
  <c r="G8" i="16"/>
  <c r="K8" s="1"/>
  <c r="L8" s="1"/>
  <c r="G653" i="1"/>
  <c r="G654"/>
  <c r="G655"/>
  <c r="G656"/>
  <c r="G657"/>
  <c r="G658"/>
  <c r="E660"/>
  <c r="G642"/>
  <c r="G643"/>
  <c r="G644"/>
  <c r="G645"/>
  <c r="G646"/>
  <c r="G647"/>
  <c r="E649"/>
  <c r="G631"/>
  <c r="G632"/>
  <c r="G633"/>
  <c r="G634"/>
  <c r="G635"/>
  <c r="G636"/>
  <c r="E638"/>
  <c r="G620"/>
  <c r="G621"/>
  <c r="G622"/>
  <c r="G623"/>
  <c r="G624"/>
  <c r="G625"/>
  <c r="E627"/>
  <c r="I617"/>
  <c r="G617"/>
  <c r="E616"/>
  <c r="F616"/>
  <c r="G616"/>
  <c r="I616"/>
  <c r="F19" i="16" l="1"/>
  <c r="I19" s="1"/>
  <c r="E19"/>
  <c r="F17"/>
  <c r="I17" s="1"/>
  <c r="E17"/>
  <c r="F15"/>
  <c r="I15" s="1"/>
  <c r="E15"/>
  <c r="F13"/>
  <c r="I13" s="1"/>
  <c r="E13"/>
</calcChain>
</file>

<file path=xl/comments1.xml><?xml version="1.0" encoding="utf-8"?>
<comments xmlns="http://schemas.openxmlformats.org/spreadsheetml/2006/main">
  <authors>
    <author>Matt Wynne</author>
    <author>Office 2004 Test Drive User</author>
  </authors>
  <commentList>
    <comment ref="E12" authorId="0">
      <text>
        <r>
          <rPr>
            <b/>
            <sz val="8"/>
            <color indexed="81"/>
            <rFont val="Tahoma"/>
            <family val="2"/>
          </rPr>
          <t>Matt Wynne:</t>
        </r>
        <r>
          <rPr>
            <sz val="8"/>
            <color indexed="81"/>
            <rFont val="Tahoma"/>
            <family val="2"/>
          </rPr>
          <t xml:space="preserve">
we'll use Ajax to call a page on our server which fetches the news content, and auto-updates the news</t>
        </r>
      </text>
    </comment>
    <comment ref="E13" authorId="0">
      <text>
        <r>
          <rPr>
            <b/>
            <sz val="8"/>
            <color indexed="81"/>
            <rFont val="Tahoma"/>
            <family val="2"/>
          </rPr>
          <t>Matt Wynne:</t>
        </r>
        <r>
          <rPr>
            <sz val="8"/>
            <color indexed="81"/>
            <rFont val="Tahoma"/>
            <family val="2"/>
          </rPr>
          <t xml:space="preserve">
includes build of the target page as well</t>
        </r>
      </text>
    </comment>
    <comment ref="G28" authorId="1">
      <text>
        <r>
          <rPr>
            <b/>
            <sz val="9"/>
            <color indexed="81"/>
            <rFont val="Arial"/>
            <family val="2"/>
          </rPr>
          <t>- build lucine.net indexer
- integrate indexer with task scheduler
- build search subsystem
- build search form in asp.net</t>
        </r>
      </text>
    </comment>
    <comment ref="E39" authorId="0">
      <text>
        <r>
          <rPr>
            <b/>
            <sz val="8"/>
            <color indexed="81"/>
            <rFont val="Tahoma"/>
            <family val="2"/>
          </rPr>
          <t>Matt Wynne:</t>
        </r>
        <r>
          <rPr>
            <sz val="8"/>
            <color indexed="81"/>
            <rFont val="Tahoma"/>
            <family val="2"/>
          </rPr>
          <t xml:space="preserve">
Archive Subsystem
Archive WebService
Archive Database
Preview Data Migration</t>
        </r>
      </text>
    </comment>
    <comment ref="E40" authorId="0">
      <text>
        <r>
          <rPr>
            <b/>
            <sz val="8"/>
            <color indexed="81"/>
            <rFont val="Tahoma"/>
            <family val="2"/>
          </rPr>
          <t xml:space="preserve">Matt Wynne:
</t>
        </r>
        <r>
          <rPr>
            <sz val="8"/>
            <color indexed="81"/>
            <rFont val="Tahoma"/>
            <family val="2"/>
          </rPr>
          <t>assuming #18 is complete</t>
        </r>
      </text>
    </comment>
    <comment ref="E82" authorId="0">
      <text>
        <r>
          <rPr>
            <b/>
            <sz val="8"/>
            <color indexed="81"/>
            <rFont val="Tahoma"/>
            <family val="2"/>
          </rPr>
          <t>Matt Wynne:</t>
        </r>
        <r>
          <rPr>
            <sz val="8"/>
            <color indexed="81"/>
            <rFont val="Tahoma"/>
            <family val="2"/>
          </rPr>
          <t xml:space="preserve">
where does this info come from?
Where do we find the logo?</t>
        </r>
      </text>
    </comment>
  </commentList>
</comments>
</file>

<file path=xl/sharedStrings.xml><?xml version="1.0" encoding="utf-8"?>
<sst xmlns="http://schemas.openxmlformats.org/spreadsheetml/2006/main" count="3034" uniqueCount="1209">
  <si>
    <t>Production Details</t>
  </si>
  <si>
    <t>Allow users to create production details for the programme</t>
  </si>
  <si>
    <t>Allow users to create co-producer dates for production details</t>
  </si>
  <si>
    <t>Filming Dates</t>
  </si>
  <si>
    <t>Allow users to create filming dates for production details</t>
  </si>
  <si>
    <t>Demo</t>
  </si>
  <si>
    <t>Get a good, slick demo ready</t>
  </si>
  <si>
    <t>Custom Assets</t>
  </si>
  <si>
    <t>Assets</t>
  </si>
  <si>
    <t>Activities</t>
  </si>
  <si>
    <t>To do list</t>
  </si>
  <si>
    <t>Production details</t>
  </si>
  <si>
    <t>Users</t>
  </si>
  <si>
    <t>Programme</t>
  </si>
  <si>
    <t>% built
in V1.0</t>
  </si>
  <si>
    <t>Withdraw programme</t>
  </si>
  <si>
    <t>Marketing plan activities</t>
  </si>
  <si>
    <t>Reviewed</t>
  </si>
  <si>
    <t>v1 % done</t>
  </si>
  <si>
    <t>Generate report</t>
  </si>
  <si>
    <t>As an authorised user, I want to be able to run the predefined Print Schedule report which will report on programmes and associated activities.</t>
  </si>
  <si>
    <t>Tasks</t>
  </si>
  <si>
    <t>As an admin I want to be able to view and change a joint venture partner checkbox on client profiles</t>
  </si>
  <si>
    <t>User admin</t>
  </si>
  <si>
    <t>System Admin</t>
  </si>
  <si>
    <t>7.7 dropped</t>
  </si>
  <si>
    <t>Initial development of:  As a user I want to be able to select the activities that need to be completed for the programme, from the list of default marketing activities defined in administration. (This function will only be invoked once per a programme.)  Activity Data and Skelta Workflows will be created at this time</t>
  </si>
  <si>
    <t>As the system I want to ensure that users only have access to the functions they are supposed to, ensuring that blank to-do lists are available for those users without one.</t>
  </si>
  <si>
    <t>After sales</t>
  </si>
  <si>
    <t>As a user of the client after sale pages,  I want to see an improved interaction and layout.</t>
  </si>
  <si>
    <t>As a user I want to add a name to each EPK asset and have that name displayed on OLC</t>
  </si>
  <si>
    <t>Workflow</t>
  </si>
  <si>
    <t>Write more user stories for the workflow features and document the design</t>
  </si>
  <si>
    <t>As a user pressing save on the marketing plan screen, I want 3 reminders to be created in the required users todo lists</t>
  </si>
  <si>
    <t>As a user I cannot add activities unless all of the required fields have been filled out on the MCI</t>
  </si>
  <si>
    <t>Create an ArchivePreviewService which subscribes to "New Asset" messages from intranet DMS systems via the bus</t>
  </si>
  <si>
    <t>When the ArchivePreviewService receives "New Asset" messages, it should call the AssetArchive to keep it up to date.</t>
  </si>
  <si>
    <t>Messaging</t>
  </si>
  <si>
    <t>Get ready for WAM</t>
  </si>
  <si>
    <t>Get ready for Admin</t>
  </si>
  <si>
    <t>Bug Fixes</t>
  </si>
  <si>
    <t>Quality Assurance</t>
  </si>
  <si>
    <t>Discus</t>
  </si>
  <si>
    <t>Content Management</t>
  </si>
  <si>
    <t>After-Sales</t>
  </si>
  <si>
    <t>System Check</t>
  </si>
  <si>
    <t>Save Search Query</t>
  </si>
  <si>
    <t>Save Search Results</t>
  </si>
  <si>
    <t>As the system, If a user has attempted to register with the site and that registration is not activated within a sixty day period, that account should be deleted automatically.</t>
  </si>
  <si>
    <t>Breadcrumbs</t>
  </si>
  <si>
    <t>Footer Links</t>
  </si>
  <si>
    <t>Admin UI</t>
  </si>
  <si>
    <t>OLC UI</t>
  </si>
  <si>
    <t>Get pub / sub running from WAM MarketingCatalogue - OLC so that the OLC is updated when marketing catalogue data is changed via WAM UI</t>
  </si>
  <si>
    <t>Feature Point Scale:</t>
  </si>
  <si>
    <t>as the system I want to collect the information needed for the iNFOcentre reports - 2 tasks:  understand and implement</t>
  </si>
  <si>
    <t>Programme pages</t>
  </si>
  <si>
    <t>New to Preview</t>
  </si>
  <si>
    <t>new features for formats MCIs</t>
  </si>
  <si>
    <t>Marketing plan</t>
  </si>
  <si>
    <t>Formats</t>
  </si>
  <si>
    <t>As a BBC staff member arriving at the landing page, I want to be able to register with the OLC site so that I can immediately start using the site</t>
  </si>
  <si>
    <t>Welcome Page</t>
  </si>
  <si>
    <t>Phase</t>
  </si>
  <si>
    <t>part in 2</t>
  </si>
  <si>
    <t>Welcome Page / Security</t>
  </si>
  <si>
    <t>As a registered user of the OLC, I want to be able to log in to the site from the welcome page and be taken to the homepage</t>
  </si>
  <si>
    <t>Home Page / Layout</t>
  </si>
  <si>
    <t>As a logged in client user with at least one Preview Permission viewing the homepage, I want to see the titles of the last three programmes on which I was given preview permissions displayed as hyperlinks to the preview section of the relevant programme page so that I can easily return to those previews  (Obviously only display those previews that I still have permission on.)</t>
  </si>
  <si>
    <t>As a user, I want to be able to hit the Refresh button in the browser and have the site behave as I would expect</t>
  </si>
  <si>
    <t>As a logged in user viewing the homepage, I want to see a Featured Programme Box in prime position on the homepage, showing animated content and hyperlinking to that programme.</t>
  </si>
  <si>
    <t>As a logged in user viewing the homepage, I want a link to a page which lists programmes that support HD</t>
  </si>
  <si>
    <t>Advanced Search</t>
  </si>
  <si>
    <t>Quick Search</t>
  </si>
  <si>
    <t>Search Results</t>
  </si>
  <si>
    <t>Favourites</t>
  </si>
  <si>
    <t>Preview</t>
  </si>
  <si>
    <t>ID</t>
  </si>
  <si>
    <t>If a Promo Clip exists (in WAM) for the MarketingCatalogueItem it will be displayed within the page and allow the user to play it</t>
  </si>
  <si>
    <t>As a client, I want the Programme page header section to allow  me to order a DVD of preview materials where available</t>
  </si>
  <si>
    <t>Marketing Materials section will indicate whether or not preview materials exist for this CatalogueItem</t>
  </si>
  <si>
    <t>For each MarketingCatalogueItem, links to any Marketing Materials assets that exist in WAM (Info Sheet, Episode Synopsis, Ratings and Reviews, Awards) will be displayed</t>
  </si>
  <si>
    <t>WAM CMS UI</t>
  </si>
  <si>
    <t>OLC After-Sales UI</t>
  </si>
  <si>
    <t>Business Risk</t>
  </si>
  <si>
    <t>Tech Risk</t>
  </si>
  <si>
    <t>Risk</t>
  </si>
  <si>
    <t xml:space="preserve">As a user I only want to see the Marketing Materials tab if there are marketing material assets available for that MCI </t>
  </si>
  <si>
    <t>As a user I want to be able to enter weblinks into the programme copy tab so they are displayed on OLC</t>
  </si>
  <si>
    <t>As a sales person, I want to be able to search for a client to identify the preview clips they have permissions on (still to be properly defined)</t>
  </si>
  <si>
    <t>As part of an admin user making an inactive client user active, an email must be sent to the user telling them they have been activated</t>
  </si>
  <si>
    <t>Data cleansing tool for Creative Services to do contributor data etc.</t>
  </si>
  <si>
    <r>
      <t>OLC feature 216 8 points</t>
    </r>
    <r>
      <rPr>
        <sz val="9"/>
        <rFont val="Arial"/>
        <family val="2"/>
      </rPr>
      <t xml:space="preserve"> - DCS work</t>
    </r>
  </si>
  <si>
    <t xml:space="preserve">data migration of initial assets from OLC2 to WAM  </t>
  </si>
  <si>
    <t>Data migration</t>
  </si>
  <si>
    <t>report on data migration of assets form OLC2 to Wam, and ensuring additional assets come across and performance has been calculated</t>
  </si>
  <si>
    <t>Target in plan of 20 to 24 based on 20 days available i.e. plan shows 20 at 1FP per day (note SK 5 on WAM)</t>
  </si>
  <si>
    <t>Second release to UAT</t>
  </si>
  <si>
    <t>After-Sales Admin</t>
  </si>
  <si>
    <t>As after-sales admin, I want to be able to remove a particular client user's access to a particular SKU</t>
  </si>
  <si>
    <t>8.4, 7.8</t>
  </si>
  <si>
    <t>As the system I want to receive new or revised data from ORAC and store it</t>
  </si>
  <si>
    <t>1.1 and 1.4
(was 1.1, 1.2 &amp; CCI)</t>
  </si>
  <si>
    <t>User search</t>
  </si>
  <si>
    <t>As a user I want to be able to search for a user by their email address as well as by their name</t>
  </si>
  <si>
    <t>Security/Access control</t>
  </si>
  <si>
    <t>As an OLC Content Admin, I want to be able to replace the animated banner that appears at the top of all OLC pages using the WAM UI. I want it to appear immediately on the home page</t>
  </si>
  <si>
    <t>6.7 and 10.1</t>
  </si>
  <si>
    <t>Programme page</t>
  </si>
  <si>
    <t>Search HD</t>
  </si>
  <si>
    <t>Work Type</t>
  </si>
  <si>
    <t>Original</t>
  </si>
  <si>
    <t>Additional</t>
  </si>
  <si>
    <t>Bug</t>
  </si>
  <si>
    <t>Below are features which have not yet been prioritised</t>
  </si>
  <si>
    <t>Decommission OLC2</t>
  </si>
  <si>
    <t>Decommission bbcprograms.com</t>
  </si>
  <si>
    <t>Manage MCI data from different updating screens on WAM</t>
  </si>
  <si>
    <t>3.1 and 2.7</t>
  </si>
  <si>
    <t>All screens</t>
  </si>
  <si>
    <t>Pagination of lists</t>
  </si>
  <si>
    <t>various</t>
  </si>
  <si>
    <t>Test / Fix styling for all supported browsers</t>
  </si>
  <si>
    <t>IE6, Safari</t>
  </si>
  <si>
    <t>Build a skeleton preview page</t>
  </si>
  <si>
    <t>Subsystem Facades</t>
  </si>
  <si>
    <t>Hours of bug fixes outstanding</t>
  </si>
  <si>
    <t>Build and deploy scripts for task scheduler</t>
  </si>
  <si>
    <t>Carried over 1 point from 403 not completed in iteration 7 : As an admin attempting to send an email, checks should be made when I hit 'Send' to validate my input against business rules</t>
  </si>
  <si>
    <t>As a user looking at my todo list I want to be able to click the delete checkbox next to a reminder and have a confirmation screen displayed.  If I confirm, then the reminder is deleted from the list.  If I do not confirm the reminder stays in the list</t>
  </si>
  <si>
    <t>Points above incurred because of OLC requirements and WAM/OLC testing requirements</t>
  </si>
  <si>
    <t>CCI</t>
  </si>
  <si>
    <t>NEW</t>
  </si>
  <si>
    <t>As a user I want to ensure that more than one asset cannot be stored against single-asset-types for an MCI</t>
  </si>
  <si>
    <t>New programme reminder</t>
  </si>
  <si>
    <t>8 points.   As a user viewing the search page on the OLC, I expect the list of sub-genres and related marketing genres to be up-to-date, synchronised with the source system that they were originally stored in.</t>
  </si>
  <si>
    <t>3 points.  As a user who has been granted preview permissions on a particular MCI and received an email with a link to that MCI, I would expect to see that same MCI in my recent previews drop-down, rather than any random MCI that shares the same episodes.  Existing data in OLC3 when this is implemented may need to be amended to ensure the same consistency for all existing MCIs</t>
  </si>
  <si>
    <t>As a marketing executive user I want to be able to see in the collapsible/expandable marketing panel the name of the Indie associated with the product (data from ORAC), if there is one.  If there is not I do not want to see the Indie field</t>
  </si>
  <si>
    <t>As a logged in user viewing any page on the site, I want to see hyperlinks that take me to external websites like Motion Gallery, BBC Worldwide.</t>
  </si>
  <si>
    <t>When a SKU-related asset (i.e. episode photos which are after sales assets) is added to WAM then it should only be copied onto the CDN if a user has permission to view it.</t>
  </si>
  <si>
    <t>After Sales</t>
  </si>
  <si>
    <t>After sales assets</t>
  </si>
  <si>
    <t>MCI creation</t>
  </si>
  <si>
    <r>
      <t>As a user attempting to create an MCI, I expect the system to prevent me from creating multiple 'whole product' MCIs against the same ORAC product.</t>
    </r>
    <r>
      <rPr>
        <sz val="10"/>
        <rFont val="Arial"/>
      </rPr>
      <t xml:space="preserve"> </t>
    </r>
  </si>
  <si>
    <t>INFOCENTRE team's work to deliver reports.  Planned originally to be 20 working days</t>
  </si>
  <si>
    <t xml:space="preserve">Original feature now dropped, so as a user I no longer want this to be available..... As an admin user I no longer want to be able to amend the systems' picklists.  These picklists should be available for developers only, as they should not be altered by users without some additional work users could not do.  In addition as  developer, I only want to have .bbc.co.uk in the staff email picklist. </t>
  </si>
  <si>
    <t>WAM and OLC3</t>
  </si>
  <si>
    <t>As a user I want to be able to upload multiple artwork assets in WAM, with a title for each, and for all of them to be downloadable as after sales items</t>
  </si>
  <si>
    <t>Artwork</t>
  </si>
  <si>
    <t>Square Eyes</t>
  </si>
  <si>
    <t>As a user I want to be able to upload multiple Square Eyes assets in WAM, with a title for each, and for all of them to be downloadable as after sales items</t>
  </si>
  <si>
    <t>If a non-MCI news item is disabled, any related assets should be removed from the CDN</t>
  </si>
  <si>
    <t>As an admin, in the Pre-sales area I want to be able to reopen a sent / draft email for re-use</t>
  </si>
  <si>
    <t>As an admin, in the After sales area I want to be able to see a list of sent/draft mails and reopen a sent / draft email for re-use</t>
  </si>
  <si>
    <t>7.28/7.29</t>
  </si>
  <si>
    <t>As a developer, I want to be able to create / edit / delete a list of Themed Promotions, each of which has an associated PDF document using a Times new Roman screen</t>
  </si>
  <si>
    <t>Make the final version of the preview service, replacing our tactical approach with clean access to the DCS previews without relying on the OLC2 backend (Can only be done when OLC2 is no longer in use)</t>
  </si>
  <si>
    <t>As after-sales admin, I want to be able to search for users that have after-sales and show  'Current After Sales' totals and then I want to be able to send them a script notification email to say that new scripts have been made available.  User should get an email.  The link in the email should make OLC3 default to the Scripts selection within the after-sales assets area</t>
  </si>
  <si>
    <t>As content admin, I want to be able to associate up to 5 print catalogues for display in the OLC Home Page</t>
  </si>
  <si>
    <t>Print Catalogue</t>
  </si>
  <si>
    <t>As an OLC user, I want to see the list of print catalogues as uploaded in the CMS displayed on the homepage</t>
  </si>
  <si>
    <t>Homepage Rollover</t>
  </si>
  <si>
    <t>As content admin, I want to be able to associate pictures and rollover text for the fixed set of OLC Home Page icons</t>
  </si>
  <si>
    <t>When a homepage icon is changed, the old image should be removed from the CDN</t>
  </si>
  <si>
    <t>As a logged in user viewing the homepage, I want to see world news headlines from the BBC news website displayed as hyperlinks to those articles</t>
  </si>
  <si>
    <t>As a logged in user viewing the homepage, I want to see the last three programmes I added to my favourites be displayed as links to the programme page</t>
  </si>
  <si>
    <t>Fancy rollover Favourites Viewer with remove favourite functionality, excluding advanced favourites function (see 424)</t>
  </si>
  <si>
    <t>As a logged in client user viewing preview content, I want a link that allows me to create and send an Outlook email to my BBC WW Sales Team</t>
  </si>
  <si>
    <t>As a user I expect that reminders will be generated by the system when I change the status of an activity from completed/cancelled to an open status if I have set up such reminder templates</t>
  </si>
  <si>
    <t>As a user I want the newly created press kit assets from WAM to be made into a core asset and included in the OLC3 group of assets called Marketing Kit so that they are downloaded with the other similar assets from the link on the OLC3 Programme Tab</t>
  </si>
  <si>
    <t>Press  kit asset</t>
  </si>
  <si>
    <t>As a user I want selected OLC2 assets to be migrated into WAM as Press kit assets, under rules yet to be determined by Kerry Travers.  E.g. the required assets may not all be neatly name d "press kit" in OLC2</t>
  </si>
  <si>
    <t>As a sales person, I want to be able to search for a client to identify the preview clips they have permissions on and search for preview clips to see who has access.  I also want to be able to remove user's access to them.</t>
  </si>
  <si>
    <t>High</t>
  </si>
  <si>
    <t>Medium</t>
  </si>
  <si>
    <t>Low</t>
  </si>
  <si>
    <t>Email</t>
  </si>
  <si>
    <t>Preview: Send Email</t>
  </si>
  <si>
    <t>Feature Points in Backlog (at end)</t>
  </si>
  <si>
    <t>As a user I want to see on a programme page whether that programme is part of a current themed promotion, includes WAM work to attach themed promotion info to MCIs</t>
  </si>
  <si>
    <t>As a staff user I want to view all preview content from OLC, rather than just from OLC admin</t>
  </si>
  <si>
    <t xml:space="preserve">As a user, I would like the "My favourites" icon to change in response to the genre of or the programme image of the latest favourite for that user. </t>
  </si>
  <si>
    <t>As a user I would like the Favourites and Previews icons to fan out as they do in Digi showcase, if performance can be made good enough and estimate assumes that the fanning is limited to 3 pictures)</t>
  </si>
  <si>
    <t>As a user I want to see linked programmes as described in ORAC's related products (once ORAC has this data)</t>
  </si>
  <si>
    <t>I want the bbcprograms.com website replaced (this site is aimed at US PBS buyers and provides marketing materials and programme synopses) (NEEDS FURTHER ANALYSIS)</t>
  </si>
  <si>
    <t>As a logged in user viewing preview content, I want an improved behaviour in that the "now playing message" should perhaps include the episode synopsis from ORAC where one exists, else show the MCI synopsis if it can fit in the space.</t>
  </si>
  <si>
    <t>As an OLC user, I want to see one of the genre banners uploaded by the content admin displayed at the top of the news &amp; ratings page. If more than one banner in CMS, should rotate on each page request.</t>
  </si>
  <si>
    <t>Global Navigation / Update Profile</t>
  </si>
  <si>
    <t>Update Profile</t>
  </si>
  <si>
    <t>Implement SSO Service and Client</t>
  </si>
  <si>
    <t>Technical Design</t>
  </si>
  <si>
    <t>Capture and communicate technical design elements of the project</t>
  </si>
  <si>
    <t>Iteration</t>
  </si>
  <si>
    <t>Team</t>
  </si>
  <si>
    <t>As an after-sales admin, after I have selected a user and selected a programme, I wish to view an 'Current after sales' tab.  The Current After-Sales tab should show the 'Date Granted' and 'Last Accessed' dates against each programme</t>
  </si>
  <si>
    <t>Calendar Control  The year/month control needs to start at last year and be visible on screen</t>
  </si>
  <si>
    <t>As a user of the Production details page, I want to be able to enter a date into the 3 special reminder boxes and have a reminder appear for the MCI executiove named against that box..  See prototype for places.</t>
  </si>
  <si>
    <t>Target Feature Points at end</t>
  </si>
  <si>
    <r>
      <t>By priority groups -</t>
    </r>
    <r>
      <rPr>
        <sz val="8"/>
        <rFont val="Tahoma"/>
        <family val="2"/>
      </rPr>
      <t xml:space="preserve"> although apportioning holidays evenly throughout the year</t>
    </r>
  </si>
  <si>
    <t>Don’t go over 599 : WAM is using 600 on</t>
  </si>
  <si>
    <t>H</t>
  </si>
  <si>
    <t xml:space="preserve">As a user viewing an MCI photos tab  I want the sort order to be by Version, then within eacvh veraion, Generic first then Episodes in order, and within generic and episode, by photo name.  </t>
  </si>
  <si>
    <t>As a tester I want to see a list of all existing reminders on a page in Admin</t>
  </si>
  <si>
    <t xml:space="preserve">As a user viewing tabulated data, I want it to be sorted, by default, in a logical way.  (see high priority card for more details) </t>
  </si>
  <si>
    <t>As a user viewing the Asset search tab and the MCI Activity tab I want all columns to be sortable</t>
  </si>
  <si>
    <t>As a user viewing Programme search results, I want the MCI titles to be in ascending alphabetical order within their product</t>
  </si>
  <si>
    <t>As a user I want a link on the homepage which takes me to a page that lists Themed Promotion PDF documents (content managed in CMS)</t>
  </si>
  <si>
    <t>tester at 2 days per week. Each week of 25 points, therefore 20 days</t>
  </si>
  <si>
    <t>project manager nil as already in OLC case</t>
  </si>
  <si>
    <t>3.1, 3.5
(was 3.1 and 3.2)</t>
  </si>
  <si>
    <t>As a user I want to store a single activity-based asset against an MCI</t>
  </si>
  <si>
    <t>6.7
was 6.1</t>
  </si>
  <si>
    <t>6.8
was 6.1</t>
  </si>
  <si>
    <t>As the WAM system I want to subscribe to a service provided by ORAC and update my local cache of Marketing Genres</t>
  </si>
  <si>
    <t>As the OLC system I want to subscribe to a service provided by ORAC and update my local cache of Marketing Genres</t>
  </si>
  <si>
    <t>As an administrator I expect users to see reminders associated with a reminder template with a date type of 'linked task template due date rule'</t>
  </si>
  <si>
    <t>As a user clicking on a reminder, I expect to be taken to the 'view task' page if it's about a task.</t>
  </si>
  <si>
    <t>As a user clicking on a reminder in my todo-list, and that reminder is about an activity, I expect to be taken to the activity tab for the activity's MCI</t>
  </si>
  <si>
    <t>WAM UI - Todo List</t>
  </si>
  <si>
    <t>WAM UI - Admin</t>
  </si>
  <si>
    <t>As an admin I expect the default activity templates to be pre-loaded in the system</t>
  </si>
  <si>
    <t>As a marketing executive user I want to be able to specify a duration for the MCI on the production details tab so that it can be displayed on the OLC</t>
  </si>
  <si>
    <t>Refactor security / membership controls to remove use of tables</t>
  </si>
  <si>
    <t>Tidy the programme page style</t>
  </si>
  <si>
    <t>As user looking at an Activity that has an Asset type, I want to see whether an Asset exists</t>
  </si>
  <si>
    <t>Activity Templates</t>
  </si>
  <si>
    <t>As an admin, I expect to be able specify, for an Activity Template, whether or not it should only be availlable for MCIs marked as 'lead title'</t>
  </si>
  <si>
    <t>WAM UI - Activity</t>
  </si>
  <si>
    <t>As a user completing an AssetType Activity I expect to be forced to save an Asset of the correct type before I can mark the Activity as completed</t>
  </si>
  <si>
    <t>664.2.1</t>
  </si>
  <si>
    <t>As an admin, I want to be able to be able to replace the person in a single-member role so that the reminders associated with that role are re-allocated to the new person</t>
  </si>
  <si>
    <t>664.2.2</t>
  </si>
  <si>
    <t>As an admin, I want to be able to view a particular user's current responsibilities to MCIs, Activities or Tasks, and re-allocate then (and thus any associated reminders) to another user</t>
  </si>
  <si>
    <t>Re-allocate</t>
  </si>
  <si>
    <t>As a user admin, I want to be able to change attributes in the client user's profile</t>
  </si>
  <si>
    <t>As an admin, I want to be able to activate the account of a staff user who has registered</t>
  </si>
  <si>
    <t>As an admin, I want to be able to activate the account of a client user who has registered</t>
  </si>
  <si>
    <t>As an admin creating a marketing plan, I expect the designer or photo executive for the Activities I create to be filled out if I've ticked the appropriate 'Assisted By' column in the template for the Activity</t>
  </si>
  <si>
    <t>As a admin I want to be able to cancel an activity for an MCI.</t>
  </si>
  <si>
    <t>Programme Page header</t>
  </si>
  <si>
    <t>As a user I want to see a message saying whether the Programme (MCI) is "Available now" or "Coming soon"</t>
  </si>
  <si>
    <t>Marketing Materials</t>
  </si>
  <si>
    <t>Colour Brochure link will display one of three AssetTypes using a rule to determine which takes precedence.</t>
  </si>
  <si>
    <r>
      <t xml:space="preserve">Change the build scripts to web </t>
    </r>
    <r>
      <rPr>
        <u/>
        <sz val="8"/>
        <rFont val="Tahoma"/>
        <family val="2"/>
      </rPr>
      <t>application</t>
    </r>
    <r>
      <rPr>
        <sz val="8"/>
        <rFont val="Tahoma"/>
        <family val="2"/>
      </rPr>
      <t xml:space="preserve"> projects</t>
    </r>
  </si>
  <si>
    <t>Complete the pub / sub running from ORAC - OLC so that the OLC updates when ORAC product data is changed</t>
  </si>
  <si>
    <t>As a user with a todo list I want to be able to see all my outstanding tasks, colour coded correctly</t>
  </si>
  <si>
    <t>As a user with a todo list I want to be able to see all my outstanding reminders, in prompt date order, most recent at the top</t>
  </si>
  <si>
    <t>As an admin attempting to send an email, checks should be made when I hit 'Send' to validate my input against business rules</t>
  </si>
  <si>
    <t>Admin Styling</t>
  </si>
  <si>
    <t>Admin screens should look like the mock-ups</t>
  </si>
  <si>
    <t>As a view-by-request user, the Programme Page will allow me to request online viewing of preview materials where available. The admin should be emailed to let them know that I have requested access to this preview</t>
  </si>
  <si>
    <t>Housekeep CDN Assets</t>
  </si>
  <si>
    <t>Preview Data Migration</t>
  </si>
  <si>
    <t>UAT Release</t>
  </si>
  <si>
    <t>As an admin user, I want to search for and view all previews that exist on the intranet (hi-res version), searching by MarketingCatalogueItem</t>
  </si>
  <si>
    <t>Last Reviewed</t>
  </si>
  <si>
    <t>Delivery</t>
  </si>
  <si>
    <t>If a client's after-sales access permission to a SKU is removed, any Photo or Discus Assets relating to that SKU should be removed from the CDN if no other clients have permission to view them.</t>
  </si>
  <si>
    <t>As an authorised user I want to see a CMS home page so that I can navigate to the other CMS pages</t>
  </si>
  <si>
    <t>10.8, 10.9</t>
  </si>
  <si>
    <t>Phase 2 business priority</t>
  </si>
  <si>
    <t>As a content admin, I want to upload the PDF documents that will be displayed on the Quarterly Highlights page and the Digital media page of OLC</t>
  </si>
  <si>
    <t>SPS</t>
  </si>
  <si>
    <t>Automatic Update of SPS accessories based on assets being stored in WAM/Discus</t>
  </si>
  <si>
    <t>Don’t show marketing genres starting with x on OLC search, or anywhere else</t>
  </si>
  <si>
    <t>As a view-direct user, the Programme Page will allow me to request online viewing of preview materials where available. My request should be logged by the system and automatically processed within a few minutes so that I get an email and can then watch all of the available previews for that MCI, for the default number of days (currently 90).  I will receive a confirmation email when the previews are available on the CDN.  An email will be sent to my sales team for info to tell them I am watching these previews.</t>
  </si>
  <si>
    <t>Parameterise configuration settings for deployment to systest/UAT/live environments</t>
  </si>
  <si>
    <t xml:space="preserve">As a content admin I want to be able to store Indie logos so that OLC can display them on the website  </t>
  </si>
  <si>
    <t xml:space="preserve">As a logged in user I want to see a simple breadcrumb on each screen based on the screen hierarchy and access to the home page from every screen </t>
  </si>
  <si>
    <t>As a client of BBCWW who is viewing their after-sales assets, I want to be able to select some or all of those assets</t>
  </si>
  <si>
    <t>Carried over 3 points from 404 not completed in iteration 7 reduced to 3 days.  Admin screens should look like the mock-ups</t>
  </si>
  <si>
    <t>As a user of ORAC I want to be able to manage the marketing genres in the ways defined in the &lt;marketing genres functional description v02.doc&gt;</t>
  </si>
  <si>
    <t>As a user who already has 1 or more previews for an MCI, I want to see a message that says this when I try to request a preview again.   I also want to have the view materials menu/popup/dropdown styled in a lovely way.</t>
  </si>
  <si>
    <t>As a user I want to see Primary Marketing genres, which have been defined in WAM, - i.e. when viewing the programme page, I want to see the primary marketing genre and an appropriately styled list of other marketing genres which apply to that MCI.  When no PMG is defined, I want to see the programme page styled in a neutral (i.e. non-genre) colour</t>
  </si>
  <si>
    <t>0</t>
  </si>
  <si>
    <t>Satisfaction Criteria</t>
  </si>
  <si>
    <t>Emails</t>
  </si>
  <si>
    <t>If a Photo (which relates to an Episode of a SKU) is added via WAM, it should be uploaded to CDN immediately if any clients have after-sales permissions on its parent SKU so that they can download it from their after-sales area</t>
  </si>
  <si>
    <t>CDN</t>
  </si>
  <si>
    <t>After-Sales Permissions</t>
  </si>
  <si>
    <t>After-Sales Assets</t>
  </si>
  <si>
    <t>Get pub / sub running from ORAC - OLC so that the OLC updates when ORAC product data is changed</t>
  </si>
  <si>
    <t>First part of Set up the new sys test environment</t>
  </si>
  <si>
    <t>As a user I want assets held on OLC2, but not used in OLC3 Phase 1, to be migrated to WAM or similar so that I can still access them.</t>
  </si>
  <si>
    <t xml:space="preserve">Amend rest of Active MQ  (see also 216.1) </t>
  </si>
  <si>
    <t>Integration of OLC3 components</t>
  </si>
  <si>
    <t xml:space="preserve">Amend first part of Active MQ  (see also 216.2) </t>
  </si>
  <si>
    <t>Change the way photos are linked to the MCI data so that, if the database IDs are lost, we can recover the assets.</t>
  </si>
  <si>
    <t>rest of bulk photo upload</t>
  </si>
  <si>
    <t>WAM 7.7</t>
  </si>
  <si>
    <t>WAM 4.9</t>
  </si>
  <si>
    <t>refactoring as needed for iterations 23 onwards</t>
  </si>
  <si>
    <t>note for self (193 + 16 = 209) at start of iteration 22</t>
  </si>
  <si>
    <t>All components</t>
  </si>
  <si>
    <t>WAM photos</t>
  </si>
  <si>
    <t>WAM 2.3</t>
  </si>
  <si>
    <t>As a registered user of the OLC who has forgotten their password, I want to be able to retrieve my password via email by entering my username</t>
  </si>
  <si>
    <t>As a registered user of the OLC, I want to be able to view and amend my account details (email address, password, etc)</t>
  </si>
  <si>
    <t>From any page, I want to be able to navigate to a (blank) Genre Homepage by clicking on a Marketing Genre link in a left-hand-side menu</t>
  </si>
  <si>
    <t>designer screen revisions (all related to CCI or knock on effect of WAM/CCI review by Kate/Kerry</t>
  </si>
  <si>
    <t>As an admin user viewing the list of activity templates, I want to be able to view the details (read-only) of any of the templates</t>
  </si>
  <si>
    <t xml:space="preserve">As a user viewing the activities tab for an MCI I want to see a list of all activities for that MCI, using dummy data for the moment. </t>
  </si>
  <si>
    <t>As a user viewing an existing activity for an MCI, I want to be able to edit its details</t>
  </si>
  <si>
    <t>As a WAM user with an appropriate role (i.e. FG or KF), I want to create the marketing plan with a single create info sheet activity so that it will appear in the appropriate user's todo list</t>
  </si>
  <si>
    <t>As  a user viewing a completed Non-Asset Activity, I want to be able to re-open it, so that it re-appears in the owner's todo list</t>
  </si>
  <si>
    <t>Zero points as only a change to wording on an email template.  Change the preview email template wording to reflect the Phase 1 position that newly encoded episodes are not automatically made available to view direct clients.  See the Phase 2 feature 214 for the work that will change this.</t>
  </si>
  <si>
    <t>As a view direct user, when I already have access to previews from an MCI, I want other newly encoded episodes to be available on the Programme Page Preview Tab automatically as soon as they are on the CDN.  No emails would be sent to confirm this has happened.   The related email templates delivered in Phase 1 would need to be amended to explain that this now happens.</t>
  </si>
  <si>
    <t>As an admin maintaining activity templates, I want to be able to set the order that activities will be displayed to a user when the create a marketing plan so that the user can find them as quickly as possible on the marketing plan.</t>
  </si>
  <si>
    <t>As an admin user, I expect to see the Create Marketing Plan button until someone has created a Marketing Plan</t>
  </si>
  <si>
    <t>As a user I want to be able to store and retreive non-MCI-related assets, i.e. any AssetType marked 'Task' (see #720)</t>
  </si>
  <si>
    <t>As an admin, I want to be able to specify whether a custom asset type is an "Activity" or "Task" asset so that the appropriate list of asset types is offered when creating a new task or activity template</t>
  </si>
  <si>
    <t>Set up systest /UAT servers ready for move to UAT</t>
  </si>
  <si>
    <t>As a user, when I click on an Indie logo on the programme page, I want to see a search results page for all programme which were made by that Indie</t>
  </si>
  <si>
    <t>3-developer team with 5% contingency</t>
  </si>
  <si>
    <t>Total above  (this estimate excludes iteration 7 as it was done after iteration 7 had been completed)</t>
  </si>
  <si>
    <t>WAM estimate based on 259 feature points as at start of iteration 8</t>
  </si>
  <si>
    <t>days</t>
  </si>
  <si>
    <t>£ @350</t>
  </si>
  <si>
    <t>As a user viewing an MCI I want to see the ORAC data on the General details tab</t>
  </si>
  <si>
    <t>Performance test and tune the OLC3 website and admin site</t>
  </si>
  <si>
    <t>As a user looking at my todo list I want to be able to click a task and navigate to a page where I can view the task so that I can edit it</t>
  </si>
  <si>
    <t>As a user viewing any list of Activities, if any Activity's MCI's Product's SKUs have a 'withdrawn' sales status, I want those Activities to be highlighted so that they are drawn to my attention.</t>
  </si>
  <si>
    <t>As an content admin, I want to be able to change the list of asset types that zip up into the Marketing Kit from the WAM UI.</t>
  </si>
  <si>
    <t xml:space="preserve"> in 9 days</t>
  </si>
  <si>
    <t xml:space="preserve">  in 7 days</t>
  </si>
  <si>
    <t>Marketing Kit</t>
  </si>
  <si>
    <t>As an after-sales admin, I wish to search for and select a programme and view users with After-Sales access</t>
  </si>
  <si>
    <t>As an after-sales admin, I wish to search for and select a programme and view users with 'Current After Sales' information. Information displayed will be Title, Company, Email, Date Granted</t>
  </si>
  <si>
    <t>As an after-sales admin, after I have searched for programmes, I wish to see the 'Expired Access' total against each programme  (previously deferred functionality)</t>
  </si>
  <si>
    <t>As an after-sales admin, I want to be able to view the list of SKUs that a client user has after-sales permissions on</t>
  </si>
  <si>
    <t>Send Email Validation</t>
  </si>
  <si>
    <t>Activity templates</t>
  </si>
  <si>
    <r>
      <t>As an admin user viewing the admin/activities tab, I want to see a list of all Activity Templates in the system, which should include all the examples described in the use cases</t>
    </r>
    <r>
      <rPr>
        <sz val="12"/>
        <rFont val="Times New Roman"/>
        <family val="1"/>
      </rPr>
      <t> </t>
    </r>
    <r>
      <rPr>
        <sz val="10"/>
        <color indexed="12"/>
        <rFont val="Arial"/>
        <family val="2"/>
      </rPr>
      <t> </t>
    </r>
  </si>
  <si>
    <t>As a user with a todo list I want to be able to see all my outstanding activities, according to the prompt rules they were created with, in prompt date order, most recent at the top, colour coded correctly</t>
  </si>
  <si>
    <t>As a user viewing the activities tab for an MCI, I want to be able to view the details of an existing activity (read only)</t>
  </si>
  <si>
    <t>As an admin, I cannot deactivate a user unless their responsibilities have all been re-allocated</t>
  </si>
  <si>
    <t>As content admin, I want to be able to associate an image or other media to be displayed in the Featured Programme box on the homepage</t>
  </si>
  <si>
    <t>CAPEX</t>
  </si>
  <si>
    <t>As an admin, I want to be able to grant access by email to previews.  This is to amend the existing functionality</t>
  </si>
  <si>
    <t>As a logged in user viewing preview content, I want a link / button that allows me to email the notes to myself</t>
  </si>
  <si>
    <t>WAM</t>
  </si>
  <si>
    <t>Message Bus</t>
  </si>
  <si>
    <t>AssetArchive API</t>
  </si>
  <si>
    <t>AssetArchive Process Service API</t>
  </si>
  <si>
    <t>y</t>
  </si>
  <si>
    <t>n</t>
  </si>
  <si>
    <t>Plumbing Involved?
&amp; FP</t>
  </si>
  <si>
    <t>Plumbing FP</t>
  </si>
  <si>
    <t>AssetArchive offers web service call to query all assets so that the OLC admin can display them</t>
  </si>
  <si>
    <t>Last part of re-factor UI sub system</t>
  </si>
  <si>
    <t>first part of refactor security sub system</t>
  </si>
  <si>
    <t>As a user I want to be able to search for activities and see results on screen (backend already built in 649.1)</t>
  </si>
  <si>
    <t>As a user I want to be able to export search results to an Excel spreadsheet</t>
  </si>
  <si>
    <t>ORAC</t>
  </si>
  <si>
    <t>Marketing Genres</t>
  </si>
  <si>
    <t>As an ORAC user I want to be able to flag marketing genres as active/inactive and for only the active ones be published for use in systems such as OLC.</t>
  </si>
  <si>
    <t>Analysis required</t>
  </si>
  <si>
    <t>Promos and EPKs should only be allowed to be of type ".asx???" so they will play in Promo clip viewers  e.g. on OLC3</t>
  </si>
  <si>
    <t>Episode Selection in Create MCI - episode number should be displayed</t>
  </si>
  <si>
    <t>As a tester, I want to see at a glance which fixes are in which environment (Dev, Test, UAT, Live)</t>
  </si>
  <si>
    <t>As a developer I want to be able to work on new features and LIVE/UAT fixes independently, so that I can release fixes confidently</t>
  </si>
  <si>
    <t>I want to be able to enter Special Characters into free text fields: EPK title, MCI marketing title, Duration, all free text fields in programme copy</t>
  </si>
  <si>
    <t xml:space="preserve">Amend DCS integration (formerly known as version 1.5) to cope with DCS2 project which has created DCS v2.0.  Matt's email of 11 July specifies </t>
  </si>
  <si>
    <t>As a user viewing the New to Preview items from the Home Page link, I want to see a flag which tells me whether all episodes of that MCI have been encoded</t>
  </si>
  <si>
    <t>Marketing genres</t>
  </si>
  <si>
    <t>Preview Materials</t>
  </si>
  <si>
    <t>As an admin user receiving an email from OLC to register a client, or to grant access to previews, I want to have a link on the email to take me to the appropriate page in OLC Admin so that I can carry out the task.</t>
  </si>
  <si>
    <t>a repeatable script that migrates all existing OLC2 preview permissions to create tokens, by extending and re-running the user migration script</t>
  </si>
  <si>
    <t>Re-run the preview Migration script in part as a pilot to test the results and predict the volumes required.  To be used to decide whether real Akamai CDN needs to be used for storing the previews</t>
  </si>
  <si>
    <t>"as a user signing up via the internet, I want the site to ask for details both to staff and client users first, then based on those answers ask me the appropriate set of questions next, so that I don't have to explicitly choose whether I'm signing up as a staff or client user"</t>
  </si>
  <si>
    <t>As a user I want to see Primary Marketing genres published from WAM</t>
  </si>
  <si>
    <t>AssetArchiveService</t>
  </si>
  <si>
    <t>OLC AssetArchive SubSystem</t>
  </si>
  <si>
    <t>Implement standardised validation</t>
  </si>
  <si>
    <t>As a user of OLC, I would expect all newly encoded content to appear on the CDN for 30 days after encoding, so that when I request access to view it, there is no delay in putting it up onto the CDN.</t>
  </si>
  <si>
    <t>216.2.1</t>
  </si>
  <si>
    <t>AAPS (10)</t>
  </si>
  <si>
    <t>216.2.3</t>
  </si>
  <si>
    <t xml:space="preserve">Deploy Discus service </t>
  </si>
  <si>
    <t>Complete the feature:  As a user I want to see Primary Marketing genres published from WAM</t>
  </si>
  <si>
    <t>As a user I want to be able to search for assets by type</t>
  </si>
  <si>
    <t>Set up the default activity types from section 4</t>
  </si>
  <si>
    <t>section 4</t>
  </si>
  <si>
    <t>As an administrator I expect users to see reminders associated with a reminder template with a date type of linked activity template</t>
  </si>
  <si>
    <t>As an administrator I expect users to see reminders associated with a reminder template with a date type of UK Tx date when the UK Tx date of an MCI is changed or the MCI is created</t>
  </si>
  <si>
    <t>As an administrator creating a reminder template checking the "lead titles only" box I expect the system will ignore any events triggered by non-lead title MCIs</t>
  </si>
  <si>
    <t>As an administrator I want the reminder templates specified in section 4 of the use cases (p97 of v25) to be present in the system initially</t>
  </si>
  <si>
    <t>As a user I would like to be able to create and edit activity templates</t>
  </si>
  <si>
    <t>As an after-sales admin, I wish to search for and select a programme and view users with after-sales access; the information displayed should include the Date of expiry  (previously deferred functionality)</t>
  </si>
  <si>
    <t>As an after-sales admin, I wish to search for and select a programme and view users with 'Expired After Sales' information  (previously deferred functionality)</t>
  </si>
  <si>
    <t>As a user I want to be able to enter and amend the production details against a programme (note that filming dates is now a text field)</t>
  </si>
  <si>
    <t>Co-producer details</t>
  </si>
  <si>
    <t>3.2
was 3.3</t>
  </si>
  <si>
    <t>As a user I want to be able to add, amend and delete co-producer details in a separate window, and have the results displayed on the production details screen</t>
  </si>
  <si>
    <t>?%</t>
  </si>
  <si>
    <t>Contacts</t>
  </si>
  <si>
    <t>As a user I want to be able to add, amend and delete contacts in a separate window, and have the results displayed on the production details screen</t>
  </si>
  <si>
    <t>3.3
was a small part of 3.1</t>
  </si>
  <si>
    <t>As a user I want to be able to add, amend and delete episode contents of the MCI in a separate window, and have the results displayed on the production details screen</t>
  </si>
  <si>
    <t>MCI contents</t>
  </si>
  <si>
    <t>MCI activation</t>
  </si>
  <si>
    <t>Asset migration speed test and plan for executing it</t>
  </si>
  <si>
    <t>Asset search leakage</t>
  </si>
  <si>
    <t>migrate OLC2 assets to WAM</t>
  </si>
  <si>
    <t>The task scheduler fires the search engine indexing regularly, (so that the search engine index should be rebuilt every day so that new product data brought in from ORAC by pub/sub can be searched on)</t>
  </si>
  <si>
    <t>As a logged in user viewing preview content, I want an improved behaviour in that list of preview clips will be paginated</t>
  </si>
  <si>
    <t>As a user I want to see programme pages coloured in accordance with the primary marketing genre.  If there is &gt;1 marketing genre choose the first in the list.</t>
  </si>
  <si>
    <t>User sees the results grouped by TV Programme / Format Only into two separate result tables (maybe tabbed etc)</t>
  </si>
  <si>
    <t>Home Page</t>
  </si>
  <si>
    <t>Programme Page - Programme Info</t>
  </si>
  <si>
    <t>AAS provides a web service to retrieve asset(s) URLs for a MCI</t>
  </si>
  <si>
    <t>Programme page displays image as returned from AAS web service call</t>
  </si>
  <si>
    <t>Actual Man-days Used</t>
  </si>
  <si>
    <t>Programme Image</t>
  </si>
  <si>
    <t>Iteration end date</t>
  </si>
  <si>
    <t>Messaging SubSystem Interface</t>
  </si>
  <si>
    <t>WAM UI</t>
  </si>
  <si>
    <t>MarketingCatalogue SubSystem Interface</t>
  </si>
  <si>
    <t>AssetArchive.ProcessService</t>
  </si>
  <si>
    <t>As content admin, I want to be able to associate a flash banner with each Marketing Genre to be displayed on the Genre Homepage</t>
  </si>
  <si>
    <t>Get pub / sub running from ORAC - WAM MarketingCatalogue (formerly CCI) so that changes in ORAC are immediately seen in WAM (CCI/WAM pub/sub works but needs to be made to work in the new WAM CCI structure)</t>
  </si>
  <si>
    <t>As a logged in user viewing a programme page, I want to see a paged list of previews (episodes) related to the current MarketingCatalogueItem that I have active permissions on, along with the date the permission is set to expire</t>
  </si>
  <si>
    <t>As a logged in user viewing preview content, I want a link from each item in the list, to open the clip in my default media player client</t>
  </si>
  <si>
    <t>As a logged in user viewing preview content, I want to see time of the current frame through the whole clip</t>
  </si>
  <si>
    <t>photos</t>
  </si>
  <si>
    <t>Calendar man days used</t>
  </si>
  <si>
    <t>Pts Delivered / Actual Man Day</t>
  </si>
  <si>
    <t>Pts Delivered / Calendar Man Day</t>
  </si>
  <si>
    <t>1.2 (CCI)</t>
  </si>
  <si>
    <t>8.1 (CCI)</t>
  </si>
  <si>
    <t>2.6 (CCI)</t>
  </si>
  <si>
    <t>(OLC)</t>
  </si>
  <si>
    <t>OLC</t>
  </si>
  <si>
    <t>2.7 (CCI)</t>
  </si>
  <si>
    <t>6.12 (NEW)</t>
  </si>
  <si>
    <t>8.6 (NEW)</t>
  </si>
  <si>
    <t>Summary</t>
  </si>
  <si>
    <t>reports</t>
  </si>
  <si>
    <t>Reports</t>
  </si>
  <si>
    <t>As a users I want to see a list of users who have never visited OLC3</t>
  </si>
  <si>
    <t>As a user I want to be able to export the admin after sales data, but I want to consider this as part of reviewing the Info Centre reports</t>
  </si>
  <si>
    <t>After Sales reports</t>
  </si>
  <si>
    <t>Previews reports</t>
  </si>
  <si>
    <t>As a user I want to be able to export the admin preview data, but I want to consider this as part of reviewing the Info Centre reports</t>
  </si>
  <si>
    <t>TBC</t>
  </si>
  <si>
    <t>259 points = 259 developer days.  = 5 iterations of 5 people</t>
  </si>
  <si>
    <t>Marketing Plan</t>
  </si>
  <si>
    <t>All system emails should be produced using generic template system to allow html formats and to allow email signatures to have bold etc.  Includes the reply to address being intvwebmaster@bbc.co.uk (see bug 339)</t>
  </si>
  <si>
    <t>PreviewService API</t>
  </si>
  <si>
    <t>Surface Point</t>
  </si>
  <si>
    <t>CI</t>
  </si>
  <si>
    <t>CI Builds OLC &amp; all developers can manual deploy</t>
  </si>
  <si>
    <t>Styling</t>
  </si>
  <si>
    <t>WAMUI</t>
  </si>
  <si>
    <t>As a user creating a Marketing Plan, I want to be able to sort Activites by name or required so that I can find the one I'm looking for</t>
  </si>
  <si>
    <t>Target in plan should be 20 based on 20 days available i.e. plan shows 20 at 1FP per day</t>
  </si>
  <si>
    <t xml:space="preserve"> initial target 37  42 days available .  At 0.8 fp per day this would be 34 FPs </t>
  </si>
  <si>
    <t>As a logged in user viewing the homepage, I want a link to a page which lists new preview content so that I can check for ones I am interested in and potentially request them.  Most recently added displayed first listed by episode, rather than by programme</t>
  </si>
  <si>
    <t>Global Navigation / Search</t>
  </si>
  <si>
    <t>Display a list of MarketingCatalogueItem titles as a result of a search (quick or advanced)</t>
  </si>
  <si>
    <t>Search Results / Programme Page</t>
  </si>
  <si>
    <t>Clicking a search result item will take me to a (blank for now) Programme Page</t>
  </si>
  <si>
    <t>Pete 17 hours 3/5/07</t>
  </si>
  <si>
    <t>Pete 26 hours 3/5/07</t>
  </si>
  <si>
    <t>Pete hours 10/5/07</t>
  </si>
  <si>
    <t>Pete 19 hours 3/5/07</t>
  </si>
  <si>
    <t>Pete 13 hours 3/5/07</t>
  </si>
  <si>
    <t>Pete 10 hours 3/5/07</t>
  </si>
  <si>
    <t>Pete 2 hours 3/5/07</t>
  </si>
  <si>
    <t>Pete 1 hours 3/5/07</t>
  </si>
  <si>
    <t>Pete 4 hours 3/5/07</t>
  </si>
  <si>
    <t>Pete 6 hours 3/5/07</t>
  </si>
  <si>
    <t>servers</t>
  </si>
  <si>
    <t>Pete 0 hours 3/5/07</t>
  </si>
  <si>
    <t>All systems</t>
  </si>
  <si>
    <t>As a user admin, I want to be able to maintain static data lists used in user-registration forms on the site (e.g. Title, Role, Sales Team, JV channel)</t>
  </si>
  <si>
    <t>As a user admin, I want to be able to search the database of users using various attributes so that I can perform operations on that user such as email, maintain profile, grant after-sales</t>
  </si>
  <si>
    <t>As a user admin, I want to be able to delete user's OLC account</t>
  </si>
  <si>
    <t>Home Page Links to Pages</t>
  </si>
  <si>
    <t>As a logged-in user, I want to be able to group a selection of MarketingCatalogueItems together as a Mini Catalogue and email them to someone (feature 86.1 was print them)</t>
  </si>
  <si>
    <t>11.x</t>
  </si>
  <si>
    <t>Phase 2 below</t>
  </si>
  <si>
    <t xml:space="preserve">Phase 2 backlog </t>
  </si>
  <si>
    <t>Featured Programme</t>
  </si>
  <si>
    <t>High Nov 07</t>
  </si>
  <si>
    <t>Med Feb 08</t>
  </si>
  <si>
    <t>Preview Admin</t>
  </si>
  <si>
    <t>Med Jan 08</t>
  </si>
  <si>
    <t>Home page</t>
  </si>
  <si>
    <t>As a content admin, I want to be able to manage the 6 home page icons and their interactions flexibly, so I can choose from a range of interactions as well as an icon and rollover wording</t>
  </si>
  <si>
    <t>Housekeep News items</t>
  </si>
  <si>
    <t>Housekeep After-Sales Assets</t>
  </si>
  <si>
    <t>Housekeep Home page icons</t>
  </si>
  <si>
    <t>Housekeep CDN (Recovery)</t>
  </si>
  <si>
    <t>Preview icon</t>
  </si>
  <si>
    <t>As a user I want the "My Preview" icon to show a picture of my latest preview</t>
  </si>
  <si>
    <t>As an after-sales admin I wish to search for users that have after-sales and show an 'Expired After Sales' total (previously deferred functionality)</t>
  </si>
  <si>
    <t>As a user looking at my todo list I want to be able to click on a new programme reminder hyperlink and navigate to the production details tab for that MCI</t>
  </si>
  <si>
    <t>user can see an indicator on the programme page which shows whether the AssetArchive Service is aware of any preview clips for each MarketingCatalogueItem</t>
  </si>
  <si>
    <t>As a logged in user viewing the homepage, I want a link to  Quarterly Highlights and  Digital media PDF documents (Note "Trade markets" was once "Events and Press"</t>
  </si>
  <si>
    <t>Discus data migration</t>
  </si>
  <si>
    <t>WAM data migration</t>
  </si>
  <si>
    <t>when viewing a programme page, I want to be able to see grouped PDFs against that MarketingCatalogueItem, grouped by Sales Region, uploaded by Creative Services that show how the programme has been marketed in other countries, and how successful that was i.e. the Programme page: Global Marketing tab</t>
  </si>
  <si>
    <t>Implement queuing in the copier subsystem so that big files don't hold OLC3 up</t>
  </si>
  <si>
    <t>Integrate PreviewService with OLC2's existing Asset Management code so that it can run side-by-side and detect new assets shipped from DCS</t>
  </si>
  <si>
    <t>A Sales Person using the OLC Admin interface needs to be able to force Preview Clips to be uploaded to the CDN (and the archive consequently updated) so they can be watched from the OLC</t>
  </si>
  <si>
    <t>Migrate data from PreviewService into AssetArchiveService</t>
  </si>
  <si>
    <t>reports (high?)</t>
  </si>
  <si>
    <t>Run the asset migration into UAT and prove that everything will be migrated into Production</t>
  </si>
  <si>
    <t>As a logged in user viewing any page on the site, I want to see sophisticated bread crumbing links at the top the page so that I know where I am in the navigation hierarchy and can easily navigate back up</t>
  </si>
  <si>
    <t>separate spec</t>
  </si>
  <si>
    <t>CI Builds AssetArchive.Service &amp; all developers can manually deploy</t>
  </si>
  <si>
    <t>As a user I want to see whether the product is a TV or Format (medium code = 1 or 2) on the Product panel on WAM</t>
  </si>
  <si>
    <t>As a user I want to see an HD flag displayed on the Product panel of WAM, using the same approach as is already used in OLC3</t>
  </si>
  <si>
    <t>WAM and ORAC</t>
  </si>
  <si>
    <t>As a user I want to see that products are Motion Gallery, rather than ordinary Tv or Format.  Details still to be defined.</t>
  </si>
  <si>
    <t>As a creative services user opening an asset from WAM, I want to view the file if possible, rather than having it download straight to my desktop, which is annoying.  If I need to set up my machine specially, WAM should give me instructions</t>
  </si>
  <si>
    <t>As a view only user on the Show Photo page I should only be given a thumbnail so that I cannot distribute files I don't have rights to.</t>
  </si>
  <si>
    <t>As a WAM users, when I click on save on Programme copy and Production details tabs I want to be able to see an error message when there are some errors.  I do not want to have the error messages on a part of the page I cannot see in front of me</t>
  </si>
  <si>
    <t>Bug 2064.  As a user searching for activities and tasks I should have to complete at least one search parameter</t>
  </si>
  <si>
    <t>M</t>
  </si>
  <si>
    <t>L</t>
  </si>
  <si>
    <t>Fix bugs found in UAT1  (84 hours at start of iteration 20)</t>
  </si>
  <si>
    <t>From the advanced search page, user can save a search query for future re-use (dynamic)</t>
  </si>
  <si>
    <t>Preview analysis and mock-ups after searching, granting permissions etc</t>
  </si>
  <si>
    <t>As a user I want to be able to create new asset types or update existing ones</t>
  </si>
  <si>
    <t>Activities and assets</t>
  </si>
  <si>
    <t>Tasks and Assets</t>
  </si>
  <si>
    <t>As an administrator I want to be able to maintain the list of festivals</t>
  </si>
  <si>
    <t>Festivals</t>
  </si>
  <si>
    <t>Reminders</t>
  </si>
  <si>
    <t>When an MCI is changed, the MCI details should be published to the bus for OLC to update its cache</t>
  </si>
  <si>
    <t>As content admin, I want to be able to associate a flash banner with the news &amp; ratings 'genre' to be displayed on news &amp; ratings page</t>
  </si>
  <si>
    <t>refactoring</t>
  </si>
  <si>
    <t>Clean up TFS</t>
  </si>
  <si>
    <t>Put WAM into cruise control</t>
  </si>
  <si>
    <t>refactor UI sub system</t>
  </si>
  <si>
    <t>refactor application tier</t>
  </si>
  <si>
    <t>As a user I want to be able to type various types of contributor names into the contributors tab for an MCI, and have the data appear on the OLC Programme Page</t>
  </si>
  <si>
    <t>Larger team to finish by 31 March with 5% contingency</t>
  </si>
  <si>
    <t>If a new Asset is added via WAM to the DMS that relates to a MarketingCatalogueItem that is not active to the OLC, nothing needs to happen</t>
  </si>
  <si>
    <t>copy of OLC 313</t>
  </si>
  <si>
    <t>Points above to be used in "porting" functionality from CCI or as a result of changes needed to make WAM/CCI work together</t>
  </si>
  <si>
    <t>Other WAM work still to be completed (including code to be refactored out of UI into new system structure</t>
  </si>
  <si>
    <t>(Developers - lead dev) * velocity</t>
  </si>
  <si>
    <t>Summary of Original/Additional/Bug features after UAT</t>
  </si>
  <si>
    <t>New wam roles (general role, delete some roles, do something about developer and view only in LIVE)</t>
  </si>
  <si>
    <t xml:space="preserve">As a user I want to be able to select a cast member name from the programme page info tab and see search results of all of the MCIs (or ORAC products?) that include their name. </t>
  </si>
  <si>
    <t xml:space="preserve">As a user I want to set up the contributor data in WAM, based on the data coming from ORAC. </t>
  </si>
  <si>
    <t>User gets a 'did you mean…' prompt from the search results if the free-text search was not an exact match but close to a real programme title (or other searchable field)</t>
  </si>
  <si>
    <t>Programme Page will display metadata about the MarketingCatalogueItem - Catalogue Item Title, Duration, TX Date, Available / Coming Soon, Is HD</t>
  </si>
  <si>
    <t>Favourites icon</t>
  </si>
  <si>
    <t>Favourites and Previews icons</t>
  </si>
  <si>
    <t>Linked programmes</t>
  </si>
  <si>
    <t>User registration drop-downs should default to blank values so that the user is forced to pick one and not just blindly accept the default</t>
  </si>
  <si>
    <t>Staff Registration</t>
  </si>
  <si>
    <t>WAM commands call a messaging subsystem when a programme image is saved</t>
  </si>
  <si>
    <t>Provide a messaging subsystem in WAM to send new asset messages to the bus</t>
  </si>
  <si>
    <t>Allow easy tracking of message paths through the system</t>
  </si>
  <si>
    <t>Provide a MarketingCatalogue subsystem in WAM so that the web form can be populated with MarketingCatalogue items</t>
  </si>
  <si>
    <t>Message bus passes 'store asset' messages from WAM to the AAPS</t>
  </si>
  <si>
    <t>Fake CDN</t>
  </si>
  <si>
    <t>AAPS co-ordinates calls to AAS and AssetCopier subsystem</t>
  </si>
  <si>
    <t>SA</t>
  </si>
  <si>
    <t>BA</t>
  </si>
  <si>
    <t>therefore Total</t>
  </si>
  <si>
    <t>472 = 2 hours,   44 = 2 hours,   362 = 11 hours,    631 = 4 hours TOTAL 19hours = 3 points c/f from iteration 22</t>
  </si>
  <si>
    <t>deducted 3 points in total as carried forward to next iteration</t>
  </si>
  <si>
    <t>c/f from i22</t>
  </si>
  <si>
    <t>As a user I want to be able to create, amend and complete a task, uploading the asset if there is one associated with the task</t>
  </si>
  <si>
    <t>7.6 (NEW)</t>
  </si>
  <si>
    <t>As a logged in user viewing any page on the site, I want to be able to access a list of my favourite programmes and navigate to that programme</t>
  </si>
  <si>
    <t>Iteration #</t>
  </si>
  <si>
    <t>As a user I want to see the Duration text from the WAM MCI Duration field and not from the ORAC Version Summary field</t>
  </si>
  <si>
    <t>As a user I am only allowed to carry out certain functions,.  Those I am not allowed to do should not be visible to me.</t>
  </si>
  <si>
    <t>Initial target 27.  At 1fp per day this target would be 29 (less the 5 that Stephen is doing on WAM) = 24</t>
  </si>
  <si>
    <t>After-sales admin analysis and screen mock-ups</t>
  </si>
  <si>
    <t>Very simple after-sales page showing the list of SKUs that a user has permissions on, and the date they are set to expire</t>
  </si>
  <si>
    <t>As a WAM user, I want to be able to delete an asset from OLC / CDN by setting complete = false</t>
  </si>
  <si>
    <t>un-publish / replace asset</t>
  </si>
  <si>
    <t>As a WAM user, I want to be able to replace an existing asset and see the new Asset on the OLC</t>
  </si>
  <si>
    <t>Delete SSO record when a user is deleted via the Admin UI</t>
  </si>
  <si>
    <t>Delete user</t>
  </si>
  <si>
    <t>As a staff user of the OLC with appropriate security permissions browsing the OLC from the intranet, I want to see a link on every page that takes me to the admin site so that I don't have to keep two windows open on my desktop at once  Use BBC IP address range to decide whether to hide / show the link</t>
  </si>
  <si>
    <t>As a user admin, I want to be able to register a staff user as a user of the OLC so that they can immediately start using the site (includes sending them an email)</t>
  </si>
  <si>
    <t>DCS Preview service</t>
  </si>
  <si>
    <t>11.8 for ui, no use case for storage etc.</t>
  </si>
  <si>
    <t>copy of OLC 311</t>
  </si>
  <si>
    <t>As an OLC user, I want to see the relevant list of programme-related news items when viewing the news page or a genre homepage</t>
  </si>
  <si>
    <t>Programme Page will display whether a MarketingCatalogueItem is in my favourites</t>
  </si>
  <si>
    <t>It will be possible to add / remove a programme from my favourites from the programme page</t>
  </si>
  <si>
    <t>User refines the free-text search by specifying Duration</t>
  </si>
  <si>
    <t>If an electronic press kit clip has been watched in the player, a link to show the promo clip again will be displayed</t>
  </si>
  <si>
    <t>Brand Related Material link will allow user to browse to related programmes within the OLC</t>
  </si>
  <si>
    <t>User can see whether a MarketingCatalogueItem is in their favourites from the search results</t>
  </si>
  <si>
    <t>User can sort search results by title</t>
  </si>
  <si>
    <t>User refines the free-text search by specifying tv programmes / format only / both</t>
  </si>
  <si>
    <t>As a logged in client user, I want to see a link from the home page to the After-Sales area of the site styled depending on whether I have none/some/new after sales items</t>
  </si>
  <si>
    <t>As a logged in client user, I want to see a link from the left hand menu on every page to the After-Sales area of the site styled depending on whether I have none/some/new after sales items</t>
  </si>
  <si>
    <t>As an administrator I want to be able to maintain task types and their associated assets</t>
  </si>
  <si>
    <t>Provide an asset copier subsystem for the AAPS which copes assets from the DMS to (fake) CDN</t>
  </si>
  <si>
    <t>Upgrade the AAS to support MCI as metadata for an asset</t>
  </si>
  <si>
    <t>As an OLC user, I want to see one of the genre banners uploaded by the content admin displayed at the top of the genre homepage. If more than one banner in CMS, should rotate on each page request.</t>
  </si>
  <si>
    <t>Story-board the OLC Admin site's screen flow and layout</t>
  </si>
  <si>
    <t>From the search results page, user can save all or a subset of the MarketingCatalogueItems returned so that they can review them later, perhaps to show to a colleague</t>
  </si>
  <si>
    <t>User can review the list of saved static searches</t>
  </si>
  <si>
    <t>#</t>
  </si>
  <si>
    <t>WAM Points</t>
  </si>
  <si>
    <t>OLC Points</t>
  </si>
  <si>
    <t>Velocity</t>
  </si>
  <si>
    <t>Days Worked</t>
  </si>
  <si>
    <t xml:space="preserve">NormalisedVelocity </t>
  </si>
  <si>
    <t>WAM Backlog</t>
  </si>
  <si>
    <t>OLC Backlog</t>
  </si>
  <si>
    <t>Points / Sprint Required</t>
  </si>
  <si>
    <t>Sprints Remaining</t>
  </si>
  <si>
    <t>WAM Target Release Sprint:</t>
  </si>
  <si>
    <t>Latest completed sprint:</t>
  </si>
  <si>
    <t>Velocity Required:</t>
  </si>
  <si>
    <t>(update this value manually)</t>
  </si>
  <si>
    <t>Total Backlog</t>
  </si>
  <si>
    <t>WAM Target Backlog</t>
  </si>
  <si>
    <t>216.2.5</t>
  </si>
  <si>
    <t>Discus (only half done.  Rest in i24)</t>
  </si>
  <si>
    <t>Create UAT and Production environments for CDN within Akamai only 4 hours done</t>
  </si>
  <si>
    <t>OLC admin integration</t>
  </si>
  <si>
    <t>CDN integration</t>
  </si>
  <si>
    <t>Preview integration</t>
  </si>
  <si>
    <t>weblinks integration</t>
  </si>
  <si>
    <t>Sending weblinks from WAM to OLC3</t>
  </si>
  <si>
    <t>OLC searching index</t>
  </si>
  <si>
    <t>Ensure search index is rebuilt when new MCIs arrive in OLC</t>
  </si>
  <si>
    <t>WAM MCIs to OLC Admin</t>
  </si>
  <si>
    <t>WAM genres to OLC admin</t>
  </si>
  <si>
    <t>Adapt preview service to cope with firewall arrangements</t>
  </si>
  <si>
    <t>Preview service to use Active MQ</t>
  </si>
  <si>
    <t>Create UAT and Production environments for CDN within Akamai - 4 hours out of 30 (=5 pts) done in i23</t>
  </si>
  <si>
    <t>As a user of the OLC who enters an incorrect password X times, I expect that my account will be disabled. I expect to get an email informing me of this. If I attempt to log in I should be informed that my account is disabled. (From bug 435)</t>
  </si>
  <si>
    <t>As an authorised administrator, I want to be able to see a list of locked users accounts and be able to unlock them. (From bug 435)</t>
  </si>
  <si>
    <t>As an authorised user searching for users, I would like to be able to search by name, rather than have to page through the list of users.</t>
  </si>
  <si>
    <t>If a new Asset is added via WAM to the DMS that is part of the core OLC content (e.g. Genre banner) it should be immediately uploaded to the CDN so that OLC3 can render it.</t>
  </si>
  <si>
    <t>Retrofit Unit-Tests to functionality introduced in iteration #1</t>
  </si>
  <si>
    <t>As a client registering and amending my profile, I want to be able to click a joint venture partner checkbox and to have a rollover tip which explains what this means.  I also want the table of broadcast territories to have the JV email address in it as per the table in the use case.</t>
  </si>
  <si>
    <t>As a marketing executive setting up the production details of a new MCI (or editing an existing one) in WAM, I want to be presented with the list of applicable Marketing Genres and be able to choose one as the Primary Marketing Genre, so that OLC can give this genre precedence and the OLC will look like the print catalogue</t>
  </si>
  <si>
    <t xml:space="preserve">As a user admin, I want to be able to map a sales team to country or sales format, so that each user who registers is assigned a sales team. </t>
  </si>
  <si>
    <t>7.5 and 2.2 and 2.1</t>
  </si>
  <si>
    <t>As a logged in user viewing any page on the site, I want a link that allows me to log out of the site</t>
  </si>
  <si>
    <t>As a logged in user viewing any page on the site, I want the standard page header to contain a quick search box</t>
  </si>
  <si>
    <t>As a logged in user viewing any page on the site, I want to see a standard page footer containing links to 'terms and conditions', 'privacy policy', 'contact us', 'help' static html pages</t>
  </si>
  <si>
    <t>at 1fp per day this target would be 23</t>
  </si>
  <si>
    <t>As a user I want emails being sent on behalf of UK sales teams to be sent with a company registration message.  Emails sent by Worldwide staff based in the UK will contain the registration details, non-UK Worldwide staff will not have any.   For wording please see Ian Briggs</t>
  </si>
  <si>
    <t>As a logged in user viewing preview content, I want to click on  one of the episodes in the list and have it play within the page</t>
  </si>
  <si>
    <t>Clean all references to Skelta / immediacy out of WAM UI and call subsystems instead</t>
  </si>
  <si>
    <t>OLC3 banner</t>
  </si>
  <si>
    <t>As a user admin, I want to be able to edit the signature that will be automatically sent when the system sends emails on my behalf</t>
  </si>
  <si>
    <t>As a user I want to be able to expand and collapse the Electronic Press Kit group of assets, and not see the link if there are no assets</t>
  </si>
  <si>
    <t>Housekeep Inactive Users</t>
  </si>
  <si>
    <r>
      <t xml:space="preserve">As a client of BBCWW who is viewing their after-sales assets, I want all photograph assets to be displayed with a thumbnail </t>
    </r>
    <r>
      <rPr>
        <b/>
        <sz val="8"/>
        <rFont val="Tahoma"/>
        <family val="2"/>
      </rPr>
      <t xml:space="preserve"> Breakdown into two features 1 for display and 2 for integration with WAM</t>
    </r>
  </si>
  <si>
    <t>Tidy the homepage, master pages, navigator style, quick search, footer etc</t>
  </si>
  <si>
    <t>Message bus passes StoreAsset message from PreviewService to AssetArchiveService so that messages from PreviewService result in the Programme Page's 'has preview' icon changing</t>
  </si>
  <si>
    <t>As a WAM user I want to receive a report when 1 or more MCIs do not have a PMG, and when 1 or more MCIs do not have an MG</t>
  </si>
  <si>
    <t>As a WAM user, when an MCI does not have an MG (either because I have not selected one yet, or because a previous MG has been deleted in ORAC, then I want the MCI to be made inactive.</t>
  </si>
  <si>
    <t>Integrate WAM and CCI into a single C# project so that WAM development uses the same structure as the other OLC applications</t>
  </si>
  <si>
    <t>HasPreview Flag</t>
  </si>
  <si>
    <t>iteration 19 features.  Bugs done as well</t>
  </si>
  <si>
    <t>20 H</t>
  </si>
  <si>
    <t>21 H</t>
  </si>
  <si>
    <t>Iteration 20 First part and majority of High priority group, together with Bugs</t>
  </si>
  <si>
    <t>in Medium priority group</t>
  </si>
  <si>
    <t>in low priority group</t>
  </si>
  <si>
    <t>As an admin, I expect the system to stop me from changing the Asset Type for locked down templates</t>
  </si>
  <si>
    <t>As a user if I check all episodes of a single-SKU MCI and press save, then it should become and be validated as a whole product MCI.</t>
  </si>
  <si>
    <t>As a photo user I want the photo notes field on the production details to allow me to insert limitless text with each entry to have user name and date.</t>
  </si>
  <si>
    <t>Show TX Season and Tx Year and Tx channel as new columns in the existing SKU table (see bug 2046)</t>
  </si>
  <si>
    <t>As a user admin, I want to be able to change attributes in the staff user's profile</t>
  </si>
  <si>
    <t>Genre Banner</t>
  </si>
  <si>
    <t xml:space="preserve">As a user I want to be able to set an activity for an MCI to complete, saving the completion date against the activity so that I can review it later. The activity should disappear from the owner's todo list. </t>
  </si>
  <si>
    <t>As a user viewing the activities tab for an MCI, I want to be able to create new activities from the existing templates in the system, adding back all of the "leakage" from the earlier simple views of activities</t>
  </si>
  <si>
    <t xml:space="preserve">Finalise development of:  As a user I want to be able to select the activities that need to be completed for the programme, from the list of default marketing activities defined in administration. (This function will only be invoked once per a programme.) </t>
  </si>
  <si>
    <t>As a user entering or amending the contents of the programme copy tab I want an email to be sent to a general "Sue Cowley" email address to show the Product title, marketing title, catalogue copy and production credits information fields.  The email should say "The following product has had new/amended data in WAM which you may wish to put into ORAC."</t>
  </si>
  <si>
    <t>As a client of BBCWW who is viewing their after-sales assets, I want to be able to filter and sort the view</t>
  </si>
  <si>
    <t>After-Sales Thumbnail</t>
  </si>
  <si>
    <t>90.1a</t>
  </si>
  <si>
    <t>90.1b</t>
  </si>
  <si>
    <t xml:space="preserve">refactoring as needed for iteration 21 </t>
  </si>
  <si>
    <t>iteration 21 A</t>
  </si>
  <si>
    <t>iteration 21 B</t>
  </si>
  <si>
    <t>By the end of OLC3 go live</t>
  </si>
  <si>
    <t>FPS at 0.7</t>
  </si>
  <si>
    <t>Features created to address bugs (84 hours of bugs as well)</t>
  </si>
  <si>
    <t>Check total should be zero</t>
  </si>
  <si>
    <t>check = 0</t>
  </si>
  <si>
    <t>proposing to defer 31 of 41 points of additional features</t>
  </si>
  <si>
    <t>proposing to defer 2 of 15 points of bugs</t>
  </si>
  <si>
    <t>proposing to defer 43 of 56 points of original features</t>
  </si>
  <si>
    <t>CI / deploy script for Discus Service</t>
  </si>
  <si>
    <t>Process Service can copy assets from Discus to CDN</t>
  </si>
  <si>
    <t>Process Service can decide whether After-Sales Assets should be copied to CDN or not</t>
  </si>
  <si>
    <t>Registration</t>
  </si>
  <si>
    <t>from bug 323</t>
  </si>
  <si>
    <t>Logon</t>
  </si>
  <si>
    <t>Kerry 15 days for test scripts, 8 for UAT, 5 for UAT WAM/OLC, 20 for business ready tasks, plus 1 day per 25 pts</t>
  </si>
  <si>
    <t>spent so far  85k?????  Should this include what we have actually spent or just what we have reported</t>
  </si>
  <si>
    <t>As a user of WAM updating photo assets, I want to be able to upload photos in bulk</t>
  </si>
  <si>
    <t>As a user of WAM updating photo assets, I want to be able to upload generic photos</t>
  </si>
  <si>
    <t>As a logged-in user, I want to be able to group a selection of MarketingCatalogueItems together as a Mini Catalogue for printing</t>
  </si>
  <si>
    <t>As a user entering or amending the contents of the programme copy tab I want an email to be sent to a general "Sue Cowley" email address "WW Product Development" to show all fields on the Programme Copy tab and the Marketing section (title, genre, duration etc.).  The email should say "The following product has had new/amended data in WAM which you may wish to put into ORAC."</t>
  </si>
  <si>
    <t>As an admin, when I change a reminder template prompt rule, I want the right effect on existing reminders - discuss with Kerry first the approach to recalculation and the effect on todo lists.</t>
  </si>
  <si>
    <t>As a users I want to be able to search for assets by festival</t>
  </si>
  <si>
    <t>As a user I would like the effect of pressing the cancel button to be as if I had pressed the Back button so that the previous page does not have to reload and slow me down</t>
  </si>
  <si>
    <t>As a user I would like to see the Programme Image, if there is one, on the various MCI tabs, as shown in the MCI prototype</t>
  </si>
  <si>
    <t>As an admin, when I change an activity template prompt rule, I want the right effect on existing activities - discuss with Kerry first the approach to recalculation and the effect on todo lists.</t>
  </si>
  <si>
    <t>As a user I want the system to ensure that each Asset type can only be related to one activity template (needs an appropriate error message in the activity template edit screen)</t>
  </si>
  <si>
    <t>As a user attempting to add an asset of a particular type when one already exists on that MCI I want instant feedback and the option to edit/replace the existing asset</t>
  </si>
  <si>
    <t>Update reminder templates so a user can choose which task I want my reminder template to be linked to.</t>
  </si>
  <si>
    <t>Points of original features</t>
  </si>
  <si>
    <t>Additional features as a result of UAT and System testing</t>
  </si>
  <si>
    <t>Target Feature Points at end (0.9)</t>
  </si>
  <si>
    <t>First release to UAT (to be done component by component)</t>
  </si>
  <si>
    <t>Build a PreviewService which will eventually wrap DCS / OLC2 preview file management, and publish "New Asset" messages to the bus</t>
  </si>
  <si>
    <t>Fix any bugs introduced in iteration #1</t>
  </si>
  <si>
    <t>As a user I want to see an advanced favourites button which displays a search results screen</t>
  </si>
  <si>
    <t>If a MarketingCatalogueItem is moved from 'unpublished' to 'published' state in WAM, all related assets in the WAM DMS should be uploaded (or have already been uploaded) to the CDN so that clients can see them via the OLC</t>
  </si>
  <si>
    <t>Integrate with Discus</t>
  </si>
  <si>
    <t>Research and Design Discus Service</t>
  </si>
  <si>
    <t>When two resolutions of a preview clip are available, allow the user to choose which to display</t>
  </si>
  <si>
    <t>When a new preview clip arrives at the preview service, two versions (low re and High re) should be stored in the asset archive and be copied together to the CDN when permission is granted</t>
  </si>
  <si>
    <t>Discus Service, responding to a ping from the Task Scheduler, checks for any new Assets in Discus and sends any required StoreAsset messages to the Bus.</t>
  </si>
  <si>
    <t>Discus Service</t>
  </si>
  <si>
    <t>Extend Task Scheduler to call the Discus Service</t>
  </si>
  <si>
    <t>AA Process Service</t>
  </si>
  <si>
    <t>ORAC product to OLC admin</t>
  </si>
  <si>
    <t>MQ broker internal / external bridge</t>
  </si>
  <si>
    <t>Release OLC admin to UAT</t>
  </si>
  <si>
    <t>NANT packager</t>
  </si>
  <si>
    <t>Durable subscribers</t>
  </si>
  <si>
    <t>After sales breadcrumb to improve navigation</t>
  </si>
  <si>
    <t>Implement email images on UAT and Live</t>
  </si>
  <si>
    <t>Fix Bugs</t>
  </si>
  <si>
    <t>Fix bugs - roughly one full week of the team</t>
  </si>
  <si>
    <t>Release OLC  to UAT</t>
  </si>
  <si>
    <t>Release Asset archive service  to UAT</t>
  </si>
  <si>
    <t>Automate publishing in UAT (i.e. task scheduler and messages)</t>
  </si>
  <si>
    <t>Release Preview Service  to UAT</t>
  </si>
  <si>
    <t>programme search</t>
  </si>
  <si>
    <t>As a user I want the strand to be included in the WAM programme search results</t>
  </si>
  <si>
    <t>As a user I want the various programme copy fields to be able to have bold, italics, and underline and for these to be shown on OLC3</t>
  </si>
  <si>
    <t>General tab</t>
  </si>
  <si>
    <t>As a user I want to see the ORAC rights field on the WAM MCI general tab</t>
  </si>
  <si>
    <t>Product Panel</t>
  </si>
  <si>
    <t>Asset deletion</t>
  </si>
  <si>
    <t>As a user I want to be able to delete assets from WAM</t>
  </si>
  <si>
    <t>MCI deletion</t>
  </si>
  <si>
    <t>As a user I want to be able to delete MCIs from WAM</t>
  </si>
  <si>
    <t>As a user I expect that reminders resulting from a custom reminder template linked to the activity template of an activity that I have completed or cancelled would be deleted by WAM</t>
  </si>
  <si>
    <t>Paul's handover and improvements to user registration (actually 4 days this week)</t>
  </si>
  <si>
    <t>User registration</t>
  </si>
  <si>
    <t>As a user completing the Programme Copy tab I want WAM to make the MCI active if I have completed all of the mandatory fields.  WAM will tick the "Active" checkbox</t>
  </si>
  <si>
    <t>As a user of WAM updating photo assets, I want all photograph assets to create, store and display a thumbnail, and publish it with the photo</t>
  </si>
  <si>
    <t xml:space="preserve">Security </t>
  </si>
  <si>
    <t>Secure the OLC web service</t>
  </si>
  <si>
    <t>NICE TO HAVE</t>
  </si>
  <si>
    <t>a repeatable script that migrates all existing OLC2 after sales permissions (SKU Tokens)</t>
  </si>
  <si>
    <t>a repeatable script that migrates all existing OLC2 after sales data (episode photos, caption lists) in accordance with the permissions</t>
  </si>
  <si>
    <t xml:space="preserve"> initial target 32.  40 days available (incl 5 from SK) .  At 0.8 fp per day this would be 32 FPs </t>
  </si>
  <si>
    <t>Hovering Preview and Favourites icons</t>
  </si>
  <si>
    <t>OLC Admin</t>
  </si>
  <si>
    <t>AssetArchive</t>
  </si>
  <si>
    <t>n  ?</t>
  </si>
  <si>
    <t>OLC Admin site lets you search the asset archive and view the contents</t>
  </si>
  <si>
    <t>21B</t>
  </si>
  <si>
    <t>Feature Points in Backlog (at Start)</t>
  </si>
  <si>
    <t>Feature Points Attempted</t>
  </si>
  <si>
    <t>Feature Points Carried Forward</t>
  </si>
  <si>
    <t>Backlog:</t>
  </si>
  <si>
    <t>New Features Discovered</t>
  </si>
  <si>
    <t>Team's Estimated Manhours</t>
  </si>
  <si>
    <t>When a customer is granted access to a preview clip, only send them an email if the clip exists on CDN, otherwise start a copy process and send the email once the copy is complete</t>
  </si>
  <si>
    <t>Saved / Draft Emails</t>
  </si>
  <si>
    <t>As an admin, I want to be able to view a list of sent / draft emails</t>
  </si>
  <si>
    <t>As a logged in user viewing preview content, I want an improved behaviour in that the chosen preview clip will continue playing when I browse the list of available preview clips for that MCI</t>
  </si>
  <si>
    <t>Left Hand menus</t>
  </si>
  <si>
    <t>After logging in, I want to see a styled homepage built from a standard template, with placeholders for the planned future content</t>
  </si>
  <si>
    <t>Global Navigation / Favourites</t>
  </si>
  <si>
    <t>As a logged in user who rolls over any of the placeholder boxes on the homepage, I want the box to expand, fish-eye style</t>
  </si>
  <si>
    <t>As a logged in user viewing any page on the site, I want a link that takes me to a placeholder page where I will be able to view / edit my profile</t>
  </si>
  <si>
    <t>As the system, when an MCI becomes inactive, I want all assets to be removed from the CDN, and all permissions revoked</t>
  </si>
  <si>
    <t>There may be new requirements coming out of the Discus data work being done</t>
  </si>
  <si>
    <t>Dev team</t>
  </si>
  <si>
    <t>Developer days per week</t>
  </si>
  <si>
    <t>Weeks worked</t>
  </si>
  <si>
    <t>Elapsed years</t>
  </si>
  <si>
    <t>at 0.9 fp per day this would be 31 FPs</t>
  </si>
  <si>
    <t>As a user I want to store a caption list  with episode photos in WAM</t>
  </si>
  <si>
    <t>As a users I want to be able to describe the programme, with programme copy information that must be completed before a programme can appear on OLC</t>
  </si>
  <si>
    <t>Activity and Task Search</t>
  </si>
  <si>
    <t>As an administrator I want to create/update users and assign them to roles</t>
  </si>
  <si>
    <t>ON HOLD</t>
  </si>
  <si>
    <t>send to UAT</t>
  </si>
  <si>
    <t>send to LIVE</t>
  </si>
  <si>
    <t>data migration of metadata from ORAC</t>
  </si>
  <si>
    <t>As a logged in user viewing preview content, I want to be able to make notes about the MarketingCatalogueItem while watching the preview</t>
  </si>
  <si>
    <t>As a logged in user viewing any page on the site, I want to be able to access a list of preview content that I have permission on and navigate to the preview section of the relevant programme so that I can view that clip</t>
  </si>
  <si>
    <t>As a user doing an advanced search, I want to be able to refine the result by specifying Available on Preview  (note showing just this data in search results page would be 5 points)</t>
  </si>
  <si>
    <t>As a user who can edit an Activity, I want to be able to set or change the festival, including via the Marketing Plan</t>
  </si>
  <si>
    <t>Photos</t>
  </si>
  <si>
    <t>WAM UI - Activities</t>
  </si>
  <si>
    <t>As an admin I want to be able to create and view MCI Reminder templates</t>
  </si>
  <si>
    <t>Reminder Templates</t>
  </si>
  <si>
    <t>As an admin I want to be able to edit existing custom reminder templates</t>
  </si>
  <si>
    <t>As an admin I want to be able to create and view custom reminder templates for Activites and Tasks</t>
  </si>
  <si>
    <t>As an admin I want to be able to delete existing custom reminder templates</t>
  </si>
  <si>
    <t>If a new Asset is added via WAM to the DMS that relates to a MarketingCatalogueItem that has not yet been published to the OLC, nothing needs to happen</t>
  </si>
  <si>
    <t xml:space="preserve">Programme Page </t>
  </si>
  <si>
    <t>As a user, when ORAC sends a new marketable product to WAM, I want a New Programme Reminder to be created in the Owning Executive's reminder list</t>
  </si>
  <si>
    <t>Notes</t>
  </si>
  <si>
    <t>As a user I want to be able to create, modify, delete custom asset types so that I can add/modify assets with the required custom asset types</t>
  </si>
  <si>
    <t>workflow</t>
  </si>
  <si>
    <t>Third part of refactor DMS sub system</t>
  </si>
  <si>
    <t>CI Builds AssetArchive.ProcessService &amp; all developers can manually deploy</t>
  </si>
  <si>
    <t>As a client I want my High/Low preview resolution preference to be stored in my profile (and editable from the preview tab)</t>
  </si>
  <si>
    <t>As a client who has no high/low resolution preview preference, I want the system to attempt to automatically detect my connection bandwidth and set it for me, recording the setting in My Profile</t>
  </si>
  <si>
    <t>Costs</t>
  </si>
  <si>
    <t>Cost per week</t>
  </si>
  <si>
    <t>wks per year</t>
  </si>
  <si>
    <t>As a client of BBCWW who has selected some of their after-sales assets for download but is worried that the download might fail, I want the site to ensure that all the files are downloaded to my computer it resets my selections</t>
  </si>
  <si>
    <t>Get DCS 1.5 building and running in 'systest one' so that we can test our messaging code through it</t>
  </si>
  <si>
    <t>Preview Player</t>
  </si>
  <si>
    <t>Client Registration</t>
  </si>
  <si>
    <t xml:space="preserve">As a user I only want to see the Global marketing tab if there is global marketing material available for that MCI </t>
  </si>
  <si>
    <t>Preparing to set up generic email templates in OLC</t>
  </si>
  <si>
    <t>Preparing to set up generic emails in OLC Admin</t>
  </si>
  <si>
    <t xml:space="preserve">As a user I want to be able to click a link at the foot of each genre page so that I am taken to an advanced search results page, having selected all programmes which are for that genre. </t>
  </si>
  <si>
    <t>As a user I want to be able to search for activities including exporting results to an Excel spreadsheet</t>
  </si>
  <si>
    <t>initial target 37.  At 0.9 fp per day this would need to be 26 FPs plus 5 for the data migration = 34 fps</t>
  </si>
  <si>
    <t>As a user I want to be able to search for tasks including exporting results to an Excel spreadsheet</t>
  </si>
  <si>
    <t>As a user I want to be able to search by sub-genre as well as marketing genre.</t>
  </si>
  <si>
    <t>As a user I want to see the name of the EPK clip (setup in WAM) in the dropdown list that appears on the marketing materials tab.</t>
  </si>
  <si>
    <t>requirement gone</t>
  </si>
  <si>
    <t>3.4 and 4.2 and 4.4</t>
  </si>
  <si>
    <t>3.1 (CCI) and 2.7</t>
  </si>
  <si>
    <t>2.6 CCI</t>
  </si>
  <si>
    <t>2.5 (CCI) and part of 3.1</t>
  </si>
  <si>
    <t>6.2 and 6.11
was 6.1</t>
  </si>
  <si>
    <t>section 4 and 4.2 and 4.4</t>
  </si>
  <si>
    <t>Allow users to maintain the list of custom asset types</t>
  </si>
  <si>
    <t>Co-producer Dates</t>
  </si>
  <si>
    <t>As a content Administrator, I want to be able to create News Items that relate to a MCI</t>
  </si>
  <si>
    <t>News Items</t>
  </si>
  <si>
    <t>A repeatable script that migrates all existing OLC2 users accounts to OLC3's user database(s)</t>
  </si>
  <si>
    <t>Make CD</t>
  </si>
  <si>
    <t>As a user I want to search for SKUs and their after sales assets and choose to download some or all of the assets for a SKU so I can make a CD to send off to a client who does not have online access to the OLC3 client after sales site</t>
  </si>
  <si>
    <t>As an unregistered or non-logged-in user, I want to see information telling me what software the site uses so that I can consider whether to download it.  (this would for instance include a pdf reader, powerpoint slides and Flash)</t>
  </si>
  <si>
    <t>As a user of the OLC, I want to be able to search the catalogue quickly and easily so that I can find programmes that I am interested in.</t>
  </si>
  <si>
    <t>As a staff user, when I click on the View Materials icon I want to see a message saying there are DVDs and/or previews available</t>
  </si>
  <si>
    <t>Set up the default asset types from section 4</t>
  </si>
  <si>
    <t>An OLC background task needs to be able to request that items be removed from the CDN (and the archive consequently updated) if all client Permissions on a given Asset have expired, so that expensive CDN storage space is not wasted.</t>
  </si>
  <si>
    <t>Search results</t>
  </si>
  <si>
    <t>Second part of refactor DMS sub system</t>
  </si>
  <si>
    <t>first part of refactor DMS sub system</t>
  </si>
  <si>
    <t xml:space="preserve">Programme Page will display the Indie logo of the Independent Production company, where applicable  if no logo exists, should just display nothing  </t>
  </si>
  <si>
    <t>User refines the free-text search by specifying a SubGenre of the Marketing Genre from a list which is re-loaded using AJAX when the Marketing Genre is changed</t>
  </si>
  <si>
    <t>Ensure all message bus calls support failover - i.e. messages are queued if the recipient is unavailable</t>
  </si>
  <si>
    <t>The search engine index should be rebuilt every day so that new product data brought in from ORAC by pub/sub can be searched on</t>
  </si>
  <si>
    <t>INFOcentre reports</t>
  </si>
  <si>
    <t>design workflow sub system part 1</t>
  </si>
  <si>
    <t>design workflow sub system part 2</t>
  </si>
  <si>
    <t>As the team I want to go into UAT with no known bugs</t>
  </si>
  <si>
    <t>Fix bugs found in UAT 2</t>
  </si>
  <si>
    <t>System errors should be handled gracefully and logged for easy review / debugging</t>
  </si>
  <si>
    <t>User quick-searches for MarketingCatalogueItem(s) using a free-text search against Title, Working Title, Alternative Title, and Strand fields</t>
  </si>
  <si>
    <t>As a user looking at my todo list I want to be able to click an activity hyperlink and navigate to the MCI's Activities tab</t>
  </si>
  <si>
    <r>
      <t xml:space="preserve">As a client of BBCWW who has purchased a SKU and been granted access by and admin, I want to be able to view the list of after-sales assets that I have permission on, </t>
    </r>
    <r>
      <rPr>
        <b/>
        <sz val="8"/>
        <rFont val="Tahoma"/>
        <family val="2"/>
      </rPr>
      <t>with the grouping of photo assets</t>
    </r>
  </si>
  <si>
    <r>
      <t xml:space="preserve">As a client of BBCWW who has purchased a SKU and been granted access by and admin, I want to be able to view the list of after-sales assets that I have permission on. </t>
    </r>
    <r>
      <rPr>
        <b/>
        <sz val="8"/>
        <rFont val="Tahoma"/>
        <family val="2"/>
      </rPr>
      <t>Excluding the grouping of photo assets</t>
    </r>
  </si>
  <si>
    <t>Themed Promotions</t>
  </si>
  <si>
    <t>As a user when I click the HD link on a programme page, or on the home page, I want to see search results of all programme with HD content,</t>
  </si>
  <si>
    <t>Last part of Put WAM into cruise control</t>
  </si>
  <si>
    <t>Conditions of Satisfaction Doc</t>
  </si>
  <si>
    <t xml:space="preserve">As after-sales admin, I want to be able to edit the signature that will be automatically sent when the system sends emails on my behalf.  Modified functionality to include text editing facility </t>
  </si>
  <si>
    <t>NA</t>
  </si>
  <si>
    <t>Medium NA</t>
  </si>
  <si>
    <t>After Sales Maintenance</t>
  </si>
  <si>
    <t>Integration of SPS to OLC - i.e. when an accessory order is placed it interfaces with Discus/WAM and provides users with access directly (no manual intervention)</t>
  </si>
  <si>
    <t>Regional pages</t>
  </si>
  <si>
    <t>Contributors</t>
  </si>
  <si>
    <t>Adding non-BBC programme credits to contributors</t>
  </si>
  <si>
    <t xml:space="preserve">Global Marketing </t>
  </si>
  <si>
    <t>Announcements</t>
  </si>
  <si>
    <t>Strand</t>
  </si>
  <si>
    <t>High Dec 07</t>
  </si>
  <si>
    <t>High 1st</t>
  </si>
  <si>
    <t>Brand related search</t>
  </si>
  <si>
    <t>Help/FAQ</t>
  </si>
  <si>
    <t>WAM 'attach picture' web form calls the commands to save the asset and send a message to OLC</t>
  </si>
  <si>
    <t>CI for Admin site</t>
  </si>
  <si>
    <t>Consistent Catalogue Item Ids from WAM - OLC</t>
  </si>
  <si>
    <t>Investigate and document task of integrating with Discus</t>
  </si>
  <si>
    <t>Fix update profile to handle client users</t>
  </si>
  <si>
    <t>As a user I should only be able to see preview clips that I have active permission for</t>
  </si>
  <si>
    <t xml:space="preserve">10.5 and 18.3
</t>
  </si>
  <si>
    <t xml:space="preserve">6.10
</t>
  </si>
  <si>
    <t>User can review and re-use the list of saved search queries</t>
  </si>
  <si>
    <t>Feature</t>
  </si>
  <si>
    <t>Pts</t>
  </si>
  <si>
    <t>Theme</t>
  </si>
  <si>
    <t>Security</t>
  </si>
  <si>
    <t>As a Client of the BBC who has registered but not yet been activated, I want to be informed that my account is not yet activated if I attempt to log in</t>
  </si>
  <si>
    <t>As a Client of the BBC, I want to be able to register with the OLC so that, once my application has been activated by a BBC staff member, I can start using the site</t>
  </si>
  <si>
    <t>As an admin, I want to be able to grant access by email to MCIs.  This is to amend the existing functionality</t>
  </si>
  <si>
    <t xml:space="preserve">As an OLC user, I want to see the relevant list of non-programme-related news items when viewing the news page or genre homepages </t>
  </si>
  <si>
    <t>As a sales rep, I want to be notified when a view-by-request user asks for online preview permission, and be able to grant that user permission on preview content where appropriate so that the user can watch it online</t>
  </si>
  <si>
    <t>Genre Homepage</t>
  </si>
  <si>
    <t>Admin</t>
  </si>
  <si>
    <t>Tagline, Synopsis, Press Quotes, Awards, Contributors will be displayed on the programme info section</t>
  </si>
  <si>
    <t>Global Navigation</t>
  </si>
  <si>
    <t>Global Navigation / Genre Homepage</t>
  </si>
  <si>
    <t>Show search results in pages</t>
  </si>
  <si>
    <t>When rolling over any of the main boxed links on the homepage, extra headline information, specified in the CMS should be displayed</t>
  </si>
  <si>
    <t>Programme Page / Header / Favourites</t>
  </si>
  <si>
    <t>Programme Page / Header</t>
  </si>
  <si>
    <t>As a non-authenticated user arriving at the OLC, I want to see a styled welcome page</t>
  </si>
  <si>
    <t>As an after-sales admin, after I have selected a user and selected a programme, I wish to view an 'Expired after sales' tab.  The Current After-Sales tab should also show the 'Access Expires' date against each programme, and also allow programmes to be selected and access removed for that user (previously deferred functionality)</t>
  </si>
  <si>
    <t>Raw unstyled Advanced Search Screen, where user searches for MarketingCatalogueItem(s) using a free-text search against Title, Strand, Alt Title, Working Title</t>
  </si>
  <si>
    <t>User refines the free-text search by specifying Marketing Genre</t>
  </si>
  <si>
    <t>User refines the free-text search by specifying Available on HD</t>
  </si>
  <si>
    <t>Basic Dummy Genre Homepage populated using search results for the given Marketing Genre</t>
  </si>
  <si>
    <t>AssetArchive offers web service call to insert an asset so that the ArchivePreviewService can update the archive when new assets become available</t>
  </si>
  <si>
    <t>AssetArchive offers web service call to return the count of all preview assets for an ORAC episode so that OLC can display the HasPreview flag</t>
  </si>
  <si>
    <t>As a user I want to view the assets tab for an MCI</t>
  </si>
  <si>
    <t>6.9
was 6.1</t>
  </si>
  <si>
    <t>As a user I want to be able to replace an existing asset with different contents</t>
  </si>
  <si>
    <t>As a user I want to make assets live, and make them unlive</t>
  </si>
  <si>
    <t>As a user I want to store one or more episode photos in WAM</t>
  </si>
  <si>
    <t>As an admin user I want to search for and view all previews that exist on the intranet (high-res version), searching by MarketingCatalogueItem so that I can grant access to one or more of them.  (Feature 383.1 allowed for the searching and display, this is an addition to add the grant access functionality)  Note FP of 1 assumes that grant access has already been built elsewhere</t>
  </si>
  <si>
    <t>7.22/7.33</t>
  </si>
  <si>
    <t>7.20/7.21</t>
  </si>
  <si>
    <t>As after-sales admin, I want to be able to search for a client who has purchased a programme, and grant them after-sales permission for a SKU so that they will be able to access the after-sales assets for that SKU for a set period of time.  User should get an email.</t>
  </si>
  <si>
    <t>As a systems support person, I want to be able to run a script to ensure that all assets that should be on the CDN are there.  This would be used for instance in the event of a disk failure on the CDN.</t>
  </si>
  <si>
    <t xml:space="preserve"> When the production details screen  "Save and Close" button is pressed I want to delete the New programme reminder from FG's list, and insert the Marketing Plan reminder into KF's list.  When the Marketing plan "Save" button is pressed I want to  delete the New programme reminder from FG's list, and delete the Marketing Plan reminder into KF's list if it is there</t>
  </si>
  <si>
    <t>As an Safari user I want to see the same experience as in Internet Explorer</t>
  </si>
  <si>
    <t>Check Total</t>
  </si>
  <si>
    <t>As a user I want to see a single/multiple assets per asset type, to support EPK assets initially</t>
  </si>
  <si>
    <t>As an after-sales admin I wish to search for users that have after-sales and show  'Current After Sales' totals</t>
  </si>
  <si>
    <t>As an after-sales admin, after I have searched for programmes, I wish to see the 'Current Access' totals against each programme, and current totals of each asset type</t>
  </si>
  <si>
    <t>As a user, I want to be able to hit the back button in the browser and have the site behave as I would expect, (for instance just redrawing the previous screen)</t>
  </si>
  <si>
    <t>various pages</t>
  </si>
  <si>
    <t>Content management</t>
  </si>
  <si>
    <t>10.x</t>
  </si>
  <si>
    <t>Kellie's work</t>
  </si>
  <si>
    <t>Bugs</t>
  </si>
  <si>
    <t>5.1 to 5.4</t>
  </si>
  <si>
    <t>?every iteration</t>
  </si>
  <si>
    <t>7.12 and 7.13</t>
  </si>
  <si>
    <t>Promote / demote asset (publish)</t>
  </si>
  <si>
    <t>Programme copy</t>
  </si>
  <si>
    <t>5.1, 5.3 and 5.5</t>
  </si>
  <si>
    <t>When the save button is pressed on the create marketing plan page, the "create marketing plan reminder" is deleted.</t>
  </si>
  <si>
    <t>As a user I want to be able to search for  ORAC products and see if there are MCIs so I can move to the MCI or create a new one</t>
  </si>
  <si>
    <t>Set up the default task types from section 4</t>
  </si>
  <si>
    <t>%</t>
  </si>
  <si>
    <t>as a user signing up via the internet as a staff user, my account should not be activated immediately. I want to receive an email with a hyperlink to an intranet page that activates my account, so that the site verifies that I am really a staff user."  (note that we need to be sure that all 'staff users' will be able to access this intranet activation page) also fix bug 1242 at the same time</t>
  </si>
  <si>
    <t>As a user I want to see useful web links relevant to the MarketingCatalogueItem displayed on the Marketing Materials Section and when I click on them they open in a new window</t>
  </si>
  <si>
    <t>As a user I want to see all pdfs open in a pdf viewer if that is available on the user's PC</t>
  </si>
  <si>
    <t>As a user looking at my todo list I want to be able to sort the columns by clicking any of the activity column headings</t>
  </si>
  <si>
    <t>Create basic CSS layout framework for OLC Admin site</t>
  </si>
  <si>
    <t>As a content Administrator, I want to be able to create News Items that don't relate to a particular MCI, and will have up to three assets associated with them</t>
  </si>
  <si>
    <t>As a content administrator, I want to be able to review and amend the news items that will appear on the news &amp; ratings page</t>
  </si>
  <si>
    <t>As a content administrator, I want to be able to review and amend the news items that will appear for a particular marketing genre.</t>
  </si>
  <si>
    <t>Feauture Pts Completed</t>
  </si>
  <si>
    <t>?</t>
  </si>
  <si>
    <t>Estimated : Actual Man Hours</t>
  </si>
  <si>
    <t>Actual Man-hours Used</t>
  </si>
  <si>
    <t>Search</t>
  </si>
  <si>
    <t>As a user I want to be able to access an FAQ screen  (assumes this is a just a single list of FAQs)</t>
  </si>
  <si>
    <t>Regional/Foreign language version home pages (NEEDS FURTHER ANALYSIS)</t>
  </si>
  <si>
    <t>As a user I want to see strand URLs automatically added to the programme pages (includes CMS strand list page)</t>
  </si>
  <si>
    <t>As a user I want to see announcements of improvements to the site when I next visit (includes announcements CMS page)</t>
  </si>
  <si>
    <t>As an sales administrator, and OLC admin user I want to be able to see a list of all Preview and DVD requests (NEEDS FURTHER ANALYSIS)</t>
  </si>
  <si>
    <t>As a developer I want to see a diagnostics page to show the health of the ORAC to WAM  messaging link.</t>
  </si>
  <si>
    <t>weeks left after 31 March 2008</t>
  </si>
  <si>
    <t>Contingency</t>
  </si>
  <si>
    <t>VELOCITY</t>
  </si>
  <si>
    <t>Larger team with 5% contingency</t>
  </si>
  <si>
    <t>Smaller team with 5% contingency</t>
  </si>
  <si>
    <t>ArchivePreviewService</t>
  </si>
  <si>
    <t>On Hold</t>
  </si>
  <si>
    <t>As an after-sales admin, I want to be able to search for a client who has purchased a programme, and grant them after-sales permission for a SKU so that they will be able to access the after-sales assets for that SKU for a set period of time  User should get an email</t>
  </si>
  <si>
    <t xml:space="preserve">6.4 and 6.5
 </t>
  </si>
  <si>
    <t>10.1 and 15.1</t>
  </si>
  <si>
    <t>Programme Page</t>
  </si>
  <si>
    <t xml:space="preserve">Links to movie clips in the Electronic Press Kit will be displayed, and if clicked will run the movie in the window in the same area as the promo clip.  </t>
  </si>
  <si>
    <t>Mini Catalogue</t>
  </si>
  <si>
    <t>Indie Logo</t>
  </si>
  <si>
    <t>MarketingCatalogueItems that are inactive (see business rule #1) will never, ever be included in the search results</t>
  </si>
  <si>
    <t>Preview service</t>
  </si>
  <si>
    <t>Electronic Press Kit</t>
  </si>
  <si>
    <t>As a user viewing the Marketing Materials tab on the programme page, I want a Marketing Kit link which allows me to download a zip file containing a group of assets related to that MCI, from a fixed list of asset types.</t>
  </si>
  <si>
    <t>As content admin, I want to be able to create / edit / delete a list of Themed Promotions, each of which has an associated PDF document (replacing the developers' Time New Roman screen)</t>
  </si>
  <si>
    <t>As an unregistered or non-logged-in user, if I try to view any page on the OLC site, but I do not have a supported browser I will not be logged in and  will be redirected to a page that offers information</t>
  </si>
  <si>
    <r>
      <t xml:space="preserve">As a user of OLC I only want to see programmes that are active based on the ORAC </t>
    </r>
    <r>
      <rPr>
        <b/>
        <sz val="8"/>
        <rFont val="Tahoma"/>
        <family val="2"/>
      </rPr>
      <t>AND</t>
    </r>
    <r>
      <rPr>
        <sz val="8"/>
        <rFont val="Tahoma"/>
        <family val="2"/>
      </rPr>
      <t xml:space="preserve"> WAM "active" business rules</t>
    </r>
  </si>
  <si>
    <t>Housekeep Inactive MCIs</t>
  </si>
  <si>
    <t>Primary Marketing Genres</t>
  </si>
  <si>
    <t>WAM asset migration</t>
  </si>
  <si>
    <t>After sales migration</t>
  </si>
  <si>
    <t>216.2.4a</t>
  </si>
  <si>
    <t>216.2.4b</t>
  </si>
  <si>
    <t>AAPS should send previews to streaming akamai account</t>
  </si>
  <si>
    <t>a</t>
  </si>
  <si>
    <t>Preview requests</t>
  </si>
  <si>
    <t>Suppose there are 2 MCIs that both show the same episode.  If I ask for previews to MCI 1, I expect that "my previews" will show "MCI 1" and not a random selection from "MCI 1" and "MCI 2"</t>
  </si>
  <si>
    <t>25 / 26</t>
  </si>
  <si>
    <t>From</t>
  </si>
  <si>
    <t>To</t>
  </si>
  <si>
    <t>Preview Service</t>
  </si>
  <si>
    <t>What</t>
  </si>
  <si>
    <t>OLC3  migration tasks</t>
  </si>
  <si>
    <t>Product catalogue metadata including genres</t>
  </si>
  <si>
    <t>MCI metadata</t>
  </si>
  <si>
    <t>AAS</t>
  </si>
  <si>
    <t>Akamai</t>
  </si>
  <si>
    <t>Discus assets and metadata</t>
  </si>
  <si>
    <t>Preview assets and metadata</t>
  </si>
  <si>
    <t>OLC2</t>
  </si>
  <si>
    <t>After sales tokens</t>
  </si>
  <si>
    <t>Preview tokens</t>
  </si>
  <si>
    <t>SSO</t>
  </si>
  <si>
    <t>WAM assets and metadata</t>
  </si>
  <si>
    <t>User favourites</t>
  </si>
  <si>
    <t>139, 431</t>
  </si>
  <si>
    <t>432 assets</t>
  </si>
  <si>
    <t>416 data</t>
  </si>
  <si>
    <t>FPs</t>
  </si>
  <si>
    <t>done in iteration 12</t>
  </si>
  <si>
    <t>done in iteration 16</t>
  </si>
  <si>
    <t>done in iteration 10</t>
  </si>
  <si>
    <t>Feature #</t>
  </si>
  <si>
    <t>done in iteration 11</t>
  </si>
  <si>
    <t>" "</t>
  </si>
  <si>
    <t>Don’t do it.</t>
  </si>
  <si>
    <t>zeroed from 7 points</t>
  </si>
  <si>
    <t>Update all email words (zero pints as done by Kerry and Kellie)</t>
  </si>
  <si>
    <t xml:space="preserve">  " "   ?</t>
  </si>
  <si>
    <t>Ensure we know if any services have gone down (heartbeat)</t>
  </si>
  <si>
    <t>Fix bugs - roughly 25% of a week</t>
  </si>
  <si>
    <t>As a sales exec I want to be emailed when a view-direct client is granted access to a preview</t>
  </si>
  <si>
    <t>As an admin user I want the admin ui to be clear and usable in the section where we add roles etc.</t>
  </si>
  <si>
    <t>Make sure New to Preview works (feature 75 done in i17)</t>
  </si>
  <si>
    <t>Preview cards (2x3, 3, 2, 2, 4 hours)</t>
  </si>
  <si>
    <t>As live support I want to know as soon as a message listener becomes unresponsive</t>
  </si>
  <si>
    <t>SEARCH address bugs and relevance</t>
  </si>
  <si>
    <t>make Favourites search link work on home page left hand menu, if required from UAT</t>
  </si>
  <si>
    <t>Add content for Home and Genre/News pages to UAT / LIVE</t>
  </si>
  <si>
    <t>Migrate preview metadata into AAS using existing script</t>
  </si>
  <si>
    <t>Production release</t>
  </si>
  <si>
    <t>Release OLC</t>
  </si>
  <si>
    <t>Release OLC Admin</t>
  </si>
  <si>
    <t>Release OLC AAS and AAPS</t>
  </si>
  <si>
    <t>Release Preview Service</t>
  </si>
  <si>
    <t xml:space="preserve">Add image thumbnails so they are shown in search results and on after sales pages </t>
  </si>
  <si>
    <t>optimise the way we use akamai storage</t>
  </si>
  <si>
    <t>release External Broker</t>
  </si>
  <si>
    <t>As a user I want to be able to see and select a link to Formats page, similar to the marketing genre pages, where I can read news items about format programmes.  The menu name should  be Formats and it should appear after the last marketing genre</t>
  </si>
  <si>
    <t>As a client of BBCWW who is viewing their after-sales assets, I want to be able to open a caption list or a photo and  view them before I download them.</t>
  </si>
  <si>
    <t>extra points available to be used with 3-developer team working for 9 weeks up to 28/3/08</t>
  </si>
  <si>
    <t xml:space="preserve">As a user viewing an MCI photos tab  I want the sort order to be by Version, then within each version, Generic first then Episodes in order, and within generic and episode, by photo name.  </t>
  </si>
  <si>
    <t>As a user I want to be able to store and retrieve non-MCI-related assets, i.e. any AssetType marked 'Task' (see #720)</t>
  </si>
  <si>
    <t>Text formatting</t>
  </si>
  <si>
    <r>
      <t xml:space="preserve">a new reminder called Final Ratings (Prompt date - </t>
    </r>
    <r>
      <rPr>
        <b/>
        <sz val="10"/>
        <color indexed="10"/>
        <rFont val="Arial"/>
        <family val="2"/>
      </rPr>
      <t>21</t>
    </r>
    <r>
      <rPr>
        <sz val="10"/>
        <rFont val="Arial"/>
        <family val="2"/>
      </rPr>
      <t xml:space="preserve"> days after last episode TX date / Due date - </t>
    </r>
    <r>
      <rPr>
        <b/>
        <sz val="10"/>
        <color indexed="10"/>
        <rFont val="Arial"/>
        <family val="2"/>
      </rPr>
      <t>28</t>
    </r>
    <r>
      <rPr>
        <sz val="10"/>
        <rFont val="Arial"/>
        <family val="2"/>
      </rPr>
      <t xml:space="preserve"> days after last episode TX date)</t>
    </r>
    <r>
      <rPr>
        <sz val="10"/>
        <rFont val="Arial"/>
      </rPr>
      <t xml:space="preserve">  (Cannot be added to WAM live in December 2007 as last episode Tx date is not available to the WAM reminders "template")</t>
    </r>
  </si>
  <si>
    <t>As a user I want to know that changes to marketing titles are handled in a robust way and that they are rolled back if any part of the various system interfaces fails part way during the change.  As an example:  Changing an MCI title would cause assets to be amended, reminders to be amended, messages to go out to other systems like OLC.  An unexpected failure part way through this process would leave things out of sync</t>
  </si>
  <si>
    <t xml:space="preserve">As an admin, I want to be able to view a particular user's current responsibilities to MCIs, Activities or Tasks, and re-allocate then (and thus any associated reminders) to another user. </t>
  </si>
  <si>
    <t>Promos - analysis / work required to establish whether a single 'version' of a promo can be saved in WAM that is in a suitable quality / encoding for other applications (i.e. digi app)</t>
  </si>
  <si>
    <t>Promos</t>
  </si>
  <si>
    <t>Admin - staff</t>
  </si>
  <si>
    <t xml:space="preserve">OLC3 </t>
  </si>
  <si>
    <t>Can A.D be used to de-activate staff users from OLC3 access</t>
  </si>
  <si>
    <t>Do if we have time</t>
  </si>
  <si>
    <t>Not to be done in Phase 1</t>
  </si>
  <si>
    <t>Milestone Release</t>
  </si>
  <si>
    <t>Target Release</t>
  </si>
  <si>
    <t>Status</t>
  </si>
  <si>
    <t>To do</t>
  </si>
  <si>
    <t>Development</t>
  </si>
  <si>
    <t>Systest</t>
  </si>
  <si>
    <t>UAT</t>
  </si>
  <si>
    <t>Waiting for Live</t>
  </si>
  <si>
    <t>Live</t>
  </si>
  <si>
    <t>All live pre-sales assets in WAM should be visible on the catalogue - spray StoreAssets msg</t>
  </si>
  <si>
    <t>Deleted</t>
  </si>
  <si>
    <t>Durable subscribers: If a messaging listener goes off line for any reason, messages should not be lost, and should be replayed when it comes back on line</t>
  </si>
  <si>
    <t>OLC 3.0.0 (beta) "Search"</t>
  </si>
  <si>
    <t>OLC 3.0.2 (beta) "Showcase"</t>
  </si>
  <si>
    <t>OLC 3.0.1 (beta) "Previews"</t>
  </si>
  <si>
    <t>OLC 3.0.3 (beta) "Pre-Sales in After-Sales"</t>
  </si>
  <si>
    <t>OLC 3.0.4 (beta) "Photos in After-Sales"</t>
  </si>
  <si>
    <t>OLC 3.0.5 (beta) "Discus in After-Sales"</t>
  </si>
  <si>
    <t>When an admin grants access to a preview, the file should automatically be copied onto Akamai so that the user can view it</t>
  </si>
  <si>
    <t>Story</t>
  </si>
  <si>
    <t>Old Points</t>
  </si>
  <si>
    <t>New Points</t>
  </si>
  <si>
    <t>Details</t>
  </si>
  <si>
    <t>Who</t>
  </si>
  <si>
    <t>Date</t>
  </si>
  <si>
    <t>in planning, javascript looked more complex than was estimated</t>
  </si>
  <si>
    <t>Matt / SK</t>
  </si>
  <si>
    <t>deploying is not that hard!</t>
  </si>
  <si>
    <t>Matt / Ian</t>
  </si>
  <si>
    <t>Matt / Brett</t>
  </si>
  <si>
    <t>it's just a task, part of story 290</t>
  </si>
  <si>
    <t>Matt</t>
  </si>
  <si>
    <t>done! (we only get one broker in the DMZ)</t>
  </si>
  <si>
    <t>added in points from 239</t>
  </si>
  <si>
    <t>ideally we need to do the upload thru WAM so that the AAS doesn't get full of rubbish. We may also need to build a rough screen for managing the news data</t>
  </si>
  <si>
    <t>not that hard, done as part of 290</t>
  </si>
  <si>
    <t>Hold</t>
  </si>
  <si>
    <t>Review feedback given to users in OLC</t>
  </si>
  <si>
    <t>Covering all work Kellie and Johan will do to polish the OLC UI</t>
  </si>
  <si>
    <t>I suspect this will turn out to be more complicated that one-pointer</t>
  </si>
  <si>
    <t>WAM 1.3 (live) "Photos"</t>
  </si>
  <si>
    <t>this is ridiculously easy!</t>
  </si>
  <si>
    <t>covered by 432</t>
  </si>
  <si>
    <t>a lot easier now that 432 is done</t>
  </si>
  <si>
    <t>this should never have been a story</t>
  </si>
  <si>
    <t>Story missed from list</t>
  </si>
  <si>
    <t>When a product is changed in ORAC that would make MCIs active or inactive, the sercah should reflect that</t>
  </si>
  <si>
    <t>Minor change request for new email boxes</t>
  </si>
  <si>
    <t>Ian/Matt</t>
  </si>
  <si>
    <t>Setup email addresses for regional emails to be received into (Kerry's email of 13 December)</t>
  </si>
  <si>
    <t>As an existing OLC2 user logging onto OLC3 for the first time, I should be sent to a special page to accept some legal Ts&amp;Cs before I can access the site.</t>
  </si>
  <si>
    <t>As a user who has previews availlable in OLC2, I expect the same preview to be ready to play as soon as I log in to OLC3</t>
  </si>
  <si>
    <t>When a new asset is added to Discus, it should be visible on the after-sales area of any user who has permissions on the right SKU</t>
  </si>
  <si>
    <t>Migrate photos into WAM: As a WAM user I expect all photo assets from OLC2 to be availlable to me</t>
  </si>
  <si>
    <t>As an after-sales user who has recently purchased a programme, I expect to be emailed a link to my after-sales area, where I can find pre-sales assets and photos related to that programme</t>
  </si>
  <si>
    <t>sku token causes file upload, then email</t>
  </si>
  <si>
    <t>As an after-sales user, I want to be able to preview a photo before I download it.</t>
  </si>
  <si>
    <t>store asset message causes token check and file upload</t>
  </si>
  <si>
    <t>tidy up DMS structure for photos</t>
  </si>
  <si>
    <t>discus service is live. Store assets message causes token check and file upload</t>
  </si>
  <si>
    <t>deleted</t>
  </si>
  <si>
    <t>now much easier following other similar work on preview service etc</t>
  </si>
  <si>
    <t>should be done as part of 391.6</t>
  </si>
  <si>
    <t>As an after-sales user, I expect that relevant photo assets for the SKUs I have purchased will be visible to me shortly after they've been added to WAM</t>
  </si>
  <si>
    <t>When a user is given after-sales access to a particular SKU, all relevant Discus assets should be made availlable to that user via the OLC</t>
  </si>
  <si>
    <t>As an after sales user I want to be able to see thumbnails of the photos on the after sales screens</t>
  </si>
  <si>
    <t>As a wam user I want to be able to store episode photos, generic photos and caption lists, and retrieve them in the same groupings</t>
  </si>
  <si>
    <t>migrate user &amp; tokens (after-sales too) and spray store-assets messages... Then wait</t>
  </si>
  <si>
    <t>As a wam user clicking an show on OLC link from WAM I want to be taken to the www.olc site</t>
  </si>
  <si>
    <t>As a user typing www.bbcworldwidetv.com I expect to see OLC3</t>
  </si>
  <si>
    <t>As an OLC2 user logging into OLC3's after sales area, I expect to see photo assets for any programmes I have after-sales on.</t>
  </si>
  <si>
    <t>As a OLC2 user with after-sales, I want to be able to search for and download any pre-sales assets (info sheets etc) that are related to the SKU I have purchased</t>
  </si>
  <si>
    <t>after-sales tokens have migrated OK</t>
  </si>
  <si>
    <t>spray photos from WAM for all existing users</t>
  </si>
  <si>
    <t>spray discus assets for all existing users</t>
  </si>
  <si>
    <t>As an OLC2 user in after-sales, I expect to see discus assets for any programmes I have after-sales on</t>
  </si>
  <si>
    <t>catch-up migration of users &amp; assets that were granted since 3.0.1</t>
  </si>
  <si>
    <t>OLC 3.0.8 (live) "Service Pack"</t>
  </si>
  <si>
    <t>As a user I want to see the results of a one-off migration of the various types of contributor names in ORAC so that appear on the OLC Programme Page under the appropriate headings.  i.e. not live updates via messaging</t>
  </si>
  <si>
    <t>As a user I want to see the various types of contributor names in ORAC appear on the OLC Programme Page under the appropriate headings, as soon as they are changed in ORAC.  i.e. do live updates via messaging</t>
  </si>
  <si>
    <t>OLC 3.0.6 (live) "Fine tuning"</t>
  </si>
  <si>
    <t>OLC 3.0.7 (live) "Go-Live"</t>
  </si>
  <si>
    <t>Clean up weblinks in WAM Live so we don't link to broken links</t>
  </si>
  <si>
    <t>Provide a friendly error page in OLC</t>
  </si>
  <si>
    <t>As a user who has access to OLC2, I expect to be able to see the same information in OLC3</t>
  </si>
  <si>
    <t>OLC 3.0.2.1 (Users and Admin)</t>
  </si>
  <si>
    <t>Ensure MIP website is stored on a server that the OLC3 front page "Trade markets" can access.  No work for the OLC3 team.  Should be done by whoever hosts the MIP tv site</t>
  </si>
  <si>
    <t>PHASE II FEATURES BELOW</t>
  </si>
  <si>
    <t>As a user I want to re-enter my current password before changing it so that somebody else cannot change it for a joke</t>
  </si>
  <si>
    <t>If OLC3 needs to be deployed or breeaks, assets should continue to be copied as normal</t>
  </si>
  <si>
    <t>AAPS should only send one error message email per badly formed preview filename so that we notice new files with bad names</t>
  </si>
  <si>
    <t>AS an OLC3 user I would like the sub genre on advanced serach page to load without reloading the page so that I cannot search without the genre when I think I have selected one</t>
  </si>
  <si>
    <t>As an OLC/OLC Admin user I expect to receive the correct emails with no errors for all functions that create emails</t>
  </si>
  <si>
    <t>As an OLC/OLC Admin user I expect the expiry dates on preview to be accurate and no errors to occur</t>
  </si>
  <si>
    <t>As an OLC/OLC Admin user I expect all search results to behave as expected</t>
  </si>
  <si>
    <t>As an OLC/OLC Admin user registering or updating my details I expect it all to work as it is meant to</t>
  </si>
  <si>
    <t xml:space="preserve">As an OLC user I expect the search to be elegant, accurate and return clear results </t>
  </si>
  <si>
    <t>As an OLC user I don't want to encounter any bugs!</t>
  </si>
  <si>
    <t>As a user of WAM I expect everything related to Asets to work as it is meant to</t>
  </si>
  <si>
    <t>As a WAM users I don't expect to have any bugs in the system</t>
  </si>
  <si>
    <t>After sales bugs</t>
  </si>
  <si>
    <t>WAM should check AAS at the end of each day making sure all it's live assets are on the CDN and all it's live assets have been withdrawn from the CDN</t>
  </si>
  <si>
    <t>As an OLC Admin In-house preview user, I expect to be able to filetr out programmes that have no previews without the screen being taken up with programmes that have no preveiws</t>
  </si>
  <si>
    <t>Asset Archive - As a user I expect all assets I put into the system to be shown on OLC correctlly</t>
  </si>
  <si>
    <t>new feature since planning</t>
  </si>
  <si>
    <t>As an OLC2 user with admin access, I expect to get the same or equivalent privilages when I try to access OLC3's admin site</t>
  </si>
  <si>
    <t>Re-estimated as 1 point instead of 5. Some work completed as part of another story</t>
  </si>
  <si>
    <t>New to Pre Sales</t>
  </si>
  <si>
    <t>As a Discus user, when I delete an asset I expect it to be removed fomr the OLC</t>
  </si>
  <si>
    <t>was Akamai download manager</t>
  </si>
  <si>
    <t>As a developer maintaining the OLC suite of sites and services I want to be provided with more intelligent information about the services that are supposed to be listening and responding to each other so that if a service stops behaving as expected I will be able to respond appropriately</t>
  </si>
  <si>
    <t>As a client viewing my aftersales area  I expect to be able to filter the SKUs by those that are going to expire in the next 30 days and those that have new files in the last 30 days</t>
  </si>
  <si>
    <t>As a client on OLC viewing my aftersales section I expect the thumbnail displayed with the SKU to by the right size and link to the assets page for the SKU</t>
  </si>
  <si>
    <t>As a client viewing assets for a SKU, I expect it to be quick and easy to find the files I want”</t>
  </si>
  <si>
    <t>As a client on OLC viewing my aftersales section I expect to be able to remove SKUs from the list in a satisfactory manner</t>
  </si>
  <si>
    <r>
      <t xml:space="preserve">As a OlcAdmin user I want to be able to grant access to aftersales assets for SKUs to OLC users so that they can view aftersales assets on the OLC website” </t>
    </r>
    <r>
      <rPr>
        <b/>
        <sz val="8"/>
        <rFont val="Tahoma"/>
        <family val="2"/>
      </rPr>
      <t xml:space="preserve">and </t>
    </r>
    <r>
      <rPr>
        <sz val="8"/>
        <rFont val="Tahoma"/>
        <family val="2"/>
      </rPr>
      <t>“As an OLC Admin user I would like the After Sales UI area to be clear, consistent and cleanly designed</t>
    </r>
  </si>
  <si>
    <t>Already Done</t>
  </si>
  <si>
    <t>Kerry checked outstanding list (14/03/08) and these features have already been done</t>
  </si>
  <si>
    <t>As a Wam user who has browsed to a photo asset so that it can be stored on WAM before selecting the 'genric' or 'episode' options, I expect the system to store the path to the asset so that I do not have to re-browse the asset path after selecting the photo type</t>
  </si>
  <si>
    <t>As a user of OLC Admin, I want the home page to have a summary of  what’s available in  each section of  Admin and links to each of those sections</t>
  </si>
  <si>
    <t xml:space="preserve">As a Wam user I expect all the OLC2 assets to have been migrated properly </t>
  </si>
  <si>
    <t>Duplicate of 789</t>
  </si>
  <si>
    <t>Download zip of all assets in basket</t>
  </si>
  <si>
    <t>User gets feedback while basket is built</t>
  </si>
  <si>
    <t>Queuing files into/out of basket</t>
  </si>
  <si>
    <t>Zip file is structured so it makes snese to user</t>
  </si>
  <si>
    <t>Added to IT list 15/04/08</t>
  </si>
  <si>
    <t>Ensure systems are able to cope with bug messages e.g. Eastenders</t>
  </si>
  <si>
    <t>As an After Sales user bulk downloading assets. If an asset in my basket has been removed from the CDN after I have added it, it should be removed from my basket and I should be notified.</t>
  </si>
  <si>
    <t>Added to Biz list 15/04/08</t>
  </si>
  <si>
    <t>Mark OLC2 inactive &amp; Deleted assets as 'not live'</t>
  </si>
  <si>
    <t>Extra feature - determined after migration scripts run</t>
  </si>
</sst>
</file>

<file path=xl/styles.xml><?xml version="1.0" encoding="utf-8"?>
<styleSheet xmlns="http://schemas.openxmlformats.org/spreadsheetml/2006/main">
  <numFmts count="3">
    <numFmt numFmtId="164" formatCode="0.0"/>
    <numFmt numFmtId="172" formatCode="dd/mm"/>
    <numFmt numFmtId="178" formatCode="dd/mm/yyyy;@"/>
  </numFmts>
  <fonts count="35">
    <font>
      <sz val="10"/>
      <name val="Arial"/>
    </font>
    <font>
      <sz val="10"/>
      <name val="Arial"/>
    </font>
    <font>
      <u/>
      <sz val="10"/>
      <color indexed="12"/>
      <name val="Arial"/>
      <family val="2"/>
    </font>
    <font>
      <b/>
      <sz val="10"/>
      <name val="Arial"/>
      <family val="2"/>
    </font>
    <font>
      <sz val="8"/>
      <name val="Arial"/>
      <family val="2"/>
    </font>
    <font>
      <b/>
      <sz val="9"/>
      <color indexed="81"/>
      <name val="Arial"/>
      <family val="2"/>
    </font>
    <font>
      <sz val="10"/>
      <name val="Arial"/>
      <family val="2"/>
    </font>
    <font>
      <sz val="8"/>
      <color indexed="81"/>
      <name val="Tahoma"/>
      <family val="2"/>
    </font>
    <font>
      <b/>
      <sz val="8"/>
      <color indexed="81"/>
      <name val="Tahoma"/>
      <family val="2"/>
    </font>
    <font>
      <sz val="8"/>
      <name val="Tahoma"/>
      <family val="2"/>
    </font>
    <font>
      <sz val="8"/>
      <name val="Arial"/>
      <family val="2"/>
    </font>
    <font>
      <b/>
      <sz val="8"/>
      <name val="Tahoma"/>
      <family val="2"/>
    </font>
    <font>
      <sz val="10"/>
      <name val="Tahoma"/>
      <family val="2"/>
    </font>
    <font>
      <b/>
      <sz val="10"/>
      <name val="Arial"/>
      <family val="2"/>
    </font>
    <font>
      <sz val="12"/>
      <name val="Tahoma"/>
      <family val="2"/>
    </font>
    <font>
      <sz val="12"/>
      <name val="Arial"/>
      <family val="2"/>
    </font>
    <font>
      <b/>
      <sz val="12"/>
      <name val="Tahoma"/>
      <family val="2"/>
    </font>
    <font>
      <sz val="12"/>
      <name val="Arial"/>
      <family val="2"/>
    </font>
    <font>
      <b/>
      <sz val="9"/>
      <name val="Arial"/>
      <family val="2"/>
    </font>
    <font>
      <sz val="9"/>
      <name val="Arial"/>
      <family val="2"/>
    </font>
    <font>
      <b/>
      <sz val="12"/>
      <name val="Arial"/>
      <family val="2"/>
    </font>
    <font>
      <sz val="14"/>
      <name val="Tahoma"/>
      <family val="2"/>
    </font>
    <font>
      <u/>
      <sz val="8"/>
      <name val="Tahoma"/>
      <family val="2"/>
    </font>
    <font>
      <sz val="10"/>
      <name val="Arial"/>
      <family val="2"/>
    </font>
    <font>
      <sz val="10"/>
      <color indexed="10"/>
      <name val="Arial"/>
      <family val="2"/>
    </font>
    <font>
      <sz val="12"/>
      <name val="Times New Roman"/>
      <family val="1"/>
    </font>
    <font>
      <sz val="10"/>
      <color indexed="12"/>
      <name val="Arial"/>
      <family val="2"/>
    </font>
    <font>
      <sz val="11"/>
      <name val="Tahoma"/>
      <family val="2"/>
    </font>
    <font>
      <b/>
      <sz val="10"/>
      <color indexed="10"/>
      <name val="Arial"/>
      <family val="2"/>
    </font>
    <font>
      <b/>
      <sz val="10"/>
      <name val="Arial"/>
      <family val="2"/>
    </font>
    <font>
      <b/>
      <sz val="11"/>
      <name val="Tahoma"/>
      <family val="2"/>
    </font>
    <font>
      <i/>
      <sz val="10"/>
      <name val="Tahoma"/>
      <family val="2"/>
    </font>
    <font>
      <sz val="11"/>
      <color rgb="FF9C0006"/>
      <name val="Calibri"/>
      <family val="2"/>
      <scheme val="minor"/>
    </font>
    <font>
      <b/>
      <sz val="13"/>
      <color theme="3"/>
      <name val="Calibri"/>
      <family val="2"/>
      <scheme val="minor"/>
    </font>
    <font>
      <b/>
      <sz val="11"/>
      <color theme="1"/>
      <name val="Calibri"/>
      <family val="2"/>
      <scheme val="minor"/>
    </font>
  </fonts>
  <fills count="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11"/>
        <bgColor indexed="64"/>
      </patternFill>
    </fill>
    <fill>
      <patternFill patternType="solid">
        <fgColor rgb="FFFFC7CE"/>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medium">
        <color indexed="64"/>
      </top>
      <bottom style="thick">
        <color indexed="64"/>
      </bottom>
      <diagonal/>
    </border>
    <border>
      <left/>
      <right/>
      <top/>
      <bottom style="thick">
        <color theme="4" tint="0.499984740745262"/>
      </bottom>
      <diagonal/>
    </border>
    <border>
      <left/>
      <right/>
      <top style="thin">
        <color theme="4"/>
      </top>
      <bottom style="double">
        <color theme="4"/>
      </bottom>
      <diagonal/>
    </border>
  </borders>
  <cellStyleXfs count="6">
    <xf numFmtId="0" fontId="0" fillId="0" borderId="0"/>
    <xf numFmtId="0" fontId="32" fillId="6" borderId="0" applyNumberFormat="0" applyBorder="0" applyAlignment="0" applyProtection="0"/>
    <xf numFmtId="0" fontId="33" fillId="0" borderId="4" applyNumberFormat="0" applyFill="0" applyAlignment="0" applyProtection="0"/>
    <xf numFmtId="0" fontId="2" fillId="0" borderId="0" applyNumberFormat="0" applyFill="0" applyBorder="0" applyAlignment="0" applyProtection="0">
      <alignment vertical="top"/>
      <protection locked="0"/>
    </xf>
    <xf numFmtId="0" fontId="6" fillId="0" borderId="0"/>
    <xf numFmtId="0" fontId="34" fillId="0" borderId="5" applyNumberFormat="0" applyFill="0" applyAlignment="0" applyProtection="0"/>
  </cellStyleXfs>
  <cellXfs count="178">
    <xf numFmtId="0" fontId="0" fillId="0" borderId="0" xfId="0"/>
    <xf numFmtId="0" fontId="0" fillId="0" borderId="0" xfId="0" applyFill="1" applyAlignment="1">
      <alignment vertical="top"/>
    </xf>
    <xf numFmtId="0" fontId="0" fillId="0" borderId="0" xfId="0" applyFill="1" applyBorder="1" applyAlignment="1">
      <alignment vertical="top"/>
    </xf>
    <xf numFmtId="164" fontId="0" fillId="0" borderId="0" xfId="0" applyNumberFormat="1"/>
    <xf numFmtId="2" fontId="0" fillId="0" borderId="0" xfId="0" applyNumberFormat="1"/>
    <xf numFmtId="0" fontId="3" fillId="0" borderId="1" xfId="0" applyFont="1" applyBorder="1" applyAlignment="1">
      <alignment textRotation="41"/>
    </xf>
    <xf numFmtId="164" fontId="3" fillId="0" borderId="1" xfId="0" applyNumberFormat="1" applyFont="1" applyBorder="1" applyAlignment="1">
      <alignment textRotation="41"/>
    </xf>
    <xf numFmtId="2" fontId="3" fillId="0" borderId="1" xfId="0" applyNumberFormat="1" applyFont="1" applyBorder="1" applyAlignment="1">
      <alignment textRotation="41"/>
    </xf>
    <xf numFmtId="0" fontId="3" fillId="0" borderId="0" xfId="0" applyFont="1" applyAlignment="1">
      <alignment textRotation="41"/>
    </xf>
    <xf numFmtId="0" fontId="10" fillId="0" borderId="0" xfId="0" applyFont="1"/>
    <xf numFmtId="0" fontId="11" fillId="2" borderId="0" xfId="0" applyFont="1" applyFill="1" applyAlignment="1">
      <alignment vertical="top" wrapText="1"/>
    </xf>
    <xf numFmtId="0" fontId="12" fillId="0" borderId="0" xfId="0" applyFont="1" applyFill="1" applyAlignment="1">
      <alignmen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Fill="1" applyAlignment="1">
      <alignment vertical="top"/>
    </xf>
    <xf numFmtId="0" fontId="9" fillId="0" borderId="0" xfId="0" applyFont="1" applyFill="1" applyAlignment="1">
      <alignment vertical="top" wrapText="1"/>
    </xf>
    <xf numFmtId="0" fontId="9" fillId="0" borderId="0" xfId="1" applyFont="1" applyFill="1" applyAlignment="1">
      <alignment vertical="top" wrapText="1"/>
    </xf>
    <xf numFmtId="0" fontId="9" fillId="0" borderId="0" xfId="0" applyNumberFormat="1" applyFont="1" applyFill="1" applyAlignment="1">
      <alignment vertical="top" wrapText="1"/>
    </xf>
    <xf numFmtId="0" fontId="9" fillId="0" borderId="0" xfId="1" applyNumberFormat="1" applyFont="1" applyFill="1" applyAlignment="1">
      <alignment vertical="top" wrapText="1"/>
    </xf>
    <xf numFmtId="0" fontId="0" fillId="2" borderId="0" xfId="0" applyFill="1" applyAlignment="1">
      <alignment vertical="top"/>
    </xf>
    <xf numFmtId="0" fontId="1" fillId="3" borderId="0" xfId="0" applyFont="1" applyFill="1"/>
    <xf numFmtId="0" fontId="9" fillId="0" borderId="0" xfId="0" applyNumberFormat="1" applyFont="1" applyAlignment="1">
      <alignment vertical="top" wrapText="1"/>
    </xf>
    <xf numFmtId="0" fontId="9" fillId="0" borderId="0" xfId="0" applyFont="1" applyBorder="1" applyAlignment="1">
      <alignment vertical="top"/>
    </xf>
    <xf numFmtId="0" fontId="9" fillId="0" borderId="0" xfId="0" applyFont="1" applyBorder="1" applyAlignment="1">
      <alignment vertical="top" wrapText="1"/>
    </xf>
    <xf numFmtId="1" fontId="3" fillId="0" borderId="1" xfId="0" applyNumberFormat="1" applyFont="1" applyBorder="1" applyAlignment="1">
      <alignment textRotation="41"/>
    </xf>
    <xf numFmtId="1" fontId="0" fillId="0" borderId="0" xfId="0" applyNumberFormat="1"/>
    <xf numFmtId="0" fontId="10" fillId="0" borderId="0" xfId="0" applyFont="1" applyAlignment="1">
      <alignment vertical="top"/>
    </xf>
    <xf numFmtId="0" fontId="10" fillId="0" borderId="0" xfId="0" applyFont="1" applyAlignment="1">
      <alignment vertical="top" wrapText="1"/>
    </xf>
    <xf numFmtId="0" fontId="12" fillId="3" borderId="0" xfId="0" applyFont="1" applyFill="1" applyAlignment="1">
      <alignment vertical="top"/>
    </xf>
    <xf numFmtId="0" fontId="0" fillId="0" borderId="0" xfId="0" applyAlignment="1">
      <alignment vertical="top"/>
    </xf>
    <xf numFmtId="0" fontId="13" fillId="0" borderId="0" xfId="0" applyFont="1" applyAlignment="1">
      <alignment vertical="top"/>
    </xf>
    <xf numFmtId="0" fontId="9" fillId="3" borderId="0" xfId="0" applyFont="1" applyFill="1" applyAlignment="1">
      <alignment vertical="top"/>
    </xf>
    <xf numFmtId="0" fontId="9" fillId="3" borderId="0" xfId="0" applyFont="1" applyFill="1" applyAlignment="1">
      <alignment vertical="top" wrapText="1"/>
    </xf>
    <xf numFmtId="0" fontId="11" fillId="3" borderId="0" xfId="0" applyFont="1" applyFill="1" applyAlignment="1">
      <alignment vertical="top"/>
    </xf>
    <xf numFmtId="0" fontId="11" fillId="2" borderId="0" xfId="0" applyFont="1" applyFill="1" applyAlignment="1">
      <alignment horizontal="left" vertical="top"/>
    </xf>
    <xf numFmtId="0" fontId="3" fillId="0" borderId="0" xfId="0" applyFont="1"/>
    <xf numFmtId="0" fontId="4" fillId="0" borderId="0" xfId="0" applyFont="1" applyFill="1" applyAlignment="1">
      <alignment vertical="top"/>
    </xf>
    <xf numFmtId="0" fontId="4" fillId="0" borderId="0" xfId="0" applyFont="1" applyFill="1" applyBorder="1" applyAlignment="1">
      <alignment vertical="top"/>
    </xf>
    <xf numFmtId="0" fontId="4" fillId="3" borderId="0" xfId="0" applyFont="1" applyFill="1"/>
    <xf numFmtId="0" fontId="4" fillId="0" borderId="0" xfId="0" applyFont="1"/>
    <xf numFmtId="0" fontId="14" fillId="0" borderId="0" xfId="0" applyFont="1" applyFill="1" applyAlignment="1">
      <alignment vertical="top"/>
    </xf>
    <xf numFmtId="0" fontId="15" fillId="0" borderId="0" xfId="0" applyFont="1"/>
    <xf numFmtId="0" fontId="9" fillId="0" borderId="0" xfId="0" applyFont="1" applyFill="1" applyAlignment="1">
      <alignment horizontal="left" vertical="top"/>
    </xf>
    <xf numFmtId="0" fontId="9" fillId="0" borderId="0" xfId="0" applyFont="1" applyFill="1" applyAlignment="1">
      <alignment horizontal="left" vertical="top" wrapText="1"/>
    </xf>
    <xf numFmtId="14" fontId="9" fillId="0" borderId="0" xfId="0" applyNumberFormat="1" applyFont="1" applyFill="1" applyAlignment="1">
      <alignment vertical="top"/>
    </xf>
    <xf numFmtId="0" fontId="16" fillId="2" borderId="0" xfId="0" applyFont="1" applyFill="1" applyAlignment="1">
      <alignment vertical="top"/>
    </xf>
    <xf numFmtId="0" fontId="14" fillId="0" borderId="0" xfId="0" applyFont="1" applyAlignment="1">
      <alignment vertical="top"/>
    </xf>
    <xf numFmtId="0" fontId="14" fillId="0" borderId="0" xfId="0" applyFont="1" applyBorder="1" applyAlignment="1">
      <alignment vertical="top"/>
    </xf>
    <xf numFmtId="0" fontId="14" fillId="3" borderId="0" xfId="0" applyFont="1" applyFill="1" applyAlignment="1">
      <alignment vertical="top"/>
    </xf>
    <xf numFmtId="0" fontId="17" fillId="0" borderId="0" xfId="0" applyFont="1" applyAlignment="1">
      <alignment vertical="top"/>
    </xf>
    <xf numFmtId="0" fontId="14" fillId="0" borderId="0" xfId="0" applyFont="1" applyAlignment="1">
      <alignment horizontal="left"/>
    </xf>
    <xf numFmtId="0" fontId="14" fillId="0" borderId="0" xfId="0" applyNumberFormat="1" applyFont="1" applyAlignment="1">
      <alignment vertical="top"/>
    </xf>
    <xf numFmtId="0" fontId="16" fillId="3" borderId="0" xfId="0" applyFont="1" applyFill="1" applyAlignment="1">
      <alignment vertical="top"/>
    </xf>
    <xf numFmtId="0" fontId="14" fillId="0" borderId="0" xfId="0" applyFont="1" applyAlignment="1"/>
    <xf numFmtId="0" fontId="14" fillId="0" borderId="0" xfId="0" applyFont="1" applyFill="1" applyAlignment="1">
      <alignment horizontal="left" vertical="top"/>
    </xf>
    <xf numFmtId="0" fontId="0" fillId="0" borderId="0" xfId="0" applyAlignment="1">
      <alignment vertical="top" wrapText="1"/>
    </xf>
    <xf numFmtId="0" fontId="11" fillId="2" borderId="0" xfId="0" applyFont="1" applyFill="1" applyAlignment="1">
      <alignment horizontal="left" vertical="top" wrapText="1"/>
    </xf>
    <xf numFmtId="0" fontId="0" fillId="3" borderId="0" xfId="0" applyFill="1"/>
    <xf numFmtId="0" fontId="9" fillId="0" borderId="0" xfId="0" applyNumberFormat="1" applyFont="1" applyBorder="1" applyAlignment="1">
      <alignment vertical="top" wrapText="1"/>
    </xf>
    <xf numFmtId="0" fontId="12" fillId="3" borderId="0" xfId="0" applyFont="1" applyFill="1" applyAlignment="1">
      <alignment vertical="top" wrapText="1"/>
    </xf>
    <xf numFmtId="0" fontId="4" fillId="0" borderId="0" xfId="0" applyFont="1" applyAlignment="1">
      <alignment vertical="top" wrapText="1"/>
    </xf>
    <xf numFmtId="0" fontId="4" fillId="0" borderId="0" xfId="0" applyFont="1" applyFill="1" applyAlignment="1">
      <alignment horizontal="left" vertical="top" wrapText="1"/>
    </xf>
    <xf numFmtId="0" fontId="9" fillId="0" borderId="0" xfId="0" applyFont="1" applyAlignment="1">
      <alignment horizontal="left" vertical="top" wrapText="1"/>
    </xf>
    <xf numFmtId="0" fontId="9" fillId="3" borderId="0" xfId="0" applyFont="1" applyFill="1" applyAlignment="1">
      <alignment horizontal="left" vertical="top" wrapText="1"/>
    </xf>
    <xf numFmtId="0" fontId="4" fillId="0" borderId="0" xfId="0" applyFont="1" applyAlignment="1">
      <alignment horizontal="left" vertical="top" wrapText="1"/>
    </xf>
    <xf numFmtId="0" fontId="10" fillId="0" borderId="0" xfId="0" applyFont="1" applyAlignment="1">
      <alignment horizontal="left" vertical="top" wrapText="1"/>
    </xf>
    <xf numFmtId="0" fontId="9" fillId="0" borderId="0" xfId="0" applyNumberFormat="1" applyFont="1" applyFill="1" applyAlignment="1">
      <alignment horizontal="left" vertical="top" wrapText="1"/>
    </xf>
    <xf numFmtId="0" fontId="0" fillId="0" borderId="0" xfId="0" applyAlignment="1">
      <alignment wrapText="1"/>
    </xf>
    <xf numFmtId="0" fontId="18" fillId="2" borderId="0" xfId="0" applyFont="1" applyFill="1" applyAlignment="1">
      <alignment vertical="top" wrapText="1"/>
    </xf>
    <xf numFmtId="0" fontId="18" fillId="2" borderId="0" xfId="0" applyFont="1" applyFill="1" applyAlignment="1">
      <alignment horizontal="left" vertical="top" wrapText="1"/>
    </xf>
    <xf numFmtId="0" fontId="19" fillId="0" borderId="0" xfId="0" applyFont="1" applyAlignment="1">
      <alignment vertical="top"/>
    </xf>
    <xf numFmtId="0" fontId="19" fillId="0" borderId="0" xfId="0" applyFont="1"/>
    <xf numFmtId="0" fontId="19" fillId="0" borderId="0" xfId="0" applyFont="1" applyFill="1" applyAlignment="1">
      <alignment vertical="top" wrapText="1"/>
    </xf>
    <xf numFmtId="0" fontId="19" fillId="3" borderId="0" xfId="0" applyFont="1" applyFill="1" applyAlignment="1">
      <alignment vertical="top"/>
    </xf>
    <xf numFmtId="0" fontId="18" fillId="3" borderId="0" xfId="0" applyFont="1" applyFill="1" applyAlignment="1">
      <alignment vertical="top"/>
    </xf>
    <xf numFmtId="0" fontId="19" fillId="3" borderId="0" xfId="0" applyFont="1" applyFill="1" applyAlignment="1">
      <alignment vertical="top" wrapText="1"/>
    </xf>
    <xf numFmtId="0" fontId="19" fillId="3" borderId="0" xfId="0" applyFont="1" applyFill="1" applyAlignment="1">
      <alignment horizontal="left" vertical="top"/>
    </xf>
    <xf numFmtId="0" fontId="19" fillId="0" borderId="0" xfId="0" applyFont="1" applyFill="1" applyAlignment="1">
      <alignment vertical="top"/>
    </xf>
    <xf numFmtId="0" fontId="18" fillId="0" borderId="0" xfId="0" applyFont="1" applyFill="1" applyAlignment="1">
      <alignment vertical="top"/>
    </xf>
    <xf numFmtId="0" fontId="19" fillId="0" borderId="0" xfId="0" applyFont="1" applyFill="1" applyAlignment="1">
      <alignment horizontal="left" vertical="top"/>
    </xf>
    <xf numFmtId="0" fontId="19" fillId="0" borderId="0" xfId="0" applyFont="1" applyAlignment="1">
      <alignment vertical="top" wrapText="1"/>
    </xf>
    <xf numFmtId="0" fontId="19" fillId="0" borderId="0" xfId="0" applyFont="1" applyFill="1" applyAlignment="1">
      <alignment horizontal="left" vertical="top" wrapText="1"/>
    </xf>
    <xf numFmtId="9" fontId="19" fillId="0" borderId="0" xfId="0" applyNumberFormat="1" applyFont="1" applyFill="1" applyAlignment="1">
      <alignment vertical="top" wrapText="1"/>
    </xf>
    <xf numFmtId="0" fontId="19" fillId="0" borderId="0" xfId="0" applyFont="1" applyAlignment="1">
      <alignment horizontal="left" vertical="top" wrapText="1"/>
    </xf>
    <xf numFmtId="9" fontId="19" fillId="0" borderId="0" xfId="0" applyNumberFormat="1" applyFont="1"/>
    <xf numFmtId="0" fontId="18" fillId="3" borderId="0" xfId="0" applyFont="1" applyFill="1" applyAlignment="1">
      <alignment vertical="top" wrapText="1"/>
    </xf>
    <xf numFmtId="0" fontId="19" fillId="3" borderId="0" xfId="0" applyFont="1" applyFill="1"/>
    <xf numFmtId="9" fontId="19" fillId="0" borderId="0" xfId="0" applyNumberFormat="1" applyFont="1" applyAlignment="1">
      <alignment vertical="top"/>
    </xf>
    <xf numFmtId="0" fontId="20" fillId="0" borderId="0" xfId="0" applyFont="1" applyAlignment="1">
      <alignment vertical="top"/>
    </xf>
    <xf numFmtId="0" fontId="18" fillId="0" borderId="0" xfId="0" applyFont="1" applyAlignment="1">
      <alignment vertical="top" wrapText="1"/>
    </xf>
    <xf numFmtId="9" fontId="19" fillId="0" borderId="0" xfId="0" applyNumberFormat="1" applyFont="1" applyAlignment="1">
      <alignment vertical="top" wrapText="1"/>
    </xf>
    <xf numFmtId="0" fontId="18" fillId="0" borderId="0" xfId="0" applyFont="1" applyFill="1" applyAlignment="1">
      <alignment vertical="top" wrapText="1"/>
    </xf>
    <xf numFmtId="0" fontId="11" fillId="0" borderId="0" xfId="0" applyFont="1" applyAlignment="1">
      <alignment vertical="top"/>
    </xf>
    <xf numFmtId="0" fontId="16" fillId="0" borderId="0" xfId="0" applyFont="1" applyFill="1" applyAlignment="1">
      <alignment vertical="top"/>
    </xf>
    <xf numFmtId="0" fontId="3" fillId="0" borderId="1" xfId="0" applyFont="1" applyBorder="1" applyAlignment="1">
      <alignment horizontal="left" textRotation="41"/>
    </xf>
    <xf numFmtId="14" fontId="0" fillId="0" borderId="0" xfId="0" applyNumberFormat="1"/>
    <xf numFmtId="3" fontId="0" fillId="0" borderId="0" xfId="0" applyNumberFormat="1"/>
    <xf numFmtId="3" fontId="0" fillId="0" borderId="2" xfId="0" applyNumberFormat="1" applyBorder="1"/>
    <xf numFmtId="3" fontId="3" fillId="0" borderId="3" xfId="0" applyNumberFormat="1" applyFont="1" applyBorder="1"/>
    <xf numFmtId="0" fontId="3" fillId="2" borderId="0" xfId="0" applyFont="1" applyFill="1" applyAlignment="1">
      <alignment horizontal="right"/>
    </xf>
    <xf numFmtId="0" fontId="18" fillId="2" borderId="0" xfId="0" applyFont="1" applyFill="1" applyAlignment="1">
      <alignment horizontal="right" vertical="top" wrapText="1"/>
    </xf>
    <xf numFmtId="0" fontId="2" fillId="0" borderId="0" xfId="3" applyFont="1" applyAlignment="1" applyProtection="1"/>
    <xf numFmtId="14" fontId="19" fillId="0" borderId="0" xfId="0" applyNumberFormat="1" applyFont="1" applyAlignment="1">
      <alignment vertical="top" wrapText="1"/>
    </xf>
    <xf numFmtId="2" fontId="9" fillId="0" borderId="0" xfId="0" applyNumberFormat="1" applyFont="1" applyFill="1" applyAlignment="1">
      <alignment horizontal="left" vertical="top" wrapText="1"/>
    </xf>
    <xf numFmtId="0" fontId="21" fillId="0" borderId="0" xfId="0" applyFont="1" applyAlignment="1">
      <alignment vertical="top" wrapText="1"/>
    </xf>
    <xf numFmtId="172" fontId="0" fillId="0" borderId="0" xfId="0" applyNumberFormat="1"/>
    <xf numFmtId="0" fontId="11" fillId="3" borderId="0" xfId="0" applyFont="1" applyFill="1" applyAlignment="1">
      <alignment vertical="top" wrapText="1"/>
    </xf>
    <xf numFmtId="0" fontId="3" fillId="0" borderId="0" xfId="0" applyFont="1" applyAlignment="1">
      <alignment wrapText="1"/>
    </xf>
    <xf numFmtId="0" fontId="9" fillId="4" borderId="0" xfId="0" applyFont="1" applyFill="1" applyAlignment="1">
      <alignment vertical="top" wrapText="1"/>
    </xf>
    <xf numFmtId="0" fontId="9" fillId="5" borderId="0" xfId="0" applyFont="1" applyFill="1" applyAlignment="1">
      <alignment vertical="top" wrapText="1"/>
    </xf>
    <xf numFmtId="0" fontId="9" fillId="0" borderId="0" xfId="0" applyFont="1" applyAlignment="1">
      <alignment wrapText="1"/>
    </xf>
    <xf numFmtId="0" fontId="11" fillId="4" borderId="0" xfId="0" applyFont="1" applyFill="1" applyAlignment="1">
      <alignment vertical="top" wrapText="1"/>
    </xf>
    <xf numFmtId="0" fontId="2" fillId="0" borderId="0" xfId="3" applyFill="1" applyAlignment="1" applyProtection="1">
      <alignment horizontal="left" vertical="top" wrapText="1"/>
    </xf>
    <xf numFmtId="0" fontId="18" fillId="2" borderId="0" xfId="0" applyFont="1" applyFill="1" applyAlignment="1">
      <alignment vertical="top"/>
    </xf>
    <xf numFmtId="0" fontId="0" fillId="0" borderId="0" xfId="0" applyAlignment="1"/>
    <xf numFmtId="0" fontId="3" fillId="0" borderId="0" xfId="0" applyFont="1" applyAlignment="1"/>
    <xf numFmtId="0" fontId="23" fillId="0" borderId="0" xfId="0" applyFont="1" applyAlignment="1">
      <alignment wrapText="1"/>
    </xf>
    <xf numFmtId="0" fontId="3" fillId="0" borderId="0" xfId="0" applyFont="1" applyAlignment="1">
      <alignment vertical="top" wrapText="1"/>
    </xf>
    <xf numFmtId="164" fontId="3" fillId="0" borderId="0" xfId="0" applyNumberFormat="1" applyFont="1" applyAlignment="1">
      <alignment vertical="top" wrapText="1"/>
    </xf>
    <xf numFmtId="0" fontId="3" fillId="0" borderId="0" xfId="0" applyFont="1" applyAlignment="1">
      <alignment horizontal="right" vertical="top"/>
    </xf>
    <xf numFmtId="0" fontId="0" fillId="0" borderId="0" xfId="0" applyAlignment="1">
      <alignment horizontal="right"/>
    </xf>
    <xf numFmtId="0" fontId="0" fillId="0" borderId="0" xfId="0" applyAlignment="1">
      <alignment horizontal="left"/>
    </xf>
    <xf numFmtId="0" fontId="23" fillId="0" borderId="0" xfId="0" applyFont="1" applyAlignment="1">
      <alignment horizontal="left" vertical="top" wrapText="1"/>
    </xf>
    <xf numFmtId="0" fontId="3" fillId="0" borderId="0" xfId="0" applyFont="1" applyAlignment="1">
      <alignment horizontal="right"/>
    </xf>
    <xf numFmtId="0" fontId="24" fillId="0" borderId="0" xfId="0" applyFont="1"/>
    <xf numFmtId="1" fontId="9" fillId="0" borderId="0" xfId="0" applyNumberFormat="1" applyFont="1" applyFill="1" applyAlignment="1">
      <alignment horizontal="right" vertical="top"/>
    </xf>
    <xf numFmtId="164" fontId="9" fillId="0" borderId="0" xfId="0" applyNumberFormat="1" applyFont="1" applyFill="1" applyAlignment="1">
      <alignment horizontal="right" vertical="top"/>
    </xf>
    <xf numFmtId="0" fontId="9" fillId="0" borderId="0" xfId="0" applyFont="1" applyAlignment="1">
      <alignment horizontal="right" vertical="top" wrapText="1"/>
    </xf>
    <xf numFmtId="0" fontId="9" fillId="0" borderId="0" xfId="0" applyFont="1" applyFill="1" applyAlignment="1">
      <alignment horizontal="right" vertical="top" wrapText="1"/>
    </xf>
    <xf numFmtId="3" fontId="9" fillId="0" borderId="0" xfId="0" applyNumberFormat="1" applyFont="1" applyAlignment="1">
      <alignment vertical="top" wrapText="1"/>
    </xf>
    <xf numFmtId="14" fontId="9" fillId="0" borderId="0" xfId="0" applyNumberFormat="1" applyFont="1" applyAlignment="1">
      <alignment horizontal="left" vertical="top" wrapText="1"/>
    </xf>
    <xf numFmtId="14" fontId="11" fillId="0" borderId="0" xfId="0" applyNumberFormat="1" applyFont="1" applyAlignment="1">
      <alignment vertical="top" wrapText="1"/>
    </xf>
    <xf numFmtId="0" fontId="11" fillId="0" borderId="0" xfId="0" applyFont="1" applyAlignment="1">
      <alignment horizontal="right" vertical="top"/>
    </xf>
    <xf numFmtId="0" fontId="0" fillId="0" borderId="0" xfId="0" applyAlignment="1">
      <alignment horizontal="left" vertical="top"/>
    </xf>
    <xf numFmtId="0" fontId="23" fillId="0" borderId="0" xfId="0" applyFont="1" applyAlignment="1">
      <alignment vertical="top" wrapText="1"/>
    </xf>
    <xf numFmtId="1" fontId="0" fillId="0" borderId="0" xfId="0" applyNumberFormat="1" applyFill="1"/>
    <xf numFmtId="0" fontId="0" fillId="0" borderId="0" xfId="0" applyFill="1"/>
    <xf numFmtId="0" fontId="19" fillId="3" borderId="0" xfId="0" applyFont="1" applyFill="1" applyAlignment="1">
      <alignment horizontal="left" vertical="top" wrapText="1"/>
    </xf>
    <xf numFmtId="0" fontId="18" fillId="0" borderId="0" xfId="0" applyFont="1" applyAlignment="1">
      <alignment horizontal="left" vertical="top" wrapText="1"/>
    </xf>
    <xf numFmtId="0" fontId="3" fillId="0" borderId="0" xfId="0" applyFont="1" applyAlignment="1">
      <alignment horizontal="left"/>
    </xf>
    <xf numFmtId="0" fontId="3" fillId="2" borderId="0" xfId="0" applyFont="1" applyFill="1" applyAlignment="1">
      <alignment horizontal="left"/>
    </xf>
    <xf numFmtId="9" fontId="19" fillId="0" borderId="0" xfId="0" applyNumberFormat="1" applyFont="1" applyFill="1"/>
    <xf numFmtId="2" fontId="9" fillId="0" borderId="0" xfId="0" applyNumberFormat="1" applyFont="1" applyAlignment="1">
      <alignment vertical="top"/>
    </xf>
    <xf numFmtId="1" fontId="9" fillId="0" borderId="0" xfId="0" applyNumberFormat="1" applyFont="1" applyAlignment="1">
      <alignment horizontal="left" vertical="top" wrapText="1"/>
    </xf>
    <xf numFmtId="178" fontId="9" fillId="0" borderId="0" xfId="0" applyNumberFormat="1" applyFont="1" applyAlignment="1">
      <alignment horizontal="left" vertical="top" wrapText="1"/>
    </xf>
    <xf numFmtId="9" fontId="9" fillId="0" borderId="0" xfId="0" applyNumberFormat="1" applyFont="1" applyAlignment="1">
      <alignment vertical="top"/>
    </xf>
    <xf numFmtId="0" fontId="9" fillId="0" borderId="0" xfId="0" applyFont="1" applyAlignment="1">
      <alignment horizontal="center" vertical="top"/>
    </xf>
    <xf numFmtId="0" fontId="19" fillId="0" borderId="0" xfId="0" applyNumberFormat="1" applyFont="1" applyFill="1" applyAlignment="1">
      <alignment vertical="top" wrapText="1"/>
    </xf>
    <xf numFmtId="0" fontId="27" fillId="0" borderId="0" xfId="0" applyFont="1" applyAlignment="1">
      <alignment vertical="top"/>
    </xf>
    <xf numFmtId="0" fontId="14" fillId="0" borderId="0" xfId="0" applyFont="1" applyFill="1" applyAlignment="1">
      <alignment horizontal="right" vertical="top"/>
    </xf>
    <xf numFmtId="0" fontId="6" fillId="0" borderId="0" xfId="0" applyFont="1"/>
    <xf numFmtId="1" fontId="6" fillId="0" borderId="0" xfId="0" applyNumberFormat="1" applyFont="1"/>
    <xf numFmtId="0" fontId="9" fillId="0" borderId="0" xfId="0" applyFont="1" applyAlignment="1">
      <alignment horizontal="right" vertical="top"/>
    </xf>
    <xf numFmtId="0" fontId="6" fillId="0" borderId="0" xfId="0" applyFont="1" applyAlignment="1">
      <alignment horizontal="right"/>
    </xf>
    <xf numFmtId="0" fontId="6" fillId="0" borderId="0" xfId="0" applyFont="1" applyAlignment="1">
      <alignment horizontal="center"/>
    </xf>
    <xf numFmtId="0" fontId="14" fillId="0" borderId="0" xfId="0" applyFont="1" applyAlignment="1">
      <alignment vertical="top" wrapText="1"/>
    </xf>
    <xf numFmtId="0" fontId="6" fillId="0" borderId="0" xfId="0" applyFont="1" applyAlignment="1">
      <alignment wrapText="1"/>
    </xf>
    <xf numFmtId="0" fontId="15" fillId="0" borderId="0" xfId="0" applyFont="1" applyFill="1"/>
    <xf numFmtId="0" fontId="11" fillId="0" borderId="0" xfId="0" applyFont="1" applyFill="1" applyAlignment="1">
      <alignment vertical="top"/>
    </xf>
    <xf numFmtId="0" fontId="11" fillId="0" borderId="0" xfId="0" applyFont="1" applyFill="1" applyAlignment="1">
      <alignment vertical="top" wrapText="1"/>
    </xf>
    <xf numFmtId="0" fontId="11" fillId="0" borderId="0" xfId="0" applyFont="1" applyFill="1" applyAlignment="1">
      <alignment horizontal="left" vertical="top" wrapText="1"/>
    </xf>
    <xf numFmtId="0" fontId="11" fillId="0" borderId="0" xfId="0" applyFont="1" applyFill="1" applyAlignment="1">
      <alignment horizontal="left" vertical="top"/>
    </xf>
    <xf numFmtId="0" fontId="29" fillId="0" borderId="0" xfId="0" applyFont="1" applyAlignment="1">
      <alignment vertical="top"/>
    </xf>
    <xf numFmtId="0" fontId="33" fillId="0" borderId="4" xfId="2"/>
    <xf numFmtId="14" fontId="33" fillId="0" borderId="4" xfId="2" applyNumberFormat="1"/>
    <xf numFmtId="0" fontId="34" fillId="0" borderId="5" xfId="5"/>
    <xf numFmtId="0" fontId="6" fillId="0" borderId="0" xfId="0" applyFont="1" applyAlignment="1">
      <alignment vertical="top"/>
    </xf>
    <xf numFmtId="0" fontId="16" fillId="7" borderId="0" xfId="0" applyFont="1" applyFill="1" applyAlignment="1">
      <alignment vertical="top"/>
    </xf>
    <xf numFmtId="0" fontId="11" fillId="7" borderId="0" xfId="0" applyFont="1" applyFill="1" applyAlignment="1">
      <alignment vertical="top"/>
    </xf>
    <xf numFmtId="0" fontId="11" fillId="7" borderId="0" xfId="0" applyFont="1" applyFill="1" applyAlignment="1">
      <alignment vertical="top" wrapText="1"/>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30" fillId="2" borderId="0" xfId="0" applyFont="1" applyFill="1" applyAlignment="1">
      <alignment vertical="top" wrapText="1"/>
    </xf>
    <xf numFmtId="0" fontId="14" fillId="0" borderId="0" xfId="0" applyFont="1"/>
    <xf numFmtId="0" fontId="19" fillId="0" borderId="0" xfId="0" applyFont="1" applyAlignment="1">
      <alignment wrapText="1"/>
    </xf>
    <xf numFmtId="0" fontId="30" fillId="0" borderId="0" xfId="0" applyFont="1" applyFill="1" applyAlignment="1">
      <alignment vertical="top"/>
    </xf>
    <xf numFmtId="0" fontId="31" fillId="0" borderId="0" xfId="0" applyFont="1" applyFill="1" applyAlignment="1">
      <alignment vertical="top"/>
    </xf>
    <xf numFmtId="0" fontId="19" fillId="0" borderId="0" xfId="4" applyFont="1" applyAlignment="1">
      <alignment vertical="top" wrapText="1"/>
    </xf>
  </cellXfs>
  <cellStyles count="6">
    <cellStyle name="Bad" xfId="1" builtinId="27"/>
    <cellStyle name="Heading 2" xfId="2" builtinId="17"/>
    <cellStyle name="Hyperlink" xfId="3" builtinId="8"/>
    <cellStyle name="Normal" xfId="0" builtinId="0"/>
    <cellStyle name="Normal 2" xfId="4"/>
    <cellStyle name="Total" xfId="5" builtinId="25"/>
  </cellStyles>
  <dxfs count="7">
    <dxf>
      <alignment horizontal="general" vertical="top" textRotation="0" wrapText="0" indent="0" relativeIndent="0" justifyLastLine="0" shrinkToFit="0" mergeCell="0" readingOrder="0"/>
    </dxf>
    <dxf>
      <font>
        <b/>
        <i val="0"/>
        <strike val="0"/>
        <condense val="0"/>
        <extend val="0"/>
        <outline val="0"/>
        <shadow val="0"/>
        <u val="none"/>
        <vertAlign val="baseline"/>
        <sz val="10"/>
        <color auto="1"/>
        <name val="Arial"/>
        <scheme val="none"/>
      </font>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fill>
        <patternFill>
          <bgColor indexed="52"/>
        </patternFill>
      </fill>
    </dxf>
    <dxf>
      <fill>
        <patternFill>
          <bgColor indexed="5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b="1" i="0" u="none" strike="noStrike" baseline="0">
                <a:solidFill>
                  <a:srgbClr val="000000"/>
                </a:solidFill>
                <a:latin typeface="Arial"/>
                <a:ea typeface="Arial"/>
                <a:cs typeface="Arial"/>
              </a:defRPr>
            </a:pPr>
            <a:r>
              <a:t>OLC3 Phase 1 Features Burn Down</a:t>
            </a:r>
          </a:p>
        </c:rich>
      </c:tx>
      <c:layout>
        <c:manualLayout>
          <c:xMode val="edge"/>
          <c:yMode val="edge"/>
          <c:x val="0.32650073206442165"/>
          <c:y val="2.4242331036745408E-2"/>
        </c:manualLayout>
      </c:layout>
      <c:spPr>
        <a:noFill/>
        <a:ln w="25400">
          <a:noFill/>
        </a:ln>
      </c:spPr>
    </c:title>
    <c:plotArea>
      <c:layout>
        <c:manualLayout>
          <c:layoutTarget val="inner"/>
          <c:xMode val="edge"/>
          <c:yMode val="edge"/>
          <c:x val="0.10541727672035139"/>
          <c:y val="0.1373740083925355"/>
          <c:w val="0.6339677891654466"/>
          <c:h val="0.72323375006658397"/>
        </c:manualLayout>
      </c:layout>
      <c:scatterChart>
        <c:scatterStyle val="smoothMarker"/>
        <c:ser>
          <c:idx val="0"/>
          <c:order val="0"/>
          <c:tx>
            <c:v>Feature Burn-Down</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0" i="0" u="none" strike="noStrike" baseline="0">
                    <a:solidFill>
                      <a:srgbClr val="000000"/>
                    </a:solidFill>
                    <a:latin typeface="Arial"/>
                    <a:ea typeface="Arial"/>
                    <a:cs typeface="Arial"/>
                  </a:defRPr>
                </a:pPr>
                <a:endParaRPr lang="en-US"/>
              </a:p>
            </c:txPr>
            <c:showVal val="1"/>
          </c:dLbls>
          <c:xVal>
            <c:numRef>
              <c:f>'Iteration Summary (OLC)'!$A$2:$A$25</c:f>
              <c:numCache>
                <c:formatCode>General</c:formatCode>
                <c:ptCount val="24"/>
                <c:pt idx="0">
                  <c:v>0</c:v>
                </c:pt>
                <c:pt idx="1">
                  <c:v>1</c:v>
                </c:pt>
                <c:pt idx="2">
                  <c:v>2</c:v>
                </c:pt>
                <c:pt idx="3">
                  <c:v>3</c:v>
                </c:pt>
                <c:pt idx="4">
                  <c:v>4</c:v>
                </c:pt>
                <c:pt idx="5">
                  <c:v>5</c:v>
                </c:pt>
                <c:pt idx="6">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numCache>
            </c:numRef>
          </c:xVal>
          <c:yVal>
            <c:numRef>
              <c:f>'Iteration Summary (OLC)'!$I$2:$I$25</c:f>
              <c:numCache>
                <c:formatCode>0</c:formatCode>
                <c:ptCount val="24"/>
                <c:pt idx="0">
                  <c:v>638</c:v>
                </c:pt>
                <c:pt idx="1">
                  <c:v>544</c:v>
                </c:pt>
                <c:pt idx="2">
                  <c:v>463</c:v>
                </c:pt>
                <c:pt idx="3">
                  <c:v>416</c:v>
                </c:pt>
                <c:pt idx="4">
                  <c:v>348</c:v>
                </c:pt>
                <c:pt idx="5">
                  <c:v>269</c:v>
                </c:pt>
                <c:pt idx="6">
                  <c:v>457</c:v>
                </c:pt>
                <c:pt idx="7">
                  <c:v>0</c:v>
                </c:pt>
                <c:pt idx="8">
                  <c:v>522</c:v>
                </c:pt>
                <c:pt idx="9">
                  <c:v>466</c:v>
                </c:pt>
                <c:pt idx="10">
                  <c:v>434</c:v>
                </c:pt>
                <c:pt idx="11">
                  <c:v>395</c:v>
                </c:pt>
                <c:pt idx="12">
                  <c:v>349</c:v>
                </c:pt>
                <c:pt idx="13">
                  <c:v>315</c:v>
                </c:pt>
                <c:pt idx="14">
                  <c:v>300</c:v>
                </c:pt>
                <c:pt idx="15">
                  <c:v>275</c:v>
                </c:pt>
                <c:pt idx="16">
                  <c:v>252</c:v>
                </c:pt>
                <c:pt idx="17">
                  <c:v>231</c:v>
                </c:pt>
                <c:pt idx="18">
                  <c:v>210</c:v>
                </c:pt>
                <c:pt idx="19">
                  <c:v>205</c:v>
                </c:pt>
                <c:pt idx="20">
                  <c:v>205</c:v>
                </c:pt>
                <c:pt idx="21">
                  <c:v>205</c:v>
                </c:pt>
                <c:pt idx="22">
                  <c:v>209</c:v>
                </c:pt>
                <c:pt idx="23">
                  <c:v>178</c:v>
                </c:pt>
              </c:numCache>
            </c:numRef>
          </c:yVal>
          <c:smooth val="1"/>
        </c:ser>
        <c:dLbls>
          <c:showVal val="1"/>
        </c:dLbls>
        <c:axId val="105392768"/>
        <c:axId val="105399040"/>
      </c:scatterChart>
      <c:valAx>
        <c:axId val="105392768"/>
        <c:scaling>
          <c:orientation val="minMax"/>
        </c:scaling>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Iteration</a:t>
                </a:r>
              </a:p>
            </c:rich>
          </c:tx>
          <c:layout>
            <c:manualLayout>
              <c:xMode val="edge"/>
              <c:yMode val="edge"/>
              <c:x val="0.38067349926793559"/>
              <c:y val="0.92323429297900261"/>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5399040"/>
        <c:crosses val="autoZero"/>
        <c:crossBetween val="midCat"/>
      </c:valAx>
      <c:valAx>
        <c:axId val="105399040"/>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Feature Points Remaining</a:t>
                </a:r>
              </a:p>
            </c:rich>
          </c:tx>
          <c:layout>
            <c:manualLayout>
              <c:xMode val="edge"/>
              <c:yMode val="edge"/>
              <c:x val="2.3426061493411421E-2"/>
              <c:y val="0.32929359416010501"/>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5392768"/>
        <c:crosses val="autoZero"/>
        <c:crossBetween val="midCat"/>
      </c:valAx>
      <c:spPr>
        <a:solidFill>
          <a:srgbClr val="C0C0C0"/>
        </a:solidFill>
        <a:ln w="12700">
          <a:solidFill>
            <a:srgbClr val="808080"/>
          </a:solidFill>
          <a:prstDash val="solid"/>
        </a:ln>
      </c:spPr>
    </c:plotArea>
    <c:legend>
      <c:legendPos val="r"/>
      <c:layout>
        <c:manualLayout>
          <c:xMode val="edge"/>
          <c:yMode val="edge"/>
          <c:wMode val="edge"/>
          <c:hMode val="edge"/>
          <c:x val="0.76866764275256227"/>
          <c:y val="0.47676857775590548"/>
          <c:w val="0.98828696925329429"/>
          <c:h val="0.52121309055118104"/>
        </c:manualLayout>
      </c:layout>
      <c:spPr>
        <a:solidFill>
          <a:srgbClr val="FFFFFF"/>
        </a:solidFill>
        <a:ln w="3175">
          <a:solidFill>
            <a:srgbClr val="000000"/>
          </a:solidFill>
          <a:prstDash val="solid"/>
        </a:ln>
      </c:spPr>
      <c:txPr>
        <a:bodyPr/>
        <a:lstStyle/>
        <a:p>
          <a:pPr>
            <a:defRPr sz="65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200" b="1" i="0" u="none" strike="noStrike" baseline="0">
                <a:solidFill>
                  <a:srgbClr val="000000"/>
                </a:solidFill>
                <a:latin typeface="Arial"/>
                <a:ea typeface="Arial"/>
                <a:cs typeface="Arial"/>
              </a:defRPr>
            </a:pPr>
            <a:r>
              <a:t>Showing Velocity Delivered to WAM and OLC</a:t>
            </a:r>
          </a:p>
        </c:rich>
      </c:tx>
      <c:layout>
        <c:manualLayout>
          <c:xMode val="edge"/>
          <c:yMode val="edge"/>
          <c:x val="0.20307185151344137"/>
          <c:y val="3.2500000000000001E-2"/>
        </c:manualLayout>
      </c:layout>
      <c:spPr>
        <a:noFill/>
        <a:ln w="25400">
          <a:noFill/>
        </a:ln>
      </c:spPr>
    </c:title>
    <c:plotArea>
      <c:layout>
        <c:manualLayout>
          <c:layoutTarget val="inner"/>
          <c:xMode val="edge"/>
          <c:yMode val="edge"/>
          <c:x val="8.7030789241471951E-2"/>
          <c:y val="0.18000021972683072"/>
          <c:w val="0.71331117456735826"/>
          <c:h val="0.70500086059675371"/>
        </c:manualLayout>
      </c:layout>
      <c:barChart>
        <c:barDir val="col"/>
        <c:grouping val="stacked"/>
        <c:ser>
          <c:idx val="0"/>
          <c:order val="0"/>
          <c:tx>
            <c:v>WAM Points</c:v>
          </c:tx>
          <c:spPr>
            <a:gradFill rotWithShape="0">
              <a:gsLst>
                <a:gs pos="0">
                  <a:srgbClr val="FF9900">
                    <a:gamma/>
                    <a:shade val="46275"/>
                    <a:invGamma/>
                  </a:srgbClr>
                </a:gs>
                <a:gs pos="50000">
                  <a:srgbClr val="FF9900"/>
                </a:gs>
                <a:gs pos="100000">
                  <a:srgbClr val="FF9900">
                    <a:gamma/>
                    <a:shade val="46275"/>
                    <a:invGamma/>
                  </a:srgbClr>
                </a:gs>
              </a:gsLst>
              <a:lin ang="0" scaled="1"/>
            </a:gradFill>
            <a:ln w="12700">
              <a:solidFill>
                <a:srgbClr val="000000"/>
              </a:solidFill>
              <a:prstDash val="solid"/>
            </a:ln>
          </c:spPr>
          <c:val>
            <c:numRef>
              <c:f>'Summary (Both)'!$B$7:$B$23</c:f>
              <c:numCache>
                <c:formatCode>General</c:formatCode>
                <c:ptCount val="17"/>
                <c:pt idx="0">
                  <c:v>0</c:v>
                </c:pt>
                <c:pt idx="1">
                  <c:v>0</c:v>
                </c:pt>
                <c:pt idx="2">
                  <c:v>0</c:v>
                </c:pt>
                <c:pt idx="3">
                  <c:v>0</c:v>
                </c:pt>
                <c:pt idx="4">
                  <c:v>0</c:v>
                </c:pt>
                <c:pt idx="5">
                  <c:v>0</c:v>
                </c:pt>
                <c:pt idx="6">
                  <c:v>15</c:v>
                </c:pt>
                <c:pt idx="7">
                  <c:v>9</c:v>
                </c:pt>
                <c:pt idx="8">
                  <c:v>9</c:v>
                </c:pt>
                <c:pt idx="9">
                  <c:v>17</c:v>
                </c:pt>
                <c:pt idx="10">
                  <c:v>14</c:v>
                </c:pt>
                <c:pt idx="11">
                  <c:v>21</c:v>
                </c:pt>
                <c:pt idx="12">
                  <c:v>30</c:v>
                </c:pt>
                <c:pt idx="13">
                  <c:v>29</c:v>
                </c:pt>
                <c:pt idx="14">
                  <c:v>34</c:v>
                </c:pt>
                <c:pt idx="15" formatCode="0">
                  <c:v>25</c:v>
                </c:pt>
                <c:pt idx="16" formatCode="0">
                  <c:v>35</c:v>
                </c:pt>
              </c:numCache>
            </c:numRef>
          </c:val>
        </c:ser>
        <c:ser>
          <c:idx val="1"/>
          <c:order val="1"/>
          <c:tx>
            <c:v>OLC Points</c:v>
          </c:tx>
          <c:spPr>
            <a:gradFill rotWithShape="0">
              <a:gsLst>
                <a:gs pos="0">
                  <a:srgbClr val="F20884">
                    <a:gamma/>
                    <a:shade val="46275"/>
                    <a:invGamma/>
                  </a:srgbClr>
                </a:gs>
                <a:gs pos="50000">
                  <a:srgbClr val="F20884"/>
                </a:gs>
                <a:gs pos="100000">
                  <a:srgbClr val="F20884">
                    <a:gamma/>
                    <a:shade val="46275"/>
                    <a:invGamma/>
                  </a:srgbClr>
                </a:gs>
              </a:gsLst>
              <a:lin ang="0" scaled="1"/>
            </a:gradFill>
            <a:ln w="12700">
              <a:solidFill>
                <a:srgbClr val="000000"/>
              </a:solidFill>
              <a:prstDash val="solid"/>
            </a:ln>
          </c:spPr>
          <c:val>
            <c:numRef>
              <c:f>'Summary (Both)'!$G$7:$G$23</c:f>
              <c:numCache>
                <c:formatCode>General</c:formatCode>
                <c:ptCount val="17"/>
                <c:pt idx="0">
                  <c:v>94</c:v>
                </c:pt>
                <c:pt idx="1">
                  <c:v>81</c:v>
                </c:pt>
                <c:pt idx="2">
                  <c:v>47</c:v>
                </c:pt>
                <c:pt idx="3">
                  <c:v>68</c:v>
                </c:pt>
                <c:pt idx="4">
                  <c:v>62</c:v>
                </c:pt>
                <c:pt idx="5">
                  <c:v>50</c:v>
                </c:pt>
                <c:pt idx="6">
                  <c:v>45</c:v>
                </c:pt>
                <c:pt idx="7">
                  <c:v>53</c:v>
                </c:pt>
                <c:pt idx="8">
                  <c:v>37</c:v>
                </c:pt>
                <c:pt idx="9">
                  <c:v>39</c:v>
                </c:pt>
                <c:pt idx="10">
                  <c:v>48</c:v>
                </c:pt>
                <c:pt idx="11">
                  <c:v>34</c:v>
                </c:pt>
                <c:pt idx="12">
                  <c:v>15</c:v>
                </c:pt>
                <c:pt idx="13">
                  <c:v>25</c:v>
                </c:pt>
                <c:pt idx="14">
                  <c:v>25</c:v>
                </c:pt>
                <c:pt idx="15" formatCode="0">
                  <c:v>21</c:v>
                </c:pt>
                <c:pt idx="16" formatCode="0">
                  <c:v>21</c:v>
                </c:pt>
              </c:numCache>
            </c:numRef>
          </c:val>
        </c:ser>
        <c:overlap val="100"/>
        <c:axId val="106380288"/>
        <c:axId val="106382080"/>
      </c:barChart>
      <c:catAx>
        <c:axId val="106380288"/>
        <c:scaling>
          <c:orientation val="minMax"/>
        </c:scaling>
        <c:axPos val="b"/>
        <c:numFmt formatCode="General" sourceLinked="1"/>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06382080"/>
        <c:crosses val="autoZero"/>
        <c:auto val="1"/>
        <c:lblAlgn val="ctr"/>
        <c:lblOffset val="100"/>
        <c:tickLblSkip val="1"/>
        <c:tickMarkSkip val="1"/>
      </c:catAx>
      <c:valAx>
        <c:axId val="106382080"/>
        <c:scaling>
          <c:orientation val="minMax"/>
        </c:scaling>
        <c:axPos val="l"/>
        <c:majorGridlines>
          <c:spPr>
            <a:ln w="3175">
              <a:solidFill>
                <a:srgbClr val="969696"/>
              </a:solidFill>
              <a:prstDash val="solid"/>
            </a:ln>
          </c:spPr>
        </c:majorGridlines>
        <c:numFmt formatCode="General" sourceLinked="1"/>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06380288"/>
        <c:crosses val="autoZero"/>
        <c:crossBetween val="between"/>
      </c:valAx>
      <c:spPr>
        <a:solidFill>
          <a:srgbClr val="FFFFFF"/>
        </a:solidFill>
        <a:ln w="12700">
          <a:solidFill>
            <a:srgbClr val="808080"/>
          </a:solidFill>
          <a:prstDash val="solid"/>
        </a:ln>
      </c:spPr>
    </c:plotArea>
    <c:legend>
      <c:legendPos val="r"/>
      <c:layout>
        <c:manualLayout>
          <c:xMode val="edge"/>
          <c:yMode val="edge"/>
          <c:wMode val="edge"/>
          <c:hMode val="edge"/>
          <c:x val="0.81911334462031837"/>
          <c:y val="0.47750052493438316"/>
          <c:w val="0.98634901865935698"/>
          <c:h val="0.5900007874015748"/>
        </c:manualLayout>
      </c:layout>
      <c:spPr>
        <a:solidFill>
          <a:srgbClr val="FFFFFF"/>
        </a:solidFill>
        <a:ln w="3175">
          <a:solidFill>
            <a:srgbClr val="000000"/>
          </a:solidFill>
          <a:prstDash val="solid"/>
        </a:ln>
      </c:spPr>
      <c:txPr>
        <a:bodyPr/>
        <a:lstStyle/>
        <a:p>
          <a:pPr>
            <a:defRPr sz="66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200" b="1" i="0" u="none" strike="noStrike" baseline="0">
                <a:solidFill>
                  <a:srgbClr val="000000"/>
                </a:solidFill>
                <a:latin typeface="Arial"/>
                <a:ea typeface="Arial"/>
                <a:cs typeface="Arial"/>
              </a:defRPr>
            </a:pPr>
            <a:r>
              <a:t>Comparing Hours Worked to Velocity Delivered</a:t>
            </a:r>
          </a:p>
        </c:rich>
      </c:tx>
      <c:layout>
        <c:manualLayout>
          <c:xMode val="edge"/>
          <c:yMode val="edge"/>
          <c:x val="0.24328147100424327"/>
          <c:y val="3.2178217821782179E-2"/>
        </c:manualLayout>
      </c:layout>
      <c:spPr>
        <a:noFill/>
        <a:ln w="25400">
          <a:noFill/>
        </a:ln>
      </c:spPr>
    </c:title>
    <c:plotArea>
      <c:layout>
        <c:manualLayout>
          <c:layoutTarget val="inner"/>
          <c:xMode val="edge"/>
          <c:yMode val="edge"/>
          <c:x val="0.12446958981612447"/>
          <c:y val="0.17821782178217821"/>
          <c:w val="0.6973125884016973"/>
          <c:h val="0.64603960396039606"/>
        </c:manualLayout>
      </c:layout>
      <c:barChart>
        <c:barDir val="col"/>
        <c:grouping val="clustered"/>
        <c:ser>
          <c:idx val="0"/>
          <c:order val="0"/>
          <c:tx>
            <c:v>Days Worked</c:v>
          </c:tx>
          <c:spPr>
            <a:gradFill rotWithShape="0">
              <a:gsLst>
                <a:gs pos="0">
                  <a:srgbClr val="808080">
                    <a:gamma/>
                    <a:shade val="46275"/>
                    <a:invGamma/>
                  </a:srgbClr>
                </a:gs>
                <a:gs pos="50000">
                  <a:srgbClr val="808080"/>
                </a:gs>
                <a:gs pos="100000">
                  <a:srgbClr val="808080">
                    <a:gamma/>
                    <a:shade val="46275"/>
                    <a:invGamma/>
                  </a:srgbClr>
                </a:gs>
              </a:gsLst>
              <a:lin ang="0" scaled="1"/>
            </a:gradFill>
            <a:ln w="12700">
              <a:solidFill>
                <a:srgbClr val="000000"/>
              </a:solidFill>
              <a:prstDash val="solid"/>
            </a:ln>
          </c:spPr>
          <c:val>
            <c:numRef>
              <c:f>'Summary (Both)'!$J$7:$J$23</c:f>
              <c:numCache>
                <c:formatCode>0.0</c:formatCode>
                <c:ptCount val="17"/>
                <c:pt idx="0">
                  <c:v>45.357142857142854</c:v>
                </c:pt>
                <c:pt idx="1">
                  <c:v>39.142857142857146</c:v>
                </c:pt>
                <c:pt idx="2">
                  <c:v>46.571428571428569</c:v>
                </c:pt>
                <c:pt idx="3">
                  <c:v>71.857142857142861</c:v>
                </c:pt>
                <c:pt idx="4">
                  <c:v>55.714285714285715</c:v>
                </c:pt>
                <c:pt idx="5">
                  <c:v>43.107142857142854</c:v>
                </c:pt>
                <c:pt idx="6">
                  <c:v>50.142857142857146</c:v>
                </c:pt>
                <c:pt idx="7">
                  <c:v>41.857142857142854</c:v>
                </c:pt>
                <c:pt idx="8">
                  <c:v>32.642857142857146</c:v>
                </c:pt>
                <c:pt idx="9">
                  <c:v>27.357142857142858</c:v>
                </c:pt>
                <c:pt idx="10">
                  <c:v>62.285714285714285</c:v>
                </c:pt>
                <c:pt idx="11">
                  <c:v>70.428571428571431</c:v>
                </c:pt>
                <c:pt idx="12">
                  <c:v>58.285714285714285</c:v>
                </c:pt>
                <c:pt idx="13">
                  <c:v>61.071428571428569</c:v>
                </c:pt>
                <c:pt idx="14">
                  <c:v>60.071428571428569</c:v>
                </c:pt>
                <c:pt idx="15">
                  <c:v>55.642857142857146</c:v>
                </c:pt>
                <c:pt idx="16">
                  <c:v>61.857142857142854</c:v>
                </c:pt>
              </c:numCache>
            </c:numRef>
          </c:val>
        </c:ser>
        <c:ser>
          <c:idx val="1"/>
          <c:order val="1"/>
          <c:tx>
            <c:v>Velocity</c:v>
          </c:tx>
          <c:spPr>
            <a:gradFill rotWithShape="0">
              <a:gsLst>
                <a:gs pos="0">
                  <a:srgbClr val="1FB714">
                    <a:gamma/>
                    <a:shade val="46275"/>
                    <a:invGamma/>
                  </a:srgbClr>
                </a:gs>
                <a:gs pos="50000">
                  <a:srgbClr val="1FB714"/>
                </a:gs>
                <a:gs pos="100000">
                  <a:srgbClr val="1FB714">
                    <a:gamma/>
                    <a:shade val="46275"/>
                    <a:invGamma/>
                  </a:srgbClr>
                </a:gs>
              </a:gsLst>
              <a:lin ang="0" scaled="1"/>
            </a:gradFill>
            <a:ln w="12700">
              <a:solidFill>
                <a:srgbClr val="000000"/>
              </a:solidFill>
              <a:prstDash val="solid"/>
            </a:ln>
          </c:spPr>
          <c:val>
            <c:numRef>
              <c:f>'Summary (Both)'!$K$7:$K$23</c:f>
              <c:numCache>
                <c:formatCode>General</c:formatCode>
                <c:ptCount val="17"/>
                <c:pt idx="0">
                  <c:v>94</c:v>
                </c:pt>
                <c:pt idx="1">
                  <c:v>81</c:v>
                </c:pt>
                <c:pt idx="2">
                  <c:v>47</c:v>
                </c:pt>
                <c:pt idx="3">
                  <c:v>68</c:v>
                </c:pt>
                <c:pt idx="4">
                  <c:v>62</c:v>
                </c:pt>
                <c:pt idx="5">
                  <c:v>50</c:v>
                </c:pt>
                <c:pt idx="6">
                  <c:v>60</c:v>
                </c:pt>
                <c:pt idx="7">
                  <c:v>62</c:v>
                </c:pt>
                <c:pt idx="8">
                  <c:v>46</c:v>
                </c:pt>
                <c:pt idx="9">
                  <c:v>56</c:v>
                </c:pt>
                <c:pt idx="10">
                  <c:v>62</c:v>
                </c:pt>
                <c:pt idx="11">
                  <c:v>55</c:v>
                </c:pt>
                <c:pt idx="12">
                  <c:v>45</c:v>
                </c:pt>
                <c:pt idx="13">
                  <c:v>54</c:v>
                </c:pt>
                <c:pt idx="14">
                  <c:v>59</c:v>
                </c:pt>
                <c:pt idx="15">
                  <c:v>46</c:v>
                </c:pt>
                <c:pt idx="16">
                  <c:v>56</c:v>
                </c:pt>
              </c:numCache>
            </c:numRef>
          </c:val>
        </c:ser>
        <c:axId val="106435712"/>
        <c:axId val="106437632"/>
      </c:barChart>
      <c:catAx>
        <c:axId val="106435712"/>
        <c:scaling>
          <c:orientation val="minMax"/>
        </c:scaling>
        <c:axPos val="b"/>
        <c:title>
          <c:tx>
            <c:rich>
              <a:bodyPr/>
              <a:lstStyle/>
              <a:p>
                <a:pPr>
                  <a:defRPr sz="1050" b="1" i="0" u="none" strike="noStrike" baseline="0">
                    <a:solidFill>
                      <a:srgbClr val="000000"/>
                    </a:solidFill>
                    <a:latin typeface="Arial"/>
                    <a:ea typeface="Arial"/>
                    <a:cs typeface="Arial"/>
                  </a:defRPr>
                </a:pPr>
                <a:r>
                  <a:t>Sprint</a:t>
                </a:r>
              </a:p>
            </c:rich>
          </c:tx>
          <c:layout>
            <c:manualLayout>
              <c:xMode val="edge"/>
              <c:yMode val="edge"/>
              <c:x val="0.43988684582743987"/>
              <c:y val="0.90346534653465349"/>
            </c:manualLayout>
          </c:layout>
          <c:spPr>
            <a:noFill/>
            <a:ln w="25400">
              <a:noFill/>
            </a:ln>
          </c:spPr>
        </c:title>
        <c:numFmt formatCode="General" sourceLinked="1"/>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06437632"/>
        <c:crosses val="autoZero"/>
        <c:auto val="1"/>
        <c:lblAlgn val="ctr"/>
        <c:lblOffset val="100"/>
        <c:tickLblSkip val="1"/>
        <c:tickMarkSkip val="1"/>
      </c:catAx>
      <c:valAx>
        <c:axId val="106437632"/>
        <c:scaling>
          <c:orientation val="minMax"/>
        </c:scaling>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t>Points / Days</a:t>
                </a:r>
              </a:p>
            </c:rich>
          </c:tx>
          <c:layout>
            <c:manualLayout>
              <c:xMode val="edge"/>
              <c:yMode val="edge"/>
              <c:x val="2.2630834512022632E-2"/>
              <c:y val="0.38613861386138615"/>
            </c:manualLayout>
          </c:layout>
          <c:spPr>
            <a:noFill/>
            <a:ln w="25400">
              <a:noFill/>
            </a:ln>
          </c:spPr>
        </c:title>
        <c:numFmt formatCode="0.0" sourceLinked="1"/>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06435712"/>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83734087694483739"/>
          <c:y val="0.44554455445544555"/>
          <c:w val="0.98868458274398874"/>
          <c:h val="0.55693069306930698"/>
        </c:manualLayout>
      </c:layout>
      <c:spPr>
        <a:solidFill>
          <a:srgbClr val="FFFFFF"/>
        </a:solidFill>
        <a:ln w="3175">
          <a:solidFill>
            <a:srgbClr val="000000"/>
          </a:solidFill>
          <a:prstDash val="solid"/>
        </a:ln>
      </c:spPr>
      <c:txPr>
        <a:bodyPr/>
        <a:lstStyle/>
        <a:p>
          <a:pPr>
            <a:defRPr sz="68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200" b="1" i="0" u="none" strike="noStrike" baseline="0">
                <a:solidFill>
                  <a:srgbClr val="000000"/>
                </a:solidFill>
                <a:latin typeface="Arial"/>
                <a:ea typeface="Arial"/>
                <a:cs typeface="Arial"/>
              </a:defRPr>
            </a:pPr>
            <a:r>
              <a:t>Showing Feature Burn-Down for OLC3 and WAM, with WAM Target</a:t>
            </a:r>
          </a:p>
        </c:rich>
      </c:tx>
      <c:layout>
        <c:manualLayout>
          <c:xMode val="edge"/>
          <c:yMode val="edge"/>
          <c:x val="0.14758620689655172"/>
          <c:y val="3.0674846625766871E-2"/>
        </c:manualLayout>
      </c:layout>
      <c:spPr>
        <a:noFill/>
        <a:ln w="25400">
          <a:noFill/>
        </a:ln>
      </c:spPr>
    </c:title>
    <c:plotArea>
      <c:layout>
        <c:manualLayout>
          <c:layoutTarget val="inner"/>
          <c:xMode val="edge"/>
          <c:yMode val="edge"/>
          <c:x val="9.9310344827586203E-2"/>
          <c:y val="0.15132954556801501"/>
          <c:w val="0.63034482758620691"/>
          <c:h val="0.70756787522342157"/>
        </c:manualLayout>
      </c:layout>
      <c:lineChart>
        <c:grouping val="standard"/>
        <c:ser>
          <c:idx val="2"/>
          <c:order val="0"/>
          <c:tx>
            <c:strRef>
              <c:f>'Summary (Both)'!$C$6</c:f>
              <c:strCache>
                <c:ptCount val="1"/>
                <c:pt idx="0">
                  <c:v>WAM Backlog</c:v>
                </c:pt>
              </c:strCache>
            </c:strRef>
          </c:tx>
          <c:spPr>
            <a:ln w="25400">
              <a:solidFill>
                <a:srgbClr val="FF9900"/>
              </a:solidFill>
              <a:prstDash val="solid"/>
            </a:ln>
          </c:spPr>
          <c:marker>
            <c:symbol val="x"/>
            <c:size val="5"/>
            <c:spPr>
              <a:noFill/>
              <a:ln>
                <a:solidFill>
                  <a:srgbClr val="000000"/>
                </a:solidFill>
                <a:prstDash val="solid"/>
              </a:ln>
            </c:spPr>
          </c:marker>
          <c:cat>
            <c:numRef>
              <c:f>'Summary (Both)'!$A$14:$A$25</c:f>
              <c:numCache>
                <c:formatCode>General</c:formatCode>
                <c:ptCount val="12"/>
                <c:pt idx="0">
                  <c:v>8</c:v>
                </c:pt>
                <c:pt idx="1">
                  <c:v>9</c:v>
                </c:pt>
                <c:pt idx="2">
                  <c:v>10</c:v>
                </c:pt>
                <c:pt idx="3">
                  <c:v>11</c:v>
                </c:pt>
                <c:pt idx="4">
                  <c:v>12</c:v>
                </c:pt>
                <c:pt idx="5">
                  <c:v>13</c:v>
                </c:pt>
                <c:pt idx="6">
                  <c:v>14</c:v>
                </c:pt>
                <c:pt idx="7">
                  <c:v>15</c:v>
                </c:pt>
                <c:pt idx="8">
                  <c:v>16</c:v>
                </c:pt>
                <c:pt idx="9">
                  <c:v>17</c:v>
                </c:pt>
                <c:pt idx="10">
                  <c:v>18</c:v>
                </c:pt>
                <c:pt idx="11">
                  <c:v>19</c:v>
                </c:pt>
              </c:numCache>
            </c:numRef>
          </c:cat>
          <c:val>
            <c:numRef>
              <c:f>'Summary (Both)'!$C$14:$C$25</c:f>
              <c:numCache>
                <c:formatCode>0</c:formatCode>
                <c:ptCount val="12"/>
                <c:pt idx="0">
                  <c:v>295</c:v>
                </c:pt>
                <c:pt idx="1">
                  <c:v>286</c:v>
                </c:pt>
                <c:pt idx="2">
                  <c:v>269</c:v>
                </c:pt>
                <c:pt idx="3">
                  <c:v>258</c:v>
                </c:pt>
                <c:pt idx="4">
                  <c:v>246</c:v>
                </c:pt>
                <c:pt idx="5">
                  <c:v>216</c:v>
                </c:pt>
                <c:pt idx="6">
                  <c:v>187</c:v>
                </c:pt>
                <c:pt idx="7" formatCode="General">
                  <c:v>150</c:v>
                </c:pt>
                <c:pt idx="8">
                  <c:v>128</c:v>
                </c:pt>
                <c:pt idx="9">
                  <c:v>93</c:v>
                </c:pt>
              </c:numCache>
            </c:numRef>
          </c:val>
        </c:ser>
        <c:ser>
          <c:idx val="5"/>
          <c:order val="1"/>
          <c:tx>
            <c:strRef>
              <c:f>'Summary (Both)'!$F$6</c:f>
              <c:strCache>
                <c:ptCount val="1"/>
                <c:pt idx="0">
                  <c:v>WAM Target Backlog</c:v>
                </c:pt>
              </c:strCache>
            </c:strRef>
          </c:tx>
          <c:spPr>
            <a:ln w="25400">
              <a:solidFill>
                <a:srgbClr val="99CC00"/>
              </a:solidFill>
              <a:prstDash val="lgDash"/>
            </a:ln>
          </c:spPr>
          <c:marker>
            <c:symbol val="none"/>
          </c:marker>
          <c:cat>
            <c:numRef>
              <c:f>'Summary (Both)'!$A$14:$A$25</c:f>
              <c:numCache>
                <c:formatCode>General</c:formatCode>
                <c:ptCount val="12"/>
                <c:pt idx="0">
                  <c:v>8</c:v>
                </c:pt>
                <c:pt idx="1">
                  <c:v>9</c:v>
                </c:pt>
                <c:pt idx="2">
                  <c:v>10</c:v>
                </c:pt>
                <c:pt idx="3">
                  <c:v>11</c:v>
                </c:pt>
                <c:pt idx="4">
                  <c:v>12</c:v>
                </c:pt>
                <c:pt idx="5">
                  <c:v>13</c:v>
                </c:pt>
                <c:pt idx="6">
                  <c:v>14</c:v>
                </c:pt>
                <c:pt idx="7">
                  <c:v>15</c:v>
                </c:pt>
                <c:pt idx="8">
                  <c:v>16</c:v>
                </c:pt>
                <c:pt idx="9">
                  <c:v>17</c:v>
                </c:pt>
                <c:pt idx="10">
                  <c:v>18</c:v>
                </c:pt>
                <c:pt idx="11">
                  <c:v>19</c:v>
                </c:pt>
              </c:numCache>
            </c:numRef>
          </c:cat>
          <c:val>
            <c:numRef>
              <c:f>'Summary (Both)'!$F$14:$F$25</c:f>
              <c:numCache>
                <c:formatCode>0</c:formatCode>
                <c:ptCount val="12"/>
                <c:pt idx="0">
                  <c:v>396</c:v>
                </c:pt>
                <c:pt idx="1">
                  <c:v>360</c:v>
                </c:pt>
                <c:pt idx="2">
                  <c:v>324</c:v>
                </c:pt>
                <c:pt idx="3">
                  <c:v>288</c:v>
                </c:pt>
                <c:pt idx="4">
                  <c:v>252</c:v>
                </c:pt>
                <c:pt idx="5">
                  <c:v>216</c:v>
                </c:pt>
                <c:pt idx="6">
                  <c:v>180</c:v>
                </c:pt>
                <c:pt idx="7">
                  <c:v>144</c:v>
                </c:pt>
                <c:pt idx="8">
                  <c:v>108</c:v>
                </c:pt>
                <c:pt idx="9">
                  <c:v>72</c:v>
                </c:pt>
                <c:pt idx="10">
                  <c:v>36</c:v>
                </c:pt>
                <c:pt idx="11">
                  <c:v>0</c:v>
                </c:pt>
              </c:numCache>
            </c:numRef>
          </c:val>
        </c:ser>
        <c:ser>
          <c:idx val="7"/>
          <c:order val="2"/>
          <c:tx>
            <c:strRef>
              <c:f>'Summary (Both)'!$H$6</c:f>
              <c:strCache>
                <c:ptCount val="1"/>
                <c:pt idx="0">
                  <c:v>OLC Backlog</c:v>
                </c:pt>
              </c:strCache>
            </c:strRef>
          </c:tx>
          <c:spPr>
            <a:ln w="25400">
              <a:solidFill>
                <a:srgbClr val="F20884"/>
              </a:solidFill>
              <a:prstDash val="solid"/>
            </a:ln>
          </c:spPr>
          <c:marker>
            <c:symbol val="x"/>
            <c:size val="5"/>
            <c:spPr>
              <a:noFill/>
              <a:ln>
                <a:solidFill>
                  <a:srgbClr val="000000"/>
                </a:solidFill>
                <a:prstDash val="solid"/>
              </a:ln>
            </c:spPr>
          </c:marker>
          <c:cat>
            <c:numRef>
              <c:f>'Summary (Both)'!$A$14:$A$25</c:f>
              <c:numCache>
                <c:formatCode>General</c:formatCode>
                <c:ptCount val="12"/>
                <c:pt idx="0">
                  <c:v>8</c:v>
                </c:pt>
                <c:pt idx="1">
                  <c:v>9</c:v>
                </c:pt>
                <c:pt idx="2">
                  <c:v>10</c:v>
                </c:pt>
                <c:pt idx="3">
                  <c:v>11</c:v>
                </c:pt>
                <c:pt idx="4">
                  <c:v>12</c:v>
                </c:pt>
                <c:pt idx="5">
                  <c:v>13</c:v>
                </c:pt>
                <c:pt idx="6">
                  <c:v>14</c:v>
                </c:pt>
                <c:pt idx="7">
                  <c:v>15</c:v>
                </c:pt>
                <c:pt idx="8">
                  <c:v>16</c:v>
                </c:pt>
                <c:pt idx="9">
                  <c:v>17</c:v>
                </c:pt>
                <c:pt idx="10">
                  <c:v>18</c:v>
                </c:pt>
                <c:pt idx="11">
                  <c:v>19</c:v>
                </c:pt>
              </c:numCache>
            </c:numRef>
          </c:cat>
          <c:val>
            <c:numRef>
              <c:f>'Summary (Both)'!$H$14:$H$25</c:f>
              <c:numCache>
                <c:formatCode>0</c:formatCode>
                <c:ptCount val="12"/>
                <c:pt idx="0">
                  <c:v>466</c:v>
                </c:pt>
                <c:pt idx="1">
                  <c:v>434</c:v>
                </c:pt>
                <c:pt idx="2">
                  <c:v>395</c:v>
                </c:pt>
                <c:pt idx="3">
                  <c:v>349</c:v>
                </c:pt>
                <c:pt idx="4">
                  <c:v>315</c:v>
                </c:pt>
                <c:pt idx="5">
                  <c:v>300</c:v>
                </c:pt>
                <c:pt idx="6">
                  <c:v>275</c:v>
                </c:pt>
                <c:pt idx="7" formatCode="General">
                  <c:v>252</c:v>
                </c:pt>
                <c:pt idx="8">
                  <c:v>231</c:v>
                </c:pt>
                <c:pt idx="9">
                  <c:v>210</c:v>
                </c:pt>
              </c:numCache>
            </c:numRef>
          </c:val>
        </c:ser>
        <c:marker val="1"/>
        <c:axId val="106475904"/>
        <c:axId val="106478208"/>
      </c:lineChart>
      <c:catAx>
        <c:axId val="106475904"/>
        <c:scaling>
          <c:orientation val="minMax"/>
        </c:scaling>
        <c:axPos val="b"/>
        <c:title>
          <c:tx>
            <c:rich>
              <a:bodyPr/>
              <a:lstStyle/>
              <a:p>
                <a:pPr>
                  <a:defRPr sz="1000" b="1" i="0" u="none" strike="noStrike" baseline="0">
                    <a:solidFill>
                      <a:srgbClr val="000000"/>
                    </a:solidFill>
                    <a:latin typeface="Arial"/>
                    <a:ea typeface="Arial"/>
                    <a:cs typeface="Arial"/>
                  </a:defRPr>
                </a:pPr>
                <a:r>
                  <a:t>Sprint</a:t>
                </a:r>
              </a:p>
            </c:rich>
          </c:tx>
          <c:layout>
            <c:manualLayout>
              <c:xMode val="edge"/>
              <c:yMode val="edge"/>
              <c:x val="0.38482758620689655"/>
              <c:y val="0.92229232082186041"/>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6478208"/>
        <c:crosses val="autoZero"/>
        <c:lblAlgn val="ctr"/>
        <c:lblOffset val="100"/>
        <c:tickLblSkip val="1"/>
        <c:tickMarkSkip val="1"/>
      </c:catAx>
      <c:valAx>
        <c:axId val="106478208"/>
        <c:scaling>
          <c:orientation val="minMax"/>
        </c:scaling>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t>Points Remaining</a:t>
                </a:r>
              </a:p>
            </c:rich>
          </c:tx>
          <c:layout>
            <c:manualLayout>
              <c:xMode val="edge"/>
              <c:yMode val="edge"/>
              <c:x val="2.2068965517241378E-2"/>
              <c:y val="0.38650392627301949"/>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6475904"/>
        <c:crosses val="autoZero"/>
        <c:crossBetween val="between"/>
      </c:valAx>
      <c:spPr>
        <a:solidFill>
          <a:srgbClr val="FFFFFF"/>
        </a:solidFill>
        <a:ln w="3175">
          <a:solidFill>
            <a:srgbClr val="808080"/>
          </a:solidFill>
          <a:prstDash val="solid"/>
        </a:ln>
      </c:spPr>
    </c:plotArea>
    <c:legend>
      <c:legendPos val="r"/>
      <c:layout>
        <c:manualLayout>
          <c:xMode val="edge"/>
          <c:yMode val="edge"/>
          <c:wMode val="edge"/>
          <c:hMode val="edge"/>
          <c:x val="0.7448275862068966"/>
          <c:y val="0.43967366042434874"/>
          <c:w val="0.98896551724137938"/>
          <c:h val="0.57055322072470993"/>
        </c:manualLayout>
      </c:layout>
      <c:spPr>
        <a:solidFill>
          <a:srgbClr val="FFFFFF"/>
        </a:solidFill>
        <a:ln w="3175">
          <a:solidFill>
            <a:srgbClr val="000000"/>
          </a:solidFill>
          <a:prstDash val="solid"/>
        </a:ln>
      </c:spPr>
      <c:txPr>
        <a:bodyPr/>
        <a:lstStyle/>
        <a:p>
          <a:pPr>
            <a:defRPr sz="65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975" b="1" i="0" u="none" strike="noStrike" baseline="0">
                <a:solidFill>
                  <a:srgbClr val="000000"/>
                </a:solidFill>
                <a:latin typeface="Arial"/>
                <a:ea typeface="Arial"/>
                <a:cs typeface="Arial"/>
              </a:defRPr>
            </a:pPr>
            <a:r>
              <a:t>OLC: Team 'Raw' Velocity (Points / Sprint)</a:t>
            </a:r>
          </a:p>
        </c:rich>
      </c:tx>
      <c:layout>
        <c:manualLayout>
          <c:xMode val="edge"/>
          <c:yMode val="edge"/>
          <c:x val="0.30104321907600595"/>
          <c:y val="2.9739850086306779E-2"/>
        </c:manualLayout>
      </c:layout>
      <c:spPr>
        <a:noFill/>
        <a:ln w="25400">
          <a:noFill/>
        </a:ln>
      </c:spPr>
    </c:title>
    <c:plotArea>
      <c:layout>
        <c:manualLayout>
          <c:layoutTarget val="inner"/>
          <c:xMode val="edge"/>
          <c:yMode val="edge"/>
          <c:x val="0.23546944858420268"/>
          <c:y val="0.13011164225106936"/>
          <c:w val="0.56780923994038746"/>
          <c:h val="0.74163636083109541"/>
        </c:manualLayout>
      </c:layout>
      <c:barChart>
        <c:barDir val="col"/>
        <c:grouping val="clustered"/>
        <c:ser>
          <c:idx val="0"/>
          <c:order val="0"/>
          <c:tx>
            <c:v>Points Delivered</c:v>
          </c:tx>
          <c:spPr>
            <a:solidFill>
              <a:srgbClr val="1FB714"/>
            </a:solidFill>
            <a:ln w="12700">
              <a:solidFill>
                <a:srgbClr val="000000"/>
              </a:solidFill>
              <a:prstDash val="solid"/>
            </a:ln>
          </c:spPr>
          <c:cat>
            <c:numRef>
              <c:f>'Iteration Summary (OLC)'!$A$8:$A$21</c:f>
              <c:numCache>
                <c:formatCode>General</c:formatCode>
                <c:ptCount val="14"/>
                <c:pt idx="0">
                  <c:v>6</c:v>
                </c:pt>
                <c:pt idx="2">
                  <c:v>7</c:v>
                </c:pt>
                <c:pt idx="3">
                  <c:v>8</c:v>
                </c:pt>
                <c:pt idx="4">
                  <c:v>9</c:v>
                </c:pt>
                <c:pt idx="5">
                  <c:v>10</c:v>
                </c:pt>
                <c:pt idx="6">
                  <c:v>11</c:v>
                </c:pt>
                <c:pt idx="7">
                  <c:v>12</c:v>
                </c:pt>
                <c:pt idx="8">
                  <c:v>13</c:v>
                </c:pt>
                <c:pt idx="9">
                  <c:v>14</c:v>
                </c:pt>
                <c:pt idx="10">
                  <c:v>15</c:v>
                </c:pt>
                <c:pt idx="11">
                  <c:v>16</c:v>
                </c:pt>
                <c:pt idx="12">
                  <c:v>17</c:v>
                </c:pt>
                <c:pt idx="13">
                  <c:v>18</c:v>
                </c:pt>
              </c:numCache>
            </c:numRef>
          </c:cat>
          <c:val>
            <c:numRef>
              <c:f>'Iteration Summary (OLC)'!$D$8:$D$21</c:f>
              <c:numCache>
                <c:formatCode>0</c:formatCode>
                <c:ptCount val="14"/>
                <c:pt idx="0">
                  <c:v>50</c:v>
                </c:pt>
                <c:pt idx="2">
                  <c:v>45</c:v>
                </c:pt>
                <c:pt idx="3">
                  <c:v>53</c:v>
                </c:pt>
                <c:pt idx="4">
                  <c:v>37</c:v>
                </c:pt>
                <c:pt idx="5">
                  <c:v>39</c:v>
                </c:pt>
                <c:pt idx="6">
                  <c:v>48</c:v>
                </c:pt>
                <c:pt idx="7">
                  <c:v>34</c:v>
                </c:pt>
                <c:pt idx="8">
                  <c:v>15</c:v>
                </c:pt>
                <c:pt idx="9">
                  <c:v>25</c:v>
                </c:pt>
                <c:pt idx="10">
                  <c:v>25</c:v>
                </c:pt>
                <c:pt idx="11">
                  <c:v>21</c:v>
                </c:pt>
                <c:pt idx="12">
                  <c:v>21</c:v>
                </c:pt>
                <c:pt idx="13">
                  <c:v>5</c:v>
                </c:pt>
              </c:numCache>
            </c:numRef>
          </c:val>
        </c:ser>
        <c:axId val="105779968"/>
        <c:axId val="105781888"/>
      </c:barChart>
      <c:catAx>
        <c:axId val="105779968"/>
        <c:scaling>
          <c:orientation val="minMax"/>
        </c:scaling>
        <c:axPos val="b"/>
        <c:title>
          <c:tx>
            <c:rich>
              <a:bodyPr/>
              <a:lstStyle/>
              <a:p>
                <a:pPr>
                  <a:defRPr sz="975" b="1" i="0" u="none" strike="noStrike" baseline="0">
                    <a:solidFill>
                      <a:srgbClr val="000000"/>
                    </a:solidFill>
                    <a:latin typeface="Arial"/>
                    <a:ea typeface="Arial"/>
                    <a:cs typeface="Arial"/>
                  </a:defRPr>
                </a:pPr>
                <a:r>
                  <a:t>Iteration</a:t>
                </a:r>
              </a:p>
            </c:rich>
          </c:tx>
          <c:layout>
            <c:manualLayout>
              <c:xMode val="edge"/>
              <c:yMode val="edge"/>
              <c:x val="0.47690014903129657"/>
              <c:y val="0.92936880187273885"/>
            </c:manualLayout>
          </c:layout>
          <c:spPr>
            <a:noFill/>
            <a:ln w="25400">
              <a:noFill/>
            </a:ln>
          </c:spPr>
        </c:title>
        <c:numFmt formatCode="General"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5781888"/>
        <c:crosses val="autoZero"/>
        <c:auto val="1"/>
        <c:lblAlgn val="ctr"/>
        <c:lblOffset val="100"/>
        <c:tickLblSkip val="1"/>
        <c:tickMarkSkip val="1"/>
      </c:catAx>
      <c:valAx>
        <c:axId val="105781888"/>
        <c:scaling>
          <c:orientation val="minMax"/>
        </c:scaling>
        <c:axPos val="l"/>
        <c:majorGridlines>
          <c:spPr>
            <a:ln w="3175">
              <a:solidFill>
                <a:srgbClr val="000000"/>
              </a:solidFill>
              <a:prstDash val="solid"/>
            </a:ln>
          </c:spPr>
        </c:majorGridlines>
        <c:title>
          <c:tx>
            <c:rich>
              <a:bodyPr rot="0" vert="horz"/>
              <a:lstStyle/>
              <a:p>
                <a:pPr algn="ctr">
                  <a:defRPr sz="975" b="1" i="0" u="none" strike="noStrike" baseline="0">
                    <a:solidFill>
                      <a:srgbClr val="000000"/>
                    </a:solidFill>
                    <a:latin typeface="Arial"/>
                    <a:ea typeface="Arial"/>
                    <a:cs typeface="Arial"/>
                  </a:defRPr>
                </a:pPr>
                <a:r>
                  <a:t>Points Completed Per Iteration</a:t>
                </a:r>
              </a:p>
            </c:rich>
          </c:tx>
          <c:layout>
            <c:manualLayout>
              <c:xMode val="edge"/>
              <c:yMode val="edge"/>
              <c:x val="2.3845007451564829E-2"/>
              <c:y val="0.46282566030597527"/>
            </c:manualLayout>
          </c:layout>
          <c:spPr>
            <a:noFill/>
            <a:ln w="25400">
              <a:noFill/>
            </a:ln>
          </c:spPr>
        </c:title>
        <c:numFmt formatCode="0"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5779968"/>
        <c:crosses val="autoZero"/>
        <c:crossBetween val="between"/>
      </c:valAx>
      <c:spPr>
        <a:solidFill>
          <a:srgbClr val="FFFFFF"/>
        </a:solidFill>
        <a:ln w="12700">
          <a:solidFill>
            <a:srgbClr val="808080"/>
          </a:solidFill>
          <a:prstDash val="solid"/>
        </a:ln>
      </c:spPr>
    </c:plotArea>
    <c:legend>
      <c:legendPos val="r"/>
      <c:layout>
        <c:manualLayout>
          <c:xMode val="edge"/>
          <c:yMode val="edge"/>
          <c:wMode val="edge"/>
          <c:hMode val="edge"/>
          <c:x val="0.81967213114754101"/>
          <c:y val="0.48141306660991701"/>
          <c:w val="0.98807749627421759"/>
          <c:h val="0.52230517131304532"/>
        </c:manualLayout>
      </c:layout>
      <c:spPr>
        <a:solidFill>
          <a:srgbClr val="FFFFFF"/>
        </a:solidFill>
        <a:ln w="3175">
          <a:solidFill>
            <a:srgbClr val="000000"/>
          </a:solidFill>
          <a:prstDash val="solid"/>
        </a:ln>
      </c:spPr>
      <c:txPr>
        <a:bodyPr/>
        <a:lstStyle/>
        <a:p>
          <a:pPr>
            <a:defRPr sz="63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925" b="1" i="0" u="none" strike="noStrike" baseline="0">
                <a:solidFill>
                  <a:srgbClr val="000000"/>
                </a:solidFill>
                <a:latin typeface="Arial"/>
                <a:ea typeface="Arial"/>
                <a:cs typeface="Arial"/>
              </a:defRPr>
            </a:pPr>
            <a:r>
              <a:t>OLC: Team 'Normalised' Velocity (OLC)</a:t>
            </a:r>
          </a:p>
        </c:rich>
      </c:tx>
      <c:layout>
        <c:manualLayout>
          <c:xMode val="edge"/>
          <c:yMode val="edge"/>
          <c:x val="0.28871912999402799"/>
          <c:y val="3.0800821355236138E-2"/>
        </c:manualLayout>
      </c:layout>
      <c:spPr>
        <a:noFill/>
        <a:ln w="25400">
          <a:noFill/>
        </a:ln>
      </c:spPr>
    </c:title>
    <c:view3D>
      <c:rotX val="0"/>
      <c:hPercent val="84"/>
      <c:rotY val="0"/>
      <c:depthPercent val="100"/>
      <c:rAngAx val="1"/>
    </c:view3D>
    <c:floor>
      <c:spPr>
        <a:solidFill>
          <a:srgbClr val="C0C0C0"/>
        </a:solidFill>
        <a:ln w="3175">
          <a:solidFill>
            <a:srgbClr val="000000"/>
          </a:solidFill>
          <a:prstDash val="solid"/>
        </a:ln>
      </c:spPr>
    </c:floor>
    <c:sideWall>
      <c:spPr>
        <a:solidFill>
          <a:srgbClr val="C0C0C0"/>
        </a:solidFill>
        <a:ln w="12700">
          <a:solidFill>
            <a:srgbClr val="808080"/>
          </a:solidFill>
          <a:prstDash val="solid"/>
        </a:ln>
      </c:spPr>
    </c:sideWall>
    <c:backWall>
      <c:spPr>
        <a:solidFill>
          <a:srgbClr val="C0C0C0"/>
        </a:solidFill>
        <a:ln w="12700">
          <a:solidFill>
            <a:srgbClr val="808080"/>
          </a:solidFill>
          <a:prstDash val="solid"/>
        </a:ln>
      </c:spPr>
    </c:backWall>
    <c:plotArea>
      <c:layout>
        <c:manualLayout>
          <c:layoutTarget val="inner"/>
          <c:xMode val="edge"/>
          <c:yMode val="edge"/>
          <c:x val="0.26768667439079152"/>
          <c:y val="0.13347035969419727"/>
          <c:w val="0.7055455917871577"/>
          <c:h val="0.73511367339265576"/>
        </c:manualLayout>
      </c:layout>
      <c:bar3DChart>
        <c:barDir val="col"/>
        <c:grouping val="clustered"/>
        <c:ser>
          <c:idx val="0"/>
          <c:order val="0"/>
          <c:spPr>
            <a:solidFill>
              <a:srgbClr val="9999FF"/>
            </a:solidFill>
            <a:ln w="12700">
              <a:solidFill>
                <a:srgbClr val="000000"/>
              </a:solidFill>
              <a:prstDash val="solid"/>
            </a:ln>
          </c:spPr>
          <c:cat>
            <c:numRef>
              <c:f>'Iteration Summary (OLC)'!$A$11:$A$27</c:f>
              <c:numCache>
                <c:formatCode>General</c:formatCode>
                <c:ptCount val="17"/>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numCache>
            </c:numRef>
          </c:cat>
          <c:val>
            <c:numRef>
              <c:f>'Iteration Summary (OLC)'!$N$11:$N$27</c:f>
              <c:numCache>
                <c:formatCode>0.00</c:formatCode>
                <c:ptCount val="17"/>
                <c:pt idx="0">
                  <c:v>1.2662116040955633</c:v>
                </c:pt>
                <c:pt idx="1">
                  <c:v>1.1334792122538293</c:v>
                </c:pt>
                <c:pt idx="2">
                  <c:v>1.4255874673629243</c:v>
                </c:pt>
                <c:pt idx="3">
                  <c:v>1.0632911392405062</c:v>
                </c:pt>
                <c:pt idx="4">
                  <c:v>0.73343605546995383</c:v>
                </c:pt>
                <c:pt idx="5">
                  <c:v>0.71917808219178081</c:v>
                </c:pt>
                <c:pt idx="6">
                  <c:v>0.97765363128491611</c:v>
                </c:pt>
                <c:pt idx="7">
                  <c:v>1.0971786833855799</c:v>
                </c:pt>
                <c:pt idx="8">
                  <c:v>1.53125</c:v>
                </c:pt>
                <c:pt idx="9">
                  <c:v>0.90184049079754602</c:v>
                </c:pt>
                <c:pt idx="10">
                  <c:v>1.6666666666666667</c:v>
                </c:pt>
                <c:pt idx="14">
                  <c:v>0.6517401906450897</c:v>
                </c:pt>
                <c:pt idx="15">
                  <c:v>0.46666666666666667</c:v>
                </c:pt>
                <c:pt idx="16">
                  <c:v>0.84044233807266977</c:v>
                </c:pt>
              </c:numCache>
            </c:numRef>
          </c:val>
        </c:ser>
        <c:shape val="box"/>
        <c:axId val="105813888"/>
        <c:axId val="105824256"/>
        <c:axId val="0"/>
      </c:bar3DChart>
      <c:catAx>
        <c:axId val="105813888"/>
        <c:scaling>
          <c:orientation val="minMax"/>
        </c:scaling>
        <c:axPos val="b"/>
        <c:title>
          <c:tx>
            <c:rich>
              <a:bodyPr/>
              <a:lstStyle/>
              <a:p>
                <a:pPr>
                  <a:defRPr sz="800" b="1" i="0" u="none" strike="noStrike" baseline="0">
                    <a:solidFill>
                      <a:srgbClr val="000000"/>
                    </a:solidFill>
                    <a:latin typeface="Arial"/>
                    <a:ea typeface="Arial"/>
                    <a:cs typeface="Arial"/>
                  </a:defRPr>
                </a:pPr>
                <a:r>
                  <a:t>Iteration</a:t>
                </a:r>
              </a:p>
            </c:rich>
          </c:tx>
          <c:layout>
            <c:manualLayout>
              <c:xMode val="edge"/>
              <c:yMode val="edge"/>
              <c:x val="0.57361436894957918"/>
              <c:y val="0.86858402453286765"/>
            </c:manualLayout>
          </c:layout>
          <c:spPr>
            <a:noFill/>
            <a:ln w="25400">
              <a:noFill/>
            </a:ln>
          </c:spPr>
        </c:title>
        <c:numFmt formatCode="General"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5824256"/>
        <c:crosses val="autoZero"/>
        <c:auto val="1"/>
        <c:lblAlgn val="ctr"/>
        <c:lblOffset val="100"/>
        <c:tickLblSkip val="1"/>
        <c:tickMarkSkip val="1"/>
      </c:catAx>
      <c:valAx>
        <c:axId val="105824256"/>
        <c:scaling>
          <c:orientation val="minMax"/>
        </c:scaling>
        <c:axPos val="l"/>
        <c:majorGridlines>
          <c:spPr>
            <a:ln w="3175">
              <a:solidFill>
                <a:srgbClr val="000000"/>
              </a:solidFill>
              <a:prstDash val="solid"/>
            </a:ln>
          </c:spPr>
        </c:majorGridlines>
        <c:title>
          <c:tx>
            <c:rich>
              <a:bodyPr rot="0" vert="horz"/>
              <a:lstStyle/>
              <a:p>
                <a:pPr algn="ctr">
                  <a:defRPr sz="800" b="1" i="0" u="none" strike="noStrike" baseline="0">
                    <a:solidFill>
                      <a:srgbClr val="000000"/>
                    </a:solidFill>
                    <a:latin typeface="Arial"/>
                    <a:ea typeface="Arial"/>
                    <a:cs typeface="Arial"/>
                  </a:defRPr>
                </a:pPr>
                <a:r>
                  <a:t>Points per Logged Person-Day</a:t>
                </a:r>
              </a:p>
            </c:rich>
          </c:tx>
          <c:layout>
            <c:manualLayout>
              <c:xMode val="edge"/>
              <c:yMode val="edge"/>
              <c:x val="3.2504780114722756E-2"/>
              <c:y val="0.45174581103440098"/>
            </c:manualLayout>
          </c:layout>
          <c:spPr>
            <a:noFill/>
            <a:ln w="25400">
              <a:noFill/>
            </a:ln>
          </c:spPr>
        </c:title>
        <c:numFmt formatCode="0.0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5813888"/>
        <c:crosses val="autoZero"/>
        <c:crossBetween val="between"/>
      </c:valAx>
      <c:spPr>
        <a:noFill/>
        <a:ln w="25400">
          <a:noFill/>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950" b="1" i="0" u="none" strike="noStrike" baseline="0">
                <a:solidFill>
                  <a:srgbClr val="000000"/>
                </a:solidFill>
                <a:latin typeface="Arial"/>
                <a:ea typeface="Arial"/>
                <a:cs typeface="Arial"/>
              </a:defRPr>
            </a:pPr>
            <a:r>
              <a:t>OLC3 Feature Point actuals, and target (based on 0.9 Feature Points per day) </a:t>
            </a:r>
          </a:p>
        </c:rich>
      </c:tx>
      <c:layout>
        <c:manualLayout>
          <c:xMode val="edge"/>
          <c:yMode val="edge"/>
          <c:x val="0.11993517017828201"/>
          <c:y val="2.2964509394572025E-2"/>
        </c:manualLayout>
      </c:layout>
      <c:spPr>
        <a:noFill/>
        <a:ln w="25400">
          <a:noFill/>
        </a:ln>
      </c:spPr>
    </c:title>
    <c:plotArea>
      <c:layout>
        <c:manualLayout>
          <c:layoutTarget val="inner"/>
          <c:xMode val="edge"/>
          <c:yMode val="edge"/>
          <c:x val="0.11507293354943274"/>
          <c:y val="0.17745302713987474"/>
          <c:w val="0.69043760129659648"/>
          <c:h val="0.69937369519832981"/>
        </c:manualLayout>
      </c:layout>
      <c:lineChart>
        <c:grouping val="standard"/>
        <c:ser>
          <c:idx val="0"/>
          <c:order val="0"/>
          <c:tx>
            <c:v>Actuals</c:v>
          </c:tx>
          <c:spPr>
            <a:ln w="12700">
              <a:solidFill>
                <a:srgbClr val="000080"/>
              </a:solidFill>
              <a:prstDash val="solid"/>
            </a:ln>
          </c:spPr>
          <c:marker>
            <c:symbol val="diamond"/>
            <c:size val="7"/>
            <c:spPr>
              <a:solidFill>
                <a:srgbClr val="000080"/>
              </a:solidFill>
              <a:ln>
                <a:solidFill>
                  <a:srgbClr val="000080"/>
                </a:solidFill>
                <a:prstDash val="solid"/>
              </a:ln>
            </c:spPr>
          </c:marker>
          <c:dLbls>
            <c:spPr>
              <a:noFill/>
              <a:ln w="25400">
                <a:noFill/>
              </a:ln>
            </c:spPr>
            <c:txPr>
              <a:bodyPr/>
              <a:lstStyle/>
              <a:p>
                <a:pPr>
                  <a:defRPr sz="975" b="1" i="0" u="none" strike="noStrike" baseline="0">
                    <a:solidFill>
                      <a:srgbClr val="000000"/>
                    </a:solidFill>
                    <a:latin typeface="Arial"/>
                    <a:ea typeface="Arial"/>
                    <a:cs typeface="Arial"/>
                  </a:defRPr>
                </a:pPr>
                <a:endParaRPr lang="en-US"/>
              </a:p>
            </c:txPr>
            <c:dLblPos val="t"/>
            <c:showVal val="1"/>
          </c:dLbls>
          <c:cat>
            <c:numRef>
              <c:f>'Iteration Summary (OLC)'!$B$10:$B$31</c:f>
              <c:numCache>
                <c:formatCode>dd/mm</c:formatCode>
                <c:ptCount val="22"/>
                <c:pt idx="0">
                  <c:v>39192</c:v>
                </c:pt>
                <c:pt idx="1">
                  <c:v>39206</c:v>
                </c:pt>
                <c:pt idx="2">
                  <c:v>39220</c:v>
                </c:pt>
                <c:pt idx="3">
                  <c:v>39234</c:v>
                </c:pt>
                <c:pt idx="4">
                  <c:v>39248</c:v>
                </c:pt>
                <c:pt idx="5">
                  <c:v>39262</c:v>
                </c:pt>
                <c:pt idx="6">
                  <c:v>39276</c:v>
                </c:pt>
                <c:pt idx="7">
                  <c:v>39290</c:v>
                </c:pt>
                <c:pt idx="8">
                  <c:v>39304</c:v>
                </c:pt>
                <c:pt idx="9">
                  <c:v>39318</c:v>
                </c:pt>
                <c:pt idx="10">
                  <c:v>39332</c:v>
                </c:pt>
                <c:pt idx="11">
                  <c:v>39346</c:v>
                </c:pt>
                <c:pt idx="12">
                  <c:v>39360</c:v>
                </c:pt>
                <c:pt idx="13">
                  <c:v>39374</c:v>
                </c:pt>
                <c:pt idx="14">
                  <c:v>39388</c:v>
                </c:pt>
                <c:pt idx="15">
                  <c:v>39402</c:v>
                </c:pt>
                <c:pt idx="16">
                  <c:v>39416</c:v>
                </c:pt>
                <c:pt idx="17">
                  <c:v>39430</c:v>
                </c:pt>
                <c:pt idx="18">
                  <c:v>39444</c:v>
                </c:pt>
                <c:pt idx="19">
                  <c:v>39458</c:v>
                </c:pt>
                <c:pt idx="20">
                  <c:v>39472</c:v>
                </c:pt>
                <c:pt idx="21">
                  <c:v>39486</c:v>
                </c:pt>
              </c:numCache>
            </c:numRef>
          </c:cat>
          <c:val>
            <c:numRef>
              <c:f>'Iteration Summary (OLC)'!$I$10:$I$31</c:f>
              <c:numCache>
                <c:formatCode>0</c:formatCode>
                <c:ptCount val="22"/>
                <c:pt idx="0">
                  <c:v>522</c:v>
                </c:pt>
                <c:pt idx="1">
                  <c:v>466</c:v>
                </c:pt>
                <c:pt idx="2">
                  <c:v>434</c:v>
                </c:pt>
                <c:pt idx="3">
                  <c:v>395</c:v>
                </c:pt>
                <c:pt idx="4">
                  <c:v>349</c:v>
                </c:pt>
                <c:pt idx="5">
                  <c:v>315</c:v>
                </c:pt>
                <c:pt idx="6">
                  <c:v>300</c:v>
                </c:pt>
                <c:pt idx="7">
                  <c:v>275</c:v>
                </c:pt>
                <c:pt idx="8">
                  <c:v>252</c:v>
                </c:pt>
                <c:pt idx="9">
                  <c:v>231</c:v>
                </c:pt>
                <c:pt idx="10">
                  <c:v>210</c:v>
                </c:pt>
                <c:pt idx="11">
                  <c:v>205</c:v>
                </c:pt>
                <c:pt idx="12">
                  <c:v>205</c:v>
                </c:pt>
                <c:pt idx="13">
                  <c:v>205</c:v>
                </c:pt>
                <c:pt idx="14">
                  <c:v>209</c:v>
                </c:pt>
                <c:pt idx="15">
                  <c:v>178</c:v>
                </c:pt>
                <c:pt idx="16">
                  <c:v>175</c:v>
                </c:pt>
                <c:pt idx="17">
                  <c:v>137</c:v>
                </c:pt>
              </c:numCache>
            </c:numRef>
          </c:val>
          <c:smooth val="1"/>
        </c:ser>
        <c:ser>
          <c:idx val="1"/>
          <c:order val="1"/>
          <c:tx>
            <c:v>Target</c:v>
          </c:tx>
          <c:spPr>
            <a:ln w="12700">
              <a:solidFill>
                <a:srgbClr val="FF00FF"/>
              </a:solidFill>
              <a:prstDash val="solid"/>
            </a:ln>
          </c:spPr>
          <c:marker>
            <c:symbol val="triangle"/>
            <c:size val="5"/>
            <c:spPr>
              <a:solidFill>
                <a:srgbClr val="FF00FF"/>
              </a:solidFill>
              <a:ln>
                <a:solidFill>
                  <a:srgbClr val="FF00FF"/>
                </a:solidFill>
                <a:prstDash val="solid"/>
              </a:ln>
            </c:spPr>
          </c:marker>
          <c:dLbls>
            <c:spPr>
              <a:noFill/>
              <a:ln w="25400">
                <a:noFill/>
              </a:ln>
            </c:spPr>
            <c:txPr>
              <a:bodyPr/>
              <a:lstStyle/>
              <a:p>
                <a:pPr>
                  <a:defRPr sz="875" b="0" i="0" u="none" strike="noStrike" baseline="0">
                    <a:solidFill>
                      <a:srgbClr val="000000"/>
                    </a:solidFill>
                    <a:latin typeface="Arial"/>
                    <a:ea typeface="Arial"/>
                    <a:cs typeface="Arial"/>
                  </a:defRPr>
                </a:pPr>
                <a:endParaRPr lang="en-US"/>
              </a:p>
            </c:txPr>
            <c:showVal val="1"/>
          </c:dLbls>
          <c:cat>
            <c:numRef>
              <c:f>'Iteration Summary (OLC)'!$B$10:$B$31</c:f>
              <c:numCache>
                <c:formatCode>dd/mm</c:formatCode>
                <c:ptCount val="22"/>
                <c:pt idx="0">
                  <c:v>39192</c:v>
                </c:pt>
                <c:pt idx="1">
                  <c:v>39206</c:v>
                </c:pt>
                <c:pt idx="2">
                  <c:v>39220</c:v>
                </c:pt>
                <c:pt idx="3">
                  <c:v>39234</c:v>
                </c:pt>
                <c:pt idx="4">
                  <c:v>39248</c:v>
                </c:pt>
                <c:pt idx="5">
                  <c:v>39262</c:v>
                </c:pt>
                <c:pt idx="6">
                  <c:v>39276</c:v>
                </c:pt>
                <c:pt idx="7">
                  <c:v>39290</c:v>
                </c:pt>
                <c:pt idx="8">
                  <c:v>39304</c:v>
                </c:pt>
                <c:pt idx="9">
                  <c:v>39318</c:v>
                </c:pt>
                <c:pt idx="10">
                  <c:v>39332</c:v>
                </c:pt>
                <c:pt idx="11">
                  <c:v>39346</c:v>
                </c:pt>
                <c:pt idx="12">
                  <c:v>39360</c:v>
                </c:pt>
                <c:pt idx="13">
                  <c:v>39374</c:v>
                </c:pt>
                <c:pt idx="14">
                  <c:v>39388</c:v>
                </c:pt>
                <c:pt idx="15">
                  <c:v>39402</c:v>
                </c:pt>
                <c:pt idx="16">
                  <c:v>39416</c:v>
                </c:pt>
                <c:pt idx="17">
                  <c:v>39430</c:v>
                </c:pt>
                <c:pt idx="18">
                  <c:v>39444</c:v>
                </c:pt>
                <c:pt idx="19">
                  <c:v>39458</c:v>
                </c:pt>
                <c:pt idx="20">
                  <c:v>39472</c:v>
                </c:pt>
                <c:pt idx="21">
                  <c:v>39486</c:v>
                </c:pt>
              </c:numCache>
            </c:numRef>
          </c:cat>
          <c:val>
            <c:numRef>
              <c:f>'Iteration Summary (OLC)'!$H$10:$H$31</c:f>
              <c:numCache>
                <c:formatCode>0</c:formatCode>
                <c:ptCount val="22"/>
                <c:pt idx="18">
                  <c:v>127</c:v>
                </c:pt>
                <c:pt idx="19">
                  <c:v>97</c:v>
                </c:pt>
                <c:pt idx="20">
                  <c:v>45</c:v>
                </c:pt>
                <c:pt idx="21">
                  <c:v>0</c:v>
                </c:pt>
              </c:numCache>
            </c:numRef>
          </c:val>
          <c:smooth val="1"/>
        </c:ser>
        <c:dLbls>
          <c:showVal val="1"/>
        </c:dLbls>
        <c:marker val="1"/>
        <c:axId val="105998592"/>
        <c:axId val="106008960"/>
      </c:lineChart>
      <c:catAx>
        <c:axId val="105998592"/>
        <c:scaling>
          <c:orientation val="minMax"/>
        </c:scaling>
        <c:axPos val="b"/>
        <c:title>
          <c:tx>
            <c:rich>
              <a:bodyPr/>
              <a:lstStyle/>
              <a:p>
                <a:pPr>
                  <a:defRPr sz="950" b="1" i="0" u="none" strike="noStrike" baseline="0">
                    <a:solidFill>
                      <a:srgbClr val="000000"/>
                    </a:solidFill>
                    <a:latin typeface="Arial"/>
                    <a:ea typeface="Arial"/>
                    <a:cs typeface="Arial"/>
                  </a:defRPr>
                </a:pPr>
                <a:r>
                  <a:t>Iteration end date (ready for Creative services UAT on Friday 14 December)</a:t>
                </a:r>
              </a:p>
            </c:rich>
          </c:tx>
          <c:layout>
            <c:manualLayout>
              <c:xMode val="edge"/>
              <c:yMode val="edge"/>
              <c:x val="0.18152350081037277"/>
              <c:y val="0.90814196242171186"/>
            </c:manualLayout>
          </c:layout>
          <c:spPr>
            <a:noFill/>
            <a:ln w="25400">
              <a:noFill/>
            </a:ln>
          </c:spPr>
        </c:title>
        <c:numFmt formatCode="dd/mm" sourceLinked="1"/>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06008960"/>
        <c:crosses val="autoZero"/>
        <c:lblAlgn val="ctr"/>
        <c:lblOffset val="100"/>
        <c:tickLblSkip val="1"/>
        <c:tickMarkSkip val="1"/>
      </c:catAx>
      <c:valAx>
        <c:axId val="106008960"/>
        <c:scaling>
          <c:orientation val="minMax"/>
          <c:min val="0"/>
        </c:scaling>
        <c:axPos val="l"/>
        <c:title>
          <c:tx>
            <c:rich>
              <a:bodyPr/>
              <a:lstStyle/>
              <a:p>
                <a:pPr>
                  <a:defRPr sz="950" b="1" i="0" u="none" strike="noStrike" baseline="0">
                    <a:solidFill>
                      <a:srgbClr val="000000"/>
                    </a:solidFill>
                    <a:latin typeface="Arial"/>
                    <a:ea typeface="Arial"/>
                    <a:cs typeface="Arial"/>
                  </a:defRPr>
                </a:pPr>
                <a:r>
                  <a:t>Feature Points Remaining at end of iteration</a:t>
                </a:r>
              </a:p>
            </c:rich>
          </c:tx>
          <c:layout>
            <c:manualLayout>
              <c:xMode val="edge"/>
              <c:yMode val="edge"/>
              <c:x val="2.4311183144246355E-2"/>
              <c:y val="0.22755741127348644"/>
            </c:manualLayout>
          </c:layout>
          <c:spPr>
            <a:noFill/>
            <a:ln w="25400">
              <a:noFill/>
            </a:ln>
          </c:spPr>
        </c:title>
        <c:numFmt formatCode="0" sourceLinked="1"/>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05998592"/>
        <c:crosses val="autoZero"/>
        <c:crossBetween val="between"/>
      </c:valAx>
      <c:spPr>
        <a:solidFill>
          <a:srgbClr val="FFFFFF"/>
        </a:solidFill>
        <a:ln w="12700">
          <a:solidFill>
            <a:srgbClr val="808080"/>
          </a:solidFill>
          <a:prstDash val="solid"/>
        </a:ln>
      </c:spPr>
    </c:plotArea>
    <c:legend>
      <c:legendPos val="r"/>
      <c:layout>
        <c:manualLayout>
          <c:xMode val="edge"/>
          <c:yMode val="edge"/>
          <c:wMode val="edge"/>
          <c:hMode val="edge"/>
          <c:x val="0.82009724473257695"/>
          <c:y val="0.45511482254697289"/>
          <c:w val="0.99027552674230146"/>
          <c:h val="0.54697286012526103"/>
        </c:manualLayout>
      </c:layout>
      <c:spPr>
        <a:solidFill>
          <a:srgbClr val="FFFFFF"/>
        </a:solidFill>
        <a:ln w="3175">
          <a:solidFill>
            <a:srgbClr val="000000"/>
          </a:solidFill>
          <a:prstDash val="solid"/>
        </a:ln>
      </c:spPr>
      <c:txPr>
        <a:bodyPr/>
        <a:lstStyle/>
        <a:p>
          <a:pPr>
            <a:defRPr sz="63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975" b="0" i="0" u="none" strike="noStrike" baseline="0">
                <a:solidFill>
                  <a:srgbClr val="000000"/>
                </a:solidFill>
                <a:latin typeface="Arial"/>
                <a:ea typeface="Arial"/>
                <a:cs typeface="Arial"/>
              </a:defRPr>
            </a:pPr>
            <a:r>
              <a:rPr lang="en-GB" sz="975" b="1" i="0" strike="noStrike">
                <a:solidFill>
                  <a:srgbClr val="000000"/>
                </a:solidFill>
                <a:latin typeface="Arial"/>
                <a:cs typeface="Arial"/>
              </a:rPr>
              <a:t>OLC3 Feature Point actuals, and target (based on 0.8 Feature Points per day)</a:t>
            </a:r>
          </a:p>
          <a:p>
            <a:pPr>
              <a:defRPr sz="975" b="0" i="0" u="none" strike="noStrike" baseline="0">
                <a:solidFill>
                  <a:srgbClr val="000000"/>
                </a:solidFill>
                <a:latin typeface="Arial"/>
                <a:ea typeface="Arial"/>
                <a:cs typeface="Arial"/>
              </a:defRPr>
            </a:pPr>
            <a:r>
              <a:rPr lang="en-GB" sz="975" b="1" i="0" strike="noStrike">
                <a:solidFill>
                  <a:srgbClr val="000000"/>
                </a:solidFill>
                <a:latin typeface="Arial"/>
                <a:cs typeface="Arial"/>
              </a:rPr>
              <a:t>[data shown from iteration 11 onwards] </a:t>
            </a:r>
          </a:p>
        </c:rich>
      </c:tx>
      <c:layout>
        <c:manualLayout>
          <c:xMode val="edge"/>
          <c:yMode val="edge"/>
          <c:x val="0.12388075371175618"/>
          <c:y val="2.2916666666666665E-2"/>
        </c:manualLayout>
      </c:layout>
      <c:spPr>
        <a:noFill/>
        <a:ln w="25400">
          <a:noFill/>
        </a:ln>
      </c:spPr>
    </c:title>
    <c:plotArea>
      <c:layout>
        <c:manualLayout>
          <c:layoutTarget val="inner"/>
          <c:xMode val="edge"/>
          <c:yMode val="edge"/>
          <c:x val="0.10597022648249947"/>
          <c:y val="0.14166695488882425"/>
          <c:w val="0.71492589415658103"/>
          <c:h val="0.73541816287874939"/>
        </c:manualLayout>
      </c:layout>
      <c:lineChart>
        <c:grouping val="standard"/>
        <c:ser>
          <c:idx val="0"/>
          <c:order val="0"/>
          <c:tx>
            <c:v>Actual</c:v>
          </c:tx>
          <c:spPr>
            <a:ln w="12700">
              <a:solidFill>
                <a:srgbClr val="000080"/>
              </a:solidFill>
              <a:prstDash val="solid"/>
            </a:ln>
          </c:spPr>
          <c:marker>
            <c:symbol val="diamond"/>
            <c:size val="7"/>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n-US"/>
              </a:p>
            </c:txPr>
            <c:dLblPos val="t"/>
            <c:showVal val="1"/>
          </c:dLbls>
          <c:cat>
            <c:numRef>
              <c:f>'Iteration Summary (OLC)'!$B$14:$B$32</c:f>
              <c:numCache>
                <c:formatCode>dd/mm</c:formatCode>
                <c:ptCount val="19"/>
                <c:pt idx="0">
                  <c:v>39248</c:v>
                </c:pt>
                <c:pt idx="1">
                  <c:v>39262</c:v>
                </c:pt>
                <c:pt idx="2">
                  <c:v>39276</c:v>
                </c:pt>
                <c:pt idx="3">
                  <c:v>39290</c:v>
                </c:pt>
                <c:pt idx="4">
                  <c:v>39304</c:v>
                </c:pt>
                <c:pt idx="5">
                  <c:v>39318</c:v>
                </c:pt>
                <c:pt idx="6">
                  <c:v>39332</c:v>
                </c:pt>
                <c:pt idx="7">
                  <c:v>39346</c:v>
                </c:pt>
                <c:pt idx="8">
                  <c:v>39360</c:v>
                </c:pt>
                <c:pt idx="9">
                  <c:v>39374</c:v>
                </c:pt>
                <c:pt idx="10">
                  <c:v>39388</c:v>
                </c:pt>
                <c:pt idx="11">
                  <c:v>39402</c:v>
                </c:pt>
                <c:pt idx="12">
                  <c:v>39416</c:v>
                </c:pt>
                <c:pt idx="13">
                  <c:v>39430</c:v>
                </c:pt>
                <c:pt idx="14">
                  <c:v>39444</c:v>
                </c:pt>
                <c:pt idx="15">
                  <c:v>39458</c:v>
                </c:pt>
                <c:pt idx="16">
                  <c:v>39472</c:v>
                </c:pt>
                <c:pt idx="17">
                  <c:v>39486</c:v>
                </c:pt>
                <c:pt idx="18">
                  <c:v>39500</c:v>
                </c:pt>
              </c:numCache>
            </c:numRef>
          </c:cat>
          <c:val>
            <c:numRef>
              <c:f>'Iteration Summary (OLC)'!$I$14:$I$31</c:f>
              <c:numCache>
                <c:formatCode>0</c:formatCode>
                <c:ptCount val="18"/>
                <c:pt idx="0">
                  <c:v>349</c:v>
                </c:pt>
                <c:pt idx="1">
                  <c:v>315</c:v>
                </c:pt>
                <c:pt idx="2">
                  <c:v>300</c:v>
                </c:pt>
                <c:pt idx="3">
                  <c:v>275</c:v>
                </c:pt>
                <c:pt idx="4">
                  <c:v>252</c:v>
                </c:pt>
                <c:pt idx="5">
                  <c:v>231</c:v>
                </c:pt>
                <c:pt idx="6">
                  <c:v>210</c:v>
                </c:pt>
                <c:pt idx="7">
                  <c:v>205</c:v>
                </c:pt>
                <c:pt idx="8">
                  <c:v>205</c:v>
                </c:pt>
                <c:pt idx="9">
                  <c:v>205</c:v>
                </c:pt>
                <c:pt idx="10">
                  <c:v>209</c:v>
                </c:pt>
                <c:pt idx="11">
                  <c:v>178</c:v>
                </c:pt>
                <c:pt idx="12">
                  <c:v>175</c:v>
                </c:pt>
                <c:pt idx="13">
                  <c:v>137</c:v>
                </c:pt>
              </c:numCache>
            </c:numRef>
          </c:val>
          <c:smooth val="1"/>
        </c:ser>
        <c:ser>
          <c:idx val="1"/>
          <c:order val="1"/>
          <c:tx>
            <c:v>Target</c:v>
          </c:tx>
          <c:spPr>
            <a:ln w="12700">
              <a:solidFill>
                <a:srgbClr val="FF00FF"/>
              </a:solidFill>
              <a:prstDash val="solid"/>
            </a:ln>
          </c:spPr>
          <c:marker>
            <c:symbol val="triangle"/>
            <c:size val="5"/>
            <c:spPr>
              <a:solidFill>
                <a:srgbClr val="FF00FF"/>
              </a:solidFill>
              <a:ln>
                <a:solidFill>
                  <a:srgbClr val="FF00FF"/>
                </a:solidFill>
                <a:prstDash val="solid"/>
              </a:ln>
            </c:spPr>
          </c:marker>
          <c:dLbls>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t"/>
            <c:showVal val="1"/>
          </c:dLbls>
          <c:cat>
            <c:numRef>
              <c:f>'Iteration Summary (OLC)'!$B$14:$B$32</c:f>
              <c:numCache>
                <c:formatCode>dd/mm</c:formatCode>
                <c:ptCount val="19"/>
                <c:pt idx="0">
                  <c:v>39248</c:v>
                </c:pt>
                <c:pt idx="1">
                  <c:v>39262</c:v>
                </c:pt>
                <c:pt idx="2">
                  <c:v>39276</c:v>
                </c:pt>
                <c:pt idx="3">
                  <c:v>39290</c:v>
                </c:pt>
                <c:pt idx="4">
                  <c:v>39304</c:v>
                </c:pt>
                <c:pt idx="5">
                  <c:v>39318</c:v>
                </c:pt>
                <c:pt idx="6">
                  <c:v>39332</c:v>
                </c:pt>
                <c:pt idx="7">
                  <c:v>39346</c:v>
                </c:pt>
                <c:pt idx="8">
                  <c:v>39360</c:v>
                </c:pt>
                <c:pt idx="9">
                  <c:v>39374</c:v>
                </c:pt>
                <c:pt idx="10">
                  <c:v>39388</c:v>
                </c:pt>
                <c:pt idx="11">
                  <c:v>39402</c:v>
                </c:pt>
                <c:pt idx="12">
                  <c:v>39416</c:v>
                </c:pt>
                <c:pt idx="13">
                  <c:v>39430</c:v>
                </c:pt>
                <c:pt idx="14">
                  <c:v>39444</c:v>
                </c:pt>
                <c:pt idx="15">
                  <c:v>39458</c:v>
                </c:pt>
                <c:pt idx="16">
                  <c:v>39472</c:v>
                </c:pt>
                <c:pt idx="17">
                  <c:v>39486</c:v>
                </c:pt>
                <c:pt idx="18">
                  <c:v>39500</c:v>
                </c:pt>
              </c:numCache>
            </c:numRef>
          </c:cat>
          <c:val>
            <c:numRef>
              <c:f>'Iteration Summary (OLC)'!$R$14:$R$31</c:f>
              <c:numCache>
                <c:formatCode>General</c:formatCode>
                <c:ptCount val="18"/>
                <c:pt idx="14">
                  <c:v>127</c:v>
                </c:pt>
                <c:pt idx="15">
                  <c:v>101</c:v>
                </c:pt>
                <c:pt idx="16">
                  <c:v>56</c:v>
                </c:pt>
                <c:pt idx="17">
                  <c:v>0</c:v>
                </c:pt>
              </c:numCache>
            </c:numRef>
          </c:val>
          <c:smooth val="1"/>
        </c:ser>
        <c:dLbls>
          <c:showVal val="1"/>
        </c:dLbls>
        <c:marker val="1"/>
        <c:axId val="106178432"/>
        <c:axId val="106196992"/>
      </c:lineChart>
      <c:catAx>
        <c:axId val="106178432"/>
        <c:scaling>
          <c:orientation val="minMax"/>
        </c:scaling>
        <c:axPos val="b"/>
        <c:title>
          <c:tx>
            <c:rich>
              <a:bodyPr/>
              <a:lstStyle/>
              <a:p>
                <a:pPr>
                  <a:defRPr sz="975" b="1" i="0" u="none" strike="noStrike" baseline="0">
                    <a:solidFill>
                      <a:srgbClr val="000000"/>
                    </a:solidFill>
                    <a:latin typeface="Arial"/>
                    <a:ea typeface="Arial"/>
                    <a:cs typeface="Arial"/>
                  </a:defRPr>
                </a:pPr>
                <a:r>
                  <a:t>Iteration end date</a:t>
                </a:r>
              </a:p>
            </c:rich>
          </c:tx>
          <c:layout>
            <c:manualLayout>
              <c:xMode val="edge"/>
              <c:yMode val="edge"/>
              <c:x val="0.38059717162220391"/>
              <c:y val="0.92569641294838145"/>
            </c:manualLayout>
          </c:layout>
          <c:spPr>
            <a:noFill/>
            <a:ln w="25400">
              <a:noFill/>
            </a:ln>
          </c:spPr>
        </c:title>
        <c:numFmt formatCode="dd/mm" sourceLinked="1"/>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106196992"/>
        <c:crosses val="autoZero"/>
        <c:lblAlgn val="ctr"/>
        <c:lblOffset val="100"/>
        <c:tickLblSkip val="1"/>
        <c:tickMarkSkip val="1"/>
      </c:catAx>
      <c:valAx>
        <c:axId val="106196992"/>
        <c:scaling>
          <c:orientation val="minMax"/>
          <c:min val="0"/>
        </c:scaling>
        <c:axPos val="l"/>
        <c:title>
          <c:tx>
            <c:rich>
              <a:bodyPr/>
              <a:lstStyle/>
              <a:p>
                <a:pPr>
                  <a:defRPr sz="975" b="1" i="0" u="none" strike="noStrike" baseline="0">
                    <a:solidFill>
                      <a:srgbClr val="000000"/>
                    </a:solidFill>
                    <a:latin typeface="Arial"/>
                    <a:ea typeface="Arial"/>
                    <a:cs typeface="Arial"/>
                  </a:defRPr>
                </a:pPr>
                <a:r>
                  <a:t>Feature Points Remaining at end of iteration</a:t>
                </a:r>
              </a:p>
            </c:rich>
          </c:tx>
          <c:layout>
            <c:manualLayout>
              <c:xMode val="edge"/>
              <c:yMode val="edge"/>
              <c:x val="2.2388059701492536E-2"/>
              <c:y val="0.21041710411198597"/>
            </c:manualLayout>
          </c:layout>
          <c:spPr>
            <a:noFill/>
            <a:ln w="25400">
              <a:noFill/>
            </a:ln>
          </c:spPr>
        </c:title>
        <c:numFmt formatCode="0" sourceLinked="1"/>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06178432"/>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83432898499627839"/>
          <c:y val="0.43541754155730528"/>
          <c:w val="0.991045559603557"/>
          <c:h val="0.5270844269466316"/>
        </c:manualLayout>
      </c:layout>
      <c:spPr>
        <a:solidFill>
          <a:srgbClr val="FFFFFF"/>
        </a:solidFill>
        <a:ln w="3175">
          <a:solidFill>
            <a:srgbClr val="000000"/>
          </a:solidFill>
          <a:prstDash val="solid"/>
        </a:ln>
      </c:spPr>
      <c:txPr>
        <a:bodyPr/>
        <a:lstStyle/>
        <a:p>
          <a:pPr>
            <a:defRPr sz="63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125" b="1" i="0" u="none" strike="noStrike" baseline="0">
                <a:solidFill>
                  <a:srgbClr val="000000"/>
                </a:solidFill>
                <a:latin typeface="Arial"/>
                <a:ea typeface="Arial"/>
                <a:cs typeface="Arial"/>
              </a:defRPr>
            </a:pPr>
            <a:r>
              <a:t>WAM Features burndown</a:t>
            </a:r>
          </a:p>
        </c:rich>
      </c:tx>
      <c:layout>
        <c:manualLayout>
          <c:xMode val="edge"/>
          <c:yMode val="edge"/>
          <c:x val="0.35937532808398948"/>
          <c:y val="3.0241935483870969E-2"/>
        </c:manualLayout>
      </c:layout>
      <c:spPr>
        <a:noFill/>
        <a:ln w="25400">
          <a:noFill/>
        </a:ln>
      </c:spPr>
    </c:title>
    <c:plotArea>
      <c:layout>
        <c:manualLayout>
          <c:layoutTarget val="inner"/>
          <c:xMode val="edge"/>
          <c:yMode val="edge"/>
          <c:x val="0.11093758463866016"/>
          <c:y val="0.1471775642420263"/>
          <c:w val="0.63437548399008481"/>
          <c:h val="0.71774264205700489"/>
        </c:manualLayout>
      </c:layout>
      <c:scatterChart>
        <c:scatterStyle val="lineMarker"/>
        <c:ser>
          <c:idx val="1"/>
          <c:order val="0"/>
          <c:tx>
            <c:v>feature burndown</c:v>
          </c:tx>
          <c:spPr>
            <a:ln w="12700">
              <a:solidFill>
                <a:srgbClr val="FF00FF"/>
              </a:solidFill>
              <a:prstDash val="solid"/>
            </a:ln>
          </c:spPr>
          <c:marker>
            <c:symbol val="square"/>
            <c:size val="5"/>
            <c:spPr>
              <a:solidFill>
                <a:srgbClr val="FF00FF"/>
              </a:solidFill>
              <a:ln>
                <a:solidFill>
                  <a:srgbClr val="FF00FF"/>
                </a:solidFill>
                <a:prstDash val="solid"/>
              </a:ln>
            </c:spPr>
          </c:marker>
          <c:xVal>
            <c:numRef>
              <c:f>'Iteration Summary (WAM)'!$A$9:$A$21</c:f>
              <c:numCache>
                <c:formatCode>General</c:formatCode>
                <c:ptCount val="13"/>
                <c:pt idx="0">
                  <c:v>7</c:v>
                </c:pt>
                <c:pt idx="1">
                  <c:v>8</c:v>
                </c:pt>
                <c:pt idx="2">
                  <c:v>9</c:v>
                </c:pt>
                <c:pt idx="3">
                  <c:v>10</c:v>
                </c:pt>
                <c:pt idx="4">
                  <c:v>11</c:v>
                </c:pt>
                <c:pt idx="5">
                  <c:v>12</c:v>
                </c:pt>
                <c:pt idx="6">
                  <c:v>13</c:v>
                </c:pt>
                <c:pt idx="7">
                  <c:v>14</c:v>
                </c:pt>
                <c:pt idx="8">
                  <c:v>15</c:v>
                </c:pt>
                <c:pt idx="9">
                  <c:v>16</c:v>
                </c:pt>
                <c:pt idx="10">
                  <c:v>17</c:v>
                </c:pt>
                <c:pt idx="11">
                  <c:v>18</c:v>
                </c:pt>
                <c:pt idx="12">
                  <c:v>19</c:v>
                </c:pt>
              </c:numCache>
            </c:numRef>
          </c:xVal>
          <c:yVal>
            <c:numRef>
              <c:f>'Iteration Summary (WAM)'!$I$9:$I$21</c:f>
              <c:numCache>
                <c:formatCode>0</c:formatCode>
                <c:ptCount val="13"/>
                <c:pt idx="0">
                  <c:v>304</c:v>
                </c:pt>
                <c:pt idx="1">
                  <c:v>295</c:v>
                </c:pt>
                <c:pt idx="2">
                  <c:v>286</c:v>
                </c:pt>
                <c:pt idx="3">
                  <c:v>269</c:v>
                </c:pt>
                <c:pt idx="4">
                  <c:v>258</c:v>
                </c:pt>
                <c:pt idx="5">
                  <c:v>246</c:v>
                </c:pt>
                <c:pt idx="6">
                  <c:v>216</c:v>
                </c:pt>
                <c:pt idx="7">
                  <c:v>187</c:v>
                </c:pt>
                <c:pt idx="8">
                  <c:v>153</c:v>
                </c:pt>
                <c:pt idx="9">
                  <c:v>128</c:v>
                </c:pt>
                <c:pt idx="10">
                  <c:v>93</c:v>
                </c:pt>
                <c:pt idx="11">
                  <c:v>64</c:v>
                </c:pt>
              </c:numCache>
            </c:numRef>
          </c:yVal>
          <c:smooth val="1"/>
        </c:ser>
        <c:axId val="106217472"/>
        <c:axId val="106219776"/>
      </c:scatterChart>
      <c:valAx>
        <c:axId val="106217472"/>
        <c:scaling>
          <c:orientation val="minMax"/>
        </c:scaling>
        <c:axPos val="b"/>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t>Iteration</a:t>
                </a:r>
              </a:p>
            </c:rich>
          </c:tx>
          <c:layout>
            <c:manualLayout>
              <c:xMode val="edge"/>
              <c:yMode val="edge"/>
              <c:x val="0.38906282808398951"/>
              <c:y val="0.9254040724748116"/>
            </c:manualLayout>
          </c:layout>
          <c:spPr>
            <a:noFill/>
            <a:ln w="25400">
              <a:noFill/>
            </a:ln>
          </c:spPr>
        </c:title>
        <c:numFmt formatCode="General" sourceLinked="1"/>
        <c:tickLblPos val="nextTo"/>
        <c:spPr>
          <a:ln w="9525">
            <a:noFill/>
          </a:ln>
        </c:spPr>
        <c:txPr>
          <a:bodyPr rot="0" vert="horz"/>
          <a:lstStyle/>
          <a:p>
            <a:pPr>
              <a:defRPr sz="925" b="0" i="0" u="none" strike="noStrike" baseline="0">
                <a:solidFill>
                  <a:srgbClr val="000000"/>
                </a:solidFill>
                <a:latin typeface="Arial"/>
                <a:ea typeface="Arial"/>
                <a:cs typeface="Arial"/>
              </a:defRPr>
            </a:pPr>
            <a:endParaRPr lang="en-US"/>
          </a:p>
        </c:txPr>
        <c:crossAx val="106219776"/>
        <c:crosses val="autoZero"/>
        <c:crossBetween val="midCat"/>
      </c:valAx>
      <c:valAx>
        <c:axId val="106219776"/>
        <c:scaling>
          <c:orientation val="minMax"/>
        </c:scaling>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t>Future points remaining</a:t>
                </a:r>
              </a:p>
            </c:rich>
          </c:tx>
          <c:layout>
            <c:manualLayout>
              <c:xMode val="edge"/>
              <c:yMode val="edge"/>
              <c:x val="2.5000000000000001E-2"/>
              <c:y val="0.36693590720514774"/>
            </c:manualLayout>
          </c:layout>
          <c:spPr>
            <a:noFill/>
            <a:ln w="25400">
              <a:noFill/>
            </a:ln>
          </c:spPr>
        </c:title>
        <c:numFmt formatCode="0" sourceLinked="1"/>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06217472"/>
        <c:crosses val="autoZero"/>
        <c:crossBetween val="midCat"/>
      </c:valAx>
      <c:spPr>
        <a:solidFill>
          <a:srgbClr val="FFFFFF"/>
        </a:solidFill>
        <a:ln w="3175">
          <a:solidFill>
            <a:srgbClr val="000000"/>
          </a:solidFill>
          <a:prstDash val="solid"/>
        </a:ln>
      </c:spPr>
    </c:plotArea>
    <c:legend>
      <c:legendPos val="r"/>
      <c:layout>
        <c:manualLayout>
          <c:xMode val="edge"/>
          <c:yMode val="edge"/>
          <c:wMode val="edge"/>
          <c:hMode val="edge"/>
          <c:x val="0.776563156167979"/>
          <c:y val="0.48588752010837355"/>
          <c:w val="0.98750082020997376"/>
          <c:h val="0.52822622978579292"/>
        </c:manualLayout>
      </c:layout>
      <c:spPr>
        <a:solidFill>
          <a:srgbClr val="FFFFFF"/>
        </a:solidFill>
        <a:ln w="3175">
          <a:solidFill>
            <a:srgbClr val="000000"/>
          </a:solidFill>
          <a:prstDash val="solid"/>
        </a:ln>
        <a:effectLst>
          <a:outerShdw dist="35921" dir="2700000" algn="br">
            <a:srgbClr val="000000"/>
          </a:outerShdw>
        </a:effectLst>
      </c:spPr>
      <c:txPr>
        <a:bodyPr/>
        <a:lstStyle/>
        <a:p>
          <a:pPr>
            <a:defRPr sz="60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950" b="1" i="0" u="none" strike="noStrike" baseline="0">
                <a:solidFill>
                  <a:srgbClr val="000000"/>
                </a:solidFill>
                <a:latin typeface="Arial"/>
                <a:ea typeface="Arial"/>
                <a:cs typeface="Arial"/>
              </a:defRPr>
            </a:pPr>
            <a:r>
              <a:t>WAM: Team 'Raw' Velocity (Points / Sprint)</a:t>
            </a:r>
          </a:p>
        </c:rich>
      </c:tx>
      <c:layout>
        <c:manualLayout>
          <c:xMode val="edge"/>
          <c:yMode val="edge"/>
          <c:x val="0.29657228017883758"/>
          <c:y val="2.9787234042553193E-2"/>
        </c:manualLayout>
      </c:layout>
      <c:spPr>
        <a:noFill/>
        <a:ln w="25400">
          <a:noFill/>
        </a:ln>
      </c:spPr>
    </c:title>
    <c:plotArea>
      <c:layout>
        <c:manualLayout>
          <c:layoutTarget val="inner"/>
          <c:xMode val="edge"/>
          <c:yMode val="edge"/>
          <c:x val="0.23546944858420268"/>
          <c:y val="0.14255319148936171"/>
          <c:w val="0.56780923994038746"/>
          <c:h val="0.71063829787234045"/>
        </c:manualLayout>
      </c:layout>
      <c:barChart>
        <c:barDir val="col"/>
        <c:grouping val="clustered"/>
        <c:ser>
          <c:idx val="0"/>
          <c:order val="0"/>
          <c:tx>
            <c:v>Points Delivered</c:v>
          </c:tx>
          <c:spPr>
            <a:solidFill>
              <a:srgbClr val="1FB714"/>
            </a:solidFill>
            <a:ln w="12700">
              <a:solidFill>
                <a:srgbClr val="000000"/>
              </a:solidFill>
              <a:prstDash val="solid"/>
            </a:ln>
          </c:spPr>
          <c:cat>
            <c:numRef>
              <c:f>'Iteration Summary (WAM)'!$A$9:$A$20</c:f>
              <c:numCache>
                <c:formatCode>General</c:formatCode>
                <c:ptCount val="12"/>
                <c:pt idx="0">
                  <c:v>7</c:v>
                </c:pt>
                <c:pt idx="1">
                  <c:v>8</c:v>
                </c:pt>
                <c:pt idx="2">
                  <c:v>9</c:v>
                </c:pt>
                <c:pt idx="3">
                  <c:v>10</c:v>
                </c:pt>
                <c:pt idx="4">
                  <c:v>11</c:v>
                </c:pt>
                <c:pt idx="5">
                  <c:v>12</c:v>
                </c:pt>
                <c:pt idx="6">
                  <c:v>13</c:v>
                </c:pt>
                <c:pt idx="7">
                  <c:v>14</c:v>
                </c:pt>
                <c:pt idx="8">
                  <c:v>15</c:v>
                </c:pt>
                <c:pt idx="9">
                  <c:v>16</c:v>
                </c:pt>
                <c:pt idx="10">
                  <c:v>17</c:v>
                </c:pt>
                <c:pt idx="11">
                  <c:v>18</c:v>
                </c:pt>
              </c:numCache>
            </c:numRef>
          </c:cat>
          <c:val>
            <c:numRef>
              <c:f>'Iteration Summary (WAM)'!$D$9:$D$20</c:f>
              <c:numCache>
                <c:formatCode>0</c:formatCode>
                <c:ptCount val="12"/>
                <c:pt idx="0">
                  <c:v>15</c:v>
                </c:pt>
                <c:pt idx="1">
                  <c:v>9</c:v>
                </c:pt>
                <c:pt idx="2">
                  <c:v>9</c:v>
                </c:pt>
                <c:pt idx="3">
                  <c:v>17</c:v>
                </c:pt>
                <c:pt idx="4">
                  <c:v>14</c:v>
                </c:pt>
                <c:pt idx="5">
                  <c:v>21</c:v>
                </c:pt>
                <c:pt idx="6">
                  <c:v>30</c:v>
                </c:pt>
                <c:pt idx="7">
                  <c:v>29</c:v>
                </c:pt>
                <c:pt idx="8">
                  <c:v>34</c:v>
                </c:pt>
                <c:pt idx="9">
                  <c:v>25</c:v>
                </c:pt>
                <c:pt idx="10">
                  <c:v>35</c:v>
                </c:pt>
                <c:pt idx="11">
                  <c:v>29</c:v>
                </c:pt>
              </c:numCache>
            </c:numRef>
          </c:val>
        </c:ser>
        <c:axId val="106244352"/>
        <c:axId val="106254720"/>
      </c:barChart>
      <c:catAx>
        <c:axId val="106244352"/>
        <c:scaling>
          <c:orientation val="minMax"/>
        </c:scaling>
        <c:axPos val="b"/>
        <c:title>
          <c:tx>
            <c:rich>
              <a:bodyPr/>
              <a:lstStyle/>
              <a:p>
                <a:pPr>
                  <a:defRPr sz="950" b="1" i="0" u="none" strike="noStrike" baseline="0">
                    <a:solidFill>
                      <a:srgbClr val="000000"/>
                    </a:solidFill>
                    <a:latin typeface="Arial"/>
                    <a:ea typeface="Arial"/>
                    <a:cs typeface="Arial"/>
                  </a:defRPr>
                </a:pPr>
                <a:r>
                  <a:t>Iteration</a:t>
                </a:r>
              </a:p>
            </c:rich>
          </c:tx>
          <c:layout>
            <c:manualLayout>
              <c:xMode val="edge"/>
              <c:yMode val="edge"/>
              <c:x val="0.47690014903129657"/>
              <c:y val="0.91914893617021276"/>
            </c:manualLayout>
          </c:layout>
          <c:spPr>
            <a:noFill/>
            <a:ln w="25400">
              <a:noFill/>
            </a:ln>
          </c:spPr>
        </c:title>
        <c:numFmt formatCode="General" sourceLinked="1"/>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06254720"/>
        <c:crosses val="autoZero"/>
        <c:auto val="1"/>
        <c:lblAlgn val="ctr"/>
        <c:lblOffset val="100"/>
        <c:tickLblSkip val="1"/>
        <c:tickMarkSkip val="1"/>
      </c:catAx>
      <c:valAx>
        <c:axId val="106254720"/>
        <c:scaling>
          <c:orientation val="minMax"/>
        </c:scaling>
        <c:axPos val="l"/>
        <c:majorGridlines>
          <c:spPr>
            <a:ln w="3175">
              <a:solidFill>
                <a:srgbClr val="000000"/>
              </a:solidFill>
              <a:prstDash val="solid"/>
            </a:ln>
          </c:spPr>
        </c:majorGridlines>
        <c:title>
          <c:tx>
            <c:rich>
              <a:bodyPr rot="0" vert="horz"/>
              <a:lstStyle/>
              <a:p>
                <a:pPr algn="ctr">
                  <a:defRPr sz="950" b="1" i="0" u="none" strike="noStrike" baseline="0">
                    <a:solidFill>
                      <a:srgbClr val="000000"/>
                    </a:solidFill>
                    <a:latin typeface="Arial"/>
                    <a:ea typeface="Arial"/>
                    <a:cs typeface="Arial"/>
                  </a:defRPr>
                </a:pPr>
                <a:r>
                  <a:t>Points Completed Per Iteration</a:t>
                </a:r>
              </a:p>
            </c:rich>
          </c:tx>
          <c:layout>
            <c:manualLayout>
              <c:xMode val="edge"/>
              <c:yMode val="edge"/>
              <c:x val="2.3845007451564829E-2"/>
              <c:y val="0.4553191489361702"/>
            </c:manualLayout>
          </c:layout>
          <c:spPr>
            <a:noFill/>
            <a:ln w="25400">
              <a:noFill/>
            </a:ln>
          </c:spPr>
        </c:title>
        <c:numFmt formatCode="0" sourceLinked="1"/>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06244352"/>
        <c:crosses val="autoZero"/>
        <c:crossBetween val="between"/>
      </c:valAx>
      <c:spPr>
        <a:solidFill>
          <a:srgbClr val="FFFFFF"/>
        </a:solidFill>
        <a:ln w="12700">
          <a:solidFill>
            <a:srgbClr val="808080"/>
          </a:solidFill>
          <a:prstDash val="solid"/>
        </a:ln>
      </c:spPr>
    </c:plotArea>
    <c:legend>
      <c:legendPos val="r"/>
      <c:layout>
        <c:manualLayout>
          <c:xMode val="edge"/>
          <c:yMode val="edge"/>
          <c:wMode val="edge"/>
          <c:hMode val="edge"/>
          <c:x val="0.81967213114754101"/>
          <c:y val="0.474468085106383"/>
          <c:w val="0.98807749627421759"/>
          <c:h val="0.52127659574468088"/>
        </c:manualLayout>
      </c:layout>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950" b="1" i="0" u="none" strike="noStrike" baseline="0">
                <a:solidFill>
                  <a:srgbClr val="000000"/>
                </a:solidFill>
                <a:latin typeface="Arial"/>
                <a:ea typeface="Arial"/>
                <a:cs typeface="Arial"/>
              </a:defRPr>
            </a:pPr>
            <a:r>
              <a:t>Team 'Normalised' Velocity (WAM)</a:t>
            </a:r>
          </a:p>
        </c:rich>
      </c:tx>
      <c:layout>
        <c:manualLayout>
          <c:xMode val="edge"/>
          <c:yMode val="edge"/>
          <c:x val="0.29798922301074338"/>
          <c:y val="3.0162412993039442E-2"/>
        </c:manualLayout>
      </c:layout>
      <c:spPr>
        <a:noFill/>
        <a:ln w="25400">
          <a:noFill/>
        </a:ln>
      </c:spPr>
    </c:title>
    <c:view3D>
      <c:rotX val="0"/>
      <c:hPercent val="70"/>
      <c:rotY val="0"/>
      <c:depthPercent val="100"/>
      <c:rAngAx val="1"/>
    </c:view3D>
    <c:floor>
      <c:spPr>
        <a:solidFill>
          <a:srgbClr val="C0C0C0"/>
        </a:solidFill>
        <a:ln w="3175">
          <a:solidFill>
            <a:srgbClr val="000000"/>
          </a:solidFill>
          <a:prstDash val="solid"/>
        </a:ln>
      </c:spPr>
    </c:floor>
    <c:sideWall>
      <c:spPr>
        <a:solidFill>
          <a:srgbClr val="C0C0C0"/>
        </a:solidFill>
        <a:ln w="12700">
          <a:solidFill>
            <a:srgbClr val="808080"/>
          </a:solidFill>
          <a:prstDash val="solid"/>
        </a:ln>
      </c:spPr>
    </c:sideWall>
    <c:backWall>
      <c:spPr>
        <a:solidFill>
          <a:srgbClr val="C0C0C0"/>
        </a:solidFill>
        <a:ln w="12700">
          <a:solidFill>
            <a:srgbClr val="808080"/>
          </a:solidFill>
          <a:prstDash val="solid"/>
        </a:ln>
      </c:spPr>
    </c:backWall>
    <c:plotArea>
      <c:layout>
        <c:manualLayout>
          <c:layoutTarget val="inner"/>
          <c:xMode val="edge"/>
          <c:yMode val="edge"/>
          <c:x val="0.27970774511160407"/>
          <c:y val="0.14849187935034802"/>
          <c:w val="0.6946989747869905"/>
          <c:h val="0.70301624129930396"/>
        </c:manualLayout>
      </c:layout>
      <c:bar3DChart>
        <c:barDir val="col"/>
        <c:grouping val="clustered"/>
        <c:ser>
          <c:idx val="0"/>
          <c:order val="0"/>
          <c:spPr>
            <a:solidFill>
              <a:srgbClr val="9999FF"/>
            </a:solidFill>
            <a:ln w="12700">
              <a:solidFill>
                <a:srgbClr val="000000"/>
              </a:solidFill>
              <a:prstDash val="solid"/>
            </a:ln>
          </c:spPr>
          <c:cat>
            <c:numRef>
              <c:f>'Iteration Summary (WAM)'!$A$11:$A$20</c:f>
              <c:numCache>
                <c:formatCode>General</c:formatCode>
                <c:ptCount val="10"/>
                <c:pt idx="0">
                  <c:v>9</c:v>
                </c:pt>
                <c:pt idx="1">
                  <c:v>10</c:v>
                </c:pt>
                <c:pt idx="2">
                  <c:v>11</c:v>
                </c:pt>
                <c:pt idx="3">
                  <c:v>12</c:v>
                </c:pt>
                <c:pt idx="4">
                  <c:v>13</c:v>
                </c:pt>
                <c:pt idx="5">
                  <c:v>14</c:v>
                </c:pt>
                <c:pt idx="6">
                  <c:v>15</c:v>
                </c:pt>
                <c:pt idx="7">
                  <c:v>16</c:v>
                </c:pt>
                <c:pt idx="8">
                  <c:v>17</c:v>
                </c:pt>
                <c:pt idx="9">
                  <c:v>18</c:v>
                </c:pt>
              </c:numCache>
            </c:numRef>
          </c:cat>
          <c:val>
            <c:numRef>
              <c:f>'Iteration Summary (WAM)'!$N$11:$N$20</c:f>
              <c:numCache>
                <c:formatCode>0.00</c:formatCode>
                <c:ptCount val="10"/>
                <c:pt idx="0">
                  <c:v>0.6</c:v>
                </c:pt>
                <c:pt idx="1">
                  <c:v>0.92</c:v>
                </c:pt>
                <c:pt idx="2">
                  <c:v>0.81666666666666665</c:v>
                </c:pt>
                <c:pt idx="3">
                  <c:v>0.87240356083086046</c:v>
                </c:pt>
                <c:pt idx="4">
                  <c:v>0.80152671755725191</c:v>
                </c:pt>
                <c:pt idx="5">
                  <c:v>0.81690140845070425</c:v>
                </c:pt>
                <c:pt idx="6">
                  <c:v>0.91187739463601536</c:v>
                </c:pt>
                <c:pt idx="7">
                  <c:v>0.59625212947189099</c:v>
                </c:pt>
                <c:pt idx="8">
                  <c:v>0.90740740740740744</c:v>
                </c:pt>
                <c:pt idx="9">
                  <c:v>0.47154471544715448</c:v>
                </c:pt>
              </c:numCache>
            </c:numRef>
          </c:val>
        </c:ser>
        <c:shape val="box"/>
        <c:axId val="106265984"/>
        <c:axId val="106305024"/>
        <c:axId val="0"/>
      </c:bar3DChart>
      <c:catAx>
        <c:axId val="106265984"/>
        <c:scaling>
          <c:orientation val="minMax"/>
        </c:scaling>
        <c:axPos val="b"/>
        <c:title>
          <c:tx>
            <c:rich>
              <a:bodyPr/>
              <a:lstStyle/>
              <a:p>
                <a:pPr>
                  <a:defRPr sz="800" b="1" i="0" u="none" strike="noStrike" baseline="0">
                    <a:solidFill>
                      <a:srgbClr val="000000"/>
                    </a:solidFill>
                    <a:latin typeface="Arial"/>
                    <a:ea typeface="Arial"/>
                    <a:cs typeface="Arial"/>
                  </a:defRPr>
                </a:pPr>
                <a:r>
                  <a:t>Iteration</a:t>
                </a:r>
              </a:p>
            </c:rich>
          </c:tx>
          <c:layout>
            <c:manualLayout>
              <c:xMode val="edge"/>
              <c:yMode val="edge"/>
              <c:x val="0.58318156299932344"/>
              <c:y val="0.86310904872389793"/>
            </c:manualLayout>
          </c:layout>
          <c:spPr>
            <a:noFill/>
            <a:ln w="25400">
              <a:noFill/>
            </a:ln>
          </c:spPr>
        </c:title>
        <c:numFmt formatCode="General"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6305024"/>
        <c:crosses val="autoZero"/>
        <c:auto val="1"/>
        <c:lblAlgn val="ctr"/>
        <c:lblOffset val="100"/>
        <c:tickLblSkip val="1"/>
        <c:tickMarkSkip val="1"/>
      </c:catAx>
      <c:valAx>
        <c:axId val="106305024"/>
        <c:scaling>
          <c:orientation val="minMax"/>
        </c:scaling>
        <c:axPos val="l"/>
        <c:majorGridlines>
          <c:spPr>
            <a:ln w="3175">
              <a:solidFill>
                <a:srgbClr val="000000"/>
              </a:solidFill>
              <a:prstDash val="solid"/>
            </a:ln>
          </c:spPr>
        </c:majorGridlines>
        <c:title>
          <c:tx>
            <c:rich>
              <a:bodyPr rot="0" vert="horz"/>
              <a:lstStyle/>
              <a:p>
                <a:pPr algn="ctr">
                  <a:defRPr sz="800" b="1" i="0" u="none" strike="noStrike" baseline="0">
                    <a:solidFill>
                      <a:srgbClr val="000000"/>
                    </a:solidFill>
                    <a:latin typeface="Arial"/>
                    <a:ea typeface="Arial"/>
                    <a:cs typeface="Arial"/>
                  </a:defRPr>
                </a:pPr>
                <a:r>
                  <a:t>Points per Logged Person-Day</a:t>
                </a:r>
              </a:p>
            </c:rich>
          </c:tx>
          <c:layout>
            <c:manualLayout>
              <c:xMode val="edge"/>
              <c:yMode val="edge"/>
              <c:x val="3.1078610603290677E-2"/>
              <c:y val="0.45939675174013922"/>
            </c:manualLayout>
          </c:layout>
          <c:spPr>
            <a:noFill/>
            <a:ln w="25400">
              <a:noFill/>
            </a:ln>
          </c:spPr>
        </c:title>
        <c:numFmt formatCode="0.0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6265984"/>
        <c:crosses val="autoZero"/>
        <c:crossBetween val="between"/>
      </c:valAx>
      <c:spPr>
        <a:noFill/>
        <a:ln w="25400">
          <a:noFill/>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950" b="1" i="0" u="none" strike="noStrike" baseline="0">
                <a:solidFill>
                  <a:srgbClr val="000000"/>
                </a:solidFill>
                <a:latin typeface="Arial"/>
                <a:ea typeface="Arial"/>
                <a:cs typeface="Arial"/>
              </a:defRPr>
            </a:pPr>
            <a:r>
              <a:t>WAM Feature Point actuals, and target (based on 0.8 Feature points per day)</a:t>
            </a:r>
          </a:p>
        </c:rich>
      </c:tx>
      <c:layout>
        <c:manualLayout>
          <c:xMode val="edge"/>
          <c:yMode val="edge"/>
          <c:x val="0.13818737739506187"/>
          <c:y val="2.9723991507430998E-2"/>
        </c:manualLayout>
      </c:layout>
      <c:spPr>
        <a:noFill/>
        <a:ln w="25400">
          <a:noFill/>
        </a:ln>
      </c:spPr>
    </c:title>
    <c:plotArea>
      <c:layout>
        <c:manualLayout>
          <c:layoutTarget val="inner"/>
          <c:xMode val="edge"/>
          <c:yMode val="edge"/>
          <c:x val="0.10995550325291319"/>
          <c:y val="0.11252677258901563"/>
          <c:w val="0.68202129720388038"/>
          <c:h val="0.74522447507065059"/>
        </c:manualLayout>
      </c:layout>
      <c:lineChart>
        <c:grouping val="standard"/>
        <c:ser>
          <c:idx val="0"/>
          <c:order val="0"/>
          <c:tx>
            <c:v>Actuals</c:v>
          </c:tx>
          <c:spPr>
            <a:ln w="12700">
              <a:solidFill>
                <a:srgbClr val="000080"/>
              </a:solidFill>
              <a:prstDash val="solid"/>
            </a:ln>
          </c:spPr>
          <c:marker>
            <c:symbol val="diamond"/>
            <c:size val="7"/>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n-US"/>
              </a:p>
            </c:txPr>
            <c:showVal val="1"/>
          </c:dLbls>
          <c:cat>
            <c:numRef>
              <c:f>'Iteration Summary (WAM)'!$B$12:$B$23</c:f>
              <c:numCache>
                <c:formatCode>dd/mm</c:formatCode>
                <c:ptCount val="12"/>
                <c:pt idx="0">
                  <c:v>39234</c:v>
                </c:pt>
                <c:pt idx="1">
                  <c:v>39248</c:v>
                </c:pt>
                <c:pt idx="2">
                  <c:v>39262</c:v>
                </c:pt>
                <c:pt idx="3">
                  <c:v>39276</c:v>
                </c:pt>
                <c:pt idx="4">
                  <c:v>39290</c:v>
                </c:pt>
                <c:pt idx="5">
                  <c:v>39304</c:v>
                </c:pt>
                <c:pt idx="6">
                  <c:v>39318</c:v>
                </c:pt>
                <c:pt idx="7">
                  <c:v>39332</c:v>
                </c:pt>
                <c:pt idx="8">
                  <c:v>39346</c:v>
                </c:pt>
                <c:pt idx="9">
                  <c:v>39360</c:v>
                </c:pt>
                <c:pt idx="10">
                  <c:v>39374</c:v>
                </c:pt>
                <c:pt idx="11">
                  <c:v>39388</c:v>
                </c:pt>
              </c:numCache>
            </c:numRef>
          </c:cat>
          <c:val>
            <c:numRef>
              <c:f>'Iteration Summary (WAM)'!$I$12:$I$23</c:f>
              <c:numCache>
                <c:formatCode>0</c:formatCode>
                <c:ptCount val="12"/>
                <c:pt idx="0">
                  <c:v>269</c:v>
                </c:pt>
                <c:pt idx="1">
                  <c:v>258</c:v>
                </c:pt>
                <c:pt idx="2">
                  <c:v>246</c:v>
                </c:pt>
                <c:pt idx="3">
                  <c:v>216</c:v>
                </c:pt>
                <c:pt idx="4">
                  <c:v>187</c:v>
                </c:pt>
                <c:pt idx="5">
                  <c:v>153</c:v>
                </c:pt>
                <c:pt idx="6">
                  <c:v>128</c:v>
                </c:pt>
                <c:pt idx="7">
                  <c:v>93</c:v>
                </c:pt>
                <c:pt idx="8">
                  <c:v>64</c:v>
                </c:pt>
              </c:numCache>
            </c:numRef>
          </c:val>
        </c:ser>
        <c:ser>
          <c:idx val="1"/>
          <c:order val="1"/>
          <c:tx>
            <c:v>Target</c:v>
          </c:tx>
          <c:spPr>
            <a:ln w="12700">
              <a:solidFill>
                <a:srgbClr val="FF00FF"/>
              </a:solidFill>
              <a:prstDash val="solid"/>
            </a:ln>
          </c:spPr>
          <c:marker>
            <c:symbol val="triangle"/>
            <c:size val="5"/>
            <c:spPr>
              <a:solidFill>
                <a:srgbClr val="FF00FF"/>
              </a:solidFill>
              <a:ln>
                <a:solidFill>
                  <a:srgbClr val="FF00FF"/>
                </a:solidFill>
                <a:prstDash val="solid"/>
              </a:ln>
            </c:spPr>
          </c:marker>
          <c:dLbls>
            <c:spPr>
              <a:noFill/>
              <a:ln w="25400">
                <a:noFill/>
              </a:ln>
            </c:spPr>
            <c:txPr>
              <a:bodyPr/>
              <a:lstStyle/>
              <a:p>
                <a:pPr>
                  <a:defRPr sz="1050" b="0" i="0" u="none" strike="noStrike" baseline="0">
                    <a:solidFill>
                      <a:srgbClr val="000000"/>
                    </a:solidFill>
                    <a:latin typeface="Arial"/>
                    <a:ea typeface="Arial"/>
                    <a:cs typeface="Arial"/>
                  </a:defRPr>
                </a:pPr>
                <a:endParaRPr lang="en-US"/>
              </a:p>
            </c:txPr>
            <c:showVal val="1"/>
          </c:dLbls>
          <c:cat>
            <c:numRef>
              <c:f>'Iteration Summary (WAM)'!$B$12:$B$23</c:f>
              <c:numCache>
                <c:formatCode>dd/mm</c:formatCode>
                <c:ptCount val="12"/>
                <c:pt idx="0">
                  <c:v>39234</c:v>
                </c:pt>
                <c:pt idx="1">
                  <c:v>39248</c:v>
                </c:pt>
                <c:pt idx="2">
                  <c:v>39262</c:v>
                </c:pt>
                <c:pt idx="3">
                  <c:v>39276</c:v>
                </c:pt>
                <c:pt idx="4">
                  <c:v>39290</c:v>
                </c:pt>
                <c:pt idx="5">
                  <c:v>39304</c:v>
                </c:pt>
                <c:pt idx="6">
                  <c:v>39318</c:v>
                </c:pt>
                <c:pt idx="7">
                  <c:v>39332</c:v>
                </c:pt>
                <c:pt idx="8">
                  <c:v>39346</c:v>
                </c:pt>
                <c:pt idx="9">
                  <c:v>39360</c:v>
                </c:pt>
                <c:pt idx="10">
                  <c:v>39374</c:v>
                </c:pt>
                <c:pt idx="11">
                  <c:v>39388</c:v>
                </c:pt>
              </c:numCache>
            </c:numRef>
          </c:cat>
          <c:val>
            <c:numRef>
              <c:f>'Iteration Summary (WAM)'!$H$12:$H$23</c:f>
              <c:numCache>
                <c:formatCode>0</c:formatCode>
                <c:ptCount val="12"/>
                <c:pt idx="9">
                  <c:v>47</c:v>
                </c:pt>
                <c:pt idx="10">
                  <c:v>0</c:v>
                </c:pt>
                <c:pt idx="11">
                  <c:v>5</c:v>
                </c:pt>
              </c:numCache>
            </c:numRef>
          </c:val>
        </c:ser>
        <c:dLbls>
          <c:showVal val="1"/>
        </c:dLbls>
        <c:marker val="1"/>
        <c:axId val="106336256"/>
        <c:axId val="106338176"/>
      </c:lineChart>
      <c:catAx>
        <c:axId val="106336256"/>
        <c:scaling>
          <c:orientation val="minMax"/>
        </c:scaling>
        <c:axPos val="b"/>
        <c:title>
          <c:tx>
            <c:rich>
              <a:bodyPr/>
              <a:lstStyle/>
              <a:p>
                <a:pPr>
                  <a:defRPr sz="950" b="1" i="0" u="none" strike="noStrike" baseline="0">
                    <a:solidFill>
                      <a:srgbClr val="000000"/>
                    </a:solidFill>
                    <a:latin typeface="Arial"/>
                    <a:ea typeface="Arial"/>
                    <a:cs typeface="Arial"/>
                  </a:defRPr>
                </a:pPr>
                <a:r>
                  <a:t>Iteration end date (ready for UAT on Friday 28 September)</a:t>
                </a:r>
              </a:p>
            </c:rich>
          </c:tx>
          <c:layout>
            <c:manualLayout>
              <c:xMode val="edge"/>
              <c:yMode val="edge"/>
              <c:x val="0.1723627117189846"/>
              <c:y val="0.91507631609743045"/>
            </c:manualLayout>
          </c:layout>
          <c:spPr>
            <a:noFill/>
            <a:ln w="25400">
              <a:noFill/>
            </a:ln>
          </c:spPr>
        </c:title>
        <c:numFmt formatCode="dd/mm" sourceLinked="1"/>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6338176"/>
        <c:crosses val="autoZero"/>
        <c:lblAlgn val="ctr"/>
        <c:lblOffset val="100"/>
        <c:tickLblSkip val="1"/>
        <c:tickMarkSkip val="1"/>
      </c:catAx>
      <c:valAx>
        <c:axId val="106338176"/>
        <c:scaling>
          <c:orientation val="minMax"/>
        </c:scaling>
        <c:axPos val="l"/>
        <c:title>
          <c:tx>
            <c:rich>
              <a:bodyPr/>
              <a:lstStyle/>
              <a:p>
                <a:pPr>
                  <a:defRPr sz="950" b="1" i="0" u="none" strike="noStrike" baseline="0">
                    <a:solidFill>
                      <a:srgbClr val="000000"/>
                    </a:solidFill>
                    <a:latin typeface="Arial"/>
                    <a:ea typeface="Arial"/>
                    <a:cs typeface="Arial"/>
                  </a:defRPr>
                </a:pPr>
                <a:r>
                  <a:t>Feature points remaining at end of iteration</a:t>
                </a:r>
              </a:p>
            </c:rich>
          </c:tx>
          <c:layout>
            <c:manualLayout>
              <c:xMode val="edge"/>
              <c:yMode val="edge"/>
              <c:x val="2.6745913818722138E-2"/>
              <c:y val="0.18683696385085621"/>
            </c:manualLayout>
          </c:layout>
          <c:spPr>
            <a:noFill/>
            <a:ln w="25400">
              <a:noFill/>
            </a:ln>
          </c:spPr>
        </c:title>
        <c:numFmt formatCode="0" sourceLinked="1"/>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06336256"/>
        <c:crosses val="autoZero"/>
        <c:crossBetween val="between"/>
      </c:valAx>
      <c:spPr>
        <a:solidFill>
          <a:srgbClr val="FFFFFF"/>
        </a:solidFill>
        <a:ln w="3175">
          <a:solidFill>
            <a:srgbClr val="000000"/>
          </a:solidFill>
          <a:prstDash val="solid"/>
        </a:ln>
      </c:spPr>
    </c:plotArea>
    <c:legend>
      <c:legendPos val="r"/>
      <c:layout>
        <c:manualLayout>
          <c:xMode val="edge"/>
          <c:yMode val="edge"/>
          <c:wMode val="edge"/>
          <c:hMode val="edge"/>
          <c:x val="0.8068356908581078"/>
          <c:y val="0.43949133746816677"/>
          <c:w val="0.95988190926357086"/>
          <c:h val="0.52654039264200247"/>
        </c:manualLayout>
      </c:layout>
      <c:spPr>
        <a:solidFill>
          <a:srgbClr val="FFFFFF"/>
        </a:solidFill>
        <a:ln w="3175">
          <a:solidFill>
            <a:srgbClr val="000000"/>
          </a:solidFill>
          <a:prstDash val="solid"/>
        </a:ln>
      </c:spPr>
      <c:txPr>
        <a:bodyPr/>
        <a:lstStyle/>
        <a:p>
          <a:pPr>
            <a:defRPr sz="60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19</xdr:col>
      <xdr:colOff>333375</xdr:colOff>
      <xdr:row>0</xdr:row>
      <xdr:rowOff>142875</xdr:rowOff>
    </xdr:from>
    <xdr:to>
      <xdr:col>30</xdr:col>
      <xdr:colOff>133350</xdr:colOff>
      <xdr:row>22</xdr:row>
      <xdr:rowOff>85725</xdr:rowOff>
    </xdr:to>
    <xdr:graphicFrame macro="">
      <xdr:nvGraphicFramePr>
        <xdr:cNvPr id="10185"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22</xdr:row>
      <xdr:rowOff>95250</xdr:rowOff>
    </xdr:from>
    <xdr:to>
      <xdr:col>29</xdr:col>
      <xdr:colOff>323850</xdr:colOff>
      <xdr:row>55</xdr:row>
      <xdr:rowOff>38100</xdr:rowOff>
    </xdr:to>
    <xdr:graphicFrame macro="">
      <xdr:nvGraphicFramePr>
        <xdr:cNvPr id="1018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34</xdr:row>
      <xdr:rowOff>104775</xdr:rowOff>
    </xdr:from>
    <xdr:to>
      <xdr:col>17</xdr:col>
      <xdr:colOff>219075</xdr:colOff>
      <xdr:row>63</xdr:row>
      <xdr:rowOff>47625</xdr:rowOff>
    </xdr:to>
    <xdr:graphicFrame macro="">
      <xdr:nvGraphicFramePr>
        <xdr:cNvPr id="1018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63</xdr:row>
      <xdr:rowOff>133350</xdr:rowOff>
    </xdr:from>
    <xdr:to>
      <xdr:col>18</xdr:col>
      <xdr:colOff>390525</xdr:colOff>
      <xdr:row>92</xdr:row>
      <xdr:rowOff>0</xdr:rowOff>
    </xdr:to>
    <xdr:graphicFrame macro="">
      <xdr:nvGraphicFramePr>
        <xdr:cNvPr id="10188"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342900</xdr:colOff>
      <xdr:row>94</xdr:row>
      <xdr:rowOff>0</xdr:rowOff>
    </xdr:from>
    <xdr:to>
      <xdr:col>19</xdr:col>
      <xdr:colOff>257175</xdr:colOff>
      <xdr:row>122</xdr:row>
      <xdr:rowOff>38100</xdr:rowOff>
    </xdr:to>
    <xdr:graphicFrame macro="">
      <xdr:nvGraphicFramePr>
        <xdr:cNvPr id="10189"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333375</xdr:colOff>
      <xdr:row>0</xdr:row>
      <xdr:rowOff>142875</xdr:rowOff>
    </xdr:from>
    <xdr:to>
      <xdr:col>29</xdr:col>
      <xdr:colOff>333375</xdr:colOff>
      <xdr:row>21</xdr:row>
      <xdr:rowOff>95250</xdr:rowOff>
    </xdr:to>
    <xdr:graphicFrame macro="">
      <xdr:nvGraphicFramePr>
        <xdr:cNvPr id="1408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21</xdr:row>
      <xdr:rowOff>95250</xdr:rowOff>
    </xdr:from>
    <xdr:to>
      <xdr:col>29</xdr:col>
      <xdr:colOff>323850</xdr:colOff>
      <xdr:row>49</xdr:row>
      <xdr:rowOff>38100</xdr:rowOff>
    </xdr:to>
    <xdr:graphicFrame macro="">
      <xdr:nvGraphicFramePr>
        <xdr:cNvPr id="1408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25</xdr:row>
      <xdr:rowOff>47625</xdr:rowOff>
    </xdr:from>
    <xdr:to>
      <xdr:col>16</xdr:col>
      <xdr:colOff>247650</xdr:colOff>
      <xdr:row>50</xdr:row>
      <xdr:rowOff>104775</xdr:rowOff>
    </xdr:to>
    <xdr:graphicFrame macro="">
      <xdr:nvGraphicFramePr>
        <xdr:cNvPr id="1408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51</xdr:row>
      <xdr:rowOff>0</xdr:rowOff>
    </xdr:from>
    <xdr:to>
      <xdr:col>18</xdr:col>
      <xdr:colOff>495300</xdr:colOff>
      <xdr:row>78</xdr:row>
      <xdr:rowOff>114300</xdr:rowOff>
    </xdr:to>
    <xdr:graphicFrame macro="">
      <xdr:nvGraphicFramePr>
        <xdr:cNvPr id="1408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219075</xdr:colOff>
      <xdr:row>31</xdr:row>
      <xdr:rowOff>28575</xdr:rowOff>
    </xdr:from>
    <xdr:to>
      <xdr:col>19</xdr:col>
      <xdr:colOff>171450</xdr:colOff>
      <xdr:row>54</xdr:row>
      <xdr:rowOff>114300</xdr:rowOff>
    </xdr:to>
    <xdr:graphicFrame macro="">
      <xdr:nvGraphicFramePr>
        <xdr:cNvPr id="1696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31</xdr:row>
      <xdr:rowOff>9525</xdr:rowOff>
    </xdr:from>
    <xdr:to>
      <xdr:col>9</xdr:col>
      <xdr:colOff>466725</xdr:colOff>
      <xdr:row>54</xdr:row>
      <xdr:rowOff>133350</xdr:rowOff>
    </xdr:to>
    <xdr:graphicFrame macro="">
      <xdr:nvGraphicFramePr>
        <xdr:cNvPr id="1696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0</xdr:row>
      <xdr:rowOff>104775</xdr:rowOff>
    </xdr:from>
    <xdr:to>
      <xdr:col>24</xdr:col>
      <xdr:colOff>323850</xdr:colOff>
      <xdr:row>27</xdr:row>
      <xdr:rowOff>66675</xdr:rowOff>
    </xdr:to>
    <xdr:graphicFrame macro="">
      <xdr:nvGraphicFramePr>
        <xdr:cNvPr id="16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List1" displayName="List1" ref="B2:D12" totalsRowShown="0" headerRowDxfId="1" dataDxfId="0">
  <autoFilter ref="B2:D12"/>
  <tableColumns count="3">
    <tableColumn id="1" name="0" dataDxfId="4"/>
    <tableColumn id="2" name="OLC 3.0.0 (beta) &quot;Search&quot;" dataDxfId="3"/>
    <tableColumn id="3" name="To do"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wynnemw1_dev/Application%20Data/Microsoft/Requirements/UserStories/208.5"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F22"/>
  <sheetViews>
    <sheetView workbookViewId="0">
      <selection activeCell="E17" sqref="E17"/>
    </sheetView>
  </sheetViews>
  <sheetFormatPr defaultRowHeight="12.75"/>
  <cols>
    <col min="1" max="1" width="10.140625" style="95" bestFit="1" customWidth="1"/>
    <col min="3" max="3" width="11.7109375" bestFit="1" customWidth="1"/>
    <col min="4" max="4" width="12.85546875" bestFit="1" customWidth="1"/>
    <col min="5" max="5" width="135.140625" bestFit="1" customWidth="1"/>
    <col min="6" max="6" width="10.42578125" bestFit="1" customWidth="1"/>
  </cols>
  <sheetData>
    <row r="1" spans="1:6" s="163" customFormat="1" ht="18" thickBot="1">
      <c r="A1" s="164" t="s">
        <v>1101</v>
      </c>
      <c r="B1" s="163" t="s">
        <v>1096</v>
      </c>
      <c r="C1" s="163" t="s">
        <v>1097</v>
      </c>
      <c r="D1" s="163" t="s">
        <v>1098</v>
      </c>
      <c r="E1" s="163" t="s">
        <v>1099</v>
      </c>
      <c r="F1" s="163" t="s">
        <v>1100</v>
      </c>
    </row>
    <row r="2" spans="1:6" ht="13.5" thickTop="1">
      <c r="A2" s="95">
        <v>39465</v>
      </c>
      <c r="B2">
        <v>287</v>
      </c>
      <c r="C2">
        <v>1</v>
      </c>
      <c r="D2">
        <v>2</v>
      </c>
      <c r="E2" t="s">
        <v>1102</v>
      </c>
      <c r="F2" t="s">
        <v>1103</v>
      </c>
    </row>
    <row r="3" spans="1:6">
      <c r="A3" s="95">
        <v>39465</v>
      </c>
      <c r="B3">
        <v>391.2</v>
      </c>
      <c r="C3">
        <v>2</v>
      </c>
      <c r="D3">
        <v>1</v>
      </c>
      <c r="E3" t="s">
        <v>1104</v>
      </c>
      <c r="F3" t="s">
        <v>1105</v>
      </c>
    </row>
    <row r="4" spans="1:6">
      <c r="A4" s="95">
        <v>39465</v>
      </c>
      <c r="B4">
        <v>239</v>
      </c>
      <c r="C4">
        <v>2</v>
      </c>
      <c r="D4">
        <v>0</v>
      </c>
      <c r="E4" t="s">
        <v>1107</v>
      </c>
      <c r="F4" t="s">
        <v>1106</v>
      </c>
    </row>
    <row r="5" spans="1:6">
      <c r="A5" s="95">
        <v>39465</v>
      </c>
      <c r="B5">
        <v>391.1</v>
      </c>
      <c r="C5">
        <v>3</v>
      </c>
      <c r="D5">
        <v>0</v>
      </c>
      <c r="E5" t="s">
        <v>1109</v>
      </c>
      <c r="F5" t="s">
        <v>1108</v>
      </c>
    </row>
    <row r="6" spans="1:6">
      <c r="A6" s="95">
        <v>39465</v>
      </c>
      <c r="B6">
        <v>282</v>
      </c>
      <c r="C6">
        <v>1</v>
      </c>
      <c r="D6">
        <v>3</v>
      </c>
      <c r="E6" t="s">
        <v>1111</v>
      </c>
      <c r="F6" t="s">
        <v>1106</v>
      </c>
    </row>
    <row r="7" spans="1:6">
      <c r="A7" s="95">
        <v>39469</v>
      </c>
      <c r="B7">
        <v>290</v>
      </c>
      <c r="C7">
        <v>3</v>
      </c>
      <c r="D7">
        <v>5</v>
      </c>
      <c r="E7" t="s">
        <v>1110</v>
      </c>
      <c r="F7" t="s">
        <v>1108</v>
      </c>
    </row>
    <row r="8" spans="1:6">
      <c r="A8" s="95">
        <v>39469</v>
      </c>
      <c r="B8">
        <v>283</v>
      </c>
      <c r="C8">
        <v>4</v>
      </c>
      <c r="D8">
        <v>3</v>
      </c>
      <c r="E8" t="s">
        <v>1112</v>
      </c>
      <c r="F8" t="s">
        <v>1108</v>
      </c>
    </row>
    <row r="9" spans="1:6">
      <c r="A9" s="95">
        <v>39470</v>
      </c>
      <c r="B9">
        <v>296</v>
      </c>
      <c r="C9">
        <v>1</v>
      </c>
      <c r="D9">
        <v>2</v>
      </c>
      <c r="E9" t="s">
        <v>1115</v>
      </c>
      <c r="F9" t="s">
        <v>1108</v>
      </c>
    </row>
    <row r="10" spans="1:6">
      <c r="A10" s="95">
        <v>39470</v>
      </c>
      <c r="B10">
        <v>295</v>
      </c>
      <c r="C10">
        <v>1</v>
      </c>
      <c r="D10">
        <v>2</v>
      </c>
      <c r="E10" t="s">
        <v>1116</v>
      </c>
      <c r="F10" t="s">
        <v>1108</v>
      </c>
    </row>
    <row r="11" spans="1:6">
      <c r="A11" s="95">
        <v>39470</v>
      </c>
      <c r="B11">
        <v>245</v>
      </c>
      <c r="C11">
        <v>2</v>
      </c>
      <c r="D11">
        <v>1</v>
      </c>
      <c r="E11" t="s">
        <v>1118</v>
      </c>
      <c r="F11" t="s">
        <v>1108</v>
      </c>
    </row>
    <row r="12" spans="1:6">
      <c r="A12" s="95">
        <v>39470</v>
      </c>
      <c r="B12">
        <v>416.1</v>
      </c>
      <c r="C12">
        <v>5</v>
      </c>
      <c r="D12">
        <v>0</v>
      </c>
      <c r="E12" t="s">
        <v>1119</v>
      </c>
      <c r="F12" t="s">
        <v>1108</v>
      </c>
    </row>
    <row r="13" spans="1:6">
      <c r="A13" s="95">
        <v>39470</v>
      </c>
      <c r="B13">
        <v>416.2</v>
      </c>
      <c r="C13">
        <v>5</v>
      </c>
      <c r="D13">
        <v>2</v>
      </c>
      <c r="E13" t="s">
        <v>1120</v>
      </c>
      <c r="F13" t="s">
        <v>1108</v>
      </c>
    </row>
    <row r="14" spans="1:6">
      <c r="A14" s="95">
        <v>39470</v>
      </c>
      <c r="B14">
        <v>297</v>
      </c>
      <c r="C14">
        <v>0</v>
      </c>
      <c r="D14">
        <v>2</v>
      </c>
      <c r="E14" t="s">
        <v>1122</v>
      </c>
      <c r="F14" t="s">
        <v>1125</v>
      </c>
    </row>
    <row r="15" spans="1:6">
      <c r="A15" s="95">
        <v>39470</v>
      </c>
      <c r="B15">
        <v>298</v>
      </c>
      <c r="C15">
        <v>0</v>
      </c>
      <c r="D15">
        <v>1</v>
      </c>
      <c r="E15" t="s">
        <v>1124</v>
      </c>
      <c r="F15" t="s">
        <v>1125</v>
      </c>
    </row>
    <row r="16" spans="1:6">
      <c r="A16" s="95">
        <v>39470</v>
      </c>
      <c r="B16">
        <v>292</v>
      </c>
      <c r="C16">
        <v>1</v>
      </c>
      <c r="D16">
        <v>0</v>
      </c>
      <c r="E16" t="s">
        <v>1121</v>
      </c>
      <c r="F16" t="s">
        <v>1108</v>
      </c>
    </row>
    <row r="17" spans="1:5">
      <c r="A17" s="95">
        <v>39471</v>
      </c>
      <c r="B17" s="153" t="s">
        <v>622</v>
      </c>
      <c r="C17">
        <v>1</v>
      </c>
      <c r="D17">
        <v>0</v>
      </c>
      <c r="E17" s="150" t="s">
        <v>1137</v>
      </c>
    </row>
    <row r="18" spans="1:5">
      <c r="B18" s="153">
        <v>415</v>
      </c>
      <c r="C18">
        <v>13</v>
      </c>
      <c r="D18">
        <v>5</v>
      </c>
      <c r="E18" s="150" t="s">
        <v>1138</v>
      </c>
    </row>
    <row r="19" spans="1:5">
      <c r="B19" s="153">
        <v>240</v>
      </c>
      <c r="C19">
        <v>2</v>
      </c>
      <c r="D19">
        <v>0</v>
      </c>
      <c r="E19" s="150" t="s">
        <v>1139</v>
      </c>
    </row>
    <row r="20" spans="1:5">
      <c r="B20" s="153"/>
    </row>
    <row r="21" spans="1:5" ht="15.75" thickBot="1">
      <c r="C21" s="165">
        <f>SUM(C2:C19)</f>
        <v>47</v>
      </c>
      <c r="D21" s="165">
        <f>SUM(D2:D19)</f>
        <v>29</v>
      </c>
    </row>
    <row r="22" spans="1:5" ht="13.5" thickTop="1"/>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1:R795"/>
  <sheetViews>
    <sheetView tabSelected="1" topLeftCell="A347" zoomScaleNormal="100" zoomScaleSheetLayoutView="80" workbookViewId="0">
      <selection activeCell="N366" sqref="N366"/>
    </sheetView>
  </sheetViews>
  <sheetFormatPr defaultColWidth="8.85546875" defaultRowHeight="15" outlineLevelRow="1"/>
  <cols>
    <col min="1" max="1" width="12.140625" style="46" customWidth="1"/>
    <col min="2" max="2" width="31.140625" style="12" customWidth="1"/>
    <col min="3" max="3" width="13.85546875" style="12" hidden="1" customWidth="1"/>
    <col min="4" max="4" width="18.7109375" style="12" hidden="1" customWidth="1"/>
    <col min="5" max="5" width="5.85546875" style="46" customWidth="1"/>
    <col min="6" max="6" width="12.85546875" style="12" hidden="1" customWidth="1"/>
    <col min="7" max="7" width="83.7109375" style="13" customWidth="1"/>
    <col min="8" max="8" width="11.140625" style="13" bestFit="1" customWidth="1"/>
    <col min="9" max="9" width="8.42578125" style="13" hidden="1" customWidth="1"/>
    <col min="10" max="10" width="11.85546875" style="14" hidden="1" customWidth="1"/>
    <col min="11" max="11" width="11.42578125" style="14" hidden="1" customWidth="1"/>
    <col min="12" max="12" width="16.140625" style="11" hidden="1" customWidth="1"/>
    <col min="13" max="13" width="27.7109375" style="11" hidden="1" customWidth="1"/>
    <col min="14" max="16384" width="8.85546875" style="11"/>
  </cols>
  <sheetData>
    <row r="1" spans="1:15" s="163" customFormat="1" ht="26.25" customHeight="1" thickBot="1">
      <c r="A1" s="163" t="s">
        <v>77</v>
      </c>
      <c r="B1" s="163" t="s">
        <v>1078</v>
      </c>
      <c r="C1" s="163" t="s">
        <v>449</v>
      </c>
      <c r="D1" s="163" t="s">
        <v>904</v>
      </c>
      <c r="E1" s="163" t="s">
        <v>903</v>
      </c>
      <c r="F1" s="163" t="s">
        <v>275</v>
      </c>
      <c r="G1" s="163" t="s">
        <v>902</v>
      </c>
      <c r="H1" s="163" t="s">
        <v>1079</v>
      </c>
      <c r="I1" s="163" t="s">
        <v>356</v>
      </c>
      <c r="J1" s="163" t="s">
        <v>84</v>
      </c>
      <c r="K1" s="163" t="s">
        <v>85</v>
      </c>
      <c r="L1" s="163" t="s">
        <v>255</v>
      </c>
      <c r="M1" s="163" t="s">
        <v>346</v>
      </c>
      <c r="N1" s="163" t="s">
        <v>347</v>
      </c>
      <c r="O1" s="163" t="s">
        <v>337</v>
      </c>
    </row>
    <row r="2" spans="1:15" s="1" customFormat="1" ht="15.75" hidden="1" thickTop="1">
      <c r="A2" s="46">
        <v>124</v>
      </c>
      <c r="B2" s="12">
        <v>1</v>
      </c>
      <c r="C2" s="13" t="s">
        <v>52</v>
      </c>
      <c r="D2" s="13" t="s">
        <v>62</v>
      </c>
      <c r="E2" s="46">
        <v>3</v>
      </c>
      <c r="F2" s="61">
        <v>2.2999999999999998</v>
      </c>
      <c r="G2" s="13" t="s">
        <v>920</v>
      </c>
      <c r="H2" s="13"/>
      <c r="I2" s="13"/>
      <c r="J2" s="36"/>
      <c r="K2" s="36"/>
      <c r="L2" s="36"/>
    </row>
    <row r="3" spans="1:15" s="1" customFormat="1" ht="15.75" hidden="1" thickTop="1">
      <c r="A3" s="46">
        <v>127</v>
      </c>
      <c r="B3" s="12">
        <v>1</v>
      </c>
      <c r="C3" s="13" t="s">
        <v>52</v>
      </c>
      <c r="D3" s="13" t="s">
        <v>905</v>
      </c>
      <c r="E3" s="46">
        <v>3</v>
      </c>
      <c r="F3" s="62"/>
      <c r="G3" s="13" t="s">
        <v>189</v>
      </c>
      <c r="H3" s="13"/>
      <c r="I3" s="13"/>
      <c r="J3" s="36"/>
      <c r="K3" s="36"/>
      <c r="L3" s="36"/>
      <c r="O3" s="1">
        <f>E2</f>
        <v>3</v>
      </c>
    </row>
    <row r="4" spans="1:15" s="2" customFormat="1" ht="15.75" hidden="1" thickTop="1">
      <c r="A4" s="46">
        <v>131</v>
      </c>
      <c r="B4" s="12">
        <v>1</v>
      </c>
      <c r="C4" s="13" t="s">
        <v>193</v>
      </c>
      <c r="D4" s="13" t="s">
        <v>190</v>
      </c>
      <c r="E4" s="46">
        <v>7</v>
      </c>
      <c r="F4" s="62"/>
      <c r="G4" s="13" t="s">
        <v>191</v>
      </c>
      <c r="H4" s="13"/>
      <c r="I4" s="13"/>
      <c r="J4" s="37"/>
      <c r="K4" s="37"/>
      <c r="L4" s="37"/>
    </row>
    <row r="5" spans="1:15" s="1" customFormat="1" ht="21.75" hidden="1" thickTop="1">
      <c r="A5" s="46">
        <v>26</v>
      </c>
      <c r="B5" s="12">
        <v>1</v>
      </c>
      <c r="C5" s="13" t="s">
        <v>52</v>
      </c>
      <c r="D5" s="13" t="s">
        <v>65</v>
      </c>
      <c r="E5" s="46">
        <v>6</v>
      </c>
      <c r="F5" s="61">
        <v>2.1</v>
      </c>
      <c r="G5" s="13" t="s">
        <v>61</v>
      </c>
      <c r="H5" s="13"/>
      <c r="I5" s="13"/>
      <c r="J5" s="36"/>
      <c r="K5" s="36"/>
      <c r="L5" s="36"/>
    </row>
    <row r="6" spans="1:15" s="1" customFormat="1" ht="21.75" hidden="1" thickTop="1">
      <c r="A6" s="46">
        <v>31</v>
      </c>
      <c r="B6" s="12">
        <v>1</v>
      </c>
      <c r="C6" s="13" t="s">
        <v>52</v>
      </c>
      <c r="D6" s="21" t="s">
        <v>65</v>
      </c>
      <c r="E6" s="46">
        <v>2</v>
      </c>
      <c r="F6" s="61">
        <v>2.4</v>
      </c>
      <c r="G6" s="13" t="s">
        <v>296</v>
      </c>
      <c r="H6" s="13"/>
      <c r="I6" s="13"/>
      <c r="J6" s="36"/>
      <c r="K6" s="36"/>
      <c r="L6" s="36"/>
    </row>
    <row r="7" spans="1:15" s="1" customFormat="1" ht="21.75" hidden="1" thickTop="1">
      <c r="A7" s="46">
        <v>29</v>
      </c>
      <c r="B7" s="12">
        <v>1</v>
      </c>
      <c r="C7" s="13" t="s">
        <v>52</v>
      </c>
      <c r="D7" s="13" t="s">
        <v>65</v>
      </c>
      <c r="E7" s="46">
        <v>5</v>
      </c>
      <c r="F7" s="61">
        <v>2.2999999999999998</v>
      </c>
      <c r="G7" s="13" t="s">
        <v>66</v>
      </c>
      <c r="H7" s="13"/>
      <c r="I7" s="13"/>
      <c r="J7" s="36"/>
      <c r="K7" s="36"/>
      <c r="L7" s="36"/>
    </row>
    <row r="8" spans="1:15" s="1" customFormat="1" ht="21.75" hidden="1" thickTop="1">
      <c r="A8" s="46">
        <v>59</v>
      </c>
      <c r="B8" s="12">
        <v>1</v>
      </c>
      <c r="C8" s="13" t="s">
        <v>52</v>
      </c>
      <c r="D8" s="21" t="s">
        <v>914</v>
      </c>
      <c r="E8" s="46">
        <v>1</v>
      </c>
      <c r="F8" s="61">
        <v>18.399999999999999</v>
      </c>
      <c r="G8" s="13" t="s">
        <v>138</v>
      </c>
      <c r="H8" s="13"/>
      <c r="I8" s="13"/>
      <c r="J8" s="36"/>
      <c r="K8" s="36"/>
      <c r="L8" s="36"/>
    </row>
    <row r="9" spans="1:15" s="1" customFormat="1" ht="21.75" hidden="1" thickTop="1">
      <c r="A9" s="46">
        <v>125</v>
      </c>
      <c r="B9" s="12">
        <v>1</v>
      </c>
      <c r="C9" s="13" t="s">
        <v>52</v>
      </c>
      <c r="D9" s="13" t="s">
        <v>67</v>
      </c>
      <c r="E9" s="46">
        <v>3</v>
      </c>
      <c r="F9" s="61" t="s">
        <v>947</v>
      </c>
      <c r="G9" s="13" t="s">
        <v>782</v>
      </c>
      <c r="H9" s="13"/>
      <c r="I9" s="13"/>
      <c r="J9" s="36"/>
      <c r="K9" s="36"/>
      <c r="L9" s="36"/>
    </row>
    <row r="10" spans="1:15" s="1" customFormat="1" ht="21.75" hidden="1" thickTop="1">
      <c r="A10" s="46">
        <v>28</v>
      </c>
      <c r="B10" s="12">
        <v>1</v>
      </c>
      <c r="C10" s="13" t="s">
        <v>52</v>
      </c>
      <c r="D10" s="21" t="s">
        <v>188</v>
      </c>
      <c r="E10" s="51">
        <v>2</v>
      </c>
      <c r="F10" s="61">
        <v>2.2000000000000002</v>
      </c>
      <c r="G10" s="13" t="s">
        <v>297</v>
      </c>
      <c r="H10" s="13"/>
      <c r="I10" s="13"/>
      <c r="J10" s="36"/>
      <c r="K10" s="36"/>
      <c r="L10" s="36"/>
    </row>
    <row r="11" spans="1:15" s="1" customFormat="1" ht="15.75" hidden="1" thickTop="1">
      <c r="A11" s="46">
        <v>61</v>
      </c>
      <c r="B11" s="12">
        <v>1</v>
      </c>
      <c r="C11" s="13" t="s">
        <v>52</v>
      </c>
      <c r="D11" s="21" t="s">
        <v>914</v>
      </c>
      <c r="E11" s="46">
        <v>2</v>
      </c>
      <c r="F11" s="61">
        <v>18.600000000000001</v>
      </c>
      <c r="G11" s="13" t="s">
        <v>646</v>
      </c>
      <c r="H11" s="13"/>
      <c r="I11" s="13"/>
      <c r="J11" s="36"/>
      <c r="K11" s="36"/>
      <c r="L11" s="36"/>
    </row>
    <row r="12" spans="1:15" s="1" customFormat="1" ht="21.75" hidden="1" thickTop="1">
      <c r="A12" s="46">
        <v>69</v>
      </c>
      <c r="B12" s="12">
        <v>1</v>
      </c>
      <c r="C12" s="13" t="s">
        <v>52</v>
      </c>
      <c r="D12" s="21" t="s">
        <v>408</v>
      </c>
      <c r="E12" s="46">
        <v>4</v>
      </c>
      <c r="F12" s="61">
        <v>10.7</v>
      </c>
      <c r="G12" s="13" t="s">
        <v>164</v>
      </c>
      <c r="H12" s="13"/>
      <c r="I12" s="13"/>
      <c r="J12" s="36"/>
      <c r="K12" s="36"/>
      <c r="L12" s="36"/>
    </row>
    <row r="13" spans="1:15" s="1" customFormat="1" ht="21.75" hidden="1" thickTop="1">
      <c r="A13" s="46">
        <v>60</v>
      </c>
      <c r="B13" s="12">
        <v>1</v>
      </c>
      <c r="C13" s="13" t="s">
        <v>52</v>
      </c>
      <c r="D13" s="21" t="s">
        <v>187</v>
      </c>
      <c r="E13" s="46">
        <v>5</v>
      </c>
      <c r="F13" s="61">
        <v>18.5</v>
      </c>
      <c r="G13" s="13" t="s">
        <v>785</v>
      </c>
      <c r="H13" s="13"/>
      <c r="I13" s="13"/>
      <c r="J13" s="36"/>
      <c r="K13" s="36"/>
      <c r="L13" s="36"/>
    </row>
    <row r="14" spans="1:15" s="1" customFormat="1" ht="21.75" hidden="1" thickTop="1">
      <c r="A14" s="46">
        <v>81</v>
      </c>
      <c r="B14" s="12">
        <v>1</v>
      </c>
      <c r="C14" s="13" t="s">
        <v>52</v>
      </c>
      <c r="D14" s="13" t="s">
        <v>915</v>
      </c>
      <c r="E14" s="46">
        <v>3</v>
      </c>
      <c r="F14" s="61">
        <v>18.2</v>
      </c>
      <c r="G14" s="13" t="s">
        <v>298</v>
      </c>
      <c r="H14" s="13"/>
      <c r="I14" s="13"/>
      <c r="J14" s="36"/>
      <c r="K14" s="36"/>
      <c r="L14" s="36"/>
    </row>
    <row r="15" spans="1:15" s="1" customFormat="1" ht="21.75" hidden="1" thickTop="1">
      <c r="A15" s="46">
        <v>65</v>
      </c>
      <c r="B15" s="12">
        <v>1</v>
      </c>
      <c r="C15" s="13" t="s">
        <v>52</v>
      </c>
      <c r="D15" s="13" t="s">
        <v>458</v>
      </c>
      <c r="E15" s="46">
        <v>2</v>
      </c>
      <c r="F15" s="61">
        <v>17.100000000000001</v>
      </c>
      <c r="G15" s="21" t="s">
        <v>647</v>
      </c>
      <c r="H15" s="21"/>
      <c r="I15" s="21"/>
      <c r="J15" s="36"/>
      <c r="K15" s="36"/>
      <c r="L15" s="36"/>
    </row>
    <row r="16" spans="1:15" s="1" customFormat="1" ht="21.75" hidden="1" thickTop="1">
      <c r="A16" s="46">
        <v>9</v>
      </c>
      <c r="B16" s="12">
        <v>1</v>
      </c>
      <c r="C16" s="13" t="s">
        <v>52</v>
      </c>
      <c r="D16" s="13" t="s">
        <v>73</v>
      </c>
      <c r="E16" s="46">
        <v>6</v>
      </c>
      <c r="F16" s="61">
        <v>1.5</v>
      </c>
      <c r="G16" s="13" t="s">
        <v>870</v>
      </c>
      <c r="H16" s="13"/>
      <c r="I16" s="13"/>
      <c r="J16" s="36"/>
      <c r="K16" s="36"/>
      <c r="L16" s="36"/>
    </row>
    <row r="17" spans="1:12" s="1" customFormat="1" ht="15.75" hidden="1" thickTop="1">
      <c r="A17" s="46">
        <v>10</v>
      </c>
      <c r="B17" s="12">
        <v>1</v>
      </c>
      <c r="C17" s="13" t="s">
        <v>52</v>
      </c>
      <c r="D17" s="13" t="s">
        <v>74</v>
      </c>
      <c r="E17" s="46">
        <v>2</v>
      </c>
      <c r="F17" s="61">
        <v>1.6</v>
      </c>
      <c r="G17" s="13" t="s">
        <v>459</v>
      </c>
      <c r="H17" s="13"/>
      <c r="I17" s="13"/>
      <c r="J17" s="36"/>
      <c r="K17" s="36"/>
      <c r="L17" s="36"/>
    </row>
    <row r="18" spans="1:12" s="1" customFormat="1" ht="15.75" hidden="1" thickTop="1">
      <c r="A18" s="46">
        <v>11</v>
      </c>
      <c r="B18" s="12">
        <v>1</v>
      </c>
      <c r="C18" s="13" t="s">
        <v>52</v>
      </c>
      <c r="D18" s="13" t="s">
        <v>74</v>
      </c>
      <c r="E18" s="46">
        <v>2</v>
      </c>
      <c r="F18" s="61">
        <v>1.6</v>
      </c>
      <c r="G18" s="13" t="s">
        <v>993</v>
      </c>
      <c r="H18" s="13"/>
      <c r="I18" s="13"/>
      <c r="J18" s="36"/>
      <c r="K18" s="36"/>
      <c r="L18" s="36"/>
    </row>
    <row r="19" spans="1:12" s="1" customFormat="1" ht="15.75" hidden="1" thickTop="1">
      <c r="A19" s="46">
        <v>13</v>
      </c>
      <c r="B19" s="12">
        <v>1</v>
      </c>
      <c r="C19" s="13" t="s">
        <v>52</v>
      </c>
      <c r="D19" s="13" t="s">
        <v>74</v>
      </c>
      <c r="E19" s="46">
        <v>2</v>
      </c>
      <c r="F19" s="61">
        <v>1.6</v>
      </c>
      <c r="G19" s="13" t="s">
        <v>916</v>
      </c>
      <c r="H19" s="13"/>
      <c r="I19" s="13"/>
      <c r="J19" s="36"/>
      <c r="K19" s="36"/>
      <c r="L19" s="36"/>
    </row>
    <row r="20" spans="1:12" s="1" customFormat="1" ht="21.75" hidden="1" thickTop="1">
      <c r="A20" s="46">
        <v>12</v>
      </c>
      <c r="B20" s="12">
        <v>1</v>
      </c>
      <c r="C20" s="13" t="s">
        <v>52</v>
      </c>
      <c r="D20" s="13" t="s">
        <v>74</v>
      </c>
      <c r="E20" s="46">
        <v>6</v>
      </c>
      <c r="F20" s="61">
        <v>1.6</v>
      </c>
      <c r="G20" s="13" t="s">
        <v>549</v>
      </c>
      <c r="H20" s="13"/>
      <c r="I20" s="13"/>
      <c r="J20" s="36"/>
      <c r="K20" s="36"/>
      <c r="L20" s="36"/>
    </row>
    <row r="21" spans="1:12" s="1" customFormat="1" ht="21.75" hidden="1" thickTop="1">
      <c r="A21" s="46">
        <v>126</v>
      </c>
      <c r="B21" s="12">
        <v>1</v>
      </c>
      <c r="C21" s="13" t="s">
        <v>52</v>
      </c>
      <c r="D21" s="13" t="s">
        <v>460</v>
      </c>
      <c r="E21" s="46">
        <v>2</v>
      </c>
      <c r="F21" s="61">
        <v>1.6</v>
      </c>
      <c r="G21" s="13" t="s">
        <v>461</v>
      </c>
      <c r="H21" s="13"/>
      <c r="I21" s="13"/>
      <c r="J21" s="36"/>
      <c r="K21" s="36"/>
      <c r="L21" s="36"/>
    </row>
    <row r="22" spans="1:12" s="1" customFormat="1" ht="21.75" hidden="1" thickTop="1">
      <c r="A22" s="46">
        <v>32</v>
      </c>
      <c r="B22" s="12">
        <v>1</v>
      </c>
      <c r="C22" s="13" t="s">
        <v>52</v>
      </c>
      <c r="D22" s="21" t="s">
        <v>919</v>
      </c>
      <c r="E22" s="46">
        <v>2</v>
      </c>
      <c r="F22" s="61">
        <v>11.2</v>
      </c>
      <c r="G22" s="13" t="s">
        <v>550</v>
      </c>
      <c r="H22" s="13"/>
      <c r="I22" s="13"/>
      <c r="J22" s="36"/>
      <c r="K22" s="36"/>
      <c r="L22" s="36"/>
    </row>
    <row r="23" spans="1:12" s="1" customFormat="1" ht="21.75" hidden="1" thickTop="1">
      <c r="A23" s="46">
        <v>36</v>
      </c>
      <c r="B23" s="12">
        <v>1</v>
      </c>
      <c r="C23" s="13" t="s">
        <v>52</v>
      </c>
      <c r="D23" s="21" t="s">
        <v>409</v>
      </c>
      <c r="E23" s="46">
        <v>6</v>
      </c>
      <c r="F23" s="61">
        <v>11.4</v>
      </c>
      <c r="G23" s="13" t="s">
        <v>913</v>
      </c>
      <c r="H23" s="13"/>
      <c r="I23" s="13"/>
      <c r="J23" s="36"/>
      <c r="K23" s="36"/>
      <c r="L23" s="36"/>
    </row>
    <row r="24" spans="1:12" s="1" customFormat="1" ht="21.75" hidden="1" thickTop="1">
      <c r="A24" s="46">
        <v>34</v>
      </c>
      <c r="B24" s="12">
        <v>1</v>
      </c>
      <c r="C24" s="13" t="s">
        <v>52</v>
      </c>
      <c r="D24" s="21" t="s">
        <v>918</v>
      </c>
      <c r="E24" s="46">
        <v>3</v>
      </c>
      <c r="F24" s="61">
        <v>10.3</v>
      </c>
      <c r="G24" s="13" t="s">
        <v>590</v>
      </c>
      <c r="H24" s="13"/>
      <c r="I24" s="13"/>
      <c r="J24" s="36"/>
      <c r="K24" s="36"/>
      <c r="L24" s="36"/>
    </row>
    <row r="25" spans="1:12" s="1" customFormat="1" ht="21.75" hidden="1" thickTop="1">
      <c r="A25" s="47">
        <v>58</v>
      </c>
      <c r="B25" s="22">
        <v>1</v>
      </c>
      <c r="C25" s="23" t="s">
        <v>52</v>
      </c>
      <c r="D25" s="58" t="s">
        <v>783</v>
      </c>
      <c r="E25" s="47">
        <v>6</v>
      </c>
      <c r="F25" s="61">
        <v>17.2</v>
      </c>
      <c r="G25" s="23" t="s">
        <v>571</v>
      </c>
      <c r="H25" s="23"/>
      <c r="I25" s="23"/>
      <c r="J25" s="36"/>
      <c r="K25" s="36"/>
      <c r="L25" s="36"/>
    </row>
    <row r="26" spans="1:12" s="1" customFormat="1" ht="15.75" hidden="1" thickTop="1">
      <c r="A26" s="46">
        <v>23</v>
      </c>
      <c r="B26" s="12">
        <v>1</v>
      </c>
      <c r="C26" s="13" t="s">
        <v>52</v>
      </c>
      <c r="D26" s="13" t="s">
        <v>75</v>
      </c>
      <c r="E26" s="46">
        <v>1</v>
      </c>
      <c r="F26" s="61">
        <v>1.6</v>
      </c>
      <c r="G26" s="13" t="s">
        <v>594</v>
      </c>
      <c r="H26" s="13"/>
      <c r="I26" s="13"/>
      <c r="J26" s="36"/>
      <c r="K26" s="36"/>
      <c r="L26" s="36"/>
    </row>
    <row r="27" spans="1:12" s="1" customFormat="1" ht="15.75" hidden="1" thickTop="1">
      <c r="A27" s="46">
        <v>33</v>
      </c>
      <c r="B27" s="12">
        <v>1</v>
      </c>
      <c r="C27" s="13" t="s">
        <v>52</v>
      </c>
      <c r="D27" s="21" t="s">
        <v>75</v>
      </c>
      <c r="E27" s="46">
        <v>1</v>
      </c>
      <c r="F27" s="61">
        <v>2.8</v>
      </c>
      <c r="G27" s="13" t="s">
        <v>589</v>
      </c>
      <c r="H27" s="13"/>
      <c r="I27" s="13"/>
      <c r="J27" s="36"/>
      <c r="K27" s="36"/>
      <c r="L27" s="36"/>
    </row>
    <row r="28" spans="1:12" s="1" customFormat="1" ht="21.75" hidden="1" thickTop="1">
      <c r="A28" s="46">
        <v>1</v>
      </c>
      <c r="B28" s="12">
        <v>1</v>
      </c>
      <c r="C28" s="13" t="s">
        <v>52</v>
      </c>
      <c r="D28" s="13" t="s">
        <v>72</v>
      </c>
      <c r="E28" s="46">
        <v>2</v>
      </c>
      <c r="F28" s="61">
        <v>1.4</v>
      </c>
      <c r="G28" s="13" t="s">
        <v>922</v>
      </c>
      <c r="H28" s="13"/>
      <c r="I28" s="13"/>
      <c r="J28" s="36"/>
      <c r="K28" s="36"/>
      <c r="L28" s="36"/>
    </row>
    <row r="29" spans="1:12" s="1" customFormat="1" ht="15.75" hidden="1" thickTop="1">
      <c r="A29" s="46">
        <v>4</v>
      </c>
      <c r="B29" s="12">
        <v>1</v>
      </c>
      <c r="C29" s="13" t="s">
        <v>52</v>
      </c>
      <c r="D29" s="13" t="s">
        <v>72</v>
      </c>
      <c r="E29" s="46">
        <v>0</v>
      </c>
      <c r="F29" s="61">
        <v>1.4</v>
      </c>
      <c r="G29" s="13" t="s">
        <v>591</v>
      </c>
      <c r="H29" s="13"/>
      <c r="I29" s="13"/>
      <c r="J29" s="36"/>
      <c r="K29" s="36"/>
      <c r="L29" s="36"/>
    </row>
    <row r="30" spans="1:12" s="1" customFormat="1" ht="15.75" hidden="1" thickTop="1">
      <c r="A30" s="46">
        <v>2</v>
      </c>
      <c r="B30" s="12">
        <v>1</v>
      </c>
      <c r="C30" s="13" t="s">
        <v>52</v>
      </c>
      <c r="D30" s="13" t="s">
        <v>72</v>
      </c>
      <c r="E30" s="46">
        <v>0</v>
      </c>
      <c r="F30" s="61">
        <v>1.4</v>
      </c>
      <c r="G30" s="13" t="s">
        <v>923</v>
      </c>
      <c r="H30" s="13"/>
      <c r="I30" s="13"/>
      <c r="J30" s="36"/>
      <c r="K30" s="36"/>
      <c r="L30" s="36"/>
    </row>
    <row r="31" spans="1:12" s="1" customFormat="1" ht="15.75" hidden="1" thickTop="1">
      <c r="A31" s="46">
        <v>5</v>
      </c>
      <c r="B31" s="12">
        <v>1</v>
      </c>
      <c r="C31" s="13" t="s">
        <v>52</v>
      </c>
      <c r="D31" s="13" t="s">
        <v>72</v>
      </c>
      <c r="E31" s="46">
        <v>0</v>
      </c>
      <c r="F31" s="61">
        <v>1.4</v>
      </c>
      <c r="G31" s="13" t="s">
        <v>924</v>
      </c>
      <c r="H31" s="13"/>
      <c r="I31" s="13"/>
      <c r="J31" s="36"/>
      <c r="K31" s="36"/>
      <c r="L31" s="36"/>
    </row>
    <row r="32" spans="1:12" s="1" customFormat="1" ht="15.75" hidden="1" thickTop="1">
      <c r="A32" s="46">
        <v>6</v>
      </c>
      <c r="B32" s="12">
        <v>1</v>
      </c>
      <c r="C32" s="13" t="s">
        <v>52</v>
      </c>
      <c r="D32" s="13" t="s">
        <v>72</v>
      </c>
      <c r="E32" s="46">
        <v>0</v>
      </c>
      <c r="F32" s="61">
        <v>1.4</v>
      </c>
      <c r="G32" s="13" t="s">
        <v>596</v>
      </c>
      <c r="H32" s="13"/>
      <c r="I32" s="13"/>
      <c r="J32" s="36"/>
      <c r="K32" s="36"/>
      <c r="L32" s="36"/>
    </row>
    <row r="33" spans="1:15" s="1" customFormat="1" ht="15.75" hidden="1" thickTop="1">
      <c r="A33" s="46">
        <v>123</v>
      </c>
      <c r="B33" s="12">
        <v>1</v>
      </c>
      <c r="C33" s="13" t="s">
        <v>52</v>
      </c>
      <c r="D33" s="21" t="s">
        <v>911</v>
      </c>
      <c r="E33" s="46">
        <v>2</v>
      </c>
      <c r="F33" s="61">
        <v>12.1</v>
      </c>
      <c r="G33" s="13" t="s">
        <v>925</v>
      </c>
      <c r="H33" s="13"/>
      <c r="I33" s="13"/>
      <c r="J33" s="36"/>
      <c r="K33" s="36"/>
      <c r="L33" s="36"/>
    </row>
    <row r="34" spans="1:15" s="1" customFormat="1" ht="15.75" hidden="1" thickTop="1">
      <c r="A34" s="46">
        <v>14</v>
      </c>
      <c r="B34" s="12">
        <v>1</v>
      </c>
      <c r="C34" s="13" t="s">
        <v>52</v>
      </c>
      <c r="D34" s="13" t="s">
        <v>972</v>
      </c>
      <c r="E34" s="46">
        <v>2</v>
      </c>
      <c r="F34" s="61">
        <v>1.6</v>
      </c>
      <c r="G34" s="16" t="s">
        <v>595</v>
      </c>
      <c r="H34" s="16"/>
      <c r="I34" s="16"/>
      <c r="J34" s="36"/>
      <c r="K34" s="36"/>
      <c r="L34" s="36"/>
    </row>
    <row r="35" spans="1:15" s="1" customFormat="1" ht="21.75" hidden="1" thickTop="1">
      <c r="A35" s="46">
        <v>74</v>
      </c>
      <c r="B35" s="12">
        <v>1</v>
      </c>
      <c r="C35" s="13" t="s">
        <v>52</v>
      </c>
      <c r="D35" s="13" t="s">
        <v>478</v>
      </c>
      <c r="E35" s="46">
        <v>1</v>
      </c>
      <c r="F35" s="61">
        <v>10.1</v>
      </c>
      <c r="G35" s="18" t="s">
        <v>71</v>
      </c>
      <c r="H35" s="18"/>
      <c r="I35" s="18"/>
      <c r="J35" s="36"/>
      <c r="K35" s="36"/>
      <c r="L35" s="36"/>
    </row>
    <row r="36" spans="1:15" s="20" customFormat="1" ht="15.75" hidden="1" thickTop="1">
      <c r="A36" s="48"/>
      <c r="B36" s="33">
        <v>1</v>
      </c>
      <c r="C36" s="59"/>
      <c r="D36" s="32"/>
      <c r="E36" s="52">
        <f>SUM(E2:E35)</f>
        <v>94</v>
      </c>
      <c r="F36" s="63"/>
      <c r="G36" s="59"/>
      <c r="H36" s="59"/>
      <c r="I36" s="59"/>
      <c r="J36" s="38"/>
      <c r="K36" s="38"/>
      <c r="L36" s="38"/>
    </row>
    <row r="37" spans="1:15" customFormat="1" ht="21.75" hidden="1" thickTop="1">
      <c r="A37" s="46">
        <v>204</v>
      </c>
      <c r="B37" s="12">
        <v>2</v>
      </c>
      <c r="C37" s="13" t="s">
        <v>342</v>
      </c>
      <c r="D37" s="13" t="s">
        <v>663</v>
      </c>
      <c r="E37" s="46">
        <v>12</v>
      </c>
      <c r="F37" s="62"/>
      <c r="G37" s="13" t="s">
        <v>926</v>
      </c>
      <c r="H37" s="13"/>
      <c r="I37" s="13"/>
      <c r="J37" s="39"/>
      <c r="K37" s="39"/>
      <c r="L37" s="39"/>
      <c r="O37">
        <f>E37</f>
        <v>12</v>
      </c>
    </row>
    <row r="38" spans="1:15" customFormat="1" ht="21.75" hidden="1" thickTop="1">
      <c r="A38" s="46">
        <v>202</v>
      </c>
      <c r="B38" s="12">
        <v>2</v>
      </c>
      <c r="C38" s="13" t="s">
        <v>342</v>
      </c>
      <c r="D38" s="13" t="s">
        <v>663</v>
      </c>
      <c r="E38" s="46">
        <v>6</v>
      </c>
      <c r="F38" s="62"/>
      <c r="G38" s="13" t="s">
        <v>927</v>
      </c>
      <c r="H38" s="13"/>
      <c r="I38" s="13"/>
      <c r="J38" s="39"/>
      <c r="K38" s="39"/>
      <c r="L38" s="39"/>
      <c r="O38">
        <f>E38</f>
        <v>6</v>
      </c>
    </row>
    <row r="39" spans="1:15" customFormat="1" ht="21.75" hidden="1" thickTop="1">
      <c r="A39" s="46">
        <v>18</v>
      </c>
      <c r="B39" s="12">
        <v>2</v>
      </c>
      <c r="C39" s="13" t="s">
        <v>52</v>
      </c>
      <c r="D39" s="13" t="s">
        <v>663</v>
      </c>
      <c r="E39" s="46">
        <v>6</v>
      </c>
      <c r="F39" s="64">
        <v>1.6</v>
      </c>
      <c r="G39" s="13" t="s">
        <v>498</v>
      </c>
      <c r="H39" s="13"/>
      <c r="I39" s="13"/>
      <c r="J39" s="39"/>
      <c r="K39" s="39"/>
      <c r="L39" s="39"/>
    </row>
    <row r="40" spans="1:15" customFormat="1" ht="15.75" hidden="1" thickTop="1">
      <c r="A40" s="46">
        <v>47</v>
      </c>
      <c r="B40" s="12">
        <v>2</v>
      </c>
      <c r="C40" s="13" t="s">
        <v>52</v>
      </c>
      <c r="D40" s="13" t="s">
        <v>663</v>
      </c>
      <c r="E40" s="46">
        <v>1</v>
      </c>
      <c r="F40" s="64">
        <v>2.7</v>
      </c>
      <c r="G40" s="13" t="s">
        <v>80</v>
      </c>
      <c r="H40" s="13"/>
      <c r="I40" s="13"/>
      <c r="J40" s="39"/>
      <c r="K40" s="39"/>
      <c r="L40" s="39"/>
    </row>
    <row r="41" spans="1:15" customFormat="1" ht="15.75" hidden="1" thickTop="1">
      <c r="A41" s="46">
        <v>201</v>
      </c>
      <c r="B41" s="12">
        <v>2</v>
      </c>
      <c r="C41" s="13" t="s">
        <v>342</v>
      </c>
      <c r="D41" s="13" t="s">
        <v>663</v>
      </c>
      <c r="E41" s="46">
        <v>4</v>
      </c>
      <c r="F41" s="62"/>
      <c r="G41" s="13" t="s">
        <v>348</v>
      </c>
      <c r="H41" s="13"/>
      <c r="I41" s="13"/>
      <c r="J41" s="39"/>
      <c r="K41" s="39"/>
      <c r="L41" s="39"/>
      <c r="O41">
        <f>E41</f>
        <v>4</v>
      </c>
    </row>
    <row r="42" spans="1:15" customFormat="1" ht="15.75" hidden="1" thickTop="1">
      <c r="A42" s="46">
        <v>301</v>
      </c>
      <c r="B42" s="12">
        <v>2</v>
      </c>
      <c r="C42" s="13" t="s">
        <v>766</v>
      </c>
      <c r="D42" s="13" t="s">
        <v>767</v>
      </c>
      <c r="E42" s="46">
        <v>8</v>
      </c>
      <c r="F42" s="62"/>
      <c r="G42" s="13" t="s">
        <v>769</v>
      </c>
      <c r="H42" s="13"/>
      <c r="I42" s="13"/>
      <c r="J42" s="39"/>
      <c r="K42" s="39"/>
      <c r="L42" s="39"/>
    </row>
    <row r="43" spans="1:15" customFormat="1" ht="15.75" hidden="1" thickTop="1">
      <c r="A43" s="46">
        <v>344</v>
      </c>
      <c r="B43" s="12">
        <v>2</v>
      </c>
      <c r="C43" s="13" t="s">
        <v>341</v>
      </c>
      <c r="D43" s="13" t="s">
        <v>984</v>
      </c>
      <c r="E43" s="46">
        <v>8</v>
      </c>
      <c r="F43" s="62"/>
      <c r="G43" s="13" t="s">
        <v>35</v>
      </c>
      <c r="H43" s="13"/>
      <c r="I43" s="13"/>
      <c r="J43" s="39"/>
      <c r="K43" s="39"/>
      <c r="L43" s="39"/>
      <c r="O43">
        <f>E43</f>
        <v>8</v>
      </c>
    </row>
    <row r="44" spans="1:15" customFormat="1" ht="21.75" hidden="1" thickTop="1">
      <c r="A44" s="46">
        <v>345</v>
      </c>
      <c r="B44" s="12">
        <v>2</v>
      </c>
      <c r="C44" s="13" t="s">
        <v>342</v>
      </c>
      <c r="D44" s="13" t="s">
        <v>984</v>
      </c>
      <c r="E44" s="46">
        <v>4</v>
      </c>
      <c r="F44" s="62"/>
      <c r="G44" s="13" t="s">
        <v>36</v>
      </c>
      <c r="H44" s="13"/>
      <c r="I44" s="13"/>
      <c r="J44" s="39"/>
      <c r="K44" s="39"/>
      <c r="L44" s="39"/>
      <c r="O44">
        <f>E44</f>
        <v>4</v>
      </c>
    </row>
    <row r="45" spans="1:15" customFormat="1" ht="15.75" hidden="1" thickTop="1">
      <c r="A45" s="46">
        <v>208.1</v>
      </c>
      <c r="B45" s="12">
        <v>2</v>
      </c>
      <c r="C45" s="13" t="s">
        <v>52</v>
      </c>
      <c r="D45" s="13" t="s">
        <v>452</v>
      </c>
      <c r="E45" s="46">
        <v>6</v>
      </c>
      <c r="F45" s="62"/>
      <c r="G45" s="13" t="s">
        <v>222</v>
      </c>
      <c r="H45" s="13"/>
      <c r="I45" s="13"/>
      <c r="J45" s="39"/>
      <c r="K45" s="39"/>
      <c r="L45" s="39"/>
    </row>
    <row r="46" spans="1:15" customFormat="1" ht="15.75" hidden="1" thickTop="1">
      <c r="A46" s="46">
        <v>208.2</v>
      </c>
      <c r="B46" s="12">
        <v>2</v>
      </c>
      <c r="C46" s="13" t="s">
        <v>52</v>
      </c>
      <c r="D46" s="13" t="s">
        <v>452</v>
      </c>
      <c r="E46" s="46">
        <v>6</v>
      </c>
      <c r="F46" s="62" t="s">
        <v>948</v>
      </c>
      <c r="G46" s="13" t="s">
        <v>658</v>
      </c>
      <c r="H46" s="13"/>
      <c r="I46" s="13"/>
      <c r="J46" s="39"/>
      <c r="K46" s="39"/>
      <c r="L46" s="39"/>
    </row>
    <row r="47" spans="1:15" customFormat="1" ht="15.75" hidden="1" thickTop="1">
      <c r="A47" s="46">
        <v>208.3</v>
      </c>
      <c r="B47" s="12">
        <v>2</v>
      </c>
      <c r="C47" s="13" t="s">
        <v>52</v>
      </c>
      <c r="D47" s="13" t="s">
        <v>452</v>
      </c>
      <c r="E47" s="46">
        <v>4</v>
      </c>
      <c r="F47" s="62" t="s">
        <v>948</v>
      </c>
      <c r="G47" s="13" t="s">
        <v>223</v>
      </c>
      <c r="H47" s="13"/>
      <c r="I47" s="13"/>
      <c r="J47" s="39"/>
      <c r="K47" s="39"/>
      <c r="L47" s="39"/>
    </row>
    <row r="48" spans="1:15" customFormat="1" ht="15.75" hidden="1" thickTop="1">
      <c r="A48" s="46">
        <v>208.4</v>
      </c>
      <c r="B48" s="12">
        <v>2</v>
      </c>
      <c r="C48" s="13" t="s">
        <v>52</v>
      </c>
      <c r="D48" s="13" t="s">
        <v>452</v>
      </c>
      <c r="E48" s="46">
        <v>4</v>
      </c>
      <c r="F48" s="62" t="s">
        <v>948</v>
      </c>
      <c r="G48" s="13" t="s">
        <v>765</v>
      </c>
      <c r="H48" s="13"/>
      <c r="I48" s="13"/>
      <c r="J48" s="39"/>
      <c r="K48" s="39"/>
      <c r="L48" s="39"/>
    </row>
    <row r="49" spans="1:15" customFormat="1" ht="15.75" hidden="1" thickTop="1">
      <c r="A49" s="46">
        <v>207.1</v>
      </c>
      <c r="B49" s="12">
        <v>2</v>
      </c>
      <c r="C49" s="13" t="s">
        <v>193</v>
      </c>
      <c r="D49" s="13" t="s">
        <v>450</v>
      </c>
      <c r="E49" s="46">
        <v>4</v>
      </c>
      <c r="F49" s="62"/>
      <c r="G49" s="13" t="s">
        <v>451</v>
      </c>
      <c r="H49" s="13"/>
      <c r="I49" s="13"/>
      <c r="J49" s="39"/>
      <c r="K49" s="39"/>
      <c r="L49" s="39"/>
    </row>
    <row r="50" spans="1:15" customFormat="1" ht="15.75" hidden="1" thickTop="1">
      <c r="A50" s="46">
        <v>207.2</v>
      </c>
      <c r="B50" s="12">
        <v>2</v>
      </c>
      <c r="C50" s="13" t="s">
        <v>193</v>
      </c>
      <c r="D50" s="13" t="s">
        <v>450</v>
      </c>
      <c r="E50" s="46">
        <v>4</v>
      </c>
      <c r="F50" s="62"/>
      <c r="G50" s="13" t="s">
        <v>511</v>
      </c>
      <c r="H50" s="13"/>
      <c r="I50" s="13"/>
      <c r="J50" s="39"/>
      <c r="K50" s="39"/>
      <c r="L50" s="39"/>
      <c r="O50">
        <f>E50</f>
        <v>4</v>
      </c>
    </row>
    <row r="51" spans="1:15" customFormat="1" ht="15.75" hidden="1" thickTop="1">
      <c r="A51" s="46">
        <v>207.3</v>
      </c>
      <c r="B51" s="12">
        <v>2</v>
      </c>
      <c r="C51" s="13" t="s">
        <v>193</v>
      </c>
      <c r="D51" s="13" t="s">
        <v>450</v>
      </c>
      <c r="E51" s="46">
        <v>4</v>
      </c>
      <c r="F51" s="62"/>
      <c r="G51" s="13" t="s">
        <v>819</v>
      </c>
      <c r="H51" s="13"/>
      <c r="I51" s="13"/>
      <c r="J51" s="39"/>
      <c r="K51" s="39"/>
      <c r="L51" s="39"/>
      <c r="O51">
        <f>E51</f>
        <v>4</v>
      </c>
    </row>
    <row r="52" spans="1:15" s="20" customFormat="1" ht="15.75" hidden="1" thickTop="1">
      <c r="A52" s="48"/>
      <c r="B52" s="31">
        <v>2</v>
      </c>
      <c r="C52" s="59"/>
      <c r="D52" s="32"/>
      <c r="E52" s="52">
        <f>SUM(E37:E51)</f>
        <v>81</v>
      </c>
      <c r="F52" s="63"/>
      <c r="G52" s="59"/>
      <c r="H52" s="59"/>
      <c r="I52" s="59"/>
      <c r="J52" s="38"/>
      <c r="K52" s="38"/>
      <c r="L52" s="38"/>
    </row>
    <row r="53" spans="1:15" ht="15.75" hidden="1" thickTop="1">
      <c r="A53" s="46">
        <v>321</v>
      </c>
      <c r="B53" s="12">
        <v>3</v>
      </c>
      <c r="C53" s="13" t="s">
        <v>52</v>
      </c>
      <c r="D53" s="13" t="s">
        <v>40</v>
      </c>
      <c r="F53" s="62" t="s">
        <v>949</v>
      </c>
      <c r="G53" s="13" t="s">
        <v>720</v>
      </c>
      <c r="L53" s="14"/>
    </row>
    <row r="54" spans="1:15" ht="21.75" hidden="1" thickTop="1">
      <c r="A54" s="46">
        <v>324</v>
      </c>
      <c r="B54" s="12">
        <v>3</v>
      </c>
      <c r="C54" s="13" t="s">
        <v>125</v>
      </c>
      <c r="D54" s="13" t="s">
        <v>41</v>
      </c>
      <c r="E54" s="46">
        <v>5</v>
      </c>
      <c r="F54" s="43"/>
      <c r="G54" s="13" t="s">
        <v>641</v>
      </c>
      <c r="L54" s="14"/>
    </row>
    <row r="55" spans="1:15" ht="21.75" hidden="1" thickTop="1">
      <c r="A55" s="46">
        <v>343</v>
      </c>
      <c r="B55" s="12">
        <v>3</v>
      </c>
      <c r="C55" s="13" t="s">
        <v>52</v>
      </c>
      <c r="D55" s="13" t="s">
        <v>37</v>
      </c>
      <c r="E55" s="46">
        <v>13</v>
      </c>
      <c r="F55" s="62"/>
      <c r="G55" s="13" t="s">
        <v>659</v>
      </c>
      <c r="L55" s="14"/>
    </row>
    <row r="56" spans="1:15" ht="21.75" hidden="1" thickTop="1">
      <c r="A56" s="46">
        <v>303</v>
      </c>
      <c r="B56" s="12">
        <v>3</v>
      </c>
      <c r="C56" s="13" t="s">
        <v>341</v>
      </c>
      <c r="D56" s="13" t="s">
        <v>76</v>
      </c>
      <c r="E56" s="46">
        <v>13</v>
      </c>
      <c r="F56" s="62"/>
      <c r="G56" s="13" t="s">
        <v>719</v>
      </c>
      <c r="L56" s="14"/>
      <c r="O56">
        <f>E56</f>
        <v>13</v>
      </c>
    </row>
    <row r="57" spans="1:15" ht="15.75" hidden="1" thickTop="1">
      <c r="A57" s="46">
        <v>332</v>
      </c>
      <c r="B57" s="12">
        <v>3</v>
      </c>
      <c r="C57" s="13" t="s">
        <v>52</v>
      </c>
      <c r="D57" s="13" t="s">
        <v>41</v>
      </c>
      <c r="E57" s="46">
        <v>5</v>
      </c>
      <c r="F57" s="62" t="s">
        <v>123</v>
      </c>
      <c r="G57" s="13" t="s">
        <v>122</v>
      </c>
      <c r="L57" s="14"/>
    </row>
    <row r="58" spans="1:15" ht="15.75" hidden="1" thickTop="1">
      <c r="A58" s="46">
        <v>315</v>
      </c>
      <c r="B58" s="12">
        <v>3</v>
      </c>
      <c r="C58" s="13" t="s">
        <v>193</v>
      </c>
      <c r="D58" s="13"/>
      <c r="E58" s="46">
        <v>8</v>
      </c>
      <c r="F58" s="62" t="s">
        <v>948</v>
      </c>
      <c r="G58" s="13" t="s">
        <v>603</v>
      </c>
      <c r="L58" s="14"/>
    </row>
    <row r="59" spans="1:15" ht="15.75" hidden="1" thickTop="1">
      <c r="A59" s="46">
        <v>137</v>
      </c>
      <c r="B59" s="12">
        <v>3</v>
      </c>
      <c r="C59" s="13" t="s">
        <v>52</v>
      </c>
      <c r="D59" s="13" t="s">
        <v>41</v>
      </c>
      <c r="E59" s="46">
        <v>3</v>
      </c>
      <c r="F59" s="43"/>
      <c r="G59" s="13" t="s">
        <v>869</v>
      </c>
      <c r="L59" s="14"/>
    </row>
    <row r="60" spans="1:15" s="20" customFormat="1" ht="15.75" hidden="1" thickTop="1">
      <c r="A60" s="48"/>
      <c r="B60" s="31">
        <v>3</v>
      </c>
      <c r="C60" s="59"/>
      <c r="D60" s="32"/>
      <c r="E60" s="52">
        <f>SUM(E53:E59)</f>
        <v>47</v>
      </c>
      <c r="F60" s="63"/>
      <c r="G60" s="59"/>
      <c r="H60" s="59"/>
      <c r="I60" s="59"/>
      <c r="J60" s="38"/>
      <c r="K60" s="38"/>
      <c r="L60" s="38"/>
    </row>
    <row r="61" spans="1:15" ht="32.25" hidden="1" thickTop="1">
      <c r="A61" s="46">
        <v>330</v>
      </c>
      <c r="B61" s="12">
        <v>4</v>
      </c>
      <c r="C61" s="13" t="s">
        <v>415</v>
      </c>
      <c r="D61" s="13" t="s">
        <v>413</v>
      </c>
      <c r="E61" s="46">
        <v>5</v>
      </c>
      <c r="F61" s="43"/>
      <c r="G61" s="13" t="s">
        <v>556</v>
      </c>
      <c r="L61" s="14"/>
    </row>
    <row r="62" spans="1:15" ht="32.25" hidden="1" thickTop="1">
      <c r="A62" s="46">
        <v>331</v>
      </c>
      <c r="B62" s="12">
        <v>4</v>
      </c>
      <c r="C62" s="13" t="s">
        <v>415</v>
      </c>
      <c r="D62" s="13" t="s">
        <v>413</v>
      </c>
      <c r="E62" s="46">
        <v>13</v>
      </c>
      <c r="F62" s="43"/>
      <c r="G62" s="13" t="s">
        <v>557</v>
      </c>
      <c r="L62" s="14"/>
    </row>
    <row r="63" spans="1:15" ht="15.75" hidden="1" thickTop="1">
      <c r="A63" s="46">
        <v>333</v>
      </c>
      <c r="B63" s="12">
        <v>4</v>
      </c>
      <c r="C63" s="13" t="s">
        <v>193</v>
      </c>
      <c r="D63" s="13" t="s">
        <v>37</v>
      </c>
      <c r="E63" s="46">
        <v>3</v>
      </c>
      <c r="F63" s="43"/>
      <c r="G63" s="13" t="s">
        <v>558</v>
      </c>
      <c r="L63" s="14"/>
    </row>
    <row r="64" spans="1:15" ht="32.25" hidden="1" thickTop="1">
      <c r="A64" s="46">
        <v>335</v>
      </c>
      <c r="B64" s="12">
        <v>4</v>
      </c>
      <c r="C64" s="13" t="s">
        <v>417</v>
      </c>
      <c r="D64" s="13" t="s">
        <v>413</v>
      </c>
      <c r="E64" s="46">
        <v>5</v>
      </c>
      <c r="F64" s="43"/>
      <c r="G64" s="13" t="s">
        <v>559</v>
      </c>
      <c r="L64" s="14"/>
    </row>
    <row r="65" spans="1:15" ht="21.75" hidden="1" thickTop="1">
      <c r="A65" s="46">
        <v>336</v>
      </c>
      <c r="B65" s="12">
        <v>4</v>
      </c>
      <c r="C65" s="13" t="s">
        <v>418</v>
      </c>
      <c r="D65" s="13" t="s">
        <v>413</v>
      </c>
      <c r="E65" s="46">
        <v>3</v>
      </c>
      <c r="F65" s="43"/>
      <c r="G65" s="13" t="s">
        <v>560</v>
      </c>
      <c r="L65" s="14"/>
      <c r="O65">
        <f>E65</f>
        <v>3</v>
      </c>
    </row>
    <row r="66" spans="1:15" ht="15.75" hidden="1" thickTop="1">
      <c r="A66" s="46">
        <v>337</v>
      </c>
      <c r="B66" s="12">
        <v>4</v>
      </c>
      <c r="C66" s="13" t="s">
        <v>193</v>
      </c>
      <c r="D66" s="13" t="s">
        <v>413</v>
      </c>
      <c r="E66" s="46">
        <v>2</v>
      </c>
      <c r="F66" s="43"/>
      <c r="G66" s="13" t="s">
        <v>561</v>
      </c>
      <c r="L66" s="14"/>
    </row>
    <row r="67" spans="1:15" ht="21.75" hidden="1" thickTop="1">
      <c r="A67" s="46">
        <v>338</v>
      </c>
      <c r="B67" s="12">
        <v>4</v>
      </c>
      <c r="C67" s="13" t="s">
        <v>125</v>
      </c>
      <c r="D67" s="13" t="s">
        <v>413</v>
      </c>
      <c r="E67" s="46">
        <v>5</v>
      </c>
      <c r="F67" s="43"/>
      <c r="G67" s="13" t="s">
        <v>562</v>
      </c>
      <c r="L67" s="14"/>
      <c r="O67">
        <f>E67</f>
        <v>5</v>
      </c>
    </row>
    <row r="68" spans="1:15" ht="21.75" hidden="1" thickTop="1">
      <c r="A68" s="46">
        <v>339</v>
      </c>
      <c r="B68" s="12">
        <v>4</v>
      </c>
      <c r="C68" s="13" t="s">
        <v>418</v>
      </c>
      <c r="D68" s="13" t="s">
        <v>413</v>
      </c>
      <c r="E68" s="46">
        <v>3</v>
      </c>
      <c r="F68" s="43"/>
      <c r="G68" s="13" t="s">
        <v>600</v>
      </c>
      <c r="L68" s="14"/>
    </row>
    <row r="69" spans="1:15" ht="21.75" hidden="1" thickTop="1">
      <c r="A69" s="46">
        <v>340</v>
      </c>
      <c r="B69" s="12">
        <v>4</v>
      </c>
      <c r="C69" s="13" t="s">
        <v>371</v>
      </c>
      <c r="D69" s="13" t="s">
        <v>413</v>
      </c>
      <c r="E69" s="46">
        <v>8</v>
      </c>
      <c r="F69" s="43"/>
      <c r="G69" s="13" t="s">
        <v>601</v>
      </c>
      <c r="L69" s="14"/>
      <c r="O69">
        <f>E69</f>
        <v>8</v>
      </c>
    </row>
    <row r="70" spans="1:15" ht="21.75" hidden="1" thickTop="1">
      <c r="A70" s="46">
        <v>341</v>
      </c>
      <c r="B70" s="12">
        <v>4</v>
      </c>
      <c r="C70" s="13" t="s">
        <v>372</v>
      </c>
      <c r="D70" s="13" t="s">
        <v>413</v>
      </c>
      <c r="E70" s="46">
        <v>2</v>
      </c>
      <c r="F70" s="43"/>
      <c r="G70" s="13" t="s">
        <v>410</v>
      </c>
      <c r="L70" s="14"/>
      <c r="O70">
        <f>E70</f>
        <v>2</v>
      </c>
    </row>
    <row r="71" spans="1:15" ht="15.75" hidden="1" thickTop="1">
      <c r="A71" s="46">
        <v>342</v>
      </c>
      <c r="B71" s="12">
        <v>4</v>
      </c>
      <c r="C71" s="13" t="s">
        <v>52</v>
      </c>
      <c r="D71" s="13" t="s">
        <v>413</v>
      </c>
      <c r="E71" s="46">
        <v>1</v>
      </c>
      <c r="F71" s="43"/>
      <c r="G71" s="13" t="s">
        <v>411</v>
      </c>
      <c r="L71" s="14"/>
    </row>
    <row r="72" spans="1:15" ht="23.25" hidden="1" thickTop="1">
      <c r="A72" s="49">
        <v>205</v>
      </c>
      <c r="B72" s="26">
        <v>4</v>
      </c>
      <c r="C72" s="27" t="s">
        <v>193</v>
      </c>
      <c r="D72" s="27" t="s">
        <v>38</v>
      </c>
      <c r="E72" s="46">
        <v>13</v>
      </c>
      <c r="F72" s="43"/>
      <c r="G72" s="27" t="s">
        <v>662</v>
      </c>
      <c r="H72" s="27"/>
      <c r="I72" s="27"/>
      <c r="L72" s="14"/>
    </row>
    <row r="73" spans="1:15" ht="15.75" hidden="1" thickTop="1">
      <c r="A73" s="46">
        <v>322</v>
      </c>
      <c r="B73" s="12">
        <v>4</v>
      </c>
      <c r="C73" s="13" t="s">
        <v>193</v>
      </c>
      <c r="D73" s="13" t="s">
        <v>37</v>
      </c>
      <c r="E73" s="46">
        <v>5</v>
      </c>
      <c r="F73" s="43"/>
      <c r="G73" s="13" t="s">
        <v>826</v>
      </c>
      <c r="L73" s="14"/>
    </row>
    <row r="74" spans="1:15" s="28" customFormat="1" ht="15.75" hidden="1" thickTop="1">
      <c r="A74" s="48"/>
      <c r="B74" s="31">
        <v>4</v>
      </c>
      <c r="C74" s="32"/>
      <c r="D74" s="32"/>
      <c r="E74" s="52">
        <f>SUM(E61:E73)</f>
        <v>68</v>
      </c>
      <c r="F74" s="63"/>
      <c r="G74" s="32"/>
      <c r="H74" s="32"/>
      <c r="I74" s="32"/>
      <c r="J74" s="31"/>
      <c r="K74" s="31"/>
      <c r="L74" s="31"/>
    </row>
    <row r="75" spans="1:15" ht="32.25" hidden="1" thickTop="1">
      <c r="A75" s="46">
        <v>48</v>
      </c>
      <c r="B75" s="12">
        <v>5</v>
      </c>
      <c r="C75" s="13" t="s">
        <v>52</v>
      </c>
      <c r="D75" s="21" t="s">
        <v>827</v>
      </c>
      <c r="E75" s="46">
        <v>5</v>
      </c>
      <c r="F75" s="43">
        <v>11.7</v>
      </c>
      <c r="G75" s="15" t="s">
        <v>421</v>
      </c>
      <c r="H75" s="15"/>
      <c r="I75" s="15"/>
      <c r="L75" s="14"/>
    </row>
    <row r="76" spans="1:15" ht="21.75" hidden="1" thickTop="1">
      <c r="A76" s="46">
        <v>49</v>
      </c>
      <c r="B76" s="12">
        <v>5</v>
      </c>
      <c r="C76" s="13" t="s">
        <v>52</v>
      </c>
      <c r="D76" s="21" t="s">
        <v>827</v>
      </c>
      <c r="E76" s="46">
        <v>3</v>
      </c>
      <c r="F76" s="43">
        <v>11.7</v>
      </c>
      <c r="G76" s="17" t="s">
        <v>651</v>
      </c>
      <c r="H76" s="17"/>
      <c r="I76" s="17"/>
      <c r="L76" s="14"/>
    </row>
    <row r="77" spans="1:15" ht="21.75" hidden="1" thickTop="1">
      <c r="A77" s="46">
        <v>50</v>
      </c>
      <c r="B77" s="12">
        <v>5</v>
      </c>
      <c r="C77" s="13" t="s">
        <v>52</v>
      </c>
      <c r="D77" s="21" t="s">
        <v>827</v>
      </c>
      <c r="E77" s="46">
        <v>3</v>
      </c>
      <c r="F77" s="43">
        <v>11.7</v>
      </c>
      <c r="G77" s="17" t="s">
        <v>422</v>
      </c>
      <c r="H77" s="17"/>
      <c r="I77" s="17"/>
      <c r="L77" s="14"/>
    </row>
    <row r="78" spans="1:15" ht="15.75" hidden="1" thickTop="1">
      <c r="A78" s="46">
        <v>327</v>
      </c>
      <c r="B78" s="12">
        <v>5</v>
      </c>
      <c r="C78" s="13" t="s">
        <v>52</v>
      </c>
      <c r="D78" s="13" t="s">
        <v>76</v>
      </c>
      <c r="E78" s="46">
        <v>3</v>
      </c>
      <c r="F78" s="62">
        <v>11.7</v>
      </c>
      <c r="G78" s="13" t="s">
        <v>124</v>
      </c>
      <c r="L78" s="14"/>
    </row>
    <row r="79" spans="1:15" ht="15.75" hidden="1" thickTop="1">
      <c r="A79" s="46">
        <v>334</v>
      </c>
      <c r="B79" s="12">
        <v>5</v>
      </c>
      <c r="C79" s="13" t="s">
        <v>416</v>
      </c>
      <c r="D79" s="13" t="s">
        <v>413</v>
      </c>
      <c r="E79" s="46">
        <v>5</v>
      </c>
      <c r="F79" s="43"/>
      <c r="G79" s="13" t="s">
        <v>893</v>
      </c>
      <c r="L79" s="14"/>
    </row>
    <row r="80" spans="1:15" ht="21.75" hidden="1" thickTop="1">
      <c r="A80" s="46">
        <v>308</v>
      </c>
      <c r="B80" s="12">
        <v>5</v>
      </c>
      <c r="C80" s="13" t="s">
        <v>44</v>
      </c>
      <c r="D80" s="13" t="s">
        <v>280</v>
      </c>
      <c r="E80" s="46">
        <v>8</v>
      </c>
      <c r="F80" s="43"/>
      <c r="G80" s="13" t="s">
        <v>277</v>
      </c>
      <c r="L80" s="14"/>
    </row>
    <row r="81" spans="1:12" ht="21.75" hidden="1" thickTop="1">
      <c r="A81" s="46">
        <v>27</v>
      </c>
      <c r="B81" s="12">
        <v>5</v>
      </c>
      <c r="C81" s="13" t="s">
        <v>52</v>
      </c>
      <c r="D81" s="13" t="s">
        <v>828</v>
      </c>
      <c r="E81" s="46">
        <v>5</v>
      </c>
      <c r="F81" s="43">
        <v>2.1</v>
      </c>
      <c r="G81" s="13" t="s">
        <v>907</v>
      </c>
      <c r="L81" s="14"/>
    </row>
    <row r="82" spans="1:12" ht="21.75" hidden="1" thickTop="1">
      <c r="A82" s="46">
        <v>30</v>
      </c>
      <c r="B82" s="12">
        <v>5</v>
      </c>
      <c r="C82" s="13" t="s">
        <v>51</v>
      </c>
      <c r="D82" s="13" t="s">
        <v>828</v>
      </c>
      <c r="E82" s="46">
        <v>1</v>
      </c>
      <c r="F82" s="43">
        <v>2.2999999999999998</v>
      </c>
      <c r="G82" s="13" t="s">
        <v>906</v>
      </c>
      <c r="L82" s="14"/>
    </row>
    <row r="83" spans="1:12" ht="15.75" hidden="1" thickTop="1">
      <c r="A83" s="46">
        <v>352</v>
      </c>
      <c r="B83" s="12">
        <v>5</v>
      </c>
      <c r="C83" s="13" t="s">
        <v>52</v>
      </c>
      <c r="D83" s="13" t="s">
        <v>828</v>
      </c>
      <c r="E83" s="46">
        <v>2</v>
      </c>
      <c r="F83" s="43"/>
      <c r="G83" s="13" t="s">
        <v>897</v>
      </c>
      <c r="L83" s="14"/>
    </row>
    <row r="84" spans="1:12" ht="15.75" hidden="1" thickTop="1">
      <c r="A84" s="46">
        <v>348</v>
      </c>
      <c r="B84" s="12">
        <v>5</v>
      </c>
      <c r="C84" s="13" t="s">
        <v>193</v>
      </c>
      <c r="D84" s="13"/>
      <c r="E84" s="46">
        <v>5</v>
      </c>
      <c r="F84" s="62"/>
      <c r="G84" s="13" t="s">
        <v>652</v>
      </c>
      <c r="L84" s="14"/>
    </row>
    <row r="85" spans="1:12" ht="15.75" hidden="1" thickTop="1">
      <c r="A85" s="46">
        <v>350</v>
      </c>
      <c r="B85" s="12">
        <v>5</v>
      </c>
      <c r="C85" s="13" t="s">
        <v>52</v>
      </c>
      <c r="D85" s="13"/>
      <c r="E85" s="46">
        <v>2</v>
      </c>
      <c r="F85" s="62"/>
      <c r="G85" s="13" t="s">
        <v>895</v>
      </c>
      <c r="L85" s="14"/>
    </row>
    <row r="86" spans="1:12" ht="15.75" hidden="1" thickTop="1">
      <c r="A86" s="46">
        <v>347</v>
      </c>
      <c r="B86" s="12">
        <v>5</v>
      </c>
      <c r="C86" s="13" t="s">
        <v>52</v>
      </c>
      <c r="D86" s="13"/>
      <c r="E86" s="46">
        <v>3</v>
      </c>
      <c r="F86" s="62"/>
      <c r="G86" s="13" t="s">
        <v>373</v>
      </c>
      <c r="L86" s="14"/>
    </row>
    <row r="87" spans="1:12" ht="21.75" hidden="1" thickTop="1">
      <c r="A87" s="46">
        <v>96</v>
      </c>
      <c r="B87" s="12">
        <v>5</v>
      </c>
      <c r="C87" s="13" t="s">
        <v>51</v>
      </c>
      <c r="D87" s="13" t="s">
        <v>912</v>
      </c>
      <c r="E87" s="46">
        <v>5</v>
      </c>
      <c r="F87" s="43">
        <v>7.2</v>
      </c>
      <c r="G87" s="15" t="s">
        <v>476</v>
      </c>
      <c r="H87" s="15"/>
      <c r="I87" s="15"/>
      <c r="L87" s="14"/>
    </row>
    <row r="88" spans="1:12" ht="15.75" hidden="1" thickTop="1">
      <c r="A88" s="46">
        <v>99.1</v>
      </c>
      <c r="B88" s="12">
        <v>5</v>
      </c>
      <c r="C88" s="13" t="s">
        <v>51</v>
      </c>
      <c r="D88" s="13" t="s">
        <v>912</v>
      </c>
      <c r="E88" s="46">
        <v>1</v>
      </c>
      <c r="F88" s="43">
        <v>7.5</v>
      </c>
      <c r="G88" s="15" t="s">
        <v>674</v>
      </c>
      <c r="H88" s="15"/>
      <c r="I88" s="15"/>
      <c r="L88" s="14"/>
    </row>
    <row r="89" spans="1:12" ht="15.75" hidden="1" thickTop="1">
      <c r="A89" s="46">
        <v>99.2</v>
      </c>
      <c r="B89" s="12">
        <v>5</v>
      </c>
      <c r="C89" s="13" t="s">
        <v>51</v>
      </c>
      <c r="D89" s="13" t="s">
        <v>912</v>
      </c>
      <c r="E89" s="46">
        <v>2</v>
      </c>
      <c r="F89" s="43">
        <v>7.11</v>
      </c>
      <c r="G89" s="15" t="s">
        <v>234</v>
      </c>
      <c r="H89" s="15"/>
      <c r="I89" s="15"/>
      <c r="L89" s="14"/>
    </row>
    <row r="90" spans="1:12" ht="15.75" hidden="1" thickTop="1">
      <c r="A90" s="46">
        <v>105.1</v>
      </c>
      <c r="B90" s="12">
        <v>5</v>
      </c>
      <c r="C90" s="13" t="s">
        <v>51</v>
      </c>
      <c r="D90" s="13" t="s">
        <v>828</v>
      </c>
      <c r="E90" s="46">
        <v>1</v>
      </c>
      <c r="F90" s="43">
        <v>7.5</v>
      </c>
      <c r="G90" s="13" t="s">
        <v>235</v>
      </c>
      <c r="L90" s="14"/>
    </row>
    <row r="91" spans="1:12" ht="15.75" hidden="1" thickTop="1">
      <c r="A91" s="46">
        <v>105.2</v>
      </c>
      <c r="B91" s="12">
        <v>5</v>
      </c>
      <c r="C91" s="13" t="s">
        <v>51</v>
      </c>
      <c r="D91" s="13" t="s">
        <v>828</v>
      </c>
      <c r="E91" s="46">
        <v>2</v>
      </c>
      <c r="F91" s="43">
        <v>7.11</v>
      </c>
      <c r="G91" s="13" t="s">
        <v>236</v>
      </c>
      <c r="L91" s="14"/>
    </row>
    <row r="92" spans="1:12" ht="15.75" hidden="1" thickTop="1">
      <c r="A92" s="46">
        <v>316</v>
      </c>
      <c r="B92" s="12">
        <v>5</v>
      </c>
      <c r="C92" s="13" t="s">
        <v>51</v>
      </c>
      <c r="D92" s="13" t="s">
        <v>39</v>
      </c>
      <c r="E92" s="46">
        <v>8</v>
      </c>
      <c r="F92" s="43">
        <v>7.1</v>
      </c>
      <c r="G92" s="13" t="s">
        <v>964</v>
      </c>
      <c r="L92" s="14"/>
    </row>
    <row r="93" spans="1:12" ht="15.75" hidden="1" thickTop="1">
      <c r="A93" s="48"/>
      <c r="B93" s="31"/>
      <c r="C93" s="32"/>
      <c r="D93" s="32"/>
      <c r="E93" s="52">
        <f>SUM(E75:E92)</f>
        <v>64</v>
      </c>
      <c r="F93" s="63"/>
      <c r="G93" s="32"/>
      <c r="H93" s="32"/>
      <c r="I93" s="32"/>
      <c r="L93" s="14"/>
    </row>
    <row r="94" spans="1:12" ht="15.75" hidden="1" thickTop="1">
      <c r="A94" s="46">
        <v>351</v>
      </c>
      <c r="B94" s="12">
        <v>6</v>
      </c>
      <c r="C94" s="13" t="s">
        <v>193</v>
      </c>
      <c r="D94" s="13"/>
      <c r="E94" s="46">
        <v>3</v>
      </c>
      <c r="F94" s="43"/>
      <c r="G94" s="13" t="s">
        <v>896</v>
      </c>
      <c r="L94" s="14"/>
    </row>
    <row r="95" spans="1:12" ht="21.75" hidden="1" thickTop="1">
      <c r="A95" s="46">
        <v>94</v>
      </c>
      <c r="B95" s="12">
        <v>6</v>
      </c>
      <c r="C95" s="13" t="s">
        <v>51</v>
      </c>
      <c r="D95" s="13" t="s">
        <v>912</v>
      </c>
      <c r="E95" s="46">
        <v>5</v>
      </c>
      <c r="F95" s="43">
        <v>7.7</v>
      </c>
      <c r="G95" s="13" t="s">
        <v>475</v>
      </c>
      <c r="L95" s="14"/>
    </row>
    <row r="96" spans="1:12" ht="23.25" hidden="1" thickTop="1">
      <c r="A96" s="46">
        <v>95</v>
      </c>
      <c r="B96" s="12">
        <v>6</v>
      </c>
      <c r="C96" s="13" t="s">
        <v>51</v>
      </c>
      <c r="D96" s="13" t="s">
        <v>912</v>
      </c>
      <c r="E96" s="46">
        <v>5</v>
      </c>
      <c r="F96" s="65" t="s">
        <v>645</v>
      </c>
      <c r="G96" s="13" t="s">
        <v>644</v>
      </c>
      <c r="L96" s="14"/>
    </row>
    <row r="97" spans="1:12" ht="21.75" hidden="1" thickTop="1">
      <c r="A97" s="46">
        <v>101</v>
      </c>
      <c r="B97" s="12">
        <v>6</v>
      </c>
      <c r="C97" s="13" t="s">
        <v>51</v>
      </c>
      <c r="D97" s="13" t="s">
        <v>276</v>
      </c>
      <c r="E97" s="46">
        <v>5</v>
      </c>
      <c r="F97" s="43">
        <v>7.9</v>
      </c>
      <c r="G97" s="15" t="s">
        <v>654</v>
      </c>
      <c r="H97" s="15"/>
      <c r="I97" s="15"/>
      <c r="L97" s="14"/>
    </row>
    <row r="98" spans="1:12" ht="21.75" hidden="1" thickTop="1">
      <c r="A98" s="46">
        <v>117</v>
      </c>
      <c r="B98" s="12">
        <v>6</v>
      </c>
      <c r="C98" s="13" t="s">
        <v>52</v>
      </c>
      <c r="D98" s="21" t="s">
        <v>76</v>
      </c>
      <c r="E98" s="46">
        <v>5</v>
      </c>
      <c r="F98" s="43">
        <v>2.7</v>
      </c>
      <c r="G98" s="13" t="s">
        <v>250</v>
      </c>
      <c r="L98" s="14"/>
    </row>
    <row r="99" spans="1:12" ht="21.75" hidden="1" thickTop="1">
      <c r="A99" s="46">
        <v>116</v>
      </c>
      <c r="B99" s="12">
        <v>6</v>
      </c>
      <c r="C99" s="13" t="s">
        <v>51</v>
      </c>
      <c r="D99" s="21" t="s">
        <v>76</v>
      </c>
      <c r="E99" s="46">
        <v>13</v>
      </c>
      <c r="F99" s="43">
        <v>2.7</v>
      </c>
      <c r="G99" s="13" t="s">
        <v>910</v>
      </c>
      <c r="L99" s="14"/>
    </row>
    <row r="100" spans="1:12" ht="21.75" hidden="1" thickTop="1">
      <c r="A100" s="46">
        <v>305</v>
      </c>
      <c r="B100" s="12">
        <v>6</v>
      </c>
      <c r="C100" s="13" t="s">
        <v>51</v>
      </c>
      <c r="D100" s="13" t="s">
        <v>76</v>
      </c>
      <c r="E100" s="46">
        <v>8</v>
      </c>
      <c r="F100" s="43">
        <v>7.6</v>
      </c>
      <c r="G100" s="13" t="s">
        <v>505</v>
      </c>
      <c r="L100" s="14"/>
    </row>
    <row r="101" spans="1:12" ht="15.75" hidden="1" thickTop="1">
      <c r="A101" s="46">
        <v>353</v>
      </c>
      <c r="B101" s="12">
        <v>6</v>
      </c>
      <c r="C101" s="13" t="s">
        <v>52</v>
      </c>
      <c r="D101" s="13" t="s">
        <v>76</v>
      </c>
      <c r="E101" s="46">
        <v>3</v>
      </c>
      <c r="F101" s="43">
        <v>11.7</v>
      </c>
      <c r="G101" s="13" t="s">
        <v>898</v>
      </c>
      <c r="L101" s="14"/>
    </row>
    <row r="102" spans="1:12" ht="15.75" hidden="1" thickTop="1">
      <c r="A102" s="46">
        <v>98</v>
      </c>
      <c r="B102" s="12">
        <v>6</v>
      </c>
      <c r="C102" s="13" t="s">
        <v>51</v>
      </c>
      <c r="D102" s="13" t="s">
        <v>912</v>
      </c>
      <c r="E102" s="46">
        <v>3</v>
      </c>
      <c r="F102" s="43">
        <v>7.4</v>
      </c>
      <c r="G102" s="15" t="s">
        <v>477</v>
      </c>
      <c r="H102" s="15"/>
      <c r="I102" s="15"/>
      <c r="J102" s="14" t="s">
        <v>174</v>
      </c>
      <c r="K102" s="14" t="s">
        <v>175</v>
      </c>
      <c r="L102" s="44">
        <v>39185</v>
      </c>
    </row>
    <row r="103" spans="1:12" s="28" customFormat="1" ht="15.75" hidden="1" thickTop="1">
      <c r="A103" s="48"/>
      <c r="B103" s="31"/>
      <c r="C103" s="32"/>
      <c r="D103" s="32"/>
      <c r="E103" s="52">
        <f>SUM(E94:E102)</f>
        <v>50</v>
      </c>
      <c r="F103" s="63"/>
      <c r="G103" s="32"/>
      <c r="H103" s="32"/>
      <c r="I103" s="32"/>
      <c r="J103" s="31"/>
      <c r="K103" s="31"/>
      <c r="L103" s="31"/>
    </row>
    <row r="104" spans="1:12" customFormat="1" ht="21.75" hidden="1" thickTop="1">
      <c r="A104" s="46">
        <v>407</v>
      </c>
      <c r="B104" s="12">
        <v>7</v>
      </c>
      <c r="C104" s="13" t="s">
        <v>83</v>
      </c>
      <c r="D104" s="60"/>
      <c r="E104" s="46">
        <v>1</v>
      </c>
      <c r="F104" s="60" t="s">
        <v>950</v>
      </c>
      <c r="G104" s="15" t="s">
        <v>577</v>
      </c>
      <c r="H104" s="15"/>
      <c r="I104" s="15"/>
      <c r="L104" s="39"/>
    </row>
    <row r="105" spans="1:12" customFormat="1" ht="23.25" hidden="1" thickTop="1">
      <c r="A105" s="46">
        <v>408</v>
      </c>
      <c r="B105" s="12">
        <v>7</v>
      </c>
      <c r="C105" s="13" t="s">
        <v>416</v>
      </c>
      <c r="D105" s="60" t="s">
        <v>579</v>
      </c>
      <c r="E105" s="46">
        <v>5</v>
      </c>
      <c r="F105" s="60"/>
      <c r="G105" s="15" t="s">
        <v>578</v>
      </c>
      <c r="H105" s="15"/>
      <c r="I105" s="15"/>
      <c r="L105" s="39"/>
    </row>
    <row r="106" spans="1:12" customFormat="1" ht="15.75" hidden="1" thickTop="1">
      <c r="A106" s="46">
        <v>410</v>
      </c>
      <c r="B106" s="12">
        <v>7</v>
      </c>
      <c r="C106" s="13" t="s">
        <v>51</v>
      </c>
      <c r="D106" s="60" t="s">
        <v>582</v>
      </c>
      <c r="E106" s="46">
        <v>1</v>
      </c>
      <c r="F106" s="43">
        <v>7.4</v>
      </c>
      <c r="G106" s="15" t="s">
        <v>581</v>
      </c>
      <c r="H106" s="15"/>
      <c r="I106" s="15"/>
      <c r="L106" s="39"/>
    </row>
    <row r="107" spans="1:12" customFormat="1" ht="23.25" hidden="1" thickTop="1">
      <c r="A107" s="46">
        <v>409</v>
      </c>
      <c r="B107" s="12">
        <v>7</v>
      </c>
      <c r="C107" s="13" t="s">
        <v>416</v>
      </c>
      <c r="D107" s="60" t="s">
        <v>579</v>
      </c>
      <c r="E107" s="46">
        <v>3</v>
      </c>
      <c r="F107" s="43"/>
      <c r="G107" s="15" t="s">
        <v>580</v>
      </c>
      <c r="H107" s="15"/>
      <c r="I107" s="15"/>
      <c r="L107" s="39"/>
    </row>
    <row r="108" spans="1:12" ht="32.25" hidden="1" thickTop="1">
      <c r="A108" s="46">
        <v>354</v>
      </c>
      <c r="B108" s="12">
        <v>7</v>
      </c>
      <c r="C108" s="13" t="s">
        <v>51</v>
      </c>
      <c r="D108" s="13" t="s">
        <v>98</v>
      </c>
      <c r="E108" s="46">
        <v>8</v>
      </c>
      <c r="F108" s="43">
        <v>7.8</v>
      </c>
      <c r="G108" s="15" t="s">
        <v>986</v>
      </c>
      <c r="H108" s="15"/>
      <c r="I108" s="15"/>
      <c r="L108" s="14"/>
    </row>
    <row r="109" spans="1:12" customFormat="1" ht="21.75" hidden="1" thickTop="1">
      <c r="A109" s="46">
        <v>400</v>
      </c>
      <c r="B109" s="12">
        <v>7</v>
      </c>
      <c r="C109" s="13" t="s">
        <v>176</v>
      </c>
      <c r="D109" s="13" t="s">
        <v>177</v>
      </c>
      <c r="E109" s="46">
        <v>5</v>
      </c>
      <c r="F109" s="43">
        <v>7.6</v>
      </c>
      <c r="G109" s="13" t="s">
        <v>777</v>
      </c>
      <c r="H109" s="13"/>
      <c r="I109" s="13"/>
      <c r="L109" s="39"/>
    </row>
    <row r="110" spans="1:12" ht="21.75" hidden="1" thickTop="1">
      <c r="A110" s="46">
        <v>323</v>
      </c>
      <c r="B110" s="12">
        <v>7</v>
      </c>
      <c r="C110" s="13" t="s">
        <v>51</v>
      </c>
      <c r="D110" s="13" t="s">
        <v>76</v>
      </c>
      <c r="E110" s="46">
        <v>3</v>
      </c>
      <c r="F110" s="43">
        <v>8.4</v>
      </c>
      <c r="G110" s="15" t="s">
        <v>89</v>
      </c>
      <c r="H110" s="15"/>
      <c r="I110" s="15"/>
      <c r="L110" s="14"/>
    </row>
    <row r="111" spans="1:12" customFormat="1" ht="15.75" hidden="1" thickTop="1">
      <c r="A111" s="46">
        <v>103</v>
      </c>
      <c r="B111" s="12">
        <v>7</v>
      </c>
      <c r="C111" s="13" t="s">
        <v>51</v>
      </c>
      <c r="D111" s="13" t="s">
        <v>279</v>
      </c>
      <c r="E111" s="46">
        <v>2</v>
      </c>
      <c r="F111" s="43">
        <v>7.8</v>
      </c>
      <c r="G111" s="15" t="s">
        <v>329</v>
      </c>
      <c r="H111" s="15"/>
      <c r="I111" s="15"/>
      <c r="L111" s="39"/>
    </row>
    <row r="112" spans="1:12" customFormat="1" ht="21.75" hidden="1" thickTop="1">
      <c r="A112" s="46">
        <v>403</v>
      </c>
      <c r="B112" s="12">
        <v>7</v>
      </c>
      <c r="C112" s="13" t="s">
        <v>51</v>
      </c>
      <c r="D112" s="13" t="s">
        <v>330</v>
      </c>
      <c r="E112" s="46">
        <v>3</v>
      </c>
      <c r="F112" s="43">
        <v>7.6</v>
      </c>
      <c r="G112" s="15" t="s">
        <v>247</v>
      </c>
      <c r="H112" s="15"/>
      <c r="I112" s="15"/>
      <c r="L112" s="39"/>
    </row>
    <row r="113" spans="1:15" customFormat="1" ht="15.75" hidden="1" thickTop="1">
      <c r="A113" s="46">
        <v>404</v>
      </c>
      <c r="B113" s="12">
        <v>7</v>
      </c>
      <c r="C113" s="13" t="s">
        <v>51</v>
      </c>
      <c r="D113" s="13" t="s">
        <v>248</v>
      </c>
      <c r="E113" s="46">
        <v>5</v>
      </c>
      <c r="F113" s="62" t="s">
        <v>948</v>
      </c>
      <c r="G113" s="15" t="s">
        <v>249</v>
      </c>
      <c r="H113" s="15"/>
      <c r="I113" s="15"/>
      <c r="L113" s="39"/>
    </row>
    <row r="114" spans="1:15" customFormat="1" ht="15.75" hidden="1" thickTop="1">
      <c r="A114" s="46">
        <v>405</v>
      </c>
      <c r="B114" s="12">
        <v>7</v>
      </c>
      <c r="C114" s="13" t="s">
        <v>51</v>
      </c>
      <c r="D114" s="60"/>
      <c r="E114" s="46">
        <v>1</v>
      </c>
      <c r="F114" s="62" t="s">
        <v>948</v>
      </c>
      <c r="G114" s="15" t="s">
        <v>524</v>
      </c>
      <c r="H114" s="15"/>
      <c r="I114" s="15"/>
      <c r="L114" s="39"/>
    </row>
    <row r="115" spans="1:15" customFormat="1" ht="15.75" hidden="1" thickTop="1">
      <c r="A115" s="46">
        <v>406</v>
      </c>
      <c r="B115" s="12">
        <v>7</v>
      </c>
      <c r="C115" s="13" t="s">
        <v>51</v>
      </c>
      <c r="D115" s="60"/>
      <c r="E115" s="46">
        <v>3</v>
      </c>
      <c r="F115" s="62" t="s">
        <v>948</v>
      </c>
      <c r="G115" s="15" t="s">
        <v>576</v>
      </c>
      <c r="H115" s="15"/>
      <c r="I115" s="15"/>
      <c r="L115" s="39"/>
    </row>
    <row r="116" spans="1:15" ht="15.75" hidden="1" thickTop="1">
      <c r="A116" s="46">
        <v>349</v>
      </c>
      <c r="B116" s="12">
        <v>7</v>
      </c>
      <c r="C116" s="13" t="s">
        <v>193</v>
      </c>
      <c r="D116" s="13"/>
      <c r="E116" s="46">
        <v>3</v>
      </c>
      <c r="F116" s="43" t="s">
        <v>951</v>
      </c>
      <c r="G116" s="13" t="s">
        <v>894</v>
      </c>
      <c r="J116" s="14" t="s">
        <v>175</v>
      </c>
      <c r="K116" s="14" t="s">
        <v>173</v>
      </c>
      <c r="L116" s="44">
        <v>39185</v>
      </c>
    </row>
    <row r="117" spans="1:15" customFormat="1" ht="15.75" hidden="1" thickTop="1">
      <c r="A117" s="46">
        <v>414</v>
      </c>
      <c r="B117" s="12">
        <v>7</v>
      </c>
      <c r="C117" s="13" t="s">
        <v>193</v>
      </c>
      <c r="D117" s="60" t="s">
        <v>5</v>
      </c>
      <c r="E117" s="46">
        <v>2</v>
      </c>
      <c r="F117" s="60" t="s">
        <v>951</v>
      </c>
      <c r="G117" s="15" t="s">
        <v>6</v>
      </c>
      <c r="H117" s="15"/>
      <c r="I117" s="15"/>
      <c r="L117" s="39"/>
    </row>
    <row r="118" spans="1:15" s="28" customFormat="1" ht="15.75" hidden="1" thickTop="1">
      <c r="A118" s="48"/>
      <c r="B118" s="31"/>
      <c r="C118" s="32"/>
      <c r="D118" s="32"/>
      <c r="E118" s="52">
        <f>SUM(E104:E117)</f>
        <v>45</v>
      </c>
      <c r="F118" s="63"/>
      <c r="G118" s="32"/>
      <c r="H118" s="32"/>
      <c r="I118" s="32"/>
      <c r="J118" s="31"/>
      <c r="K118" s="31"/>
      <c r="L118" s="31"/>
    </row>
    <row r="119" spans="1:15" ht="15.75" hidden="1" thickTop="1">
      <c r="A119" s="46">
        <v>309.10000000000002</v>
      </c>
      <c r="B119" s="92">
        <v>8</v>
      </c>
      <c r="C119" s="13" t="s">
        <v>193</v>
      </c>
      <c r="D119" s="13" t="s">
        <v>723</v>
      </c>
      <c r="E119" s="46">
        <v>3</v>
      </c>
      <c r="F119" s="43"/>
      <c r="G119" s="13" t="s">
        <v>724</v>
      </c>
      <c r="L119" s="44">
        <v>39191</v>
      </c>
      <c r="O119" s="11">
        <f t="shared" ref="O119:O124" si="0">E119</f>
        <v>3</v>
      </c>
    </row>
    <row r="120" spans="1:15" ht="21.75" hidden="1" thickTop="1">
      <c r="A120" s="46">
        <v>309.2</v>
      </c>
      <c r="B120" s="92">
        <v>8</v>
      </c>
      <c r="C120" s="13" t="s">
        <v>728</v>
      </c>
      <c r="D120" s="13" t="s">
        <v>723</v>
      </c>
      <c r="E120" s="46">
        <v>8</v>
      </c>
      <c r="F120" s="43"/>
      <c r="G120" s="13" t="s">
        <v>727</v>
      </c>
      <c r="L120" s="44">
        <v>39191</v>
      </c>
      <c r="O120" s="11">
        <f t="shared" si="0"/>
        <v>8</v>
      </c>
    </row>
    <row r="121" spans="1:15" ht="21.75" hidden="1" thickTop="1">
      <c r="A121" s="46">
        <v>309.3</v>
      </c>
      <c r="B121" s="92">
        <v>8</v>
      </c>
      <c r="C121" s="13" t="s">
        <v>730</v>
      </c>
      <c r="D121" s="13" t="s">
        <v>723</v>
      </c>
      <c r="E121" s="46">
        <v>3</v>
      </c>
      <c r="F121" s="43"/>
      <c r="G121" s="13" t="s">
        <v>729</v>
      </c>
      <c r="L121" s="44">
        <v>39191</v>
      </c>
      <c r="O121" s="11">
        <f t="shared" si="0"/>
        <v>3</v>
      </c>
    </row>
    <row r="122" spans="1:15" ht="15.75" hidden="1" thickTop="1">
      <c r="A122" s="46">
        <v>309.39999999999998</v>
      </c>
      <c r="B122" s="92">
        <v>8</v>
      </c>
      <c r="C122" s="13" t="s">
        <v>193</v>
      </c>
      <c r="D122" s="13" t="s">
        <v>723</v>
      </c>
      <c r="E122" s="46">
        <v>5</v>
      </c>
      <c r="F122" s="43"/>
      <c r="G122" s="13" t="s">
        <v>695</v>
      </c>
      <c r="L122" s="44">
        <v>39191</v>
      </c>
      <c r="O122" s="11">
        <f t="shared" si="0"/>
        <v>5</v>
      </c>
    </row>
    <row r="123" spans="1:15" ht="15.75" hidden="1" thickTop="1">
      <c r="A123" s="46">
        <v>309.5</v>
      </c>
      <c r="B123" s="92">
        <v>8</v>
      </c>
      <c r="C123" s="13" t="s">
        <v>278</v>
      </c>
      <c r="D123" s="13" t="s">
        <v>723</v>
      </c>
      <c r="E123" s="46">
        <v>8</v>
      </c>
      <c r="F123" s="43"/>
      <c r="G123" s="13" t="s">
        <v>696</v>
      </c>
      <c r="L123" s="44">
        <v>39191</v>
      </c>
      <c r="O123" s="11">
        <f t="shared" si="0"/>
        <v>8</v>
      </c>
    </row>
    <row r="124" spans="1:15" ht="15.75" hidden="1" thickTop="1">
      <c r="A124" s="46">
        <v>309.60000000000002</v>
      </c>
      <c r="B124" s="92">
        <v>8</v>
      </c>
      <c r="C124" s="13" t="s">
        <v>278</v>
      </c>
      <c r="D124" s="13" t="s">
        <v>723</v>
      </c>
      <c r="E124" s="46">
        <v>5</v>
      </c>
      <c r="F124" s="43"/>
      <c r="G124" s="13" t="s">
        <v>697</v>
      </c>
      <c r="L124" s="44">
        <v>39191</v>
      </c>
      <c r="O124" s="11">
        <f t="shared" si="0"/>
        <v>5</v>
      </c>
    </row>
    <row r="125" spans="1:15" ht="15.75" hidden="1" thickTop="1">
      <c r="A125" s="46">
        <v>396</v>
      </c>
      <c r="B125" s="92">
        <v>8</v>
      </c>
      <c r="C125" s="13" t="s">
        <v>51</v>
      </c>
      <c r="D125" s="13" t="s">
        <v>98</v>
      </c>
      <c r="E125" s="46">
        <v>3</v>
      </c>
      <c r="F125" s="43" t="s">
        <v>100</v>
      </c>
      <c r="G125" s="13" t="s">
        <v>99</v>
      </c>
      <c r="L125" s="44"/>
    </row>
    <row r="126" spans="1:15" ht="21.75" hidden="1" thickTop="1">
      <c r="A126" s="46">
        <v>57</v>
      </c>
      <c r="B126" s="92">
        <v>8</v>
      </c>
      <c r="C126" s="13" t="s">
        <v>52</v>
      </c>
      <c r="D126" s="21" t="s">
        <v>76</v>
      </c>
      <c r="E126" s="46">
        <v>5</v>
      </c>
      <c r="F126" s="43">
        <v>17.3</v>
      </c>
      <c r="G126" s="15" t="s">
        <v>802</v>
      </c>
      <c r="H126" s="15"/>
      <c r="I126" s="15"/>
      <c r="L126" s="14"/>
    </row>
    <row r="127" spans="1:15" ht="21.75" hidden="1" thickTop="1">
      <c r="A127" s="46">
        <v>148</v>
      </c>
      <c r="B127" s="92">
        <v>8</v>
      </c>
      <c r="C127" s="13" t="s">
        <v>52</v>
      </c>
      <c r="D127" s="13" t="s">
        <v>75</v>
      </c>
      <c r="E127" s="46">
        <v>3</v>
      </c>
      <c r="F127" s="43">
        <v>17.2</v>
      </c>
      <c r="G127" s="13" t="s">
        <v>166</v>
      </c>
      <c r="L127" s="14"/>
    </row>
    <row r="128" spans="1:15" ht="21.75" hidden="1" thickTop="1">
      <c r="A128" s="46">
        <v>419</v>
      </c>
      <c r="B128" s="92">
        <v>8</v>
      </c>
      <c r="C128" s="13" t="s">
        <v>140</v>
      </c>
      <c r="D128" s="21" t="s">
        <v>141</v>
      </c>
      <c r="E128" s="46">
        <v>5</v>
      </c>
      <c r="F128" s="43"/>
      <c r="G128" s="17" t="s">
        <v>139</v>
      </c>
      <c r="H128" s="17"/>
      <c r="I128" s="17"/>
      <c r="L128" s="44">
        <v>39191</v>
      </c>
    </row>
    <row r="129" spans="1:12" ht="21.75" hidden="1" thickTop="1">
      <c r="A129" s="46">
        <v>71</v>
      </c>
      <c r="B129" s="92">
        <v>8</v>
      </c>
      <c r="C129" s="13" t="s">
        <v>52</v>
      </c>
      <c r="D129" s="21" t="s">
        <v>75</v>
      </c>
      <c r="E129" s="46">
        <v>1</v>
      </c>
      <c r="F129" s="66">
        <v>10.3</v>
      </c>
      <c r="G129" s="13" t="s">
        <v>165</v>
      </c>
      <c r="L129" s="44">
        <v>39196</v>
      </c>
    </row>
    <row r="130" spans="1:12" ht="21.75" hidden="1" thickTop="1">
      <c r="A130" s="46">
        <v>403.1</v>
      </c>
      <c r="B130" s="92">
        <v>8</v>
      </c>
      <c r="C130" s="13" t="s">
        <v>51</v>
      </c>
      <c r="D130" s="13" t="s">
        <v>330</v>
      </c>
      <c r="E130" s="46">
        <v>1</v>
      </c>
      <c r="F130" s="66"/>
      <c r="G130" s="13" t="s">
        <v>128</v>
      </c>
      <c r="L130" s="44"/>
    </row>
    <row r="131" spans="1:12" ht="21.75" hidden="1" thickTop="1">
      <c r="A131" s="46">
        <v>404.1</v>
      </c>
      <c r="B131" s="92">
        <v>8</v>
      </c>
      <c r="C131" s="13" t="s">
        <v>51</v>
      </c>
      <c r="D131" s="13" t="s">
        <v>248</v>
      </c>
      <c r="E131" s="46">
        <v>3</v>
      </c>
      <c r="F131" s="62" t="s">
        <v>948</v>
      </c>
      <c r="G131" s="15" t="s">
        <v>270</v>
      </c>
      <c r="H131" s="15"/>
      <c r="I131" s="15"/>
      <c r="L131" s="44"/>
    </row>
    <row r="132" spans="1:12" s="28" customFormat="1" ht="15.75" hidden="1" thickTop="1">
      <c r="A132" s="48"/>
      <c r="B132" s="31"/>
      <c r="C132" s="32"/>
      <c r="D132" s="32"/>
      <c r="E132" s="52">
        <f>SUM(E119:E131)</f>
        <v>53</v>
      </c>
      <c r="F132" s="63"/>
      <c r="G132" s="32"/>
      <c r="H132" s="32"/>
      <c r="I132" s="32"/>
      <c r="J132" s="31"/>
      <c r="K132" s="31"/>
      <c r="L132" s="31"/>
    </row>
    <row r="133" spans="1:12" ht="15.75" hidden="1" thickTop="1">
      <c r="A133" s="40"/>
      <c r="B133" s="14"/>
      <c r="C133" s="15"/>
      <c r="D133" s="15"/>
      <c r="E133" s="93"/>
      <c r="F133" s="43"/>
      <c r="G133" s="15"/>
      <c r="H133" s="15"/>
      <c r="I133" s="15"/>
      <c r="L133" s="14"/>
    </row>
    <row r="134" spans="1:12" ht="21.75" hidden="1" thickTop="1">
      <c r="A134" s="46">
        <v>63.1</v>
      </c>
      <c r="B134" s="12">
        <v>9</v>
      </c>
      <c r="C134" s="13" t="s">
        <v>52</v>
      </c>
      <c r="D134" s="21" t="s">
        <v>279</v>
      </c>
      <c r="E134" s="46">
        <v>1</v>
      </c>
      <c r="F134" s="43" t="s">
        <v>899</v>
      </c>
      <c r="G134" s="15" t="s">
        <v>597</v>
      </c>
      <c r="H134" s="15"/>
      <c r="I134" s="15"/>
      <c r="L134" s="44">
        <v>39196</v>
      </c>
    </row>
    <row r="135" spans="1:12" ht="21.75" hidden="1" thickTop="1">
      <c r="A135" s="46">
        <v>41</v>
      </c>
      <c r="B135" s="12">
        <v>9</v>
      </c>
      <c r="C135" s="13" t="s">
        <v>52</v>
      </c>
      <c r="D135" s="21" t="s">
        <v>995</v>
      </c>
      <c r="E135" s="46">
        <v>5</v>
      </c>
      <c r="F135" s="43">
        <v>11.5</v>
      </c>
      <c r="G135" s="15" t="s">
        <v>990</v>
      </c>
      <c r="H135" s="15"/>
      <c r="I135" s="15"/>
      <c r="J135" s="14" t="s">
        <v>174</v>
      </c>
      <c r="K135" s="14" t="s">
        <v>175</v>
      </c>
      <c r="L135" s="44">
        <v>39185</v>
      </c>
    </row>
    <row r="136" spans="1:12" ht="21.75" hidden="1" thickTop="1">
      <c r="A136" s="46">
        <v>372</v>
      </c>
      <c r="B136" s="12">
        <v>9</v>
      </c>
      <c r="C136" s="13" t="s">
        <v>52</v>
      </c>
      <c r="D136" s="21" t="s">
        <v>995</v>
      </c>
      <c r="E136" s="46">
        <v>2</v>
      </c>
      <c r="F136" s="43">
        <v>11.5</v>
      </c>
      <c r="G136" s="15" t="s">
        <v>655</v>
      </c>
      <c r="H136" s="15"/>
      <c r="I136" s="15"/>
      <c r="L136" s="44">
        <v>39196</v>
      </c>
    </row>
    <row r="137" spans="1:12" ht="21.75" hidden="1" thickTop="1">
      <c r="A137" s="46">
        <v>40</v>
      </c>
      <c r="B137" s="12">
        <v>9</v>
      </c>
      <c r="C137" s="13" t="s">
        <v>52</v>
      </c>
      <c r="D137" s="21" t="s">
        <v>241</v>
      </c>
      <c r="E137" s="46">
        <v>5</v>
      </c>
      <c r="F137" s="43">
        <v>11.5</v>
      </c>
      <c r="G137" s="15" t="s">
        <v>81</v>
      </c>
      <c r="H137" s="15"/>
      <c r="I137" s="15"/>
      <c r="L137" s="44">
        <v>39196</v>
      </c>
    </row>
    <row r="138" spans="1:12" ht="15.75" hidden="1" thickTop="1">
      <c r="A138" s="46">
        <v>387</v>
      </c>
      <c r="B138" s="12">
        <v>9</v>
      </c>
      <c r="C138" s="13" t="s">
        <v>52</v>
      </c>
      <c r="D138" s="21" t="s">
        <v>241</v>
      </c>
      <c r="E138" s="46">
        <v>3</v>
      </c>
      <c r="F138" s="43">
        <v>11.5</v>
      </c>
      <c r="G138" s="15" t="s">
        <v>242</v>
      </c>
      <c r="H138" s="15"/>
      <c r="I138" s="15"/>
      <c r="L138" s="44">
        <v>39196</v>
      </c>
    </row>
    <row r="139" spans="1:12" ht="15.75" hidden="1" thickTop="1">
      <c r="A139" s="46">
        <v>371</v>
      </c>
      <c r="B139" s="12">
        <v>9</v>
      </c>
      <c r="C139" s="13" t="s">
        <v>52</v>
      </c>
      <c r="D139" s="13" t="s">
        <v>108</v>
      </c>
      <c r="E139" s="46">
        <v>1</v>
      </c>
      <c r="F139" s="43">
        <v>11.3</v>
      </c>
      <c r="G139" s="13" t="s">
        <v>87</v>
      </c>
      <c r="L139" s="44">
        <v>39196</v>
      </c>
    </row>
    <row r="140" spans="1:12" ht="15.75" hidden="1" thickTop="1">
      <c r="A140" s="46">
        <v>379</v>
      </c>
      <c r="B140" s="12">
        <v>9</v>
      </c>
      <c r="C140" s="13" t="s">
        <v>52</v>
      </c>
      <c r="D140" s="13" t="s">
        <v>945</v>
      </c>
      <c r="F140" s="43">
        <v>21.1</v>
      </c>
      <c r="G140" s="13" t="s">
        <v>962</v>
      </c>
      <c r="L140" s="44">
        <v>39197</v>
      </c>
    </row>
    <row r="141" spans="1:12" ht="21.75" hidden="1" thickTop="1">
      <c r="A141" s="46">
        <v>53.1</v>
      </c>
      <c r="B141" s="12">
        <v>9</v>
      </c>
      <c r="C141" s="13" t="s">
        <v>52</v>
      </c>
      <c r="D141" s="21" t="s">
        <v>827</v>
      </c>
      <c r="E141" s="46">
        <v>1</v>
      </c>
      <c r="F141" s="43">
        <v>11.7</v>
      </c>
      <c r="G141" s="17" t="s">
        <v>780</v>
      </c>
      <c r="H141" s="17"/>
      <c r="I141" s="17"/>
      <c r="L141" s="44">
        <v>39196</v>
      </c>
    </row>
    <row r="142" spans="1:12" ht="15.75" hidden="1" thickTop="1">
      <c r="A142" s="46">
        <v>325.10000000000002</v>
      </c>
      <c r="B142" s="12">
        <v>9</v>
      </c>
      <c r="C142" s="13" t="s">
        <v>52</v>
      </c>
      <c r="D142" s="13" t="s">
        <v>76</v>
      </c>
      <c r="E142" s="46">
        <v>5</v>
      </c>
      <c r="F142" s="43">
        <v>11.7</v>
      </c>
      <c r="G142" s="13" t="s">
        <v>725</v>
      </c>
      <c r="L142" s="44">
        <v>39196</v>
      </c>
    </row>
    <row r="143" spans="1:12" ht="21.75" hidden="1" thickTop="1">
      <c r="A143" s="46">
        <v>325.2</v>
      </c>
      <c r="B143" s="12">
        <v>9</v>
      </c>
      <c r="C143" s="13" t="s">
        <v>52</v>
      </c>
      <c r="D143" s="13" t="s">
        <v>76</v>
      </c>
      <c r="E143" s="46">
        <v>5</v>
      </c>
      <c r="F143" s="43"/>
      <c r="G143" s="13" t="s">
        <v>726</v>
      </c>
      <c r="L143" s="44"/>
    </row>
    <row r="144" spans="1:12" ht="21.75" hidden="1" thickTop="1">
      <c r="A144" s="46">
        <v>439</v>
      </c>
      <c r="B144" s="12">
        <v>9</v>
      </c>
      <c r="C144" s="13" t="s">
        <v>52</v>
      </c>
      <c r="D144" s="13" t="s">
        <v>108</v>
      </c>
      <c r="E144" s="46">
        <v>2</v>
      </c>
      <c r="F144" s="43"/>
      <c r="G144" s="13" t="s">
        <v>406</v>
      </c>
      <c r="L144" s="44"/>
    </row>
    <row r="145" spans="1:15" ht="21.75" hidden="1" thickTop="1">
      <c r="A145" s="46">
        <v>87.1</v>
      </c>
      <c r="B145" s="12">
        <v>9</v>
      </c>
      <c r="C145" s="13" t="s">
        <v>52</v>
      </c>
      <c r="D145" s="13" t="s">
        <v>45</v>
      </c>
      <c r="E145" s="46">
        <v>1</v>
      </c>
      <c r="F145" s="43">
        <v>3.1</v>
      </c>
      <c r="G145" s="13" t="s">
        <v>998</v>
      </c>
      <c r="L145" s="44">
        <v>39197</v>
      </c>
    </row>
    <row r="146" spans="1:15" ht="21.75" hidden="1" thickTop="1">
      <c r="A146" s="46">
        <v>328</v>
      </c>
      <c r="B146" s="12">
        <v>10</v>
      </c>
      <c r="C146" s="13" t="s">
        <v>52</v>
      </c>
      <c r="D146" s="13" t="s">
        <v>555</v>
      </c>
      <c r="E146" s="46">
        <v>1</v>
      </c>
      <c r="F146" s="43">
        <v>2.1</v>
      </c>
      <c r="G146" s="13" t="s">
        <v>554</v>
      </c>
      <c r="J146"/>
      <c r="L146" s="44">
        <v>39197</v>
      </c>
      <c r="M146" s="11" t="s">
        <v>345</v>
      </c>
    </row>
    <row r="147" spans="1:15" ht="15.75" hidden="1" thickTop="1">
      <c r="A147" s="46">
        <v>355</v>
      </c>
      <c r="B147" s="12">
        <v>9</v>
      </c>
      <c r="C147" s="13" t="s">
        <v>193</v>
      </c>
      <c r="D147" s="13" t="s">
        <v>37</v>
      </c>
      <c r="E147" s="46">
        <v>1</v>
      </c>
      <c r="F147" s="43"/>
      <c r="G147" s="13" t="s">
        <v>862</v>
      </c>
      <c r="L147" s="14"/>
      <c r="O147" s="11">
        <f>E147</f>
        <v>1</v>
      </c>
    </row>
    <row r="148" spans="1:15" ht="21.75" hidden="1" thickTop="1">
      <c r="A148" s="46">
        <v>329.1</v>
      </c>
      <c r="B148" s="12">
        <v>9</v>
      </c>
      <c r="C148" s="13" t="s">
        <v>52</v>
      </c>
      <c r="D148" s="13" t="s">
        <v>972</v>
      </c>
      <c r="E148" s="46">
        <v>1</v>
      </c>
      <c r="F148" s="43"/>
      <c r="G148" s="13" t="s">
        <v>863</v>
      </c>
      <c r="L148" s="14"/>
    </row>
    <row r="149" spans="1:15" ht="32.25" hidden="1" thickTop="1">
      <c r="A149" s="46">
        <v>417</v>
      </c>
      <c r="B149" s="12">
        <v>9</v>
      </c>
      <c r="C149" s="13" t="s">
        <v>343</v>
      </c>
      <c r="D149" s="13"/>
      <c r="E149" s="46">
        <v>3</v>
      </c>
      <c r="F149" s="43"/>
      <c r="G149" s="13" t="s">
        <v>503</v>
      </c>
      <c r="L149" s="44">
        <v>39190</v>
      </c>
      <c r="O149" s="11">
        <f>E149</f>
        <v>3</v>
      </c>
    </row>
    <row r="150" spans="1:15" s="28" customFormat="1" ht="15.75" hidden="1" thickTop="1">
      <c r="A150" s="48"/>
      <c r="B150" s="31"/>
      <c r="C150" s="32"/>
      <c r="D150" s="32"/>
      <c r="E150" s="52">
        <f>SUM(E134:E149)</f>
        <v>37</v>
      </c>
      <c r="F150" s="63"/>
      <c r="G150" s="32"/>
      <c r="H150" s="32"/>
      <c r="I150" s="32"/>
      <c r="J150" s="31"/>
      <c r="K150" s="31"/>
      <c r="L150" s="31"/>
    </row>
    <row r="151" spans="1:15" ht="21.75" hidden="1" thickTop="1">
      <c r="A151" s="46">
        <v>325.3</v>
      </c>
      <c r="B151" s="12">
        <v>10</v>
      </c>
      <c r="C151" s="13" t="s">
        <v>52</v>
      </c>
      <c r="D151" s="13" t="s">
        <v>76</v>
      </c>
      <c r="E151" s="46">
        <v>3</v>
      </c>
      <c r="F151" s="43">
        <v>11.7</v>
      </c>
      <c r="G151" s="13" t="s">
        <v>820</v>
      </c>
      <c r="L151" s="44"/>
      <c r="M151" s="11" t="s">
        <v>344</v>
      </c>
    </row>
    <row r="152" spans="1:15" ht="21.75" hidden="1" thickTop="1">
      <c r="A152" s="46">
        <v>302</v>
      </c>
      <c r="B152" s="12">
        <v>10</v>
      </c>
      <c r="C152" s="13" t="s">
        <v>448</v>
      </c>
      <c r="D152" s="13" t="s">
        <v>76</v>
      </c>
      <c r="E152" s="46">
        <v>5</v>
      </c>
      <c r="F152" s="62"/>
      <c r="G152" s="13" t="s">
        <v>504</v>
      </c>
      <c r="L152" s="14"/>
      <c r="M152" s="11" t="s">
        <v>344</v>
      </c>
      <c r="O152" s="11">
        <f>E152</f>
        <v>5</v>
      </c>
    </row>
    <row r="153" spans="1:15" ht="42.75" hidden="1" thickTop="1">
      <c r="A153" s="46">
        <v>72</v>
      </c>
      <c r="B153" s="12">
        <v>10</v>
      </c>
      <c r="C153" s="13" t="s">
        <v>52</v>
      </c>
      <c r="D153" s="21" t="s">
        <v>76</v>
      </c>
      <c r="E153" s="46">
        <v>3</v>
      </c>
      <c r="F153" s="66">
        <v>10.4</v>
      </c>
      <c r="G153" s="15" t="s">
        <v>68</v>
      </c>
      <c r="H153" s="15"/>
      <c r="I153" s="15"/>
      <c r="L153" s="44">
        <v>39196</v>
      </c>
      <c r="M153" s="11" t="s">
        <v>345</v>
      </c>
    </row>
    <row r="154" spans="1:15" ht="53.25" hidden="1" thickTop="1">
      <c r="A154" s="46">
        <v>399</v>
      </c>
      <c r="B154" s="12">
        <v>10</v>
      </c>
      <c r="C154" s="13" t="s">
        <v>52</v>
      </c>
      <c r="D154" s="21" t="s">
        <v>76</v>
      </c>
      <c r="E154" s="46">
        <v>8</v>
      </c>
      <c r="F154" s="43">
        <v>2.7</v>
      </c>
      <c r="G154" s="13" t="s">
        <v>265</v>
      </c>
      <c r="I154" s="13" t="s">
        <v>563</v>
      </c>
      <c r="J154" s="13" t="s">
        <v>175</v>
      </c>
      <c r="K154" s="14" t="s">
        <v>173</v>
      </c>
      <c r="L154" s="44">
        <v>39185</v>
      </c>
      <c r="M154" s="11" t="s">
        <v>345</v>
      </c>
    </row>
    <row r="155" spans="1:15" ht="21.75" hidden="1" thickTop="1">
      <c r="A155" s="46">
        <v>39</v>
      </c>
      <c r="B155" s="12">
        <v>10</v>
      </c>
      <c r="C155" s="13" t="s">
        <v>52</v>
      </c>
      <c r="D155" s="21" t="s">
        <v>43</v>
      </c>
      <c r="E155" s="46">
        <v>5</v>
      </c>
      <c r="F155" s="43">
        <v>11.5</v>
      </c>
      <c r="G155" s="15" t="s">
        <v>78</v>
      </c>
      <c r="H155" s="15"/>
      <c r="I155" s="15"/>
      <c r="L155" s="44">
        <v>39196</v>
      </c>
      <c r="M155" s="11" t="s">
        <v>345</v>
      </c>
    </row>
    <row r="156" spans="1:15" ht="15.75" hidden="1" thickTop="1">
      <c r="A156" s="46">
        <v>42</v>
      </c>
      <c r="B156" s="12">
        <v>10</v>
      </c>
      <c r="C156" s="13" t="s">
        <v>52</v>
      </c>
      <c r="D156" s="21" t="s">
        <v>995</v>
      </c>
      <c r="E156" s="46">
        <v>1</v>
      </c>
      <c r="F156" s="43">
        <v>11.5</v>
      </c>
      <c r="G156" s="15" t="s">
        <v>592</v>
      </c>
      <c r="H156" s="15"/>
      <c r="I156" s="15"/>
      <c r="L156" s="44">
        <v>39196</v>
      </c>
      <c r="M156" s="11" t="s">
        <v>345</v>
      </c>
    </row>
    <row r="157" spans="1:15" ht="15.75" hidden="1" thickTop="1">
      <c r="A157" s="46">
        <v>19</v>
      </c>
      <c r="B157" s="12">
        <v>10</v>
      </c>
      <c r="C157" s="13" t="s">
        <v>52</v>
      </c>
      <c r="D157" s="13" t="s">
        <v>252</v>
      </c>
      <c r="E157" s="46">
        <v>5</v>
      </c>
      <c r="F157" s="43" t="s">
        <v>256</v>
      </c>
      <c r="G157" s="13" t="s">
        <v>506</v>
      </c>
      <c r="J157"/>
      <c r="L157" s="44"/>
      <c r="M157" s="11" t="s">
        <v>344</v>
      </c>
    </row>
    <row r="158" spans="1:15" ht="15.75" hidden="1" thickTop="1">
      <c r="A158" s="46">
        <v>421</v>
      </c>
      <c r="B158" s="12">
        <v>10</v>
      </c>
      <c r="C158" s="13"/>
      <c r="D158" s="13"/>
      <c r="E158" s="46">
        <v>5</v>
      </c>
      <c r="F158" s="43"/>
      <c r="G158" s="13" t="s">
        <v>127</v>
      </c>
      <c r="L158" s="44"/>
      <c r="M158" s="11" t="s">
        <v>344</v>
      </c>
      <c r="N158" s="11" t="s">
        <v>969</v>
      </c>
    </row>
    <row r="159" spans="1:15" ht="21.75" hidden="1" thickTop="1">
      <c r="A159" s="46">
        <v>311</v>
      </c>
      <c r="B159" s="12">
        <v>10</v>
      </c>
      <c r="C159" s="13" t="s">
        <v>52</v>
      </c>
      <c r="D159" s="21" t="s">
        <v>241</v>
      </c>
      <c r="E159" s="46">
        <v>3</v>
      </c>
      <c r="F159" s="43"/>
      <c r="G159" s="13" t="s">
        <v>812</v>
      </c>
      <c r="J159"/>
      <c r="L159" s="44">
        <v>39191</v>
      </c>
      <c r="M159" s="11" t="s">
        <v>344</v>
      </c>
      <c r="N159" s="11">
        <v>1</v>
      </c>
    </row>
    <row r="160" spans="1:15" ht="15.75" hidden="1" thickTop="1">
      <c r="A160" s="46">
        <v>401</v>
      </c>
      <c r="B160" s="12">
        <v>10</v>
      </c>
      <c r="C160" s="13" t="s">
        <v>51</v>
      </c>
      <c r="D160" s="13" t="s">
        <v>778</v>
      </c>
      <c r="E160" s="46">
        <v>1</v>
      </c>
      <c r="F160" s="43" t="s">
        <v>952</v>
      </c>
      <c r="G160" s="15" t="s">
        <v>779</v>
      </c>
      <c r="H160" s="15"/>
      <c r="I160" s="15" t="s">
        <v>563</v>
      </c>
      <c r="J160" s="15"/>
      <c r="K160"/>
      <c r="L160" s="44">
        <v>39196</v>
      </c>
      <c r="M160" s="11" t="s">
        <v>345</v>
      </c>
    </row>
    <row r="161" spans="1:14" ht="15.75" hidden="1" thickTop="1">
      <c r="A161" s="40"/>
      <c r="B161" s="14"/>
      <c r="C161" s="15"/>
      <c r="D161" s="15"/>
      <c r="E161" s="93"/>
      <c r="F161" s="43"/>
      <c r="G161" s="15"/>
      <c r="H161" s="15"/>
      <c r="I161" s="15"/>
      <c r="L161" s="14"/>
    </row>
    <row r="162" spans="1:14" s="28" customFormat="1" ht="15.75" hidden="1" thickTop="1">
      <c r="A162" s="48"/>
      <c r="B162" s="31"/>
      <c r="C162" s="32"/>
      <c r="D162" s="32"/>
      <c r="E162" s="52">
        <f>SUM(E151:E161)</f>
        <v>39</v>
      </c>
      <c r="F162" s="63"/>
      <c r="G162" s="32"/>
      <c r="H162" s="32"/>
      <c r="I162" s="32"/>
      <c r="J162" s="31"/>
      <c r="K162" s="31"/>
      <c r="L162" s="31"/>
    </row>
    <row r="163" spans="1:14" ht="15.75" hidden="1" thickTop="1">
      <c r="A163" s="46">
        <v>317.10000000000002</v>
      </c>
      <c r="B163" s="12">
        <v>11</v>
      </c>
      <c r="C163" s="13" t="s">
        <v>52</v>
      </c>
      <c r="D163" s="13" t="s">
        <v>37</v>
      </c>
      <c r="E163" s="46">
        <v>4</v>
      </c>
      <c r="F163" s="43">
        <v>1.8</v>
      </c>
      <c r="G163" s="13" t="s">
        <v>281</v>
      </c>
      <c r="J163"/>
      <c r="L163" s="44">
        <v>39197</v>
      </c>
      <c r="M163" s="11" t="s">
        <v>344</v>
      </c>
    </row>
    <row r="164" spans="1:14" ht="21.75" hidden="1" thickTop="1">
      <c r="A164" s="46">
        <v>444</v>
      </c>
      <c r="B164" s="12">
        <v>11</v>
      </c>
      <c r="C164" s="13" t="s">
        <v>52</v>
      </c>
      <c r="D164" s="21" t="s">
        <v>995</v>
      </c>
      <c r="E164" s="46">
        <v>5</v>
      </c>
      <c r="F164" s="43">
        <v>11.5</v>
      </c>
      <c r="G164" s="13" t="s">
        <v>837</v>
      </c>
      <c r="J164"/>
      <c r="L164" s="44"/>
      <c r="M164" s="11" t="s">
        <v>344</v>
      </c>
    </row>
    <row r="165" spans="1:14" ht="21.75" hidden="1" thickTop="1">
      <c r="A165" s="46">
        <v>320</v>
      </c>
      <c r="B165" s="12">
        <v>11</v>
      </c>
      <c r="C165" s="13" t="s">
        <v>52</v>
      </c>
      <c r="D165" s="13" t="s">
        <v>37</v>
      </c>
      <c r="E165" s="46">
        <v>3</v>
      </c>
      <c r="F165" s="43">
        <v>1.8</v>
      </c>
      <c r="G165" s="13" t="s">
        <v>53</v>
      </c>
      <c r="L165" s="14"/>
      <c r="M165" s="11" t="s">
        <v>344</v>
      </c>
    </row>
    <row r="166" spans="1:14" ht="21.75" hidden="1" thickTop="1">
      <c r="A166" s="46">
        <v>383.1</v>
      </c>
      <c r="B166" s="12">
        <v>11</v>
      </c>
      <c r="C166" s="13" t="s">
        <v>51</v>
      </c>
      <c r="D166" s="13" t="s">
        <v>76</v>
      </c>
      <c r="E166" s="46">
        <v>8</v>
      </c>
      <c r="F166" s="43">
        <v>7.31</v>
      </c>
      <c r="G166" s="13" t="s">
        <v>254</v>
      </c>
      <c r="I166" s="13" t="s">
        <v>563</v>
      </c>
      <c r="J166" s="13"/>
      <c r="L166" s="44">
        <v>39197</v>
      </c>
      <c r="M166" s="11" t="s">
        <v>344</v>
      </c>
    </row>
    <row r="167" spans="1:14" ht="21.75" hidden="1" thickTop="1">
      <c r="A167" s="46">
        <v>83.5</v>
      </c>
      <c r="B167" s="12">
        <v>11</v>
      </c>
      <c r="C167" s="13" t="s">
        <v>52</v>
      </c>
      <c r="D167" s="13" t="s">
        <v>848</v>
      </c>
      <c r="E167" s="46">
        <v>5</v>
      </c>
      <c r="F167" s="43">
        <v>12.1</v>
      </c>
      <c r="G167" s="13" t="s">
        <v>588</v>
      </c>
      <c r="L167" s="14"/>
      <c r="M167" s="11" t="s">
        <v>345</v>
      </c>
    </row>
    <row r="168" spans="1:14" ht="21.75" hidden="1" thickTop="1">
      <c r="A168" s="46">
        <v>319</v>
      </c>
      <c r="B168" s="12">
        <v>11</v>
      </c>
      <c r="C168" s="13" t="s">
        <v>340</v>
      </c>
      <c r="D168" s="13" t="s">
        <v>37</v>
      </c>
      <c r="E168" s="46">
        <v>3</v>
      </c>
      <c r="F168" s="43">
        <v>1.8</v>
      </c>
      <c r="G168" s="13" t="s">
        <v>420</v>
      </c>
      <c r="L168" s="14"/>
      <c r="M168" s="11" t="s">
        <v>344</v>
      </c>
      <c r="N168" s="11">
        <v>3</v>
      </c>
    </row>
    <row r="169" spans="1:14" ht="21.75" hidden="1" thickTop="1">
      <c r="A169" s="46">
        <v>378</v>
      </c>
      <c r="B169" s="12">
        <v>11</v>
      </c>
      <c r="C169" s="13" t="s">
        <v>52</v>
      </c>
      <c r="D169" s="13" t="s">
        <v>874</v>
      </c>
      <c r="E169" s="46">
        <v>8</v>
      </c>
      <c r="F169" s="43">
        <v>16.100000000000001</v>
      </c>
      <c r="G169" s="13" t="s">
        <v>206</v>
      </c>
      <c r="L169" s="14"/>
      <c r="M169" s="11" t="s">
        <v>345</v>
      </c>
    </row>
    <row r="170" spans="1:14" ht="15.75" hidden="1" thickTop="1">
      <c r="A170" s="46">
        <v>113</v>
      </c>
      <c r="B170" s="12">
        <v>11</v>
      </c>
      <c r="C170" s="13" t="s">
        <v>52</v>
      </c>
      <c r="D170" s="13" t="s">
        <v>905</v>
      </c>
      <c r="E170" s="46">
        <v>8</v>
      </c>
      <c r="F170" s="43" t="s">
        <v>256</v>
      </c>
      <c r="G170" s="13" t="s">
        <v>849</v>
      </c>
      <c r="L170" s="14"/>
      <c r="M170" s="11" t="s">
        <v>345</v>
      </c>
    </row>
    <row r="171" spans="1:14" ht="21.75" hidden="1" thickTop="1">
      <c r="A171" s="46">
        <v>329.2</v>
      </c>
      <c r="B171" s="12">
        <v>11</v>
      </c>
      <c r="C171" s="13" t="s">
        <v>52</v>
      </c>
      <c r="D171" s="13" t="s">
        <v>972</v>
      </c>
      <c r="E171" s="46">
        <v>2</v>
      </c>
      <c r="F171" s="43"/>
      <c r="G171" s="13" t="s">
        <v>404</v>
      </c>
      <c r="I171" s="15" t="s">
        <v>879</v>
      </c>
      <c r="J171" s="15"/>
      <c r="L171" s="44"/>
      <c r="M171" s="11" t="s">
        <v>344</v>
      </c>
      <c r="N171" s="11">
        <v>2</v>
      </c>
    </row>
    <row r="172" spans="1:14" s="28" customFormat="1" ht="15.75" hidden="1" thickTop="1">
      <c r="A172" s="48"/>
      <c r="B172" s="31"/>
      <c r="C172" s="32"/>
      <c r="D172" s="32"/>
      <c r="E172" s="52">
        <f>SUM(E163:E171)</f>
        <v>46</v>
      </c>
      <c r="F172" s="63"/>
      <c r="G172" s="106"/>
      <c r="H172" s="106"/>
      <c r="I172" s="106"/>
      <c r="J172" s="31"/>
      <c r="K172" s="31"/>
      <c r="L172" s="31"/>
    </row>
    <row r="173" spans="1:14" ht="15.75" hidden="1" thickTop="1">
      <c r="A173" s="46">
        <v>402.1</v>
      </c>
      <c r="B173" s="12">
        <v>12</v>
      </c>
      <c r="C173" s="13" t="s">
        <v>51</v>
      </c>
      <c r="D173" s="13" t="s">
        <v>778</v>
      </c>
      <c r="E173" s="46">
        <v>2</v>
      </c>
      <c r="F173" s="43" t="s">
        <v>934</v>
      </c>
      <c r="G173" s="15" t="s">
        <v>152</v>
      </c>
      <c r="H173" s="15"/>
      <c r="I173" s="15" t="s">
        <v>879</v>
      </c>
      <c r="J173" s="15"/>
      <c r="K173"/>
      <c r="L173" s="44">
        <v>39245</v>
      </c>
      <c r="M173" s="11" t="s">
        <v>345</v>
      </c>
    </row>
    <row r="174" spans="1:14" ht="15.75" hidden="1" thickTop="1">
      <c r="A174" s="46">
        <v>420.1</v>
      </c>
      <c r="B174" s="12">
        <v>12</v>
      </c>
      <c r="C174" s="13" t="s">
        <v>51</v>
      </c>
      <c r="D174" s="13" t="s">
        <v>76</v>
      </c>
      <c r="E174" s="46">
        <v>2</v>
      </c>
      <c r="F174" s="43" t="s">
        <v>935</v>
      </c>
      <c r="G174" s="15" t="s">
        <v>908</v>
      </c>
      <c r="H174" s="15"/>
      <c r="I174" s="15" t="s">
        <v>879</v>
      </c>
      <c r="J174" s="15"/>
      <c r="L174" s="44">
        <v>39245</v>
      </c>
      <c r="M174" s="11" t="s">
        <v>345</v>
      </c>
    </row>
    <row r="175" spans="1:14" ht="15.75" hidden="1" thickTop="1">
      <c r="A175" s="46">
        <v>420.2</v>
      </c>
      <c r="B175" s="12">
        <v>12</v>
      </c>
      <c r="C175" s="13" t="s">
        <v>51</v>
      </c>
      <c r="D175" s="13" t="s">
        <v>76</v>
      </c>
      <c r="E175" s="46">
        <v>3</v>
      </c>
      <c r="F175" s="43" t="s">
        <v>935</v>
      </c>
      <c r="G175" s="15" t="s">
        <v>338</v>
      </c>
      <c r="H175" s="15"/>
      <c r="I175" s="15"/>
      <c r="J175" s="15"/>
      <c r="L175" s="44">
        <v>39245</v>
      </c>
    </row>
    <row r="176" spans="1:14" ht="21.75" hidden="1" thickTop="1">
      <c r="A176" s="46">
        <v>447</v>
      </c>
      <c r="B176" s="12">
        <v>12</v>
      </c>
      <c r="C176" s="13" t="s">
        <v>51</v>
      </c>
      <c r="D176" s="13" t="s">
        <v>98</v>
      </c>
      <c r="E176" s="46">
        <v>2</v>
      </c>
      <c r="F176" s="43">
        <v>7.24</v>
      </c>
      <c r="G176" s="13" t="s">
        <v>878</v>
      </c>
      <c r="I176" s="15" t="s">
        <v>879</v>
      </c>
      <c r="J176" s="15"/>
      <c r="L176" s="44">
        <v>39245</v>
      </c>
    </row>
    <row r="177" spans="1:13" ht="21.75" hidden="1" thickTop="1">
      <c r="A177" s="46">
        <v>365</v>
      </c>
      <c r="B177" s="12">
        <v>12</v>
      </c>
      <c r="C177" s="13" t="s">
        <v>51</v>
      </c>
      <c r="D177" s="13" t="s">
        <v>912</v>
      </c>
      <c r="E177" s="46">
        <v>1</v>
      </c>
      <c r="F177" s="62">
        <v>7.5</v>
      </c>
      <c r="G177" s="13" t="s">
        <v>90</v>
      </c>
      <c r="I177" s="13" t="s">
        <v>879</v>
      </c>
      <c r="J177" s="13" t="s">
        <v>174</v>
      </c>
      <c r="K177" s="14" t="s">
        <v>175</v>
      </c>
      <c r="L177" s="44">
        <v>39197</v>
      </c>
      <c r="M177" s="11" t="s">
        <v>345</v>
      </c>
    </row>
    <row r="178" spans="1:13" ht="21.75" hidden="1" thickTop="1">
      <c r="A178" s="40">
        <v>430</v>
      </c>
      <c r="B178" s="14">
        <v>12</v>
      </c>
      <c r="C178" s="15" t="s">
        <v>52</v>
      </c>
      <c r="D178" s="15" t="s">
        <v>252</v>
      </c>
      <c r="E178" s="46">
        <v>8</v>
      </c>
      <c r="F178" s="43" t="s">
        <v>256</v>
      </c>
      <c r="G178" s="13" t="s">
        <v>367</v>
      </c>
      <c r="I178" s="14"/>
      <c r="L178" s="44">
        <v>39247</v>
      </c>
      <c r="M178" s="11" t="s">
        <v>345</v>
      </c>
    </row>
    <row r="179" spans="1:13" ht="21.75" hidden="1" thickTop="1">
      <c r="A179" s="40">
        <v>19</v>
      </c>
      <c r="B179" s="14">
        <v>12</v>
      </c>
      <c r="C179" s="15" t="s">
        <v>52</v>
      </c>
      <c r="D179" s="15" t="s">
        <v>252</v>
      </c>
      <c r="E179" s="46">
        <v>3</v>
      </c>
      <c r="F179" s="43" t="s">
        <v>256</v>
      </c>
      <c r="G179" s="13" t="s">
        <v>368</v>
      </c>
      <c r="I179" s="14"/>
      <c r="L179" s="14"/>
      <c r="M179" s="11" t="s">
        <v>345</v>
      </c>
    </row>
    <row r="180" spans="1:13" ht="15.75" hidden="1" thickTop="1">
      <c r="A180" s="46">
        <v>422</v>
      </c>
      <c r="B180" s="12">
        <v>12</v>
      </c>
      <c r="C180" s="13"/>
      <c r="D180" s="21" t="s">
        <v>256</v>
      </c>
      <c r="E180" s="46">
        <v>3</v>
      </c>
      <c r="F180" s="66" t="s">
        <v>256</v>
      </c>
      <c r="G180" s="13" t="s">
        <v>266</v>
      </c>
      <c r="I180" s="15" t="s">
        <v>879</v>
      </c>
      <c r="J180" s="15"/>
      <c r="L180" s="44">
        <v>39192</v>
      </c>
      <c r="M180" s="11" t="s">
        <v>345</v>
      </c>
    </row>
    <row r="181" spans="1:13" ht="15.75" hidden="1" thickTop="1">
      <c r="A181" s="40">
        <v>475.1</v>
      </c>
      <c r="B181" s="14">
        <v>12</v>
      </c>
      <c r="C181" s="15"/>
      <c r="D181" s="15"/>
      <c r="E181" s="40">
        <v>3</v>
      </c>
      <c r="F181" s="43"/>
      <c r="G181" s="15" t="s">
        <v>282</v>
      </c>
      <c r="H181" s="15"/>
      <c r="I181" s="15"/>
      <c r="L181" s="14"/>
    </row>
    <row r="182" spans="1:13" ht="21.75" hidden="1" thickTop="1">
      <c r="A182" s="46">
        <v>377.1</v>
      </c>
      <c r="B182" s="12">
        <v>12</v>
      </c>
      <c r="C182" s="13" t="s">
        <v>52</v>
      </c>
      <c r="D182" s="13" t="s">
        <v>109</v>
      </c>
      <c r="E182" s="46">
        <v>2</v>
      </c>
      <c r="F182" s="43">
        <v>14.1</v>
      </c>
      <c r="G182" s="13" t="s">
        <v>875</v>
      </c>
      <c r="L182" s="44"/>
      <c r="M182" s="11" t="s">
        <v>345</v>
      </c>
    </row>
    <row r="183" spans="1:13" ht="15.75" hidden="1" thickTop="1">
      <c r="A183" s="40">
        <v>476</v>
      </c>
      <c r="B183" s="14">
        <v>12</v>
      </c>
      <c r="C183" s="15"/>
      <c r="D183" s="15"/>
      <c r="E183" s="40">
        <v>3</v>
      </c>
      <c r="F183" s="43"/>
      <c r="G183" s="15" t="s">
        <v>243</v>
      </c>
      <c r="H183" s="15"/>
      <c r="I183" s="15"/>
      <c r="L183" s="14"/>
    </row>
    <row r="184" spans="1:13" ht="15.75" hidden="1" thickTop="1">
      <c r="A184" s="40">
        <v>317.2</v>
      </c>
      <c r="B184" s="12">
        <v>12</v>
      </c>
      <c r="C184" s="13" t="s">
        <v>52</v>
      </c>
      <c r="D184" s="13" t="s">
        <v>37</v>
      </c>
      <c r="E184" s="46">
        <v>2</v>
      </c>
      <c r="F184" s="43">
        <v>1.8</v>
      </c>
      <c r="G184" s="13" t="s">
        <v>244</v>
      </c>
      <c r="L184" s="14"/>
    </row>
    <row r="185" spans="1:13" ht="15.75" hidden="1" thickTop="1">
      <c r="A185" s="40"/>
      <c r="B185" s="14"/>
      <c r="C185" s="15"/>
      <c r="D185" s="15"/>
      <c r="E185" s="93"/>
      <c r="F185" s="43"/>
      <c r="G185" s="15"/>
      <c r="H185" s="15"/>
      <c r="I185" s="15"/>
      <c r="L185" s="14"/>
    </row>
    <row r="186" spans="1:13" s="28" customFormat="1" ht="15.75" hidden="1" thickTop="1">
      <c r="A186" s="48"/>
      <c r="B186" s="31"/>
      <c r="C186" s="32"/>
      <c r="D186" s="32"/>
      <c r="E186" s="52">
        <f>SUM(E173:E185)</f>
        <v>34</v>
      </c>
      <c r="F186" s="63"/>
      <c r="G186" s="32"/>
      <c r="H186" s="32"/>
      <c r="I186" s="32"/>
      <c r="J186" s="31"/>
      <c r="K186" s="31"/>
      <c r="L186" s="31"/>
    </row>
    <row r="187" spans="1:13" ht="15.75" hidden="1" thickTop="1">
      <c r="A187" s="46">
        <v>130.1</v>
      </c>
      <c r="B187" s="12">
        <v>13</v>
      </c>
      <c r="C187" s="13" t="s">
        <v>52</v>
      </c>
      <c r="D187" s="13" t="s">
        <v>276</v>
      </c>
      <c r="E187" s="46">
        <v>2</v>
      </c>
      <c r="F187" s="43"/>
      <c r="G187" s="16" t="s">
        <v>830</v>
      </c>
      <c r="H187" s="16"/>
      <c r="I187" s="15" t="s">
        <v>879</v>
      </c>
      <c r="J187" s="15"/>
      <c r="L187" s="44">
        <v>39275</v>
      </c>
      <c r="M187" s="11" t="s">
        <v>345</v>
      </c>
    </row>
    <row r="188" spans="1:13" ht="15.75" hidden="1" thickTop="1">
      <c r="A188" s="46">
        <v>381.2</v>
      </c>
      <c r="B188" s="12">
        <v>13</v>
      </c>
      <c r="C188" s="13" t="s">
        <v>52</v>
      </c>
      <c r="D188" s="13" t="s">
        <v>159</v>
      </c>
      <c r="E188" s="46">
        <v>1</v>
      </c>
      <c r="F188" s="43">
        <v>10.6</v>
      </c>
      <c r="G188" s="15" t="s">
        <v>160</v>
      </c>
      <c r="H188" s="15"/>
      <c r="I188" s="15"/>
      <c r="L188" s="14"/>
      <c r="M188" s="11" t="s">
        <v>345</v>
      </c>
    </row>
    <row r="189" spans="1:13" ht="21.75" hidden="1" thickTop="1">
      <c r="A189" s="46">
        <v>78</v>
      </c>
      <c r="B189" s="12">
        <v>13</v>
      </c>
      <c r="C189" s="13" t="s">
        <v>52</v>
      </c>
      <c r="D189" s="13" t="s">
        <v>43</v>
      </c>
      <c r="E189" s="46">
        <v>3</v>
      </c>
      <c r="F189" s="43" t="s">
        <v>259</v>
      </c>
      <c r="G189" s="17" t="s">
        <v>499</v>
      </c>
      <c r="H189" s="17"/>
      <c r="I189" s="17"/>
      <c r="L189" s="44"/>
      <c r="M189" s="11" t="s">
        <v>345</v>
      </c>
    </row>
    <row r="190" spans="1:13" ht="21.75" hidden="1" thickTop="1">
      <c r="A190" s="46">
        <v>474</v>
      </c>
      <c r="C190" s="13" t="s">
        <v>52</v>
      </c>
      <c r="D190" s="13" t="s">
        <v>848</v>
      </c>
      <c r="E190" s="46">
        <v>1</v>
      </c>
      <c r="F190" s="43"/>
      <c r="G190" s="13" t="s">
        <v>832</v>
      </c>
      <c r="I190" s="15" t="s">
        <v>879</v>
      </c>
      <c r="J190" s="15"/>
      <c r="L190" s="44"/>
    </row>
    <row r="191" spans="1:13" ht="15.75" hidden="1" thickTop="1">
      <c r="A191" s="46">
        <v>471</v>
      </c>
      <c r="B191" s="12">
        <v>13</v>
      </c>
      <c r="C191" s="13" t="s">
        <v>52</v>
      </c>
      <c r="D191" s="21" t="s">
        <v>72</v>
      </c>
      <c r="E191" s="46">
        <v>3</v>
      </c>
      <c r="F191" s="43"/>
      <c r="G191" s="13" t="s">
        <v>836</v>
      </c>
      <c r="J191" s="13"/>
      <c r="L191" s="44"/>
    </row>
    <row r="192" spans="1:13" ht="21.75" hidden="1" thickTop="1">
      <c r="A192" s="46">
        <v>110.1</v>
      </c>
      <c r="C192" s="13" t="s">
        <v>82</v>
      </c>
      <c r="D192" s="13" t="s">
        <v>874</v>
      </c>
      <c r="E192" s="46">
        <v>2</v>
      </c>
      <c r="F192" s="43" t="s">
        <v>987</v>
      </c>
      <c r="G192" s="15" t="s">
        <v>155</v>
      </c>
      <c r="H192" s="15"/>
      <c r="I192" s="15" t="s">
        <v>879</v>
      </c>
      <c r="J192" s="15"/>
      <c r="L192" s="44">
        <v>39247</v>
      </c>
    </row>
    <row r="193" spans="1:13" ht="21.75" hidden="1" thickTop="1">
      <c r="A193" s="46">
        <v>151</v>
      </c>
      <c r="B193" s="12">
        <v>13</v>
      </c>
      <c r="C193" s="13" t="s">
        <v>52</v>
      </c>
      <c r="D193" s="13" t="s">
        <v>972</v>
      </c>
      <c r="E193" s="46">
        <v>3</v>
      </c>
      <c r="F193" s="43">
        <v>1.4</v>
      </c>
      <c r="G193" s="13" t="s">
        <v>861</v>
      </c>
      <c r="L193" s="14"/>
      <c r="M193" s="11" t="s">
        <v>345</v>
      </c>
    </row>
    <row r="194" spans="1:13" ht="15.75" hidden="1" thickTop="1">
      <c r="A194" s="40"/>
      <c r="B194" s="14"/>
      <c r="C194" s="15"/>
      <c r="D194" s="15"/>
      <c r="E194" s="93"/>
      <c r="F194" s="43"/>
      <c r="G194" s="15"/>
      <c r="H194" s="15"/>
      <c r="I194" s="15"/>
      <c r="L194" s="14"/>
    </row>
    <row r="195" spans="1:13" s="28" customFormat="1" ht="15.75" hidden="1" thickTop="1">
      <c r="A195" s="48"/>
      <c r="B195" s="31"/>
      <c r="C195" s="32"/>
      <c r="D195" s="32"/>
      <c r="E195" s="52">
        <f>SUM(E187:E194)</f>
        <v>15</v>
      </c>
      <c r="F195" s="63"/>
      <c r="G195" s="32"/>
      <c r="H195" s="32"/>
      <c r="I195" s="32"/>
      <c r="J195" s="31"/>
      <c r="K195" s="31"/>
      <c r="L195" s="31"/>
    </row>
    <row r="196" spans="1:13" ht="15.75" hidden="1" thickTop="1">
      <c r="A196" s="46">
        <v>130.19999999999999</v>
      </c>
      <c r="B196" s="12">
        <v>14</v>
      </c>
      <c r="C196" s="13" t="s">
        <v>52</v>
      </c>
      <c r="D196" s="13" t="s">
        <v>276</v>
      </c>
      <c r="E196" s="46">
        <v>2</v>
      </c>
      <c r="F196" s="43"/>
      <c r="G196" s="16" t="s">
        <v>831</v>
      </c>
      <c r="H196" s="16"/>
      <c r="I196" s="15" t="s">
        <v>879</v>
      </c>
      <c r="J196" s="15"/>
      <c r="L196" s="44">
        <v>39275</v>
      </c>
      <c r="M196" s="11" t="s">
        <v>345</v>
      </c>
    </row>
    <row r="197" spans="1:13" ht="32.25" hidden="1" thickTop="1">
      <c r="A197" s="46">
        <v>448</v>
      </c>
      <c r="B197" s="12">
        <v>14</v>
      </c>
      <c r="C197" s="13" t="s">
        <v>51</v>
      </c>
      <c r="D197" s="13" t="s">
        <v>98</v>
      </c>
      <c r="E197" s="46">
        <v>5</v>
      </c>
      <c r="F197" s="43">
        <v>7.26</v>
      </c>
      <c r="G197" s="13" t="s">
        <v>936</v>
      </c>
      <c r="I197" s="15" t="s">
        <v>879</v>
      </c>
      <c r="J197" s="15"/>
      <c r="L197" s="44">
        <v>39245</v>
      </c>
    </row>
    <row r="198" spans="1:13" ht="21.75" hidden="1" thickTop="1">
      <c r="A198" s="46">
        <v>402.2</v>
      </c>
      <c r="B198" s="12">
        <v>14</v>
      </c>
      <c r="C198" s="13" t="s">
        <v>51</v>
      </c>
      <c r="D198" s="13" t="s">
        <v>778</v>
      </c>
      <c r="E198" s="46">
        <v>1</v>
      </c>
      <c r="F198" s="43" t="s">
        <v>154</v>
      </c>
      <c r="G198" s="15" t="s">
        <v>153</v>
      </c>
      <c r="H198" s="15"/>
      <c r="I198" s="15" t="s">
        <v>879</v>
      </c>
      <c r="J198" s="15"/>
      <c r="K198"/>
      <c r="L198" s="44">
        <v>39245</v>
      </c>
      <c r="M198" s="11" t="s">
        <v>345</v>
      </c>
    </row>
    <row r="199" spans="1:13" ht="21.75" hidden="1" thickTop="1">
      <c r="A199" s="46" t="s">
        <v>682</v>
      </c>
      <c r="B199" s="12">
        <v>14</v>
      </c>
      <c r="C199" s="13" t="s">
        <v>83</v>
      </c>
      <c r="D199" s="13" t="s">
        <v>44</v>
      </c>
      <c r="E199" s="46">
        <v>1</v>
      </c>
      <c r="F199" s="43" t="s">
        <v>950</v>
      </c>
      <c r="G199" s="15" t="s">
        <v>873</v>
      </c>
      <c r="H199" s="15"/>
      <c r="I199" s="108" t="s">
        <v>563</v>
      </c>
      <c r="J199" s="15" t="s">
        <v>175</v>
      </c>
      <c r="K199" s="14" t="s">
        <v>175</v>
      </c>
      <c r="L199" s="44">
        <v>39185</v>
      </c>
      <c r="M199" s="11" t="s">
        <v>345</v>
      </c>
    </row>
    <row r="200" spans="1:13" ht="21.75" hidden="1" thickTop="1">
      <c r="A200" s="46">
        <v>90.2</v>
      </c>
      <c r="B200" s="12">
        <v>14</v>
      </c>
      <c r="C200" s="13" t="s">
        <v>83</v>
      </c>
      <c r="D200" s="13" t="s">
        <v>44</v>
      </c>
      <c r="E200" s="46">
        <v>3</v>
      </c>
      <c r="F200" s="43" t="s">
        <v>950</v>
      </c>
      <c r="G200" s="15" t="s">
        <v>680</v>
      </c>
      <c r="H200" s="15"/>
      <c r="I200" s="108" t="s">
        <v>563</v>
      </c>
      <c r="J200" s="15" t="s">
        <v>175</v>
      </c>
      <c r="K200" s="14" t="s">
        <v>175</v>
      </c>
      <c r="L200" s="44">
        <v>39185</v>
      </c>
      <c r="M200" s="11" t="s">
        <v>345</v>
      </c>
    </row>
    <row r="201" spans="1:13" ht="39" hidden="1" thickTop="1">
      <c r="A201" s="46">
        <v>208.5</v>
      </c>
      <c r="B201" s="12">
        <v>14</v>
      </c>
      <c r="C201" s="13" t="s">
        <v>52</v>
      </c>
      <c r="D201" s="13" t="s">
        <v>857</v>
      </c>
      <c r="E201" s="46">
        <v>5</v>
      </c>
      <c r="F201" s="112" t="s">
        <v>877</v>
      </c>
      <c r="G201" s="13" t="s">
        <v>853</v>
      </c>
      <c r="I201" s="109" t="s">
        <v>564</v>
      </c>
      <c r="J201" s="15" t="s">
        <v>173</v>
      </c>
      <c r="K201" s="39" t="s">
        <v>175</v>
      </c>
      <c r="L201" s="44">
        <v>39196</v>
      </c>
      <c r="M201" s="11" t="s">
        <v>345</v>
      </c>
    </row>
    <row r="202" spans="1:13" ht="21.75" hidden="1" thickTop="1">
      <c r="A202" s="46">
        <v>90.6</v>
      </c>
      <c r="B202" s="12">
        <v>14</v>
      </c>
      <c r="C202" s="13" t="s">
        <v>83</v>
      </c>
      <c r="D202" s="13" t="s">
        <v>681</v>
      </c>
      <c r="E202" s="46">
        <v>3</v>
      </c>
      <c r="F202" s="43" t="s">
        <v>950</v>
      </c>
      <c r="G202" s="15" t="s">
        <v>657</v>
      </c>
      <c r="H202" s="15"/>
      <c r="I202" s="108" t="s">
        <v>563</v>
      </c>
      <c r="J202" s="15" t="s">
        <v>175</v>
      </c>
      <c r="K202" s="14" t="s">
        <v>174</v>
      </c>
      <c r="L202" s="44">
        <v>39185</v>
      </c>
      <c r="M202" s="11" t="s">
        <v>345</v>
      </c>
    </row>
    <row r="203" spans="1:13" ht="21.75" hidden="1" thickTop="1">
      <c r="A203" s="46">
        <v>90.3</v>
      </c>
      <c r="B203" s="12">
        <v>14</v>
      </c>
      <c r="C203" s="13" t="s">
        <v>83</v>
      </c>
      <c r="D203" s="13" t="s">
        <v>44</v>
      </c>
      <c r="E203" s="46">
        <v>3</v>
      </c>
      <c r="F203" s="43" t="s">
        <v>950</v>
      </c>
      <c r="G203" s="15" t="s">
        <v>269</v>
      </c>
      <c r="H203" s="15"/>
      <c r="I203" s="108" t="s">
        <v>563</v>
      </c>
      <c r="J203" s="15" t="s">
        <v>175</v>
      </c>
      <c r="K203" s="14" t="s">
        <v>175</v>
      </c>
      <c r="L203" s="44">
        <v>39185</v>
      </c>
      <c r="M203" s="11" t="s">
        <v>345</v>
      </c>
    </row>
    <row r="204" spans="1:13" ht="21.75" hidden="1" thickTop="1">
      <c r="A204" s="46">
        <v>90.8</v>
      </c>
      <c r="B204" s="14">
        <v>14</v>
      </c>
      <c r="C204" s="13" t="s">
        <v>83</v>
      </c>
      <c r="D204" s="13" t="s">
        <v>44</v>
      </c>
      <c r="E204" s="46">
        <v>1</v>
      </c>
      <c r="F204" s="43" t="s">
        <v>950</v>
      </c>
      <c r="G204" s="15" t="s">
        <v>1062</v>
      </c>
      <c r="H204" s="15"/>
      <c r="I204" s="108"/>
      <c r="J204" s="15"/>
      <c r="L204" s="44">
        <v>39280</v>
      </c>
    </row>
    <row r="205" spans="1:13" ht="21.75" hidden="1" thickTop="1">
      <c r="A205" s="46">
        <v>63.2</v>
      </c>
      <c r="B205" s="12">
        <v>14</v>
      </c>
      <c r="C205" s="13" t="s">
        <v>52</v>
      </c>
      <c r="D205" s="21" t="s">
        <v>279</v>
      </c>
      <c r="E205" s="46">
        <v>1</v>
      </c>
      <c r="F205" s="43" t="s">
        <v>899</v>
      </c>
      <c r="G205" s="15" t="s">
        <v>598</v>
      </c>
      <c r="H205" s="15"/>
      <c r="I205" s="15" t="s">
        <v>879</v>
      </c>
      <c r="J205" s="15"/>
      <c r="L205" s="44">
        <v>39196</v>
      </c>
    </row>
    <row r="206" spans="1:13" ht="15.75" hidden="1" thickTop="1">
      <c r="A206" s="40"/>
      <c r="B206" s="14"/>
      <c r="C206" s="15"/>
      <c r="D206" s="15"/>
      <c r="E206" s="93"/>
      <c r="F206" s="43"/>
      <c r="G206" s="15"/>
      <c r="H206" s="15"/>
      <c r="I206" s="15"/>
      <c r="L206" s="14"/>
    </row>
    <row r="207" spans="1:13" s="28" customFormat="1" ht="15.75" hidden="1" thickTop="1">
      <c r="A207" s="48"/>
      <c r="B207" s="31"/>
      <c r="C207" s="32"/>
      <c r="D207" s="32"/>
      <c r="E207" s="52">
        <f>SUM(E196:E206)</f>
        <v>25</v>
      </c>
      <c r="F207" s="63"/>
      <c r="G207" s="32" t="s">
        <v>649</v>
      </c>
      <c r="H207" s="32"/>
      <c r="I207" s="32"/>
      <c r="J207" s="31"/>
      <c r="K207" s="31"/>
      <c r="L207" s="31"/>
    </row>
    <row r="208" spans="1:13" ht="15.75" hidden="1" thickTop="1">
      <c r="A208" s="40">
        <v>448.2</v>
      </c>
      <c r="B208" s="14">
        <v>15</v>
      </c>
      <c r="C208" s="15" t="s">
        <v>52</v>
      </c>
      <c r="D208" s="15" t="s">
        <v>28</v>
      </c>
      <c r="E208" s="40">
        <v>1</v>
      </c>
      <c r="F208" s="43"/>
      <c r="G208" s="15" t="s">
        <v>29</v>
      </c>
      <c r="H208" s="15"/>
      <c r="I208" s="15"/>
      <c r="L208" s="14"/>
    </row>
    <row r="209" spans="1:13" ht="21.75" hidden="1" thickTop="1">
      <c r="A209" s="46" t="s">
        <v>683</v>
      </c>
      <c r="B209" s="14">
        <v>15</v>
      </c>
      <c r="C209" s="13" t="s">
        <v>83</v>
      </c>
      <c r="D209" s="13" t="s">
        <v>44</v>
      </c>
      <c r="E209" s="46">
        <v>2</v>
      </c>
      <c r="F209" s="43" t="s">
        <v>950</v>
      </c>
      <c r="G209" s="15" t="s">
        <v>872</v>
      </c>
      <c r="H209" s="15"/>
      <c r="I209" s="108" t="s">
        <v>563</v>
      </c>
      <c r="J209" s="15" t="s">
        <v>175</v>
      </c>
      <c r="K209" s="14" t="s">
        <v>175</v>
      </c>
      <c r="L209" s="44">
        <v>39185</v>
      </c>
      <c r="M209" s="11" t="s">
        <v>345</v>
      </c>
    </row>
    <row r="210" spans="1:13" ht="32.25" hidden="1" thickTop="1">
      <c r="A210" s="46">
        <v>477</v>
      </c>
      <c r="B210" s="14">
        <v>15</v>
      </c>
      <c r="C210" s="13" t="s">
        <v>52</v>
      </c>
      <c r="D210" s="13" t="s">
        <v>276</v>
      </c>
      <c r="E210" s="46">
        <v>2</v>
      </c>
      <c r="F210" s="43"/>
      <c r="G210" s="13" t="s">
        <v>650</v>
      </c>
      <c r="I210" s="15" t="s">
        <v>879</v>
      </c>
      <c r="J210" s="15"/>
      <c r="L210" s="44">
        <v>39280</v>
      </c>
    </row>
    <row r="211" spans="1:13" ht="21.75" hidden="1" thickTop="1">
      <c r="A211" s="46">
        <v>130.30000000000001</v>
      </c>
      <c r="B211" s="14">
        <v>15</v>
      </c>
      <c r="C211" s="13" t="s">
        <v>52</v>
      </c>
      <c r="D211" s="13" t="s">
        <v>276</v>
      </c>
      <c r="E211" s="46">
        <v>5</v>
      </c>
      <c r="F211" s="43"/>
      <c r="G211" s="13" t="s">
        <v>447</v>
      </c>
      <c r="I211" s="15" t="s">
        <v>879</v>
      </c>
      <c r="J211" s="15"/>
      <c r="L211" s="44">
        <v>39275</v>
      </c>
      <c r="M211" s="11" t="s">
        <v>345</v>
      </c>
    </row>
    <row r="212" spans="1:13" ht="21.75" hidden="1" thickTop="1">
      <c r="A212" s="46">
        <v>83.6</v>
      </c>
      <c r="B212" s="14">
        <v>15</v>
      </c>
      <c r="C212" s="13" t="s">
        <v>52</v>
      </c>
      <c r="D212" s="13" t="s">
        <v>848</v>
      </c>
      <c r="E212" s="46">
        <v>5</v>
      </c>
      <c r="F212" s="43">
        <v>12.1</v>
      </c>
      <c r="G212" s="13" t="s">
        <v>909</v>
      </c>
      <c r="I212" s="15" t="s">
        <v>879</v>
      </c>
      <c r="J212" s="15"/>
      <c r="L212" s="44">
        <v>39245</v>
      </c>
      <c r="M212" s="11" t="s">
        <v>345</v>
      </c>
    </row>
    <row r="213" spans="1:13" ht="32.25" hidden="1" thickTop="1">
      <c r="A213" s="46">
        <v>217</v>
      </c>
      <c r="B213" s="14">
        <v>15</v>
      </c>
      <c r="C213" s="13" t="s">
        <v>52</v>
      </c>
      <c r="D213" s="21" t="s">
        <v>698</v>
      </c>
      <c r="E213" s="46">
        <v>5</v>
      </c>
      <c r="F213" s="43">
        <v>2.1</v>
      </c>
      <c r="G213" s="13" t="s">
        <v>642</v>
      </c>
      <c r="I213" s="15"/>
      <c r="J213" s="15"/>
      <c r="L213" s="44">
        <v>39280</v>
      </c>
    </row>
    <row r="214" spans="1:13" ht="15.75" hidden="1" thickTop="1">
      <c r="A214" s="46">
        <v>480</v>
      </c>
      <c r="B214" s="14">
        <v>15</v>
      </c>
      <c r="C214" s="13" t="s">
        <v>766</v>
      </c>
      <c r="D214" s="13" t="s">
        <v>103</v>
      </c>
      <c r="E214" s="46">
        <v>2</v>
      </c>
      <c r="F214" s="43"/>
      <c r="G214" s="13" t="s">
        <v>104</v>
      </c>
      <c r="I214" s="108" t="s">
        <v>563</v>
      </c>
      <c r="J214" s="15"/>
      <c r="L214" s="44">
        <v>39280</v>
      </c>
    </row>
    <row r="215" spans="1:13" ht="21.75" hidden="1" thickTop="1">
      <c r="A215" s="46">
        <v>118</v>
      </c>
      <c r="B215" s="12">
        <v>15</v>
      </c>
      <c r="C215" s="13" t="s">
        <v>52</v>
      </c>
      <c r="D215" s="21" t="s">
        <v>76</v>
      </c>
      <c r="E215" s="46">
        <v>1</v>
      </c>
      <c r="F215" s="43">
        <v>11.2</v>
      </c>
      <c r="G215" s="13" t="s">
        <v>79</v>
      </c>
      <c r="I215" s="15" t="s">
        <v>879</v>
      </c>
      <c r="J215" s="15"/>
      <c r="L215" s="44">
        <v>39196</v>
      </c>
      <c r="M215" s="11" t="s">
        <v>345</v>
      </c>
    </row>
    <row r="216" spans="1:13" ht="21.75" hidden="1" thickTop="1">
      <c r="A216" s="46">
        <v>481</v>
      </c>
      <c r="B216" s="12">
        <v>15</v>
      </c>
      <c r="C216" s="13" t="s">
        <v>52</v>
      </c>
      <c r="D216" s="13" t="s">
        <v>813</v>
      </c>
      <c r="E216" s="46">
        <v>2</v>
      </c>
      <c r="F216" s="43"/>
      <c r="G216" s="13" t="s">
        <v>854</v>
      </c>
      <c r="I216" s="15" t="s">
        <v>879</v>
      </c>
      <c r="J216" s="15"/>
      <c r="L216" s="44">
        <v>39280</v>
      </c>
    </row>
    <row r="217" spans="1:13" ht="15.75" hidden="1" thickTop="1">
      <c r="A217" s="40"/>
      <c r="B217" s="14"/>
      <c r="C217" s="15"/>
      <c r="D217" s="15"/>
      <c r="E217" s="93"/>
      <c r="F217" s="43"/>
      <c r="G217" s="15"/>
      <c r="H217" s="15"/>
      <c r="I217" s="15"/>
      <c r="L217" s="14"/>
    </row>
    <row r="218" spans="1:13" ht="15.75" hidden="1" thickTop="1">
      <c r="A218" s="40"/>
      <c r="B218" s="14"/>
      <c r="C218" s="15"/>
      <c r="D218" s="15"/>
      <c r="E218" s="93"/>
      <c r="F218" s="43"/>
      <c r="G218" s="15"/>
      <c r="H218" s="15"/>
      <c r="I218" s="15"/>
      <c r="L218" s="14"/>
    </row>
    <row r="219" spans="1:13" s="28" customFormat="1" ht="15.75" hidden="1" thickTop="1">
      <c r="A219" s="48"/>
      <c r="B219" s="31"/>
      <c r="C219" s="32"/>
      <c r="D219" s="32"/>
      <c r="E219" s="52">
        <f>SUM(E208:E218)</f>
        <v>25</v>
      </c>
      <c r="F219" s="63"/>
      <c r="G219" s="32" t="s">
        <v>575</v>
      </c>
      <c r="H219" s="32"/>
      <c r="I219" s="32"/>
      <c r="J219" s="31"/>
      <c r="K219" s="31"/>
      <c r="L219" s="31"/>
    </row>
    <row r="220" spans="1:13" ht="15.75" hidden="1" thickTop="1">
      <c r="A220" s="46">
        <v>433</v>
      </c>
      <c r="B220" s="12">
        <v>16</v>
      </c>
      <c r="C220" s="13" t="s">
        <v>52</v>
      </c>
      <c r="D220" s="13" t="s">
        <v>1003</v>
      </c>
      <c r="E220" s="46">
        <v>5</v>
      </c>
      <c r="F220" s="43" t="s">
        <v>256</v>
      </c>
      <c r="G220" s="13" t="s">
        <v>762</v>
      </c>
      <c r="L220" s="14"/>
      <c r="M220" s="11" t="s">
        <v>345</v>
      </c>
    </row>
    <row r="221" spans="1:13" ht="21.75" hidden="1" thickTop="1">
      <c r="A221" s="46">
        <v>434</v>
      </c>
      <c r="B221" s="14">
        <v>16</v>
      </c>
      <c r="C221" s="13" t="s">
        <v>52</v>
      </c>
      <c r="D221" s="13" t="s">
        <v>1003</v>
      </c>
      <c r="E221" s="46">
        <v>5</v>
      </c>
      <c r="F221" s="43" t="s">
        <v>256</v>
      </c>
      <c r="G221" s="13" t="s">
        <v>763</v>
      </c>
      <c r="L221" s="14"/>
      <c r="M221" s="11" t="s">
        <v>345</v>
      </c>
    </row>
    <row r="222" spans="1:13" ht="42.75" hidden="1" thickTop="1">
      <c r="A222" s="46">
        <v>440</v>
      </c>
      <c r="B222" s="14">
        <v>16</v>
      </c>
      <c r="C222" s="13" t="s">
        <v>52</v>
      </c>
      <c r="D222" s="21" t="s">
        <v>698</v>
      </c>
      <c r="E222" s="46">
        <v>3</v>
      </c>
      <c r="F222" s="43" t="s">
        <v>699</v>
      </c>
      <c r="G222" s="13" t="s">
        <v>960</v>
      </c>
      <c r="I222" s="15" t="s">
        <v>879</v>
      </c>
      <c r="J222" s="15"/>
      <c r="L222" s="44">
        <v>39212</v>
      </c>
      <c r="M222" s="11" t="s">
        <v>345</v>
      </c>
    </row>
    <row r="223" spans="1:13" ht="32.25" hidden="1" thickTop="1">
      <c r="A223" s="46">
        <v>441</v>
      </c>
      <c r="B223" s="14">
        <v>16</v>
      </c>
      <c r="C223" s="13" t="s">
        <v>52</v>
      </c>
      <c r="D223" s="21" t="s">
        <v>698</v>
      </c>
      <c r="E223" s="46">
        <v>2</v>
      </c>
      <c r="F223" s="43" t="s">
        <v>699</v>
      </c>
      <c r="G223" s="13" t="s">
        <v>369</v>
      </c>
      <c r="I223" s="15" t="s">
        <v>879</v>
      </c>
      <c r="J223" s="15"/>
      <c r="L223" s="44">
        <v>39212</v>
      </c>
      <c r="M223" s="11" t="s">
        <v>345</v>
      </c>
    </row>
    <row r="224" spans="1:13" ht="21.75" hidden="1" thickTop="1">
      <c r="A224" s="46">
        <v>93</v>
      </c>
      <c r="B224" s="14">
        <v>16</v>
      </c>
      <c r="C224" s="13" t="s">
        <v>51</v>
      </c>
      <c r="D224" s="13" t="s">
        <v>912</v>
      </c>
      <c r="E224" s="46">
        <v>5</v>
      </c>
      <c r="F224" s="43">
        <v>7.1</v>
      </c>
      <c r="G224" s="13" t="s">
        <v>584</v>
      </c>
      <c r="I224" s="15" t="s">
        <v>879</v>
      </c>
      <c r="J224" s="15"/>
      <c r="L224" s="14"/>
      <c r="M224" s="11" t="s">
        <v>345</v>
      </c>
    </row>
    <row r="225" spans="1:14" ht="15.75" hidden="1" thickTop="1">
      <c r="A225" s="46">
        <v>218</v>
      </c>
      <c r="B225" s="14">
        <v>16</v>
      </c>
      <c r="C225" s="13" t="s">
        <v>766</v>
      </c>
      <c r="D225" s="21" t="s">
        <v>23</v>
      </c>
      <c r="E225" s="46">
        <v>1</v>
      </c>
      <c r="F225" s="43">
        <v>7.5</v>
      </c>
      <c r="G225" s="13" t="s">
        <v>22</v>
      </c>
      <c r="I225" s="15"/>
      <c r="J225" s="15"/>
      <c r="L225" s="44">
        <v>39280</v>
      </c>
    </row>
    <row r="226" spans="1:14" ht="15.75" hidden="1" thickTop="1">
      <c r="A226" s="40"/>
      <c r="B226" s="14"/>
      <c r="C226" s="15"/>
      <c r="D226" s="15"/>
      <c r="E226" s="93"/>
      <c r="F226" s="43"/>
      <c r="G226" s="15"/>
      <c r="H226" s="15"/>
      <c r="I226" s="15"/>
      <c r="L226" s="14"/>
    </row>
    <row r="227" spans="1:14" ht="15.75" hidden="1" thickTop="1">
      <c r="A227" s="40"/>
      <c r="B227" s="14"/>
      <c r="C227" s="15"/>
      <c r="D227" s="15"/>
      <c r="E227" s="93"/>
      <c r="F227" s="43"/>
      <c r="G227" s="15"/>
      <c r="H227" s="15"/>
      <c r="I227" s="15"/>
      <c r="L227" s="14"/>
    </row>
    <row r="228" spans="1:14" s="28" customFormat="1" ht="15.75" hidden="1" thickTop="1">
      <c r="A228" s="48"/>
      <c r="B228" s="31"/>
      <c r="C228" s="32"/>
      <c r="D228" s="32"/>
      <c r="E228" s="52">
        <f>SUM(E220:E227)</f>
        <v>21</v>
      </c>
      <c r="F228" s="63"/>
      <c r="G228" s="32" t="s">
        <v>96</v>
      </c>
      <c r="H228" s="32"/>
      <c r="I228" s="32"/>
      <c r="J228" s="31"/>
      <c r="K228" s="31"/>
      <c r="L228" s="31"/>
    </row>
    <row r="229" spans="1:14" customFormat="1" ht="15.75" hidden="1" thickTop="1">
      <c r="A229" s="41"/>
      <c r="C229" s="55"/>
      <c r="D229" s="60"/>
      <c r="E229" s="41"/>
      <c r="F229" s="60"/>
      <c r="G229" s="67"/>
      <c r="H229" s="67"/>
      <c r="I229" s="67"/>
      <c r="L229" s="39"/>
    </row>
    <row r="230" spans="1:14" ht="21.75" hidden="1" thickTop="1">
      <c r="A230" s="46">
        <v>478</v>
      </c>
      <c r="B230" s="14">
        <v>17</v>
      </c>
      <c r="C230" s="13" t="s">
        <v>52</v>
      </c>
      <c r="D230" s="13" t="s">
        <v>276</v>
      </c>
      <c r="E230" s="46">
        <v>2</v>
      </c>
      <c r="F230" s="43"/>
      <c r="G230" s="13" t="s">
        <v>366</v>
      </c>
      <c r="I230" s="15" t="s">
        <v>879</v>
      </c>
      <c r="J230" s="15"/>
      <c r="L230" s="44">
        <v>39280</v>
      </c>
    </row>
    <row r="231" spans="1:14" ht="42.75" hidden="1" thickTop="1">
      <c r="A231" s="46">
        <v>429.1</v>
      </c>
      <c r="B231" s="12">
        <v>17</v>
      </c>
      <c r="C231" s="13" t="s">
        <v>52</v>
      </c>
      <c r="D231" s="13" t="s">
        <v>1001</v>
      </c>
      <c r="E231" s="46">
        <v>5</v>
      </c>
      <c r="F231" s="43"/>
      <c r="G231" s="15" t="s">
        <v>273</v>
      </c>
      <c r="H231" s="15"/>
      <c r="I231" s="15" t="s">
        <v>879</v>
      </c>
      <c r="J231" s="15"/>
      <c r="L231" s="44">
        <v>39197</v>
      </c>
      <c r="M231" s="11" t="s">
        <v>344</v>
      </c>
      <c r="N231" s="11">
        <v>3</v>
      </c>
    </row>
    <row r="232" spans="1:14" ht="32.25" hidden="1" thickTop="1">
      <c r="A232" s="46">
        <v>75</v>
      </c>
      <c r="B232" s="12">
        <v>17</v>
      </c>
      <c r="C232" s="13" t="s">
        <v>52</v>
      </c>
      <c r="D232" s="13" t="s">
        <v>57</v>
      </c>
      <c r="E232" s="46">
        <v>8</v>
      </c>
      <c r="F232" s="43" t="s">
        <v>988</v>
      </c>
      <c r="G232" s="18" t="s">
        <v>457</v>
      </c>
      <c r="H232" s="18"/>
      <c r="I232" s="15" t="s">
        <v>879</v>
      </c>
      <c r="J232" s="15"/>
      <c r="L232" s="44">
        <v>39196</v>
      </c>
      <c r="M232" s="11" t="s">
        <v>345</v>
      </c>
    </row>
    <row r="233" spans="1:14" ht="42.75" hidden="1" thickTop="1">
      <c r="A233" s="46">
        <v>219</v>
      </c>
      <c r="B233" s="12">
        <v>17</v>
      </c>
      <c r="C233" s="13" t="s">
        <v>766</v>
      </c>
      <c r="D233" s="21" t="s">
        <v>24</v>
      </c>
      <c r="E233" s="46">
        <v>2</v>
      </c>
      <c r="F233" s="43" t="s">
        <v>25</v>
      </c>
      <c r="G233" s="13" t="s">
        <v>145</v>
      </c>
      <c r="I233" s="15"/>
      <c r="J233" s="15"/>
      <c r="L233" s="44">
        <v>39280</v>
      </c>
    </row>
    <row r="234" spans="1:14" ht="15.75" hidden="1" thickTop="1">
      <c r="B234" s="12">
        <v>17</v>
      </c>
      <c r="C234" s="13" t="s">
        <v>52</v>
      </c>
      <c r="D234" s="13" t="s">
        <v>756</v>
      </c>
      <c r="E234" s="46">
        <v>3</v>
      </c>
      <c r="F234" s="43"/>
      <c r="G234" s="18" t="s">
        <v>755</v>
      </c>
      <c r="H234" s="18"/>
      <c r="I234" s="15" t="s">
        <v>879</v>
      </c>
      <c r="J234" s="15"/>
      <c r="L234" s="44"/>
    </row>
    <row r="235" spans="1:14" ht="15.75" hidden="1" thickTop="1">
      <c r="B235" s="14"/>
      <c r="C235" s="13"/>
      <c r="D235" s="13"/>
      <c r="F235" s="43"/>
      <c r="I235" s="15"/>
      <c r="J235" s="15"/>
      <c r="L235" s="44"/>
    </row>
    <row r="236" spans="1:14" s="28" customFormat="1" ht="15.75" hidden="1" thickTop="1">
      <c r="A236" s="48"/>
      <c r="B236" s="31"/>
      <c r="C236" s="32"/>
      <c r="D236" s="32"/>
      <c r="E236" s="52">
        <v>21</v>
      </c>
      <c r="F236" s="63"/>
      <c r="G236" s="32" t="s">
        <v>455</v>
      </c>
      <c r="H236" s="32"/>
      <c r="I236" s="32"/>
      <c r="J236" s="31"/>
      <c r="K236" s="31"/>
      <c r="L236" s="31"/>
    </row>
    <row r="237" spans="1:14" ht="21.75" hidden="1" thickTop="1">
      <c r="A237" s="46">
        <v>216</v>
      </c>
      <c r="B237" s="12">
        <v>18</v>
      </c>
      <c r="C237" s="13"/>
      <c r="D237" s="13" t="s">
        <v>585</v>
      </c>
      <c r="E237" s="46">
        <v>5</v>
      </c>
      <c r="F237" s="43"/>
      <c r="G237" s="18" t="s">
        <v>362</v>
      </c>
      <c r="H237" s="18"/>
      <c r="I237" s="108"/>
      <c r="J237" s="15"/>
      <c r="L237" s="44">
        <v>39280</v>
      </c>
    </row>
    <row r="238" spans="1:14" ht="15.75" hidden="1" thickTop="1">
      <c r="A238" s="40"/>
      <c r="B238" s="14"/>
      <c r="C238" s="15"/>
      <c r="D238" s="15"/>
      <c r="E238" s="93"/>
      <c r="F238" s="43"/>
      <c r="G238" s="15"/>
      <c r="H238" s="15"/>
      <c r="I238" s="15"/>
      <c r="L238" s="14"/>
    </row>
    <row r="239" spans="1:14" s="28" customFormat="1" ht="15.75" hidden="1" thickTop="1">
      <c r="A239" s="48"/>
      <c r="B239" s="31"/>
      <c r="C239" s="32"/>
      <c r="D239" s="32"/>
      <c r="E239" s="52">
        <f>SUM(E237:E238)</f>
        <v>5</v>
      </c>
      <c r="F239" s="63"/>
      <c r="G239" s="32"/>
      <c r="H239" s="32"/>
      <c r="I239" s="32"/>
      <c r="J239" s="31"/>
      <c r="K239" s="31"/>
      <c r="L239" s="31"/>
    </row>
    <row r="240" spans="1:14" ht="15.75" hidden="1" thickTop="1">
      <c r="A240" s="40"/>
      <c r="B240" s="14"/>
      <c r="C240" s="15"/>
      <c r="D240" s="15"/>
      <c r="E240" s="93"/>
      <c r="F240" s="43"/>
      <c r="G240" s="15"/>
      <c r="H240" s="15"/>
      <c r="I240" s="15"/>
      <c r="L240" s="14"/>
    </row>
    <row r="241" spans="1:14" ht="21.75" hidden="1" thickTop="1">
      <c r="A241" s="46">
        <v>109.2</v>
      </c>
      <c r="B241" s="12" t="s">
        <v>770</v>
      </c>
      <c r="C241" s="13" t="s">
        <v>52</v>
      </c>
      <c r="D241" s="13" t="s">
        <v>675</v>
      </c>
      <c r="E241" s="46">
        <v>2</v>
      </c>
      <c r="F241" s="43">
        <v>12.1</v>
      </c>
      <c r="G241" s="13" t="s">
        <v>186</v>
      </c>
      <c r="I241" s="108" t="s">
        <v>563</v>
      </c>
      <c r="J241" s="15"/>
      <c r="L241" s="14"/>
      <c r="M241" s="11" t="s">
        <v>345</v>
      </c>
    </row>
    <row r="242" spans="1:14" ht="21.75" hidden="1" thickTop="1">
      <c r="A242" s="46">
        <v>109.1</v>
      </c>
      <c r="C242" s="13" t="s">
        <v>52</v>
      </c>
      <c r="D242" s="13" t="s">
        <v>675</v>
      </c>
      <c r="E242" s="46">
        <v>3</v>
      </c>
      <c r="F242" s="43">
        <v>12.1</v>
      </c>
      <c r="G242" s="13" t="s">
        <v>602</v>
      </c>
      <c r="I242" s="108" t="s">
        <v>563</v>
      </c>
      <c r="J242" s="15"/>
      <c r="L242" s="14"/>
      <c r="M242" s="11" t="s">
        <v>345</v>
      </c>
    </row>
    <row r="243" spans="1:14" ht="21.75" hidden="1" thickTop="1">
      <c r="A243" s="46">
        <v>361</v>
      </c>
      <c r="B243" s="12" t="s">
        <v>770</v>
      </c>
      <c r="C243" s="13" t="s">
        <v>52</v>
      </c>
      <c r="D243" s="13" t="s">
        <v>56</v>
      </c>
      <c r="E243" s="46">
        <v>1</v>
      </c>
      <c r="F243" s="43"/>
      <c r="G243" s="13" t="s">
        <v>999</v>
      </c>
      <c r="I243" s="15" t="s">
        <v>879</v>
      </c>
      <c r="J243" s="15"/>
      <c r="L243" s="44">
        <v>39197</v>
      </c>
      <c r="M243" s="11" t="s">
        <v>344</v>
      </c>
      <c r="N243" s="11">
        <v>1</v>
      </c>
    </row>
    <row r="244" spans="1:14" ht="15.75" hidden="1" thickTop="1">
      <c r="A244" s="46">
        <v>500.1</v>
      </c>
      <c r="B244" s="12" t="s">
        <v>770</v>
      </c>
      <c r="C244" s="13"/>
      <c r="D244" s="13" t="s">
        <v>533</v>
      </c>
      <c r="E244" s="46">
        <v>3</v>
      </c>
      <c r="F244" s="43"/>
      <c r="G244" s="13" t="s">
        <v>684</v>
      </c>
      <c r="I244" s="15"/>
      <c r="J244" s="15"/>
      <c r="L244" s="44"/>
    </row>
    <row r="245" spans="1:14" ht="15.75" hidden="1" thickTop="1">
      <c r="A245" s="40"/>
      <c r="B245" s="14"/>
      <c r="C245" s="15"/>
      <c r="D245" s="15"/>
      <c r="E245" s="93"/>
      <c r="F245" s="43"/>
      <c r="G245" s="15"/>
      <c r="H245" s="15"/>
      <c r="I245" s="15"/>
      <c r="L245" s="14"/>
    </row>
    <row r="246" spans="1:14" s="28" customFormat="1" ht="15.75" hidden="1" thickTop="1">
      <c r="A246" s="48"/>
      <c r="B246" s="31"/>
      <c r="C246" s="32"/>
      <c r="D246" s="32"/>
      <c r="E246" s="52">
        <f>SUM(E240:E245)</f>
        <v>9</v>
      </c>
      <c r="F246" s="63"/>
      <c r="G246" s="32"/>
      <c r="H246" s="32"/>
      <c r="I246" s="32"/>
      <c r="J246" s="31"/>
      <c r="K246" s="31"/>
      <c r="L246" s="31"/>
    </row>
    <row r="247" spans="1:14" ht="15.75" hidden="1" thickTop="1">
      <c r="A247" s="40"/>
      <c r="B247" s="14"/>
      <c r="C247" s="15"/>
      <c r="D247" s="15"/>
      <c r="E247" s="93"/>
      <c r="F247" s="43"/>
      <c r="G247" s="15"/>
      <c r="H247" s="15"/>
      <c r="I247" s="15"/>
      <c r="L247" s="14"/>
    </row>
    <row r="248" spans="1:14" ht="21.75" hidden="1" thickTop="1">
      <c r="A248" s="46">
        <v>87.2</v>
      </c>
      <c r="B248" s="12">
        <v>22</v>
      </c>
      <c r="C248" s="13" t="s">
        <v>52</v>
      </c>
      <c r="D248" s="13" t="s">
        <v>45</v>
      </c>
      <c r="E248" s="46">
        <v>1</v>
      </c>
      <c r="F248" s="43">
        <v>3.1</v>
      </c>
      <c r="G248" s="13" t="s">
        <v>852</v>
      </c>
      <c r="I248" s="15" t="s">
        <v>879</v>
      </c>
      <c r="J248" s="15"/>
      <c r="L248" s="44">
        <v>39197</v>
      </c>
    </row>
    <row r="249" spans="1:14" ht="21.75" hidden="1" thickTop="1">
      <c r="A249" s="46">
        <v>429.2</v>
      </c>
      <c r="B249" s="12">
        <v>22</v>
      </c>
      <c r="C249" s="13" t="s">
        <v>52</v>
      </c>
      <c r="D249" s="13" t="s">
        <v>1001</v>
      </c>
      <c r="E249" s="46">
        <v>1</v>
      </c>
      <c r="F249" s="43"/>
      <c r="G249" s="43" t="s">
        <v>370</v>
      </c>
      <c r="H249" s="15"/>
      <c r="I249" s="15" t="s">
        <v>879</v>
      </c>
      <c r="J249" s="15"/>
      <c r="L249" s="44">
        <v>39197</v>
      </c>
      <c r="M249" s="11" t="s">
        <v>344</v>
      </c>
      <c r="N249" s="11">
        <v>3</v>
      </c>
    </row>
    <row r="250" spans="1:14" ht="21.75" hidden="1" thickTop="1">
      <c r="A250" s="46">
        <v>73</v>
      </c>
      <c r="B250" s="12">
        <v>22</v>
      </c>
      <c r="C250" s="13" t="s">
        <v>52</v>
      </c>
      <c r="D250" s="13" t="s">
        <v>483</v>
      </c>
      <c r="E250" s="46">
        <v>8</v>
      </c>
      <c r="F250" s="43">
        <v>10.199999999999999</v>
      </c>
      <c r="G250" s="18" t="s">
        <v>70</v>
      </c>
      <c r="H250" s="18"/>
      <c r="I250" s="108" t="s">
        <v>563</v>
      </c>
      <c r="J250" s="15"/>
      <c r="L250" s="14"/>
      <c r="M250" s="11" t="s">
        <v>345</v>
      </c>
    </row>
    <row r="251" spans="1:14" ht="15.75" hidden="1" thickTop="1">
      <c r="A251" s="46">
        <v>362</v>
      </c>
      <c r="B251" s="12">
        <v>22</v>
      </c>
      <c r="C251" s="13" t="s">
        <v>766</v>
      </c>
      <c r="D251" s="13" t="s">
        <v>105</v>
      </c>
      <c r="E251" s="46">
        <v>13</v>
      </c>
      <c r="F251" s="43">
        <v>3.3</v>
      </c>
      <c r="G251" s="13" t="s">
        <v>574</v>
      </c>
      <c r="I251" s="108" t="s">
        <v>563</v>
      </c>
      <c r="J251" s="15"/>
      <c r="L251" s="44">
        <v>39197</v>
      </c>
      <c r="M251" s="11" t="s">
        <v>345</v>
      </c>
    </row>
    <row r="252" spans="1:14" ht="21.75" hidden="1" thickTop="1">
      <c r="A252" s="46">
        <v>44</v>
      </c>
      <c r="B252" s="12">
        <v>22</v>
      </c>
      <c r="C252" s="13" t="s">
        <v>52</v>
      </c>
      <c r="D252" s="21" t="s">
        <v>241</v>
      </c>
      <c r="E252" s="46">
        <v>3</v>
      </c>
      <c r="F252" s="43">
        <v>11.5</v>
      </c>
      <c r="G252" s="16" t="s">
        <v>961</v>
      </c>
      <c r="H252" s="16"/>
      <c r="I252" s="15" t="s">
        <v>879</v>
      </c>
      <c r="J252" s="15"/>
      <c r="L252" s="44">
        <v>39197</v>
      </c>
      <c r="M252" s="11" t="s">
        <v>344</v>
      </c>
      <c r="N252" s="11">
        <v>1</v>
      </c>
    </row>
    <row r="253" spans="1:14" ht="15.75" hidden="1" thickTop="1">
      <c r="A253" s="46">
        <v>472</v>
      </c>
      <c r="B253" s="12">
        <v>22</v>
      </c>
      <c r="C253" s="13" t="s">
        <v>52</v>
      </c>
      <c r="D253" s="13" t="s">
        <v>239</v>
      </c>
      <c r="E253" s="46">
        <v>1</v>
      </c>
      <c r="F253" s="43">
        <v>11.2</v>
      </c>
      <c r="G253" s="13" t="s">
        <v>240</v>
      </c>
      <c r="I253" s="15" t="s">
        <v>879</v>
      </c>
      <c r="J253" s="15"/>
      <c r="L253" s="44"/>
    </row>
    <row r="254" spans="1:14" ht="21.75" hidden="1" thickTop="1">
      <c r="A254" s="46">
        <v>216.1</v>
      </c>
      <c r="B254" s="12">
        <v>22</v>
      </c>
      <c r="C254" s="13" t="s">
        <v>293</v>
      </c>
      <c r="D254" s="13" t="s">
        <v>285</v>
      </c>
      <c r="E254" s="46">
        <v>5</v>
      </c>
      <c r="F254" s="43"/>
      <c r="G254" s="18" t="s">
        <v>286</v>
      </c>
      <c r="H254" s="18"/>
      <c r="I254" s="108"/>
      <c r="J254" s="15"/>
      <c r="L254" s="44">
        <v>39280</v>
      </c>
    </row>
    <row r="255" spans="1:14" ht="15.75" hidden="1" thickTop="1">
      <c r="A255" s="40">
        <v>631.20000000000005</v>
      </c>
      <c r="B255" s="14">
        <v>22</v>
      </c>
      <c r="C255" s="15" t="s">
        <v>416</v>
      </c>
      <c r="D255" s="13" t="s">
        <v>294</v>
      </c>
      <c r="E255" s="46">
        <v>5</v>
      </c>
      <c r="F255" s="43" t="s">
        <v>295</v>
      </c>
      <c r="G255" s="18" t="s">
        <v>288</v>
      </c>
      <c r="H255" s="15"/>
      <c r="I255" s="15"/>
      <c r="L255" s="14"/>
    </row>
    <row r="256" spans="1:14" ht="15.75" hidden="1" thickTop="1">
      <c r="A256" s="41">
        <v>500.2</v>
      </c>
      <c r="B256" s="14">
        <v>22</v>
      </c>
      <c r="C256" s="13" t="s">
        <v>52</v>
      </c>
      <c r="D256" s="13" t="s">
        <v>533</v>
      </c>
      <c r="E256" s="46">
        <v>8</v>
      </c>
      <c r="F256" s="43"/>
      <c r="G256" s="13" t="s">
        <v>291</v>
      </c>
      <c r="H256" s="67"/>
      <c r="I256" s="67"/>
      <c r="L256" s="14"/>
    </row>
    <row r="257" spans="1:15" ht="15.75" hidden="1" thickTop="1">
      <c r="A257" s="40"/>
      <c r="B257" s="14"/>
      <c r="C257" s="15"/>
      <c r="D257" s="15"/>
      <c r="E257" s="93"/>
      <c r="F257" s="43"/>
      <c r="G257" s="15"/>
      <c r="H257" s="15"/>
      <c r="I257" s="15"/>
      <c r="L257" s="14"/>
    </row>
    <row r="258" spans="1:15" ht="15.75" hidden="1" thickTop="1">
      <c r="A258" s="40"/>
      <c r="B258" s="14"/>
      <c r="C258" s="15"/>
      <c r="D258" s="15"/>
      <c r="E258" s="93"/>
      <c r="F258" s="43"/>
      <c r="G258" s="15"/>
      <c r="H258" s="15"/>
      <c r="I258" s="15"/>
      <c r="L258" s="14"/>
    </row>
    <row r="259" spans="1:15" ht="15.75" hidden="1" thickTop="1">
      <c r="A259" s="40"/>
      <c r="B259" s="14"/>
      <c r="C259" s="15"/>
      <c r="D259" s="15"/>
      <c r="E259" s="93"/>
      <c r="F259" s="43"/>
      <c r="G259" s="15"/>
      <c r="H259" s="15"/>
      <c r="I259" s="15"/>
      <c r="L259" s="14"/>
    </row>
    <row r="260" spans="1:15" ht="15.75" hidden="1" thickTop="1">
      <c r="A260" s="40"/>
      <c r="B260" s="14"/>
      <c r="C260" s="15"/>
      <c r="D260" s="15"/>
      <c r="E260" s="93"/>
      <c r="F260" s="43"/>
      <c r="G260" s="67" t="s">
        <v>292</v>
      </c>
      <c r="H260" s="15"/>
      <c r="I260" s="15"/>
      <c r="L260" s="14"/>
    </row>
    <row r="261" spans="1:15" s="28" customFormat="1" ht="15.75" hidden="1" thickTop="1">
      <c r="A261" s="48"/>
      <c r="B261" s="31"/>
      <c r="C261" s="32"/>
      <c r="D261" s="32"/>
      <c r="E261" s="52">
        <f>SUM(E247:E260)-3</f>
        <v>42</v>
      </c>
      <c r="F261" s="63"/>
      <c r="G261" s="32" t="s">
        <v>567</v>
      </c>
      <c r="H261" s="32"/>
      <c r="I261" s="32"/>
      <c r="J261" s="31"/>
      <c r="K261" s="31"/>
      <c r="L261" s="31"/>
    </row>
    <row r="262" spans="1:15" ht="15.75" hidden="1" thickTop="1">
      <c r="A262" s="40"/>
      <c r="B262" s="14"/>
      <c r="C262" s="15"/>
      <c r="D262" s="15"/>
      <c r="E262" s="93"/>
      <c r="F262" s="43"/>
      <c r="G262" s="15"/>
      <c r="H262" s="15"/>
      <c r="I262" s="15"/>
      <c r="L262" s="14"/>
    </row>
    <row r="263" spans="1:15" ht="15.75" hidden="1" thickTop="1">
      <c r="A263" s="40">
        <v>389.1</v>
      </c>
      <c r="B263" s="12">
        <v>23</v>
      </c>
      <c r="C263" s="13" t="s">
        <v>193</v>
      </c>
      <c r="D263" s="13" t="s">
        <v>253</v>
      </c>
      <c r="E263" s="46">
        <v>3</v>
      </c>
      <c r="F263" s="43" t="s">
        <v>256</v>
      </c>
      <c r="G263" s="13" t="s">
        <v>718</v>
      </c>
      <c r="L263" s="14"/>
      <c r="M263" s="11" t="s">
        <v>345</v>
      </c>
    </row>
    <row r="264" spans="1:15" ht="15.75" hidden="1" thickTop="1">
      <c r="A264" s="40">
        <v>389.2</v>
      </c>
      <c r="B264" s="12">
        <v>23</v>
      </c>
      <c r="C264" s="13"/>
      <c r="D264" s="13" t="s">
        <v>253</v>
      </c>
      <c r="E264" s="46">
        <v>5</v>
      </c>
      <c r="F264" s="43" t="s">
        <v>256</v>
      </c>
      <c r="G264" s="13" t="s">
        <v>378</v>
      </c>
      <c r="I264" s="108"/>
      <c r="J264" s="15"/>
      <c r="L264" s="14"/>
    </row>
    <row r="265" spans="1:15" ht="15.75" hidden="1" thickTop="1">
      <c r="A265" s="40">
        <v>385.1</v>
      </c>
      <c r="B265" s="12">
        <v>23</v>
      </c>
      <c r="C265" s="13" t="s">
        <v>278</v>
      </c>
      <c r="D265" s="13" t="s">
        <v>278</v>
      </c>
      <c r="F265" s="43" t="s">
        <v>256</v>
      </c>
      <c r="G265" s="13" t="s">
        <v>624</v>
      </c>
      <c r="I265" s="108" t="s">
        <v>563</v>
      </c>
      <c r="J265" s="15"/>
      <c r="L265" s="14"/>
      <c r="M265" s="11" t="s">
        <v>344</v>
      </c>
      <c r="N265" s="11">
        <v>5</v>
      </c>
      <c r="O265" s="11">
        <f>E265</f>
        <v>0</v>
      </c>
    </row>
    <row r="266" spans="1:15" ht="21.75" hidden="1" thickTop="1">
      <c r="A266" s="40">
        <v>313.10000000000002</v>
      </c>
      <c r="B266" s="12">
        <v>23</v>
      </c>
      <c r="C266" s="13" t="s">
        <v>52</v>
      </c>
      <c r="D266" s="21" t="s">
        <v>241</v>
      </c>
      <c r="E266" s="46">
        <v>3</v>
      </c>
      <c r="F266" s="43"/>
      <c r="G266" s="13" t="s">
        <v>722</v>
      </c>
      <c r="I266" s="15" t="s">
        <v>879</v>
      </c>
      <c r="J266" s="15"/>
      <c r="L266" s="44">
        <v>39197</v>
      </c>
      <c r="M266" s="11" t="s">
        <v>344</v>
      </c>
      <c r="N266" s="11">
        <v>3</v>
      </c>
    </row>
    <row r="267" spans="1:15" ht="21.75" hidden="1" thickTop="1">
      <c r="A267" s="40">
        <v>429.3</v>
      </c>
      <c r="B267" s="12">
        <v>23</v>
      </c>
      <c r="C267" s="13" t="s">
        <v>52</v>
      </c>
      <c r="D267" s="13" t="s">
        <v>1001</v>
      </c>
      <c r="E267" s="46">
        <v>5</v>
      </c>
      <c r="F267" s="43"/>
      <c r="G267" s="43" t="s">
        <v>379</v>
      </c>
      <c r="H267" s="15"/>
      <c r="I267" s="15" t="s">
        <v>879</v>
      </c>
      <c r="J267" s="15"/>
      <c r="L267" s="44">
        <v>39197</v>
      </c>
      <c r="M267" s="11" t="s">
        <v>344</v>
      </c>
      <c r="N267" s="11">
        <v>3</v>
      </c>
    </row>
    <row r="268" spans="1:15" ht="21.75" hidden="1" thickTop="1">
      <c r="A268" s="40">
        <v>216.2</v>
      </c>
      <c r="B268" s="12">
        <v>23</v>
      </c>
      <c r="C268" s="13"/>
      <c r="D268" s="13" t="s">
        <v>285</v>
      </c>
      <c r="E268" s="46">
        <v>5</v>
      </c>
      <c r="F268" s="43" t="s">
        <v>256</v>
      </c>
      <c r="G268" s="18" t="s">
        <v>284</v>
      </c>
      <c r="H268" s="18"/>
      <c r="I268" s="108"/>
      <c r="J268" s="15"/>
      <c r="L268" s="44">
        <v>39280</v>
      </c>
    </row>
    <row r="269" spans="1:15" ht="21.75" hidden="1" thickTop="1">
      <c r="A269" s="149" t="s">
        <v>375</v>
      </c>
      <c r="B269" s="12">
        <v>23</v>
      </c>
      <c r="C269" s="13"/>
      <c r="D269" s="13" t="s">
        <v>285</v>
      </c>
      <c r="E269" s="46">
        <v>2</v>
      </c>
      <c r="F269" s="43" t="s">
        <v>256</v>
      </c>
      <c r="G269" s="18" t="s">
        <v>376</v>
      </c>
      <c r="H269" s="18"/>
      <c r="I269" s="108"/>
      <c r="J269" s="15"/>
      <c r="L269" s="44"/>
    </row>
    <row r="270" spans="1:15" ht="21.75" hidden="1" thickTop="1">
      <c r="A270" s="149" t="s">
        <v>377</v>
      </c>
      <c r="B270" s="12">
        <v>23</v>
      </c>
      <c r="C270" s="13"/>
      <c r="D270" s="13" t="s">
        <v>285</v>
      </c>
      <c r="E270" s="46">
        <v>1</v>
      </c>
      <c r="F270" s="43" t="s">
        <v>256</v>
      </c>
      <c r="G270" s="18" t="s">
        <v>623</v>
      </c>
      <c r="H270" s="18"/>
      <c r="I270" s="108"/>
      <c r="J270" s="15"/>
      <c r="L270" s="44"/>
    </row>
    <row r="271" spans="1:15" ht="15.75" hidden="1" thickTop="1">
      <c r="A271" s="148" t="s">
        <v>568</v>
      </c>
      <c r="B271" s="12">
        <v>23</v>
      </c>
      <c r="C271" s="13"/>
      <c r="D271" s="13"/>
      <c r="E271" s="46">
        <v>3</v>
      </c>
      <c r="F271" s="43"/>
      <c r="G271" s="18" t="s">
        <v>566</v>
      </c>
      <c r="H271" s="18"/>
      <c r="I271" s="108"/>
      <c r="J271" s="15"/>
      <c r="L271" s="44"/>
    </row>
    <row r="272" spans="1:15" ht="15.75" hidden="1" thickTop="1">
      <c r="C272" s="13"/>
      <c r="D272" s="13"/>
      <c r="F272" s="43"/>
      <c r="G272" s="18"/>
      <c r="H272" s="18"/>
      <c r="I272" s="108"/>
      <c r="J272" s="15"/>
      <c r="L272" s="44"/>
    </row>
    <row r="273" spans="1:12" s="28" customFormat="1" ht="15.75" hidden="1" thickTop="1">
      <c r="A273" s="48"/>
      <c r="B273" s="31"/>
      <c r="C273" s="32"/>
      <c r="D273" s="32"/>
      <c r="E273" s="52">
        <f>SUM(E262:E272)</f>
        <v>27</v>
      </c>
      <c r="F273" s="63"/>
      <c r="G273" s="32"/>
      <c r="H273" s="32"/>
      <c r="I273" s="32"/>
      <c r="J273" s="31"/>
      <c r="K273" s="31"/>
      <c r="L273" s="31"/>
    </row>
    <row r="274" spans="1:12" ht="15.75" hidden="1" thickTop="1">
      <c r="A274" s="40"/>
      <c r="B274" s="14"/>
      <c r="C274" s="15"/>
      <c r="D274" s="15"/>
      <c r="E274" s="93"/>
      <c r="F274" s="43"/>
      <c r="G274" s="15"/>
      <c r="H274" s="15"/>
      <c r="I274" s="15"/>
      <c r="L274" s="14"/>
    </row>
    <row r="275" spans="1:12" ht="15.75" hidden="1" thickTop="1">
      <c r="A275" s="40">
        <v>385.2</v>
      </c>
      <c r="B275" s="14">
        <v>24</v>
      </c>
      <c r="C275" s="15"/>
      <c r="D275" s="13" t="s">
        <v>626</v>
      </c>
      <c r="E275" s="40">
        <v>5</v>
      </c>
      <c r="F275" s="43" t="s">
        <v>256</v>
      </c>
      <c r="G275" s="15" t="s">
        <v>636</v>
      </c>
      <c r="H275" s="15"/>
      <c r="I275" s="15"/>
      <c r="L275" s="14"/>
    </row>
    <row r="276" spans="1:12" ht="15.75" hidden="1" thickTop="1">
      <c r="A276" s="149" t="s">
        <v>1004</v>
      </c>
      <c r="B276" s="12">
        <v>24</v>
      </c>
      <c r="C276" s="13"/>
      <c r="D276" s="13" t="s">
        <v>627</v>
      </c>
      <c r="E276" s="40">
        <v>7</v>
      </c>
      <c r="F276" s="43" t="s">
        <v>256</v>
      </c>
      <c r="G276" s="18" t="s">
        <v>635</v>
      </c>
      <c r="H276" s="15"/>
      <c r="I276" s="15"/>
      <c r="L276" s="14"/>
    </row>
    <row r="277" spans="1:12" ht="15.75" hidden="1" thickTop="1">
      <c r="A277" s="40">
        <v>44.2</v>
      </c>
      <c r="B277" s="14">
        <v>24</v>
      </c>
      <c r="C277" s="15"/>
      <c r="D277" s="15" t="s">
        <v>628</v>
      </c>
      <c r="E277" s="40">
        <v>1</v>
      </c>
      <c r="F277" s="43"/>
      <c r="G277" s="15" t="s">
        <v>629</v>
      </c>
      <c r="H277" s="15"/>
      <c r="I277" s="15"/>
      <c r="L277" s="14"/>
    </row>
    <row r="278" spans="1:12" ht="15.75" hidden="1" thickTop="1">
      <c r="A278" s="40">
        <v>230</v>
      </c>
      <c r="B278" s="14">
        <v>24</v>
      </c>
      <c r="C278" s="15"/>
      <c r="D278" s="15" t="s">
        <v>625</v>
      </c>
      <c r="E278" s="40">
        <v>2</v>
      </c>
      <c r="F278" s="43"/>
      <c r="G278" s="15" t="s">
        <v>731</v>
      </c>
      <c r="H278" s="15"/>
      <c r="I278" s="15"/>
      <c r="L278" s="14"/>
    </row>
    <row r="279" spans="1:12" ht="15.75" hidden="1" thickTop="1">
      <c r="A279" s="40">
        <v>231</v>
      </c>
      <c r="B279" s="14">
        <v>24</v>
      </c>
      <c r="C279" s="15"/>
      <c r="D279" s="15" t="s">
        <v>625</v>
      </c>
      <c r="E279" s="40">
        <v>8</v>
      </c>
      <c r="F279" s="43"/>
      <c r="G279" s="15" t="s">
        <v>632</v>
      </c>
      <c r="H279" s="15"/>
      <c r="I279" s="15"/>
      <c r="L279" s="14"/>
    </row>
    <row r="280" spans="1:12" ht="13.5" hidden="1" customHeight="1">
      <c r="A280" s="40">
        <v>234.1</v>
      </c>
      <c r="B280" s="14">
        <v>24</v>
      </c>
      <c r="C280" s="15"/>
      <c r="D280" s="15" t="s">
        <v>630</v>
      </c>
      <c r="E280" s="40">
        <v>1</v>
      </c>
      <c r="F280" s="43"/>
      <c r="G280" s="15" t="s">
        <v>631</v>
      </c>
      <c r="H280" s="15"/>
      <c r="I280" s="15"/>
      <c r="L280" s="14"/>
    </row>
    <row r="281" spans="1:12" ht="15.75" hidden="1" thickTop="1">
      <c r="A281" s="40">
        <v>235</v>
      </c>
      <c r="B281" s="14">
        <v>24</v>
      </c>
      <c r="C281" s="15"/>
      <c r="D281" s="15" t="s">
        <v>627</v>
      </c>
      <c r="E281" s="40">
        <v>1</v>
      </c>
      <c r="F281" s="43"/>
      <c r="G281" s="15" t="s">
        <v>634</v>
      </c>
      <c r="H281" s="15"/>
      <c r="I281" s="15"/>
      <c r="L281" s="14"/>
    </row>
    <row r="282" spans="1:12" ht="15.75" hidden="1" thickTop="1">
      <c r="A282" s="40">
        <v>236</v>
      </c>
      <c r="B282" s="14">
        <v>24</v>
      </c>
      <c r="C282" s="15"/>
      <c r="D282" s="13" t="s">
        <v>253</v>
      </c>
      <c r="E282" s="40">
        <v>3</v>
      </c>
      <c r="F282" s="43"/>
      <c r="G282" s="15" t="s">
        <v>732</v>
      </c>
      <c r="H282" s="15"/>
      <c r="I282" s="15"/>
      <c r="L282" s="14"/>
    </row>
    <row r="283" spans="1:12" ht="15.75" hidden="1" thickTop="1">
      <c r="A283" s="40">
        <v>237</v>
      </c>
      <c r="B283" s="14">
        <v>24</v>
      </c>
      <c r="C283" s="15"/>
      <c r="D283" s="13" t="s">
        <v>253</v>
      </c>
      <c r="E283" s="40">
        <v>1</v>
      </c>
      <c r="F283" s="43"/>
      <c r="G283" s="15" t="s">
        <v>733</v>
      </c>
      <c r="H283" s="15"/>
      <c r="I283" s="15"/>
      <c r="L283" s="14"/>
    </row>
    <row r="284" spans="1:12" ht="15.75" hidden="1" thickTop="1">
      <c r="A284" s="40">
        <v>238</v>
      </c>
      <c r="B284" s="14">
        <v>24</v>
      </c>
      <c r="C284" s="15"/>
      <c r="D284" s="13" t="s">
        <v>253</v>
      </c>
      <c r="E284" s="40">
        <v>2</v>
      </c>
      <c r="F284" s="43"/>
      <c r="G284" s="15" t="s">
        <v>734</v>
      </c>
      <c r="H284" s="15"/>
      <c r="I284" s="15"/>
      <c r="L284" s="14"/>
    </row>
    <row r="285" spans="1:12" ht="15.75" hidden="1" thickTop="1">
      <c r="A285" s="40">
        <v>252</v>
      </c>
      <c r="B285" s="14">
        <v>24</v>
      </c>
      <c r="C285" s="15"/>
      <c r="D285" s="13" t="s">
        <v>253</v>
      </c>
      <c r="E285" s="40">
        <v>2</v>
      </c>
      <c r="F285" s="43"/>
      <c r="G285" s="15" t="s">
        <v>740</v>
      </c>
      <c r="H285" s="15"/>
      <c r="I285" s="15"/>
      <c r="L285" s="14"/>
    </row>
    <row r="286" spans="1:12" ht="15.75" hidden="1" thickTop="1">
      <c r="A286" s="40">
        <v>253</v>
      </c>
      <c r="B286" s="14">
        <v>24</v>
      </c>
      <c r="C286" s="15"/>
      <c r="D286" s="13" t="s">
        <v>253</v>
      </c>
      <c r="E286" s="40">
        <v>3</v>
      </c>
      <c r="F286" s="43"/>
      <c r="G286" s="15" t="s">
        <v>741</v>
      </c>
      <c r="H286" s="15"/>
      <c r="I286" s="15"/>
      <c r="L286" s="14"/>
    </row>
    <row r="287" spans="1:12" ht="15.75" hidden="1" thickTop="1">
      <c r="A287" s="40">
        <v>255</v>
      </c>
      <c r="B287" s="14">
        <v>24</v>
      </c>
      <c r="C287" s="15"/>
      <c r="D287" s="13" t="s">
        <v>253</v>
      </c>
      <c r="E287" s="40">
        <v>2</v>
      </c>
      <c r="F287" s="43"/>
      <c r="G287" s="15" t="s">
        <v>742</v>
      </c>
      <c r="H287" s="15"/>
      <c r="I287" s="15"/>
      <c r="L287" s="14"/>
    </row>
    <row r="288" spans="1:12" ht="15.75" hidden="1" thickTop="1">
      <c r="A288" s="40"/>
      <c r="B288" s="14"/>
      <c r="C288" s="15"/>
      <c r="D288" s="13"/>
      <c r="E288" s="40"/>
      <c r="F288" s="43"/>
      <c r="G288" s="15"/>
      <c r="H288" s="15"/>
      <c r="I288" s="15"/>
      <c r="L288" s="14"/>
    </row>
    <row r="289" spans="1:13" ht="15.75" hidden="1" thickTop="1">
      <c r="A289" s="40"/>
      <c r="B289" s="14"/>
      <c r="C289" s="15"/>
      <c r="D289" s="15"/>
      <c r="E289" s="40"/>
      <c r="F289" s="43"/>
      <c r="G289" s="15"/>
      <c r="H289" s="15"/>
      <c r="I289" s="15"/>
      <c r="L289" s="14"/>
    </row>
    <row r="290" spans="1:13" s="28" customFormat="1" ht="15.75" hidden="1" thickTop="1">
      <c r="A290" s="48"/>
      <c r="B290" s="31"/>
      <c r="C290" s="32"/>
      <c r="D290" s="32"/>
      <c r="E290" s="52">
        <f>SUM(E274:E289)</f>
        <v>38</v>
      </c>
      <c r="F290" s="63"/>
      <c r="G290" s="32"/>
      <c r="H290" s="32"/>
      <c r="I290" s="32"/>
      <c r="J290" s="31"/>
      <c r="K290" s="31"/>
      <c r="L290" s="31"/>
    </row>
    <row r="291" spans="1:13" ht="15.75" hidden="1" thickTop="1">
      <c r="A291" s="149" t="s">
        <v>1005</v>
      </c>
      <c r="B291" s="152" t="s">
        <v>1010</v>
      </c>
      <c r="C291" s="13"/>
      <c r="D291" s="13" t="s">
        <v>627</v>
      </c>
      <c r="E291" s="46">
        <v>1</v>
      </c>
      <c r="F291" s="43"/>
      <c r="G291" s="18" t="s">
        <v>635</v>
      </c>
      <c r="H291" s="15"/>
      <c r="I291" s="15"/>
      <c r="L291" s="14"/>
    </row>
    <row r="292" spans="1:13" ht="15.75" hidden="1" thickTop="1">
      <c r="A292" s="41">
        <v>234.2</v>
      </c>
      <c r="B292" s="152" t="s">
        <v>1010</v>
      </c>
      <c r="C292" s="55"/>
      <c r="D292" s="15" t="s">
        <v>630</v>
      </c>
      <c r="E292" s="40">
        <v>1</v>
      </c>
      <c r="F292" s="43"/>
      <c r="G292" s="15" t="s">
        <v>631</v>
      </c>
      <c r="H292" s="15"/>
      <c r="I292" s="15"/>
      <c r="L292" s="14"/>
    </row>
    <row r="293" spans="1:13" ht="15.75" hidden="1" thickTop="1">
      <c r="A293" s="40">
        <v>232</v>
      </c>
      <c r="B293" s="152" t="s">
        <v>1010</v>
      </c>
      <c r="C293" s="15"/>
      <c r="D293" s="15" t="s">
        <v>625</v>
      </c>
      <c r="E293" s="40">
        <v>2</v>
      </c>
      <c r="F293" s="43"/>
      <c r="G293" s="15" t="s">
        <v>633</v>
      </c>
      <c r="H293" s="15"/>
      <c r="I293" s="15"/>
      <c r="L293" s="14"/>
    </row>
    <row r="294" spans="1:13" ht="15.75" hidden="1" thickTop="1">
      <c r="A294" s="40">
        <v>256</v>
      </c>
      <c r="B294" s="152" t="s">
        <v>1010</v>
      </c>
      <c r="C294" s="15"/>
      <c r="D294" s="13" t="s">
        <v>253</v>
      </c>
      <c r="E294" s="40">
        <v>3</v>
      </c>
      <c r="F294" s="43"/>
      <c r="G294" s="15" t="s">
        <v>743</v>
      </c>
      <c r="H294" s="15"/>
      <c r="I294" s="15"/>
      <c r="L294" s="14"/>
    </row>
    <row r="295" spans="1:13" ht="15.75" hidden="1" thickTop="1">
      <c r="A295" s="41">
        <v>257</v>
      </c>
      <c r="B295" s="152" t="s">
        <v>1010</v>
      </c>
      <c r="C295" s="55"/>
      <c r="D295" s="60" t="s">
        <v>253</v>
      </c>
      <c r="E295" s="41">
        <v>3</v>
      </c>
      <c r="F295" s="60"/>
      <c r="G295" s="110" t="s">
        <v>1006</v>
      </c>
      <c r="H295" s="15"/>
      <c r="I295" s="15"/>
      <c r="L295" s="14"/>
    </row>
    <row r="296" spans="1:13" ht="15.75" hidden="1" thickTop="1">
      <c r="A296" s="46">
        <v>390</v>
      </c>
      <c r="B296" s="152" t="s">
        <v>1010</v>
      </c>
      <c r="C296" s="13"/>
      <c r="D296" s="13" t="s">
        <v>253</v>
      </c>
      <c r="E296" s="46">
        <v>5</v>
      </c>
      <c r="F296" s="43"/>
      <c r="G296" s="13" t="s">
        <v>97</v>
      </c>
      <c r="L296" s="14"/>
      <c r="M296" s="11" t="s">
        <v>345</v>
      </c>
    </row>
    <row r="297" spans="1:13" ht="15.75" hidden="1" thickTop="1">
      <c r="A297" s="46">
        <v>246</v>
      </c>
      <c r="B297" s="152" t="s">
        <v>1010</v>
      </c>
      <c r="C297" s="13" t="s">
        <v>276</v>
      </c>
      <c r="D297" s="21" t="s">
        <v>276</v>
      </c>
      <c r="F297" s="43"/>
      <c r="G297" s="13" t="s">
        <v>1040</v>
      </c>
      <c r="I297" s="15"/>
      <c r="J297" s="15"/>
      <c r="L297" s="44"/>
    </row>
    <row r="298" spans="1:13" ht="15.75" hidden="1" thickTop="1">
      <c r="A298" s="46">
        <v>247.1</v>
      </c>
      <c r="B298" s="152" t="s">
        <v>1010</v>
      </c>
      <c r="C298" s="13"/>
      <c r="D298" s="13" t="s">
        <v>738</v>
      </c>
      <c r="E298" s="46">
        <v>5</v>
      </c>
      <c r="F298" s="43"/>
      <c r="G298" s="13" t="s">
        <v>739</v>
      </c>
      <c r="H298" s="15"/>
      <c r="I298" s="15"/>
      <c r="L298" s="14"/>
    </row>
    <row r="299" spans="1:13" ht="15.75" hidden="1" thickTop="1">
      <c r="A299" s="40">
        <v>260</v>
      </c>
      <c r="B299" s="152" t="s">
        <v>1010</v>
      </c>
      <c r="C299" s="15"/>
      <c r="D299" s="15" t="s">
        <v>37</v>
      </c>
      <c r="E299" s="40">
        <v>3</v>
      </c>
      <c r="F299" s="43"/>
      <c r="G299" s="15" t="s">
        <v>1042</v>
      </c>
      <c r="H299" s="15"/>
      <c r="I299" s="15"/>
      <c r="L299" s="14"/>
    </row>
    <row r="300" spans="1:13" ht="15.75" hidden="1" thickTop="1">
      <c r="A300" s="46">
        <v>244</v>
      </c>
      <c r="B300" s="14" t="s">
        <v>200</v>
      </c>
      <c r="C300" s="13" t="s">
        <v>52</v>
      </c>
      <c r="D300" s="21" t="s">
        <v>276</v>
      </c>
      <c r="E300" s="46">
        <v>1</v>
      </c>
      <c r="F300" s="43"/>
      <c r="G300" s="13" t="s">
        <v>737</v>
      </c>
      <c r="H300" s="15"/>
      <c r="I300" s="15"/>
      <c r="L300" s="14"/>
    </row>
    <row r="301" spans="1:13" ht="15.75" hidden="1" thickTop="1">
      <c r="A301" s="40"/>
      <c r="B301" s="14"/>
      <c r="C301" s="15"/>
      <c r="D301" s="15"/>
      <c r="E301" s="93"/>
      <c r="F301" s="43"/>
      <c r="G301" s="15"/>
      <c r="H301" s="15"/>
      <c r="I301" s="15"/>
      <c r="L301" s="14"/>
    </row>
    <row r="302" spans="1:13" s="28" customFormat="1" ht="15.75" hidden="1" thickTop="1">
      <c r="A302" s="48"/>
      <c r="B302" s="31"/>
      <c r="C302" s="32"/>
      <c r="D302" s="32"/>
      <c r="E302" s="52">
        <f>SUM(E291:E301)</f>
        <v>24</v>
      </c>
      <c r="F302" s="63"/>
      <c r="G302" s="32"/>
      <c r="H302" s="32"/>
      <c r="I302" s="32"/>
      <c r="J302" s="31"/>
      <c r="K302" s="31"/>
      <c r="L302" s="31"/>
    </row>
    <row r="303" spans="1:13" ht="15.75" hidden="1" thickTop="1">
      <c r="A303" s="40"/>
      <c r="B303" s="14"/>
      <c r="C303" s="15"/>
      <c r="D303" s="15"/>
      <c r="E303" s="93"/>
      <c r="F303" s="43"/>
      <c r="G303" s="15"/>
      <c r="H303" s="15"/>
      <c r="I303" s="15"/>
      <c r="L303" s="14"/>
    </row>
    <row r="304" spans="1:13" ht="15.75" thickTop="1">
      <c r="A304" s="157">
        <v>258</v>
      </c>
      <c r="B304" s="12" t="s">
        <v>1089</v>
      </c>
      <c r="C304" s="55" t="s">
        <v>52</v>
      </c>
      <c r="D304" s="60"/>
      <c r="E304" s="41">
        <v>2</v>
      </c>
      <c r="F304" s="60"/>
      <c r="G304" s="110" t="s">
        <v>264</v>
      </c>
      <c r="H304" s="15" t="s">
        <v>1085</v>
      </c>
      <c r="I304" s="15"/>
      <c r="L304" s="14"/>
    </row>
    <row r="305" spans="1:13">
      <c r="A305" s="40">
        <v>287</v>
      </c>
      <c r="B305" s="12" t="s">
        <v>1089</v>
      </c>
      <c r="C305" s="15"/>
      <c r="D305" s="15"/>
      <c r="E305" s="40">
        <v>2</v>
      </c>
      <c r="F305" s="43"/>
      <c r="G305" s="15" t="s">
        <v>1058</v>
      </c>
      <c r="H305" s="15" t="s">
        <v>1085</v>
      </c>
      <c r="I305" s="15"/>
      <c r="L305" s="14"/>
    </row>
    <row r="306" spans="1:13">
      <c r="A306" s="40">
        <v>291</v>
      </c>
      <c r="B306" s="12" t="s">
        <v>1089</v>
      </c>
      <c r="C306" s="15"/>
      <c r="D306" s="15"/>
      <c r="E306" s="40">
        <v>3</v>
      </c>
      <c r="F306" s="43"/>
      <c r="G306" s="15" t="s">
        <v>1048</v>
      </c>
      <c r="H306" s="15" t="s">
        <v>1085</v>
      </c>
      <c r="I306" s="15"/>
      <c r="L306" s="14"/>
    </row>
    <row r="307" spans="1:13">
      <c r="A307" s="40">
        <v>297</v>
      </c>
      <c r="B307" s="12" t="s">
        <v>1089</v>
      </c>
      <c r="C307" s="15"/>
      <c r="D307" s="15"/>
      <c r="E307" s="40">
        <v>2</v>
      </c>
      <c r="F307" s="43"/>
      <c r="G307" s="15" t="s">
        <v>1123</v>
      </c>
      <c r="H307" s="15" t="s">
        <v>1085</v>
      </c>
      <c r="I307" s="15"/>
      <c r="L307" s="14"/>
    </row>
    <row r="308" spans="1:13">
      <c r="A308" s="40">
        <v>282</v>
      </c>
      <c r="B308" s="12" t="s">
        <v>1089</v>
      </c>
      <c r="C308" s="15"/>
      <c r="D308" s="15"/>
      <c r="E308" s="40">
        <v>3</v>
      </c>
      <c r="F308" s="43"/>
      <c r="G308" s="15" t="s">
        <v>1051</v>
      </c>
      <c r="H308" s="15" t="s">
        <v>1085</v>
      </c>
      <c r="I308" s="15"/>
      <c r="L308" s="14"/>
    </row>
    <row r="309" spans="1:13">
      <c r="A309" s="40">
        <v>280</v>
      </c>
      <c r="B309" s="12" t="s">
        <v>1089</v>
      </c>
      <c r="C309" s="15"/>
      <c r="D309" s="15"/>
      <c r="E309" s="40">
        <v>3</v>
      </c>
      <c r="F309" s="43"/>
      <c r="G309" s="15" t="s">
        <v>1049</v>
      </c>
      <c r="H309" s="15" t="s">
        <v>1085</v>
      </c>
      <c r="I309" s="15"/>
      <c r="L309" s="14"/>
    </row>
    <row r="310" spans="1:13" ht="21">
      <c r="A310" s="40">
        <v>66</v>
      </c>
      <c r="B310" s="12" t="s">
        <v>1089</v>
      </c>
      <c r="C310" s="13" t="s">
        <v>52</v>
      </c>
      <c r="D310" s="21" t="s">
        <v>50</v>
      </c>
      <c r="E310" s="46">
        <v>1</v>
      </c>
      <c r="F310" s="43">
        <v>19.100000000000001</v>
      </c>
      <c r="G310" s="18" t="s">
        <v>648</v>
      </c>
      <c r="H310" s="18" t="s">
        <v>1085</v>
      </c>
      <c r="I310" s="109" t="s">
        <v>564</v>
      </c>
      <c r="J310" s="109"/>
      <c r="L310" s="44">
        <v>39197</v>
      </c>
      <c r="M310" s="11" t="s">
        <v>345</v>
      </c>
    </row>
    <row r="311" spans="1:13">
      <c r="A311" s="40">
        <v>391.1</v>
      </c>
      <c r="B311" s="12" t="s">
        <v>1089</v>
      </c>
      <c r="C311" s="15"/>
      <c r="D311" s="15" t="s">
        <v>1053</v>
      </c>
      <c r="E311" s="40">
        <v>0</v>
      </c>
      <c r="F311" s="43"/>
      <c r="G311" s="15" t="s">
        <v>1060</v>
      </c>
      <c r="H311" s="15" t="s">
        <v>1085</v>
      </c>
      <c r="I311" s="15"/>
      <c r="L311" s="14"/>
    </row>
    <row r="312" spans="1:13">
      <c r="A312" s="40">
        <v>391.2</v>
      </c>
      <c r="B312" s="12" t="s">
        <v>1089</v>
      </c>
      <c r="C312" s="15"/>
      <c r="D312" s="15" t="s">
        <v>1053</v>
      </c>
      <c r="E312" s="40">
        <v>1</v>
      </c>
      <c r="F312" s="43"/>
      <c r="G312" s="15" t="s">
        <v>1054</v>
      </c>
      <c r="H312" s="15" t="s">
        <v>1085</v>
      </c>
      <c r="I312" s="15"/>
      <c r="L312" s="14"/>
    </row>
    <row r="313" spans="1:13">
      <c r="A313" s="40">
        <v>391.3</v>
      </c>
      <c r="B313" s="12" t="s">
        <v>1089</v>
      </c>
      <c r="C313" s="15"/>
      <c r="D313" s="15" t="s">
        <v>1053</v>
      </c>
      <c r="E313" s="40">
        <v>2</v>
      </c>
      <c r="F313" s="43"/>
      <c r="G313" s="15" t="s">
        <v>1055</v>
      </c>
      <c r="H313" s="15" t="s">
        <v>1085</v>
      </c>
      <c r="I313" s="15"/>
      <c r="L313" s="14"/>
    </row>
    <row r="314" spans="1:13">
      <c r="A314" s="40">
        <v>391.4</v>
      </c>
      <c r="B314" s="12" t="s">
        <v>1089</v>
      </c>
      <c r="C314" s="15"/>
      <c r="D314" s="15" t="s">
        <v>1053</v>
      </c>
      <c r="E314" s="40">
        <v>2</v>
      </c>
      <c r="F314" s="43"/>
      <c r="G314" s="15" t="s">
        <v>1056</v>
      </c>
      <c r="H314" s="15" t="s">
        <v>1085</v>
      </c>
      <c r="I314" s="15"/>
      <c r="L314" s="14"/>
    </row>
    <row r="315" spans="1:13">
      <c r="A315" s="40">
        <v>281</v>
      </c>
      <c r="B315" s="12" t="s">
        <v>1091</v>
      </c>
      <c r="C315" s="15"/>
      <c r="D315" s="15"/>
      <c r="E315" s="40">
        <v>2</v>
      </c>
      <c r="F315" s="43"/>
      <c r="G315" s="15" t="s">
        <v>1059</v>
      </c>
      <c r="H315" s="15" t="s">
        <v>1085</v>
      </c>
      <c r="I315" s="15"/>
      <c r="L315" s="14"/>
    </row>
    <row r="316" spans="1:13">
      <c r="A316" s="40">
        <v>288</v>
      </c>
      <c r="B316" s="12" t="s">
        <v>1091</v>
      </c>
      <c r="C316" s="15"/>
      <c r="D316" s="15"/>
      <c r="E316" s="40">
        <v>1</v>
      </c>
      <c r="F316" s="43"/>
      <c r="G316" s="15" t="s">
        <v>1046</v>
      </c>
      <c r="H316" s="15" t="s">
        <v>1085</v>
      </c>
      <c r="I316" s="15"/>
      <c r="L316" s="14"/>
    </row>
    <row r="317" spans="1:13" ht="21">
      <c r="A317" s="40">
        <v>289</v>
      </c>
      <c r="B317" s="12" t="s">
        <v>1091</v>
      </c>
      <c r="C317" s="15"/>
      <c r="D317" s="15"/>
      <c r="E317" s="40">
        <v>1</v>
      </c>
      <c r="F317" s="43"/>
      <c r="G317" s="15" t="s">
        <v>1095</v>
      </c>
      <c r="H317" s="15" t="s">
        <v>1085</v>
      </c>
      <c r="I317" s="15"/>
      <c r="L317" s="14"/>
    </row>
    <row r="318" spans="1:13">
      <c r="A318" s="40">
        <v>290</v>
      </c>
      <c r="B318" s="12" t="s">
        <v>1091</v>
      </c>
      <c r="C318" s="15"/>
      <c r="D318" s="15"/>
      <c r="E318" s="40">
        <v>5</v>
      </c>
      <c r="F318" s="43"/>
      <c r="G318" s="15" t="s">
        <v>1047</v>
      </c>
      <c r="H318" s="15" t="s">
        <v>1085</v>
      </c>
      <c r="I318" s="15"/>
      <c r="L318" s="14"/>
    </row>
    <row r="319" spans="1:13">
      <c r="A319" s="40">
        <v>283</v>
      </c>
      <c r="B319" s="12" t="s">
        <v>1091</v>
      </c>
      <c r="C319" s="15"/>
      <c r="D319" s="15"/>
      <c r="E319" s="40">
        <v>3</v>
      </c>
      <c r="F319" s="43"/>
      <c r="G319" s="15" t="s">
        <v>1052</v>
      </c>
      <c r="H319" s="15" t="s">
        <v>1085</v>
      </c>
      <c r="I319" s="15"/>
      <c r="L319" s="14"/>
    </row>
    <row r="320" spans="1:13">
      <c r="A320" s="40">
        <v>391.5</v>
      </c>
      <c r="B320" s="12" t="s">
        <v>1091</v>
      </c>
      <c r="C320" s="15"/>
      <c r="D320" s="15" t="s">
        <v>1053</v>
      </c>
      <c r="E320" s="40">
        <v>3</v>
      </c>
      <c r="F320" s="43"/>
      <c r="G320" s="15" t="s">
        <v>1057</v>
      </c>
      <c r="H320" s="15" t="s">
        <v>1085</v>
      </c>
      <c r="I320" s="15"/>
      <c r="L320" s="14"/>
    </row>
    <row r="321" spans="1:14">
      <c r="A321" s="40">
        <v>294</v>
      </c>
      <c r="B321" s="12" t="s">
        <v>1091</v>
      </c>
      <c r="C321" s="15"/>
      <c r="D321" s="15"/>
      <c r="E321" s="46">
        <v>1</v>
      </c>
      <c r="F321" s="43"/>
      <c r="G321" s="14" t="s">
        <v>1044</v>
      </c>
      <c r="H321" s="13" t="s">
        <v>1085</v>
      </c>
      <c r="L321" s="14"/>
    </row>
    <row r="322" spans="1:14">
      <c r="A322" s="40">
        <v>286.10000000000002</v>
      </c>
      <c r="B322" s="12" t="s">
        <v>1091</v>
      </c>
      <c r="C322" s="15"/>
      <c r="D322" s="15"/>
      <c r="E322" s="40">
        <v>3</v>
      </c>
      <c r="F322" s="43"/>
      <c r="G322" s="15" t="s">
        <v>1161</v>
      </c>
      <c r="H322" s="15" t="s">
        <v>1085</v>
      </c>
      <c r="I322" s="15"/>
      <c r="L322" s="14"/>
      <c r="N322" s="11" t="s">
        <v>1144</v>
      </c>
    </row>
    <row r="323" spans="1:14" ht="21">
      <c r="A323" s="40">
        <v>286.2</v>
      </c>
      <c r="B323" s="12" t="s">
        <v>1091</v>
      </c>
      <c r="C323" s="15"/>
      <c r="D323" s="15"/>
      <c r="E323" s="40">
        <v>2</v>
      </c>
      <c r="F323" s="43"/>
      <c r="G323" s="15" t="s">
        <v>1128</v>
      </c>
      <c r="H323" s="15" t="s">
        <v>1085</v>
      </c>
      <c r="I323" s="15"/>
      <c r="L323" s="14"/>
    </row>
    <row r="324" spans="1:14">
      <c r="A324" s="40">
        <v>432</v>
      </c>
      <c r="B324" s="12" t="s">
        <v>1090</v>
      </c>
      <c r="C324" s="13" t="s">
        <v>52</v>
      </c>
      <c r="D324" s="13" t="s">
        <v>1002</v>
      </c>
      <c r="E324" s="46">
        <v>5</v>
      </c>
      <c r="F324" s="43" t="s">
        <v>256</v>
      </c>
      <c r="G324" s="13" t="s">
        <v>1086</v>
      </c>
      <c r="H324" s="13" t="s">
        <v>1085</v>
      </c>
      <c r="L324" s="14"/>
      <c r="M324" s="11" t="s">
        <v>345</v>
      </c>
    </row>
    <row r="325" spans="1:14">
      <c r="A325" s="40">
        <v>247.2</v>
      </c>
      <c r="B325" s="12" t="s">
        <v>1090</v>
      </c>
      <c r="C325" s="13"/>
      <c r="D325" s="13" t="s">
        <v>738</v>
      </c>
      <c r="E325" s="46">
        <v>5</v>
      </c>
      <c r="F325" s="43"/>
      <c r="G325" s="13" t="s">
        <v>1043</v>
      </c>
      <c r="H325" s="15" t="s">
        <v>1085</v>
      </c>
      <c r="I325" s="15"/>
      <c r="L325" s="14"/>
    </row>
    <row r="326" spans="1:14" ht="31.5">
      <c r="A326" s="40">
        <v>226</v>
      </c>
      <c r="B326" s="12" t="s">
        <v>1090</v>
      </c>
      <c r="C326" s="13" t="s">
        <v>52</v>
      </c>
      <c r="D326" s="21" t="s">
        <v>781</v>
      </c>
      <c r="E326" s="46">
        <v>2</v>
      </c>
      <c r="F326" s="43"/>
      <c r="G326" s="13" t="s">
        <v>1061</v>
      </c>
      <c r="H326" s="13" t="s">
        <v>1085</v>
      </c>
      <c r="L326" s="14"/>
    </row>
    <row r="327" spans="1:14" ht="21">
      <c r="A327" s="40">
        <v>699.1</v>
      </c>
      <c r="B327" s="12" t="s">
        <v>1154</v>
      </c>
      <c r="C327" s="70" t="s">
        <v>416</v>
      </c>
      <c r="D327" s="80" t="s">
        <v>884</v>
      </c>
      <c r="E327" s="155">
        <v>3</v>
      </c>
      <c r="F327" s="83"/>
      <c r="G327" s="13" t="s">
        <v>1155</v>
      </c>
      <c r="H327" s="13" t="s">
        <v>1085</v>
      </c>
      <c r="L327" s="14"/>
    </row>
    <row r="328" spans="1:14">
      <c r="A328" s="40"/>
      <c r="C328" s="13"/>
      <c r="D328" s="21"/>
      <c r="F328" s="43"/>
      <c r="L328" s="14"/>
    </row>
    <row r="329" spans="1:14">
      <c r="A329" s="40">
        <v>296</v>
      </c>
      <c r="B329" s="12" t="s">
        <v>1090</v>
      </c>
      <c r="C329" s="15"/>
      <c r="D329" s="15"/>
      <c r="E329" s="40">
        <v>2</v>
      </c>
      <c r="F329" s="43"/>
      <c r="G329" s="15" t="s">
        <v>1114</v>
      </c>
      <c r="H329" s="13" t="s">
        <v>1085</v>
      </c>
      <c r="L329" s="14"/>
    </row>
    <row r="330" spans="1:14">
      <c r="A330" s="175" t="s">
        <v>1193</v>
      </c>
      <c r="C330" s="15"/>
      <c r="D330" s="15"/>
      <c r="E330" s="40"/>
      <c r="F330" s="43"/>
      <c r="G330" s="15"/>
      <c r="L330" s="14"/>
      <c r="N330" s="11" t="s">
        <v>1194</v>
      </c>
    </row>
    <row r="331" spans="1:14" ht="21" outlineLevel="1">
      <c r="A331" s="46">
        <v>499</v>
      </c>
      <c r="C331" s="13" t="s">
        <v>52</v>
      </c>
      <c r="D331" s="21" t="s">
        <v>108</v>
      </c>
      <c r="E331" s="46">
        <v>1</v>
      </c>
      <c r="F331" s="43"/>
      <c r="G331" s="13" t="s">
        <v>573</v>
      </c>
      <c r="H331" s="13" t="s">
        <v>1085</v>
      </c>
      <c r="I331" s="15"/>
      <c r="J331" s="15"/>
      <c r="L331" s="44"/>
    </row>
    <row r="332" spans="1:14" ht="21">
      <c r="A332" s="46">
        <v>220</v>
      </c>
      <c r="C332" s="13" t="s">
        <v>52</v>
      </c>
      <c r="D332" s="21" t="s">
        <v>365</v>
      </c>
      <c r="E332" s="46">
        <v>1</v>
      </c>
      <c r="F332" s="43">
        <v>2.7</v>
      </c>
      <c r="G332" s="13" t="s">
        <v>272</v>
      </c>
      <c r="H332" s="13" t="s">
        <v>1085</v>
      </c>
      <c r="L332" s="14"/>
    </row>
    <row r="333" spans="1:14" ht="42" outlineLevel="1">
      <c r="A333" s="46">
        <v>383.2</v>
      </c>
      <c r="C333" s="13" t="s">
        <v>51</v>
      </c>
      <c r="D333" s="13" t="s">
        <v>76</v>
      </c>
      <c r="E333" s="46">
        <v>1</v>
      </c>
      <c r="F333" s="43">
        <v>7.31</v>
      </c>
      <c r="G333" s="13" t="s">
        <v>933</v>
      </c>
      <c r="H333" s="13" t="s">
        <v>1085</v>
      </c>
      <c r="I333" s="15" t="s">
        <v>879</v>
      </c>
      <c r="J333" s="15"/>
      <c r="L333" s="44"/>
    </row>
    <row r="334" spans="1:14" ht="24" outlineLevel="1">
      <c r="A334" s="77">
        <v>754</v>
      </c>
      <c r="B334" s="72"/>
      <c r="C334" s="70" t="s">
        <v>340</v>
      </c>
      <c r="D334" s="80"/>
      <c r="E334" s="80">
        <v>2</v>
      </c>
      <c r="F334" s="43"/>
      <c r="G334" s="80" t="s">
        <v>713</v>
      </c>
      <c r="H334" s="17" t="s">
        <v>1085</v>
      </c>
      <c r="I334" s="17"/>
      <c r="L334" s="44"/>
    </row>
    <row r="335" spans="1:14" ht="31.5">
      <c r="A335" s="46">
        <v>215</v>
      </c>
      <c r="C335" s="13" t="s">
        <v>52</v>
      </c>
      <c r="D335" s="13" t="s">
        <v>76</v>
      </c>
      <c r="F335" s="43"/>
      <c r="G335" s="13" t="s">
        <v>305</v>
      </c>
      <c r="H335" s="13" t="s">
        <v>1085</v>
      </c>
      <c r="I335" s="108"/>
      <c r="J335" s="15"/>
      <c r="L335" s="44"/>
    </row>
    <row r="336" spans="1:14" ht="12.75" outlineLevel="1">
      <c r="A336" s="77"/>
      <c r="B336" s="72"/>
      <c r="C336" s="70"/>
      <c r="D336" s="80"/>
      <c r="E336" s="80"/>
      <c r="F336" s="43"/>
      <c r="G336" s="80"/>
      <c r="H336" s="17"/>
      <c r="I336" s="17"/>
      <c r="L336" s="44"/>
    </row>
    <row r="337" spans="1:14">
      <c r="A337" s="40"/>
      <c r="C337" s="15"/>
      <c r="D337" s="15"/>
      <c r="E337" s="40"/>
      <c r="F337" s="43"/>
      <c r="G337" s="15"/>
      <c r="L337" s="14"/>
    </row>
    <row r="338" spans="1:14">
      <c r="A338" s="93" t="s">
        <v>28</v>
      </c>
      <c r="C338" s="15"/>
      <c r="D338" s="15"/>
      <c r="E338" s="40"/>
      <c r="F338" s="43"/>
      <c r="G338" s="15"/>
      <c r="L338" s="14"/>
    </row>
    <row r="339" spans="1:14">
      <c r="A339" s="40">
        <v>295</v>
      </c>
      <c r="B339" s="12" t="s">
        <v>1162</v>
      </c>
      <c r="C339" s="15"/>
      <c r="D339" s="15"/>
      <c r="E339" s="40">
        <v>2</v>
      </c>
      <c r="F339" s="43"/>
      <c r="G339" s="15" t="s">
        <v>1045</v>
      </c>
      <c r="H339" s="13" t="s">
        <v>1085</v>
      </c>
      <c r="L339" s="14"/>
    </row>
    <row r="340" spans="1:14">
      <c r="A340" s="40">
        <v>771</v>
      </c>
      <c r="B340" s="12" t="s">
        <v>1162</v>
      </c>
      <c r="C340" s="13"/>
      <c r="D340" s="13"/>
      <c r="E340" s="46">
        <v>3</v>
      </c>
      <c r="F340" s="43"/>
      <c r="G340" s="13" t="s">
        <v>1169</v>
      </c>
      <c r="H340" s="13" t="s">
        <v>1085</v>
      </c>
      <c r="L340" s="14"/>
    </row>
    <row r="341" spans="1:14">
      <c r="A341" s="40">
        <v>772</v>
      </c>
      <c r="B341" s="12" t="s">
        <v>1162</v>
      </c>
      <c r="C341" s="13"/>
      <c r="D341" s="13"/>
      <c r="E341" s="46">
        <v>2</v>
      </c>
      <c r="F341" s="43"/>
      <c r="G341" s="13" t="s">
        <v>1170</v>
      </c>
      <c r="H341" s="13" t="s">
        <v>1085</v>
      </c>
      <c r="L341" s="14"/>
    </row>
    <row r="342" spans="1:14">
      <c r="A342" s="40">
        <v>773</v>
      </c>
      <c r="B342" s="12" t="s">
        <v>1162</v>
      </c>
      <c r="C342" s="13"/>
      <c r="D342" s="13"/>
      <c r="E342" s="46">
        <v>2</v>
      </c>
      <c r="F342" s="43"/>
      <c r="G342" s="13" t="s">
        <v>1171</v>
      </c>
      <c r="H342" s="13" t="s">
        <v>1085</v>
      </c>
      <c r="L342" s="14"/>
    </row>
    <row r="343" spans="1:14">
      <c r="A343" s="40">
        <v>775</v>
      </c>
      <c r="B343" s="12" t="s">
        <v>1162</v>
      </c>
      <c r="C343" s="13"/>
      <c r="D343" s="13"/>
      <c r="E343" s="46">
        <v>2</v>
      </c>
      <c r="F343" s="43"/>
      <c r="G343" s="13" t="s">
        <v>1172</v>
      </c>
      <c r="H343" s="13" t="s">
        <v>1083</v>
      </c>
      <c r="L343" s="14"/>
    </row>
    <row r="344" spans="1:14">
      <c r="A344" s="40">
        <v>776</v>
      </c>
      <c r="B344" s="12" t="s">
        <v>1162</v>
      </c>
      <c r="C344" s="13"/>
      <c r="D344" s="13"/>
      <c r="E344" s="46">
        <v>3</v>
      </c>
      <c r="F344" s="43"/>
      <c r="G344" s="13" t="s">
        <v>1173</v>
      </c>
      <c r="H344" s="13" t="s">
        <v>1085</v>
      </c>
      <c r="L344" s="14"/>
    </row>
    <row r="345" spans="1:14">
      <c r="A345" s="40">
        <v>777</v>
      </c>
      <c r="B345" s="12" t="s">
        <v>1162</v>
      </c>
      <c r="C345" s="13"/>
      <c r="D345" s="13"/>
      <c r="E345" s="46">
        <v>2</v>
      </c>
      <c r="F345" s="43"/>
      <c r="G345" s="13" t="s">
        <v>1174</v>
      </c>
      <c r="H345" s="13" t="s">
        <v>1085</v>
      </c>
      <c r="L345" s="14"/>
    </row>
    <row r="346" spans="1:14" ht="21">
      <c r="A346" s="40">
        <v>784</v>
      </c>
      <c r="B346" s="12" t="s">
        <v>1162</v>
      </c>
      <c r="C346" s="13"/>
      <c r="D346" s="13"/>
      <c r="E346" s="46">
        <v>3</v>
      </c>
      <c r="F346" s="43"/>
      <c r="G346" s="13" t="s">
        <v>1182</v>
      </c>
      <c r="H346" s="13" t="s">
        <v>1085</v>
      </c>
      <c r="L346" s="14"/>
    </row>
    <row r="347" spans="1:14">
      <c r="A347" s="40">
        <v>783</v>
      </c>
      <c r="B347" s="12" t="s">
        <v>1162</v>
      </c>
      <c r="C347" s="13"/>
      <c r="D347" s="13"/>
      <c r="E347" s="46">
        <v>3</v>
      </c>
      <c r="F347" s="43"/>
      <c r="G347" s="15" t="s">
        <v>1180</v>
      </c>
      <c r="H347" s="13" t="s">
        <v>1083</v>
      </c>
      <c r="L347" s="14"/>
      <c r="N347" s="11" t="s">
        <v>1181</v>
      </c>
    </row>
    <row r="348" spans="1:14" ht="21">
      <c r="A348" s="40">
        <v>790</v>
      </c>
      <c r="B348" s="12" t="s">
        <v>1162</v>
      </c>
      <c r="C348" s="13"/>
      <c r="D348" s="13"/>
      <c r="E348" s="46">
        <v>1</v>
      </c>
      <c r="F348" s="43"/>
      <c r="G348" s="110" t="s">
        <v>1196</v>
      </c>
      <c r="H348" s="13" t="s">
        <v>1083</v>
      </c>
      <c r="L348" s="14"/>
      <c r="N348" s="11" t="s">
        <v>1181</v>
      </c>
    </row>
    <row r="349" spans="1:14" ht="21">
      <c r="A349" s="40">
        <v>90.9</v>
      </c>
      <c r="B349" s="14" t="s">
        <v>1092</v>
      </c>
      <c r="C349" s="13" t="s">
        <v>83</v>
      </c>
      <c r="D349" s="13" t="s">
        <v>44</v>
      </c>
      <c r="E349" s="46">
        <v>5</v>
      </c>
      <c r="F349" s="43" t="s">
        <v>950</v>
      </c>
      <c r="G349" s="15" t="s">
        <v>1148</v>
      </c>
      <c r="H349" s="15" t="s">
        <v>1087</v>
      </c>
      <c r="I349" s="108" t="s">
        <v>563</v>
      </c>
      <c r="J349" s="15" t="s">
        <v>175</v>
      </c>
      <c r="K349" s="14" t="s">
        <v>175</v>
      </c>
      <c r="L349" s="44">
        <v>39185</v>
      </c>
      <c r="M349" s="11" t="s">
        <v>345</v>
      </c>
      <c r="N349" s="11" t="s">
        <v>1149</v>
      </c>
    </row>
    <row r="350" spans="1:14" ht="21">
      <c r="A350" s="40">
        <v>242</v>
      </c>
      <c r="B350" s="14" t="s">
        <v>1092</v>
      </c>
      <c r="C350" s="13" t="s">
        <v>83</v>
      </c>
      <c r="D350" s="13" t="s">
        <v>44</v>
      </c>
      <c r="E350" s="46">
        <v>2</v>
      </c>
      <c r="F350" s="43"/>
      <c r="G350" s="13" t="s">
        <v>736</v>
      </c>
      <c r="H350" s="15" t="s">
        <v>1085</v>
      </c>
      <c r="I350" s="108"/>
      <c r="J350" s="15"/>
      <c r="L350" s="44"/>
    </row>
    <row r="351" spans="1:14">
      <c r="A351" s="40">
        <v>250.1</v>
      </c>
      <c r="B351" s="14" t="s">
        <v>1092</v>
      </c>
      <c r="C351" s="13"/>
      <c r="D351" s="13"/>
      <c r="E351" s="46">
        <v>2</v>
      </c>
      <c r="F351" s="43"/>
      <c r="G351" s="13" t="s">
        <v>1199</v>
      </c>
      <c r="H351" s="15" t="s">
        <v>1082</v>
      </c>
      <c r="I351" s="108"/>
      <c r="J351" s="15"/>
      <c r="L351" s="44"/>
      <c r="N351" s="11" t="s">
        <v>1186</v>
      </c>
    </row>
    <row r="352" spans="1:14">
      <c r="A352" s="40">
        <v>250.2</v>
      </c>
      <c r="B352" s="14" t="s">
        <v>1092</v>
      </c>
      <c r="C352" s="13"/>
      <c r="D352" s="13"/>
      <c r="E352" s="46">
        <v>1</v>
      </c>
      <c r="F352" s="43"/>
      <c r="G352" s="13" t="s">
        <v>1200</v>
      </c>
      <c r="H352" s="15" t="s">
        <v>1081</v>
      </c>
      <c r="I352" s="108"/>
      <c r="J352" s="15"/>
      <c r="L352" s="44"/>
    </row>
    <row r="353" spans="1:18">
      <c r="A353" s="40">
        <v>250.3</v>
      </c>
      <c r="B353" s="14" t="s">
        <v>1092</v>
      </c>
      <c r="C353" s="13"/>
      <c r="D353" s="13"/>
      <c r="E353" s="46">
        <v>2</v>
      </c>
      <c r="F353" s="43"/>
      <c r="G353" s="13" t="s">
        <v>1201</v>
      </c>
      <c r="H353" s="15" t="s">
        <v>1081</v>
      </c>
      <c r="I353" s="108"/>
      <c r="J353" s="15"/>
      <c r="L353" s="44"/>
    </row>
    <row r="354" spans="1:18">
      <c r="A354" s="40">
        <v>250.4</v>
      </c>
      <c r="B354" s="14" t="s">
        <v>1092</v>
      </c>
      <c r="C354" s="13"/>
      <c r="D354" s="13"/>
      <c r="E354" s="46">
        <v>2</v>
      </c>
      <c r="F354" s="43"/>
      <c r="G354" s="13" t="s">
        <v>1202</v>
      </c>
      <c r="H354" s="15" t="s">
        <v>1081</v>
      </c>
      <c r="I354" s="108"/>
      <c r="J354" s="15"/>
      <c r="L354" s="44"/>
    </row>
    <row r="355" spans="1:18" ht="21">
      <c r="A355" s="40">
        <v>251.1</v>
      </c>
      <c r="B355" s="14" t="s">
        <v>1092</v>
      </c>
      <c r="C355" s="13"/>
      <c r="D355" s="13"/>
      <c r="E355" s="46">
        <v>1</v>
      </c>
      <c r="F355" s="43"/>
      <c r="G355" s="110" t="s">
        <v>1188</v>
      </c>
      <c r="H355" s="15" t="s">
        <v>1083</v>
      </c>
      <c r="I355" s="108"/>
      <c r="J355" s="15"/>
      <c r="L355" s="44"/>
    </row>
    <row r="356" spans="1:18" ht="21">
      <c r="A356" s="40">
        <v>251.2</v>
      </c>
      <c r="B356" s="14" t="s">
        <v>1092</v>
      </c>
      <c r="C356" s="13"/>
      <c r="D356" s="13"/>
      <c r="E356" s="46">
        <v>2</v>
      </c>
      <c r="F356" s="43"/>
      <c r="G356" s="110" t="s">
        <v>1189</v>
      </c>
      <c r="H356" s="15" t="s">
        <v>1083</v>
      </c>
      <c r="I356" s="108"/>
      <c r="J356" s="15"/>
      <c r="L356" s="44"/>
    </row>
    <row r="357" spans="1:18">
      <c r="A357" s="40">
        <v>251.3</v>
      </c>
      <c r="B357" s="14" t="s">
        <v>1092</v>
      </c>
      <c r="C357" s="13"/>
      <c r="D357" s="13"/>
      <c r="E357" s="46">
        <v>3</v>
      </c>
      <c r="F357" s="43"/>
      <c r="G357" s="110" t="s">
        <v>1190</v>
      </c>
      <c r="H357" s="15" t="s">
        <v>1083</v>
      </c>
      <c r="I357" s="108"/>
      <c r="J357" s="15"/>
      <c r="L357" s="44"/>
    </row>
    <row r="358" spans="1:18" ht="21">
      <c r="A358" s="40">
        <v>251.4</v>
      </c>
      <c r="B358" s="14" t="s">
        <v>1092</v>
      </c>
      <c r="C358" s="13"/>
      <c r="D358" s="13"/>
      <c r="E358" s="46">
        <v>2</v>
      </c>
      <c r="F358" s="43"/>
      <c r="G358" s="110" t="s">
        <v>1191</v>
      </c>
      <c r="H358" s="15" t="s">
        <v>1084</v>
      </c>
      <c r="I358" s="108"/>
      <c r="J358" s="15"/>
      <c r="L358" s="44"/>
    </row>
    <row r="359" spans="1:18" ht="21.75">
      <c r="A359" s="136">
        <v>521</v>
      </c>
      <c r="B359" s="39" t="s">
        <v>1092</v>
      </c>
      <c r="C359"/>
      <c r="D359"/>
      <c r="E359" s="173">
        <v>1</v>
      </c>
      <c r="F359"/>
      <c r="G359" s="110" t="s">
        <v>1131</v>
      </c>
      <c r="H359" t="s">
        <v>1085</v>
      </c>
      <c r="I359"/>
      <c r="J359"/>
      <c r="K359"/>
      <c r="L359"/>
      <c r="M359"/>
      <c r="N359" t="s">
        <v>1132</v>
      </c>
      <c r="O359"/>
      <c r="P359"/>
      <c r="Q359"/>
      <c r="R359"/>
    </row>
    <row r="360" spans="1:18">
      <c r="A360" s="40">
        <v>780</v>
      </c>
      <c r="B360" s="12" t="s">
        <v>1092</v>
      </c>
      <c r="C360" s="13"/>
      <c r="D360" s="13"/>
      <c r="E360" s="46">
        <v>1</v>
      </c>
      <c r="F360" s="43"/>
      <c r="G360" s="13" t="s">
        <v>1177</v>
      </c>
      <c r="H360" s="13" t="s">
        <v>1087</v>
      </c>
      <c r="L360" s="14"/>
    </row>
    <row r="361" spans="1:18" ht="31.5">
      <c r="A361" s="40">
        <v>785</v>
      </c>
      <c r="B361" s="12" t="s">
        <v>1092</v>
      </c>
      <c r="C361" s="13"/>
      <c r="D361" s="13"/>
      <c r="E361" s="46">
        <v>5</v>
      </c>
      <c r="F361" s="43"/>
      <c r="G361" s="110" t="s">
        <v>1192</v>
      </c>
      <c r="H361" s="13" t="s">
        <v>1085</v>
      </c>
      <c r="L361" s="14"/>
      <c r="N361" s="11" t="s">
        <v>1184</v>
      </c>
    </row>
    <row r="362" spans="1:18" customFormat="1" ht="21.75">
      <c r="A362" s="136">
        <v>520</v>
      </c>
      <c r="B362" s="39" t="s">
        <v>1117</v>
      </c>
      <c r="E362" s="173">
        <v>5</v>
      </c>
      <c r="G362" s="110" t="s">
        <v>1143</v>
      </c>
      <c r="H362" t="s">
        <v>1083</v>
      </c>
      <c r="N362" t="s">
        <v>1135</v>
      </c>
    </row>
    <row r="363" spans="1:18">
      <c r="A363" s="40">
        <v>284</v>
      </c>
      <c r="B363" s="14" t="s">
        <v>1117</v>
      </c>
      <c r="C363" s="15"/>
      <c r="D363" s="15"/>
      <c r="E363" s="40">
        <v>3</v>
      </c>
      <c r="F363" s="43"/>
      <c r="G363" s="15" t="s">
        <v>1130</v>
      </c>
      <c r="H363" s="15" t="s">
        <v>1081</v>
      </c>
      <c r="I363" s="108"/>
      <c r="J363" s="15"/>
      <c r="L363" s="44"/>
    </row>
    <row r="364" spans="1:18" ht="31.5">
      <c r="A364" s="40">
        <v>788</v>
      </c>
      <c r="B364" s="14" t="s">
        <v>1117</v>
      </c>
      <c r="C364" s="15"/>
      <c r="D364" s="15"/>
      <c r="E364" s="40" t="s">
        <v>969</v>
      </c>
      <c r="F364" s="43"/>
      <c r="G364" s="15" t="s">
        <v>1195</v>
      </c>
      <c r="H364" s="15" t="s">
        <v>1087</v>
      </c>
      <c r="I364" s="108"/>
      <c r="J364" s="15"/>
      <c r="L364" s="44"/>
      <c r="N364" s="176" t="s">
        <v>1198</v>
      </c>
    </row>
    <row r="365" spans="1:18">
      <c r="A365" s="40">
        <v>789</v>
      </c>
      <c r="B365" s="14" t="s">
        <v>1117</v>
      </c>
      <c r="C365" s="15"/>
      <c r="D365" s="15"/>
      <c r="E365" s="40">
        <v>1</v>
      </c>
      <c r="F365" s="43"/>
      <c r="G365" s="15" t="s">
        <v>1197</v>
      </c>
      <c r="H365" s="15" t="s">
        <v>1083</v>
      </c>
      <c r="I365" s="108"/>
      <c r="J365" s="15"/>
      <c r="L365" s="44"/>
      <c r="N365" s="11" t="s">
        <v>1181</v>
      </c>
    </row>
    <row r="366" spans="1:18">
      <c r="A366" s="40">
        <v>794</v>
      </c>
      <c r="B366" s="14" t="s">
        <v>1117</v>
      </c>
      <c r="C366" s="15"/>
      <c r="D366" s="15"/>
      <c r="E366" s="40">
        <v>1</v>
      </c>
      <c r="F366" s="43"/>
      <c r="G366" s="15" t="s">
        <v>1207</v>
      </c>
      <c r="H366" s="15" t="s">
        <v>1083</v>
      </c>
      <c r="I366" s="108"/>
      <c r="J366" s="15"/>
      <c r="L366" s="44"/>
      <c r="N366" s="11" t="s">
        <v>1208</v>
      </c>
    </row>
    <row r="367" spans="1:18" ht="21">
      <c r="A367" s="40">
        <v>416.2</v>
      </c>
      <c r="B367" s="14" t="s">
        <v>1093</v>
      </c>
      <c r="C367" s="13" t="s">
        <v>52</v>
      </c>
      <c r="D367" s="13" t="s">
        <v>501</v>
      </c>
      <c r="E367" s="40">
        <v>2</v>
      </c>
      <c r="F367" s="43"/>
      <c r="G367" s="13" t="s">
        <v>1140</v>
      </c>
      <c r="H367" s="13" t="s">
        <v>1083</v>
      </c>
      <c r="J367" s="14" t="s">
        <v>175</v>
      </c>
      <c r="K367" s="14" t="s">
        <v>173</v>
      </c>
      <c r="L367" s="44">
        <v>39190</v>
      </c>
      <c r="M367" s="11" t="s">
        <v>345</v>
      </c>
      <c r="N367" s="11" t="s">
        <v>1134</v>
      </c>
    </row>
    <row r="368" spans="1:18" customFormat="1">
      <c r="A368" s="136">
        <v>522</v>
      </c>
      <c r="B368" s="39" t="s">
        <v>1093</v>
      </c>
      <c r="E368" s="173">
        <v>2</v>
      </c>
      <c r="G368" s="110" t="s">
        <v>1142</v>
      </c>
      <c r="H368" t="s">
        <v>1083</v>
      </c>
    </row>
    <row r="369" spans="1:14" customFormat="1" ht="21.75">
      <c r="A369" s="136">
        <v>527</v>
      </c>
      <c r="B369" s="39" t="s">
        <v>1093</v>
      </c>
      <c r="E369" s="173">
        <v>2</v>
      </c>
      <c r="G369" s="110" t="s">
        <v>1147</v>
      </c>
      <c r="H369" t="s">
        <v>1083</v>
      </c>
      <c r="N369" s="150" t="s">
        <v>1150</v>
      </c>
    </row>
    <row r="370" spans="1:14" customFormat="1" ht="21">
      <c r="A370" s="40">
        <v>90.8</v>
      </c>
      <c r="B370" s="39" t="s">
        <v>1093</v>
      </c>
      <c r="C370" s="13" t="s">
        <v>83</v>
      </c>
      <c r="D370" s="13" t="s">
        <v>44</v>
      </c>
      <c r="E370" s="46">
        <v>1</v>
      </c>
      <c r="F370" s="43" t="s">
        <v>950</v>
      </c>
      <c r="G370" s="15" t="s">
        <v>1133</v>
      </c>
      <c r="H370" t="s">
        <v>1081</v>
      </c>
      <c r="N370" s="150"/>
    </row>
    <row r="371" spans="1:14">
      <c r="A371" s="40">
        <v>778</v>
      </c>
      <c r="B371" s="14" t="s">
        <v>1093</v>
      </c>
      <c r="C371" s="15"/>
      <c r="D371" s="15"/>
      <c r="E371" s="40">
        <v>5</v>
      </c>
      <c r="F371" s="43"/>
      <c r="G371" s="15" t="s">
        <v>1175</v>
      </c>
      <c r="H371" s="15" t="s">
        <v>1083</v>
      </c>
      <c r="I371" s="108"/>
      <c r="J371" s="15"/>
      <c r="L371" s="44"/>
    </row>
    <row r="372" spans="1:14">
      <c r="A372" s="40">
        <v>779</v>
      </c>
      <c r="B372" s="14" t="s">
        <v>1093</v>
      </c>
      <c r="C372" s="15"/>
      <c r="D372" s="15"/>
      <c r="E372" s="40">
        <v>2</v>
      </c>
      <c r="F372" s="43"/>
      <c r="G372" s="15" t="s">
        <v>1176</v>
      </c>
      <c r="H372" s="15" t="s">
        <v>1081</v>
      </c>
      <c r="I372" s="108"/>
      <c r="J372" s="15"/>
      <c r="L372" s="44"/>
    </row>
    <row r="373" spans="1:14" ht="21">
      <c r="A373" s="40">
        <v>391.6</v>
      </c>
      <c r="B373" s="14" t="s">
        <v>1094</v>
      </c>
      <c r="C373" s="15"/>
      <c r="D373" s="13"/>
      <c r="E373" s="40">
        <v>5</v>
      </c>
      <c r="F373" s="43"/>
      <c r="G373" s="15" t="s">
        <v>1129</v>
      </c>
      <c r="H373" s="174" t="s">
        <v>1083</v>
      </c>
      <c r="I373" s="67"/>
      <c r="L373" s="14"/>
      <c r="N373" s="11" t="s">
        <v>1136</v>
      </c>
    </row>
    <row r="374" spans="1:14" ht="21">
      <c r="A374" s="40">
        <v>415</v>
      </c>
      <c r="B374" s="14" t="s">
        <v>1094</v>
      </c>
      <c r="C374" s="13" t="s">
        <v>52</v>
      </c>
      <c r="D374" s="13" t="s">
        <v>500</v>
      </c>
      <c r="E374" s="46">
        <v>1</v>
      </c>
      <c r="F374" s="43"/>
      <c r="G374" s="13" t="s">
        <v>1141</v>
      </c>
      <c r="H374" s="13" t="s">
        <v>1083</v>
      </c>
      <c r="J374" s="14" t="s">
        <v>175</v>
      </c>
      <c r="K374" s="14" t="s">
        <v>173</v>
      </c>
      <c r="L374" s="44">
        <v>39190</v>
      </c>
      <c r="M374" s="11" t="s">
        <v>345</v>
      </c>
      <c r="N374" s="11" t="s">
        <v>1183</v>
      </c>
    </row>
    <row r="375" spans="1:14">
      <c r="A375" s="40">
        <v>526</v>
      </c>
      <c r="B375" s="14" t="s">
        <v>1094</v>
      </c>
      <c r="C375" s="13"/>
      <c r="D375" s="13"/>
      <c r="E375" s="46">
        <v>3</v>
      </c>
      <c r="F375" s="43"/>
      <c r="G375" s="13" t="s">
        <v>1152</v>
      </c>
      <c r="H375" s="13" t="s">
        <v>1083</v>
      </c>
      <c r="L375" s="44"/>
      <c r="N375" s="11" t="s">
        <v>1151</v>
      </c>
    </row>
    <row r="376" spans="1:14">
      <c r="A376" s="40">
        <v>786</v>
      </c>
      <c r="B376" s="14" t="s">
        <v>1094</v>
      </c>
      <c r="C376" s="13"/>
      <c r="D376" s="13"/>
      <c r="E376" s="46">
        <v>1</v>
      </c>
      <c r="F376" s="43"/>
      <c r="G376" s="13" t="s">
        <v>1185</v>
      </c>
      <c r="H376" s="13" t="s">
        <v>1083</v>
      </c>
      <c r="L376" s="44"/>
    </row>
    <row r="377" spans="1:14" ht="31.5">
      <c r="A377" s="40">
        <v>122</v>
      </c>
      <c r="B377" s="12" t="s">
        <v>1157</v>
      </c>
      <c r="C377" s="13" t="s">
        <v>52</v>
      </c>
      <c r="D377" s="13" t="s">
        <v>912</v>
      </c>
      <c r="E377" s="46">
        <v>2</v>
      </c>
      <c r="F377" s="43">
        <v>18.100000000000001</v>
      </c>
      <c r="G377" s="16" t="s">
        <v>583</v>
      </c>
      <c r="H377" s="16" t="s">
        <v>1083</v>
      </c>
      <c r="I377" s="13" t="s">
        <v>880</v>
      </c>
      <c r="J377" s="13" t="s">
        <v>174</v>
      </c>
      <c r="K377" s="9" t="s">
        <v>175</v>
      </c>
      <c r="L377" s="44">
        <v>39197</v>
      </c>
      <c r="M377" s="11" t="s">
        <v>345</v>
      </c>
    </row>
    <row r="378" spans="1:14" ht="21">
      <c r="A378" s="40">
        <v>243</v>
      </c>
      <c r="B378" s="12" t="s">
        <v>1157</v>
      </c>
      <c r="C378" s="13" t="s">
        <v>52</v>
      </c>
      <c r="D378" s="21"/>
      <c r="E378" s="40">
        <v>3</v>
      </c>
      <c r="F378" s="43"/>
      <c r="G378" s="13" t="s">
        <v>1127</v>
      </c>
      <c r="H378" s="15" t="s">
        <v>1081</v>
      </c>
      <c r="I378" s="15"/>
      <c r="L378" s="14"/>
    </row>
    <row r="379" spans="1:14">
      <c r="A379" s="40">
        <v>298</v>
      </c>
      <c r="B379" s="12" t="s">
        <v>1158</v>
      </c>
      <c r="C379" s="15"/>
      <c r="D379" s="15"/>
      <c r="E379" s="40">
        <v>1</v>
      </c>
      <c r="F379" s="43"/>
      <c r="G379" s="15" t="s">
        <v>1126</v>
      </c>
      <c r="H379" s="15" t="s">
        <v>1080</v>
      </c>
      <c r="I379" s="15"/>
      <c r="L379" s="14"/>
    </row>
    <row r="380" spans="1:14">
      <c r="A380" s="40">
        <v>523</v>
      </c>
      <c r="B380" s="12" t="s">
        <v>1158</v>
      </c>
      <c r="C380" s="13"/>
      <c r="D380" s="13"/>
      <c r="E380" s="46">
        <v>5</v>
      </c>
      <c r="F380" s="43"/>
      <c r="G380" s="15" t="s">
        <v>1153</v>
      </c>
      <c r="H380" s="13" t="s">
        <v>1080</v>
      </c>
      <c r="L380" s="14"/>
    </row>
    <row r="381" spans="1:14">
      <c r="A381" s="40">
        <v>524</v>
      </c>
      <c r="B381" s="12" t="s">
        <v>1158</v>
      </c>
      <c r="C381" s="13"/>
      <c r="D381" s="13"/>
      <c r="E381" s="46">
        <v>1</v>
      </c>
      <c r="F381" s="43"/>
      <c r="G381" s="15" t="s">
        <v>1145</v>
      </c>
      <c r="H381" s="13" t="s">
        <v>1080</v>
      </c>
      <c r="L381" s="14"/>
    </row>
    <row r="382" spans="1:14">
      <c r="A382" s="40">
        <v>525</v>
      </c>
      <c r="B382" s="12" t="s">
        <v>1158</v>
      </c>
      <c r="C382" s="13"/>
      <c r="D382" s="13"/>
      <c r="E382" s="46">
        <v>1</v>
      </c>
      <c r="F382" s="43"/>
      <c r="G382" s="15" t="s">
        <v>1146</v>
      </c>
      <c r="H382" s="13" t="s">
        <v>1080</v>
      </c>
      <c r="L382" s="14"/>
    </row>
    <row r="383" spans="1:14">
      <c r="A383" s="40">
        <v>529</v>
      </c>
      <c r="B383" s="12" t="s">
        <v>1158</v>
      </c>
      <c r="C383" s="13"/>
      <c r="D383" s="13"/>
      <c r="E383" s="46">
        <v>1</v>
      </c>
      <c r="F383" s="43"/>
      <c r="G383" s="15" t="s">
        <v>1160</v>
      </c>
      <c r="H383" s="13" t="s">
        <v>1082</v>
      </c>
      <c r="L383" s="14"/>
    </row>
    <row r="384" spans="1:14" ht="21">
      <c r="A384" s="40">
        <v>530</v>
      </c>
      <c r="B384" s="12" t="s">
        <v>1158</v>
      </c>
      <c r="C384" s="13"/>
      <c r="D384" s="13"/>
      <c r="F384" s="43"/>
      <c r="G384" s="15" t="s">
        <v>1163</v>
      </c>
      <c r="L384" s="14"/>
    </row>
    <row r="385" spans="1:15" ht="12.75">
      <c r="A385" s="11"/>
      <c r="B385" s="11"/>
      <c r="C385" s="11"/>
      <c r="D385" s="11"/>
      <c r="E385" s="11"/>
      <c r="F385" s="11"/>
      <c r="G385" s="11"/>
      <c r="H385" s="11"/>
      <c r="L385" s="14"/>
    </row>
    <row r="386" spans="1:15">
      <c r="C386" s="13"/>
      <c r="D386" s="13"/>
      <c r="E386" s="52">
        <f>SUM(E304:E385)</f>
        <v>164</v>
      </c>
      <c r="F386" s="43"/>
      <c r="L386" s="14"/>
    </row>
    <row r="387" spans="1:15">
      <c r="C387" s="13"/>
      <c r="D387" s="13"/>
      <c r="F387" s="43"/>
      <c r="L387" s="14"/>
    </row>
    <row r="388" spans="1:15" ht="18">
      <c r="C388" s="13"/>
      <c r="D388" s="104" t="s">
        <v>481</v>
      </c>
      <c r="F388" s="43"/>
      <c r="G388" s="18"/>
      <c r="H388" s="18"/>
      <c r="I388" s="18"/>
      <c r="L388" s="44"/>
      <c r="O388" s="11">
        <f>SUM(O1:O387)</f>
        <v>117</v>
      </c>
    </row>
    <row r="389" spans="1:15" ht="31.5">
      <c r="A389" s="45" t="s">
        <v>77</v>
      </c>
      <c r="B389" s="172" t="s">
        <v>1164</v>
      </c>
      <c r="C389" s="10" t="s">
        <v>449</v>
      </c>
      <c r="D389" s="10" t="s">
        <v>904</v>
      </c>
      <c r="E389" s="45" t="s">
        <v>903</v>
      </c>
      <c r="F389" s="56" t="s">
        <v>275</v>
      </c>
      <c r="G389" s="10" t="s">
        <v>902</v>
      </c>
      <c r="H389" s="10" t="s">
        <v>260</v>
      </c>
      <c r="I389" s="10" t="s">
        <v>356</v>
      </c>
      <c r="J389" s="34" t="s">
        <v>84</v>
      </c>
      <c r="K389" s="34" t="s">
        <v>85</v>
      </c>
      <c r="L389" s="10" t="s">
        <v>255</v>
      </c>
      <c r="M389" s="10" t="s">
        <v>346</v>
      </c>
      <c r="N389" s="10" t="s">
        <v>347</v>
      </c>
      <c r="O389" s="10" t="s">
        <v>337</v>
      </c>
    </row>
    <row r="390" spans="1:15">
      <c r="A390" s="93"/>
      <c r="B390" s="158"/>
      <c r="C390" s="159"/>
      <c r="D390" s="159"/>
      <c r="E390" s="93"/>
      <c r="F390" s="160"/>
      <c r="G390" s="159"/>
      <c r="H390" s="159"/>
      <c r="I390" s="159"/>
      <c r="J390" s="161"/>
      <c r="K390" s="161"/>
      <c r="L390" s="159"/>
      <c r="M390" s="159"/>
      <c r="N390" s="159"/>
      <c r="O390" s="159"/>
    </row>
    <row r="391" spans="1:15">
      <c r="B391" s="158" t="s">
        <v>1075</v>
      </c>
      <c r="C391" s="13"/>
      <c r="D391" s="21"/>
      <c r="F391" s="43"/>
      <c r="I391" s="15"/>
      <c r="J391" s="15"/>
      <c r="L391" s="44"/>
    </row>
    <row r="392" spans="1:15">
      <c r="B392" s="158"/>
      <c r="C392" s="13"/>
      <c r="D392" s="21"/>
      <c r="F392" s="43"/>
      <c r="I392" s="15"/>
      <c r="J392" s="15"/>
      <c r="L392" s="44"/>
    </row>
    <row r="393" spans="1:15">
      <c r="A393" s="40">
        <v>528</v>
      </c>
      <c r="C393" s="13"/>
      <c r="D393" s="13"/>
      <c r="E393" s="46">
        <v>2</v>
      </c>
      <c r="F393" s="43"/>
      <c r="G393" s="15" t="s">
        <v>1159</v>
      </c>
      <c r="I393" s="15"/>
      <c r="J393" s="15"/>
      <c r="L393" s="44"/>
    </row>
    <row r="394" spans="1:15">
      <c r="A394" s="46">
        <v>519</v>
      </c>
      <c r="B394" s="14"/>
      <c r="C394" s="13"/>
      <c r="D394" s="21"/>
      <c r="E394" s="46">
        <v>3</v>
      </c>
      <c r="F394" s="43"/>
      <c r="G394" s="13" t="s">
        <v>1050</v>
      </c>
      <c r="I394" s="15"/>
      <c r="J394" s="15"/>
      <c r="L394" s="44"/>
    </row>
    <row r="395" spans="1:15" ht="21">
      <c r="A395" s="40">
        <v>699.2</v>
      </c>
      <c r="C395" s="70"/>
      <c r="D395" s="80"/>
      <c r="E395" s="155"/>
      <c r="F395" s="83"/>
      <c r="G395" s="13" t="s">
        <v>1156</v>
      </c>
      <c r="I395" s="15"/>
      <c r="J395" s="15"/>
      <c r="L395" s="44"/>
    </row>
    <row r="396" spans="1:15" ht="21">
      <c r="A396" s="46">
        <v>346</v>
      </c>
      <c r="B396" s="12" t="s">
        <v>520</v>
      </c>
      <c r="C396" s="13" t="s">
        <v>52</v>
      </c>
      <c r="D396" s="13"/>
      <c r="E396" s="46">
        <v>5</v>
      </c>
      <c r="F396" s="43"/>
      <c r="G396" s="13" t="s">
        <v>944</v>
      </c>
      <c r="I396" s="108" t="s">
        <v>563</v>
      </c>
      <c r="J396" s="15"/>
      <c r="L396" s="44">
        <v>39197</v>
      </c>
      <c r="M396" s="11" t="s">
        <v>345</v>
      </c>
    </row>
    <row r="397" spans="1:15" ht="21">
      <c r="A397" s="46">
        <v>37.1</v>
      </c>
      <c r="B397" s="12" t="s">
        <v>521</v>
      </c>
      <c r="C397" s="13" t="s">
        <v>52</v>
      </c>
      <c r="D397" s="21" t="s">
        <v>992</v>
      </c>
      <c r="E397" s="46">
        <v>5</v>
      </c>
      <c r="F397" s="43">
        <v>11.8</v>
      </c>
      <c r="G397" s="15" t="s">
        <v>860</v>
      </c>
      <c r="H397" s="15"/>
      <c r="I397" s="108" t="s">
        <v>563</v>
      </c>
      <c r="J397" s="15" t="s">
        <v>175</v>
      </c>
      <c r="K397" s="14" t="s">
        <v>175</v>
      </c>
      <c r="L397" s="44">
        <v>39185</v>
      </c>
      <c r="M397" s="11" t="s">
        <v>345</v>
      </c>
    </row>
    <row r="398" spans="1:15" ht="48">
      <c r="A398" s="77">
        <v>695</v>
      </c>
      <c r="B398" s="12" t="s">
        <v>520</v>
      </c>
      <c r="C398" s="70" t="s">
        <v>416</v>
      </c>
      <c r="D398" s="80" t="s">
        <v>954</v>
      </c>
      <c r="E398" s="80">
        <v>3</v>
      </c>
      <c r="F398" s="83"/>
      <c r="G398" s="72" t="s">
        <v>706</v>
      </c>
      <c r="I398" s="108"/>
      <c r="J398" s="15"/>
      <c r="L398" s="44"/>
    </row>
    <row r="399" spans="1:15" ht="21">
      <c r="A399" s="46">
        <v>134</v>
      </c>
      <c r="B399" s="12" t="s">
        <v>520</v>
      </c>
      <c r="C399" s="13" t="s">
        <v>52</v>
      </c>
      <c r="D399" s="13" t="s">
        <v>161</v>
      </c>
      <c r="E399" s="46">
        <v>3</v>
      </c>
      <c r="F399" s="43">
        <v>10.1</v>
      </c>
      <c r="G399" s="13" t="s">
        <v>917</v>
      </c>
      <c r="I399" s="15" t="s">
        <v>879</v>
      </c>
      <c r="J399" s="15"/>
      <c r="L399" s="14"/>
      <c r="M399" s="11" t="s">
        <v>345</v>
      </c>
    </row>
    <row r="400" spans="1:15" ht="21">
      <c r="A400" s="46">
        <v>133</v>
      </c>
      <c r="B400" s="12" t="s">
        <v>520</v>
      </c>
      <c r="C400" s="13" t="s">
        <v>52</v>
      </c>
      <c r="D400" s="13" t="s">
        <v>161</v>
      </c>
      <c r="E400" s="46">
        <v>3</v>
      </c>
      <c r="F400" s="43">
        <v>10.1</v>
      </c>
      <c r="G400" s="13" t="s">
        <v>784</v>
      </c>
      <c r="I400" s="15" t="s">
        <v>879</v>
      </c>
      <c r="J400" s="15"/>
      <c r="L400" s="14"/>
      <c r="M400" s="11" t="s">
        <v>345</v>
      </c>
    </row>
    <row r="401" spans="1:13">
      <c r="A401" s="46">
        <v>15</v>
      </c>
      <c r="B401" s="12" t="s">
        <v>520</v>
      </c>
      <c r="C401" s="13" t="s">
        <v>52</v>
      </c>
      <c r="D401" s="13" t="s">
        <v>972</v>
      </c>
      <c r="E401" s="46">
        <v>3</v>
      </c>
      <c r="F401" s="43">
        <v>1.6</v>
      </c>
      <c r="G401" s="16" t="s">
        <v>407</v>
      </c>
      <c r="H401" s="16"/>
      <c r="I401" s="109" t="s">
        <v>564</v>
      </c>
      <c r="J401" s="15"/>
      <c r="L401" s="14"/>
      <c r="M401" s="11" t="s">
        <v>345</v>
      </c>
    </row>
    <row r="403" spans="1:13">
      <c r="C403" s="13"/>
      <c r="D403" s="13"/>
      <c r="F403" s="43"/>
      <c r="I403" s="108"/>
      <c r="J403" s="15"/>
      <c r="L403" s="44"/>
    </row>
    <row r="404" spans="1:13">
      <c r="C404" s="13"/>
      <c r="D404" s="13"/>
      <c r="E404" s="52">
        <f>SUM(E391:E403)</f>
        <v>27</v>
      </c>
      <c r="F404" s="43"/>
      <c r="I404" s="108"/>
      <c r="J404" s="15"/>
      <c r="L404" s="44"/>
    </row>
    <row r="405" spans="1:13">
      <c r="B405" s="92" t="s">
        <v>1076</v>
      </c>
      <c r="C405" s="13"/>
      <c r="D405" s="13"/>
      <c r="F405" s="43"/>
      <c r="I405" s="108"/>
      <c r="J405" s="15"/>
      <c r="L405" s="44"/>
    </row>
    <row r="406" spans="1:13" ht="12.75">
      <c r="A406" s="77">
        <v>659</v>
      </c>
      <c r="B406" s="12" t="s">
        <v>521</v>
      </c>
      <c r="C406" s="70" t="s">
        <v>416</v>
      </c>
      <c r="D406" s="80" t="s">
        <v>529</v>
      </c>
      <c r="E406" s="80">
        <v>2</v>
      </c>
      <c r="F406" s="83" t="s">
        <v>289</v>
      </c>
      <c r="G406" s="72" t="s">
        <v>528</v>
      </c>
      <c r="I406" s="108"/>
      <c r="J406" s="15"/>
      <c r="L406" s="44"/>
    </row>
    <row r="407" spans="1:13" ht="24">
      <c r="A407" s="77">
        <v>704</v>
      </c>
      <c r="B407" s="12" t="s">
        <v>521</v>
      </c>
      <c r="C407" s="70" t="s">
        <v>416</v>
      </c>
      <c r="D407" s="80" t="s">
        <v>529</v>
      </c>
      <c r="E407" s="80">
        <v>1</v>
      </c>
      <c r="F407" s="83" t="s">
        <v>290</v>
      </c>
      <c r="G407" s="80" t="s">
        <v>804</v>
      </c>
      <c r="I407" s="108"/>
      <c r="J407" s="15"/>
      <c r="L407" s="44"/>
    </row>
    <row r="408" spans="1:13" ht="24">
      <c r="A408" s="77">
        <v>758</v>
      </c>
      <c r="B408" s="12" t="s">
        <v>521</v>
      </c>
      <c r="C408" s="70" t="s">
        <v>416</v>
      </c>
      <c r="D408" s="80" t="s">
        <v>805</v>
      </c>
      <c r="E408" s="80">
        <v>5</v>
      </c>
      <c r="F408" s="83"/>
      <c r="G408" s="80" t="s">
        <v>287</v>
      </c>
      <c r="I408" s="108"/>
      <c r="J408" s="15"/>
      <c r="L408" s="44"/>
    </row>
    <row r="409" spans="1:13" ht="21">
      <c r="A409" s="46">
        <v>325.39999999999998</v>
      </c>
      <c r="B409" s="12" t="s">
        <v>521</v>
      </c>
      <c r="C409" s="13" t="s">
        <v>52</v>
      </c>
      <c r="D409" s="13" t="s">
        <v>76</v>
      </c>
      <c r="E409" s="46">
        <v>5</v>
      </c>
      <c r="F409" s="43">
        <v>11.7</v>
      </c>
      <c r="G409" s="13" t="s">
        <v>821</v>
      </c>
      <c r="I409" s="15" t="s">
        <v>879</v>
      </c>
      <c r="J409" s="15"/>
      <c r="L409" s="44"/>
      <c r="M409" s="11" t="s">
        <v>345</v>
      </c>
    </row>
    <row r="410" spans="1:13">
      <c r="A410" s="46">
        <v>479</v>
      </c>
      <c r="B410" s="12" t="s">
        <v>521</v>
      </c>
      <c r="C410" s="13"/>
      <c r="D410" s="13"/>
      <c r="E410" s="46">
        <v>13</v>
      </c>
      <c r="F410" s="43"/>
      <c r="G410" s="13" t="s">
        <v>319</v>
      </c>
      <c r="I410" s="15" t="s">
        <v>879</v>
      </c>
      <c r="J410" s="15" t="s">
        <v>879</v>
      </c>
      <c r="L410" s="44">
        <v>39252</v>
      </c>
    </row>
    <row r="411" spans="1:13">
      <c r="A411" s="46">
        <v>470</v>
      </c>
      <c r="B411" s="12" t="s">
        <v>521</v>
      </c>
      <c r="C411" s="13"/>
      <c r="D411" s="13" t="s">
        <v>759</v>
      </c>
      <c r="E411" s="46">
        <v>5</v>
      </c>
      <c r="F411" s="43"/>
      <c r="G411" s="13" t="s">
        <v>760</v>
      </c>
      <c r="I411" s="15" t="s">
        <v>879</v>
      </c>
      <c r="J411" s="15" t="s">
        <v>879</v>
      </c>
      <c r="L411" s="44"/>
    </row>
    <row r="412" spans="1:13" ht="21">
      <c r="A412" s="46">
        <v>531</v>
      </c>
      <c r="C412" s="13"/>
      <c r="D412" s="13"/>
      <c r="E412" s="46">
        <v>2</v>
      </c>
      <c r="F412" s="43"/>
      <c r="G412" s="13" t="s">
        <v>1165</v>
      </c>
      <c r="I412" s="15"/>
      <c r="J412" s="15"/>
      <c r="L412" s="44"/>
    </row>
    <row r="413" spans="1:13" ht="21">
      <c r="A413" s="46">
        <v>532</v>
      </c>
      <c r="C413" s="13"/>
      <c r="D413" s="13"/>
      <c r="E413" s="46">
        <v>1</v>
      </c>
      <c r="F413" s="43"/>
      <c r="G413" s="13" t="s">
        <v>1167</v>
      </c>
      <c r="I413" s="15"/>
      <c r="J413" s="15"/>
      <c r="L413" s="44"/>
    </row>
    <row r="414" spans="1:13">
      <c r="A414" s="46">
        <v>533</v>
      </c>
      <c r="C414" s="13"/>
      <c r="D414" s="13"/>
      <c r="E414" s="46">
        <v>2</v>
      </c>
      <c r="F414" s="43"/>
      <c r="G414" s="13" t="s">
        <v>1166</v>
      </c>
      <c r="I414" s="15"/>
      <c r="J414" s="15"/>
      <c r="L414" s="44"/>
    </row>
    <row r="415" spans="1:13" ht="21">
      <c r="A415" s="46">
        <v>534</v>
      </c>
      <c r="C415" s="13"/>
      <c r="D415" s="13"/>
      <c r="F415" s="43"/>
      <c r="G415" s="13" t="s">
        <v>1168</v>
      </c>
      <c r="I415" s="15"/>
      <c r="J415" s="15"/>
      <c r="L415" s="44"/>
    </row>
    <row r="416" spans="1:13" ht="21">
      <c r="A416" s="40">
        <v>241</v>
      </c>
      <c r="B416" s="12" t="s">
        <v>1089</v>
      </c>
      <c r="C416" s="13"/>
      <c r="D416" s="13" t="s">
        <v>735</v>
      </c>
      <c r="E416" s="46">
        <v>3</v>
      </c>
      <c r="F416" s="43"/>
      <c r="G416" s="13" t="s">
        <v>1088</v>
      </c>
      <c r="H416" s="13" t="s">
        <v>1082</v>
      </c>
      <c r="L416" s="44"/>
    </row>
    <row r="417" spans="1:15" ht="21">
      <c r="A417" s="40">
        <v>781</v>
      </c>
      <c r="C417" s="13"/>
      <c r="D417" s="13"/>
      <c r="E417" s="46">
        <v>3</v>
      </c>
      <c r="F417" s="43"/>
      <c r="G417" s="13" t="s">
        <v>1178</v>
      </c>
      <c r="L417" s="44"/>
    </row>
    <row r="418" spans="1:15">
      <c r="A418" s="40"/>
      <c r="C418" s="13"/>
      <c r="D418" s="13"/>
      <c r="F418" s="43"/>
      <c r="L418" s="44"/>
    </row>
    <row r="419" spans="1:15">
      <c r="C419" s="13"/>
      <c r="D419" s="13"/>
      <c r="F419" s="43"/>
      <c r="I419" s="15"/>
      <c r="J419" s="15"/>
      <c r="L419" s="44"/>
    </row>
    <row r="420" spans="1:15">
      <c r="C420" s="13"/>
      <c r="D420" s="13"/>
      <c r="F420" s="43"/>
      <c r="I420" s="15"/>
      <c r="J420" s="15"/>
      <c r="L420" s="44"/>
    </row>
    <row r="421" spans="1:15">
      <c r="C421" s="13"/>
      <c r="D421" s="13"/>
      <c r="E421" s="52">
        <f>SUM(E406:E420)</f>
        <v>42</v>
      </c>
      <c r="F421" s="43"/>
      <c r="I421" s="15"/>
      <c r="J421" s="15"/>
      <c r="L421" s="44"/>
    </row>
    <row r="422" spans="1:15">
      <c r="A422" s="167"/>
      <c r="B422" s="168"/>
      <c r="C422" s="169"/>
      <c r="D422" s="169"/>
      <c r="E422" s="167"/>
      <c r="F422" s="170"/>
      <c r="G422" s="169"/>
      <c r="H422" s="169"/>
      <c r="I422" s="169"/>
      <c r="J422" s="171"/>
      <c r="K422" s="171"/>
      <c r="L422" s="169"/>
      <c r="M422" s="169"/>
      <c r="N422" s="169"/>
      <c r="O422" s="159"/>
    </row>
    <row r="423" spans="1:15">
      <c r="A423" s="93"/>
      <c r="B423" s="158"/>
      <c r="C423" s="159"/>
      <c r="D423" s="159"/>
      <c r="E423" s="93"/>
      <c r="F423" s="160"/>
      <c r="G423" s="159"/>
      <c r="H423" s="159"/>
      <c r="I423" s="159"/>
      <c r="J423" s="161"/>
      <c r="K423" s="161"/>
      <c r="L423" s="159"/>
      <c r="M423" s="159"/>
      <c r="N423" s="159"/>
      <c r="O423" s="159"/>
    </row>
    <row r="424" spans="1:15" outlineLevel="1">
      <c r="B424" s="92" t="s">
        <v>890</v>
      </c>
      <c r="C424" s="13"/>
      <c r="D424" s="13"/>
      <c r="E424" s="92" t="s">
        <v>890</v>
      </c>
      <c r="F424" s="43"/>
      <c r="G424" s="18"/>
      <c r="H424" s="18"/>
      <c r="I424" s="18"/>
      <c r="L424" s="44"/>
    </row>
    <row r="425" spans="1:15" outlineLevel="1">
      <c r="A425" s="46">
        <v>45</v>
      </c>
      <c r="B425" s="12" t="s">
        <v>890</v>
      </c>
      <c r="C425" s="13" t="s">
        <v>52</v>
      </c>
      <c r="D425" s="21" t="s">
        <v>891</v>
      </c>
      <c r="E425" s="46">
        <v>3</v>
      </c>
      <c r="F425" s="43">
        <v>11.5</v>
      </c>
      <c r="G425" s="16" t="s">
        <v>593</v>
      </c>
      <c r="H425" s="12" t="s">
        <v>890</v>
      </c>
      <c r="I425" s="16"/>
      <c r="L425" s="44">
        <v>39196</v>
      </c>
      <c r="M425" s="11" t="s">
        <v>345</v>
      </c>
    </row>
    <row r="426" spans="1:15" ht="31.5" outlineLevel="1">
      <c r="A426" s="46">
        <v>37.200000000000003</v>
      </c>
      <c r="B426" s="12" t="s">
        <v>890</v>
      </c>
      <c r="C426" s="13" t="s">
        <v>82</v>
      </c>
      <c r="D426" s="21" t="s">
        <v>992</v>
      </c>
      <c r="E426" s="46">
        <v>20</v>
      </c>
      <c r="F426" s="43" t="s">
        <v>586</v>
      </c>
      <c r="G426" s="15" t="s">
        <v>267</v>
      </c>
      <c r="H426" s="12" t="s">
        <v>890</v>
      </c>
      <c r="I426" s="15"/>
      <c r="J426" s="14" t="s">
        <v>175</v>
      </c>
      <c r="K426" s="14" t="s">
        <v>175</v>
      </c>
      <c r="L426" s="44">
        <v>39185</v>
      </c>
      <c r="M426" s="11" t="s">
        <v>768</v>
      </c>
      <c r="N426" s="11">
        <v>3</v>
      </c>
    </row>
    <row r="427" spans="1:15" ht="21" outlineLevel="1">
      <c r="A427" s="46">
        <v>502</v>
      </c>
      <c r="B427" s="14"/>
      <c r="C427" s="13" t="s">
        <v>83</v>
      </c>
      <c r="D427" s="13" t="s">
        <v>1008</v>
      </c>
      <c r="F427" s="43"/>
      <c r="G427" s="15" t="s">
        <v>1009</v>
      </c>
      <c r="H427" s="12"/>
      <c r="I427" s="15"/>
      <c r="L427" s="44"/>
    </row>
    <row r="428" spans="1:15" ht="21" outlineLevel="1">
      <c r="A428" s="46">
        <v>37.299999999999997</v>
      </c>
      <c r="B428" s="12" t="s">
        <v>890</v>
      </c>
      <c r="C428" s="13" t="s">
        <v>52</v>
      </c>
      <c r="D428" s="21" t="s">
        <v>989</v>
      </c>
      <c r="E428" s="46">
        <v>8</v>
      </c>
      <c r="F428" s="43" t="s">
        <v>480</v>
      </c>
      <c r="G428" s="15" t="s">
        <v>312</v>
      </c>
      <c r="H428" s="12" t="s">
        <v>890</v>
      </c>
      <c r="I428" s="15"/>
      <c r="L428" s="44"/>
      <c r="M428" s="11" t="s">
        <v>345</v>
      </c>
    </row>
    <row r="429" spans="1:15" outlineLevel="1">
      <c r="A429" s="46">
        <v>489</v>
      </c>
      <c r="B429" s="12" t="s">
        <v>890</v>
      </c>
      <c r="C429" s="13" t="s">
        <v>52</v>
      </c>
      <c r="D429" s="21" t="s">
        <v>892</v>
      </c>
      <c r="E429" s="46">
        <v>1</v>
      </c>
      <c r="F429" s="43"/>
      <c r="G429" s="16" t="s">
        <v>973</v>
      </c>
      <c r="H429" s="12" t="s">
        <v>890</v>
      </c>
      <c r="I429" s="16"/>
      <c r="L429" s="44">
        <v>39287</v>
      </c>
    </row>
    <row r="430" spans="1:15" ht="42" outlineLevel="1">
      <c r="A430" s="46">
        <v>214</v>
      </c>
      <c r="B430" s="12" t="s">
        <v>890</v>
      </c>
      <c r="C430" s="13" t="s">
        <v>52</v>
      </c>
      <c r="D430" s="21" t="s">
        <v>76</v>
      </c>
      <c r="E430" s="46">
        <v>3</v>
      </c>
      <c r="F430" s="43"/>
      <c r="G430" s="13" t="s">
        <v>306</v>
      </c>
      <c r="H430" s="12" t="s">
        <v>890</v>
      </c>
      <c r="J430" s="13"/>
      <c r="L430" s="44">
        <v>39287</v>
      </c>
    </row>
    <row r="431" spans="1:15" ht="21" outlineLevel="1">
      <c r="A431" s="46">
        <v>375.1</v>
      </c>
      <c r="B431" s="12" t="s">
        <v>889</v>
      </c>
      <c r="C431" s="13" t="s">
        <v>52</v>
      </c>
      <c r="D431" s="13" t="s">
        <v>884</v>
      </c>
      <c r="E431" s="46">
        <v>8</v>
      </c>
      <c r="F431" s="43">
        <v>11.9</v>
      </c>
      <c r="G431" s="13" t="s">
        <v>547</v>
      </c>
      <c r="H431" s="12" t="s">
        <v>484</v>
      </c>
      <c r="L431" s="14"/>
      <c r="M431" s="11" t="s">
        <v>345</v>
      </c>
    </row>
    <row r="432" spans="1:15" outlineLevel="1">
      <c r="A432" s="46">
        <v>375.2</v>
      </c>
      <c r="B432" s="12" t="s">
        <v>889</v>
      </c>
      <c r="C432" s="13" t="s">
        <v>416</v>
      </c>
      <c r="D432" s="13" t="s">
        <v>884</v>
      </c>
      <c r="E432" s="46">
        <v>13</v>
      </c>
      <c r="F432" s="43"/>
      <c r="G432" s="13" t="s">
        <v>548</v>
      </c>
      <c r="H432" s="12" t="s">
        <v>484</v>
      </c>
      <c r="L432" s="14"/>
    </row>
    <row r="433" spans="1:13" outlineLevel="1">
      <c r="C433" s="13"/>
      <c r="D433" s="13"/>
      <c r="E433" s="46">
        <v>3</v>
      </c>
      <c r="F433" s="43"/>
      <c r="G433" s="13" t="s">
        <v>1063</v>
      </c>
      <c r="H433" s="12"/>
      <c r="L433" s="14"/>
    </row>
    <row r="434" spans="1:13">
      <c r="C434" s="13"/>
      <c r="D434" s="21"/>
      <c r="F434" s="43"/>
      <c r="J434" s="13"/>
      <c r="L434" s="44"/>
    </row>
    <row r="435" spans="1:13">
      <c r="B435" s="92" t="s">
        <v>890</v>
      </c>
      <c r="C435" s="13"/>
      <c r="D435" s="21"/>
      <c r="E435" s="93">
        <f>SUM(E424:E434)</f>
        <v>59</v>
      </c>
      <c r="F435" s="43"/>
      <c r="J435" s="13"/>
      <c r="L435" s="44"/>
    </row>
    <row r="436" spans="1:13">
      <c r="C436" s="13"/>
      <c r="D436" s="13"/>
      <c r="F436" s="43"/>
      <c r="G436" s="18"/>
      <c r="H436" s="18"/>
      <c r="I436" s="18"/>
      <c r="L436" s="44"/>
    </row>
    <row r="437" spans="1:13" outlineLevel="1">
      <c r="B437" s="92" t="s">
        <v>173</v>
      </c>
      <c r="C437" s="13"/>
      <c r="D437" s="13"/>
      <c r="E437" s="92" t="s">
        <v>173</v>
      </c>
      <c r="F437" s="43"/>
      <c r="G437" s="18"/>
      <c r="H437" s="18"/>
      <c r="I437" s="18"/>
      <c r="L437" s="44"/>
    </row>
    <row r="438" spans="1:13" ht="21" outlineLevel="1">
      <c r="A438" s="46">
        <v>138</v>
      </c>
      <c r="B438" s="12" t="s">
        <v>890</v>
      </c>
      <c r="C438" s="13" t="s">
        <v>52</v>
      </c>
      <c r="D438" s="13" t="s">
        <v>972</v>
      </c>
      <c r="E438" s="46">
        <v>13</v>
      </c>
      <c r="F438" s="43">
        <v>1.4</v>
      </c>
      <c r="G438" s="13" t="s">
        <v>803</v>
      </c>
      <c r="H438" s="12" t="s">
        <v>890</v>
      </c>
      <c r="L438" s="14"/>
      <c r="M438" s="11" t="s">
        <v>345</v>
      </c>
    </row>
    <row r="439" spans="1:13" outlineLevel="1">
      <c r="A439" s="46">
        <v>424</v>
      </c>
      <c r="B439" s="12" t="s">
        <v>484</v>
      </c>
      <c r="C439" s="13" t="s">
        <v>52</v>
      </c>
      <c r="D439" s="21" t="s">
        <v>75</v>
      </c>
      <c r="E439" s="46">
        <v>5</v>
      </c>
      <c r="F439" s="43">
        <v>10.3</v>
      </c>
      <c r="G439" s="18" t="s">
        <v>721</v>
      </c>
      <c r="H439" s="12" t="s">
        <v>484</v>
      </c>
      <c r="I439" s="18"/>
      <c r="L439" s="44">
        <v>39196</v>
      </c>
      <c r="M439" s="11" t="s">
        <v>345</v>
      </c>
    </row>
    <row r="440" spans="1:13" ht="21" outlineLevel="1">
      <c r="A440" s="46">
        <v>52</v>
      </c>
      <c r="B440" s="12" t="s">
        <v>484</v>
      </c>
      <c r="C440" s="13" t="s">
        <v>52</v>
      </c>
      <c r="D440" s="21" t="s">
        <v>827</v>
      </c>
      <c r="E440" s="46">
        <v>3</v>
      </c>
      <c r="F440" s="43">
        <v>11.7</v>
      </c>
      <c r="G440" s="17" t="s">
        <v>801</v>
      </c>
      <c r="H440" s="12" t="s">
        <v>484</v>
      </c>
      <c r="I440" s="17"/>
      <c r="J440" s="14" t="s">
        <v>174</v>
      </c>
      <c r="K440" s="14" t="s">
        <v>175</v>
      </c>
      <c r="L440" s="44">
        <v>39185</v>
      </c>
      <c r="M440" s="11" t="s">
        <v>345</v>
      </c>
    </row>
    <row r="441" spans="1:13" outlineLevel="1">
      <c r="A441" s="46">
        <v>55</v>
      </c>
      <c r="B441" s="12" t="s">
        <v>484</v>
      </c>
      <c r="C441" s="13" t="s">
        <v>52</v>
      </c>
      <c r="D441" s="21" t="s">
        <v>827</v>
      </c>
      <c r="E441" s="46">
        <v>1</v>
      </c>
      <c r="F441" s="43">
        <v>11.7</v>
      </c>
      <c r="G441" s="17" t="s">
        <v>339</v>
      </c>
      <c r="H441" s="12" t="s">
        <v>484</v>
      </c>
      <c r="I441" s="17"/>
      <c r="J441" s="14" t="s">
        <v>174</v>
      </c>
      <c r="K441" s="14" t="s">
        <v>175</v>
      </c>
      <c r="L441" s="44">
        <v>39185</v>
      </c>
      <c r="M441" s="11" t="s">
        <v>345</v>
      </c>
    </row>
    <row r="442" spans="1:13" outlineLevel="1">
      <c r="A442" s="46">
        <v>51</v>
      </c>
      <c r="B442" s="12" t="s">
        <v>173</v>
      </c>
      <c r="C442" s="13" t="s">
        <v>52</v>
      </c>
      <c r="D442" s="21" t="s">
        <v>827</v>
      </c>
      <c r="E442" s="46">
        <v>2</v>
      </c>
      <c r="F442" s="43"/>
      <c r="G442" s="17" t="s">
        <v>423</v>
      </c>
      <c r="H442" s="12" t="s">
        <v>173</v>
      </c>
      <c r="I442" s="17"/>
      <c r="L442" s="14"/>
      <c r="M442" s="11" t="s">
        <v>345</v>
      </c>
    </row>
    <row r="443" spans="1:13" ht="12.75" outlineLevel="1">
      <c r="A443" s="77">
        <v>690</v>
      </c>
      <c r="B443" s="77" t="s">
        <v>520</v>
      </c>
      <c r="C443" s="77" t="s">
        <v>219</v>
      </c>
      <c r="D443" s="80" t="s">
        <v>233</v>
      </c>
      <c r="E443" s="77">
        <v>1</v>
      </c>
      <c r="F443" s="43"/>
      <c r="G443" s="72" t="s">
        <v>335</v>
      </c>
      <c r="H443" s="12"/>
      <c r="L443" s="14"/>
    </row>
    <row r="444" spans="1:13" ht="24" outlineLevel="1">
      <c r="A444" s="77" t="s">
        <v>229</v>
      </c>
      <c r="B444" s="72" t="s">
        <v>520</v>
      </c>
      <c r="C444" s="70" t="s">
        <v>219</v>
      </c>
      <c r="D444" s="80" t="s">
        <v>233</v>
      </c>
      <c r="E444" s="80">
        <v>2</v>
      </c>
      <c r="F444" s="43"/>
      <c r="G444" s="80" t="s">
        <v>230</v>
      </c>
      <c r="H444" s="12"/>
      <c r="L444" s="14"/>
    </row>
    <row r="445" spans="1:13" ht="24" outlineLevel="1">
      <c r="A445" s="77" t="s">
        <v>231</v>
      </c>
      <c r="B445" s="72" t="s">
        <v>520</v>
      </c>
      <c r="C445" s="70" t="s">
        <v>219</v>
      </c>
      <c r="D445" s="80" t="s">
        <v>233</v>
      </c>
      <c r="E445" s="80">
        <v>5</v>
      </c>
      <c r="F445" s="43"/>
      <c r="G445" s="80" t="s">
        <v>1069</v>
      </c>
      <c r="H445" s="12"/>
      <c r="L445" s="14"/>
    </row>
    <row r="446" spans="1:13" outlineLevel="1">
      <c r="A446" s="46">
        <v>483</v>
      </c>
      <c r="B446" s="12" t="s">
        <v>173</v>
      </c>
      <c r="C446" s="13"/>
      <c r="D446" s="13" t="s">
        <v>262</v>
      </c>
      <c r="E446" s="46">
        <v>20</v>
      </c>
      <c r="F446" s="43"/>
      <c r="G446" s="18" t="s">
        <v>263</v>
      </c>
      <c r="H446" s="12" t="s">
        <v>173</v>
      </c>
      <c r="I446" s="18"/>
      <c r="L446" s="44">
        <v>39287</v>
      </c>
    </row>
    <row r="447" spans="1:13" ht="21" outlineLevel="1">
      <c r="A447" s="46">
        <v>484</v>
      </c>
      <c r="B447" s="12" t="s">
        <v>173</v>
      </c>
      <c r="C447" s="13"/>
      <c r="D447" s="13" t="s">
        <v>262</v>
      </c>
      <c r="E447" s="46">
        <v>20</v>
      </c>
      <c r="F447" s="43"/>
      <c r="G447" s="18" t="s">
        <v>882</v>
      </c>
      <c r="H447" s="12" t="s">
        <v>173</v>
      </c>
      <c r="I447" s="18"/>
      <c r="L447" s="44">
        <v>39287</v>
      </c>
    </row>
    <row r="448" spans="1:13" outlineLevel="1">
      <c r="A448" s="46">
        <v>485</v>
      </c>
      <c r="B448" s="12" t="s">
        <v>173</v>
      </c>
      <c r="C448" s="13" t="s">
        <v>52</v>
      </c>
      <c r="D448" s="13" t="s">
        <v>883</v>
      </c>
      <c r="F448" s="43"/>
      <c r="G448" s="18" t="s">
        <v>974</v>
      </c>
      <c r="H448" s="12" t="s">
        <v>173</v>
      </c>
      <c r="I448" s="18"/>
      <c r="L448" s="44"/>
    </row>
    <row r="449" spans="1:14" outlineLevel="1">
      <c r="A449" s="46">
        <v>486</v>
      </c>
      <c r="B449" s="12" t="s">
        <v>889</v>
      </c>
      <c r="C449" s="13" t="s">
        <v>416</v>
      </c>
      <c r="D449" s="13" t="s">
        <v>884</v>
      </c>
      <c r="E449" s="46">
        <v>3</v>
      </c>
      <c r="F449" s="43"/>
      <c r="G449" s="18" t="s">
        <v>885</v>
      </c>
      <c r="H449" s="12" t="s">
        <v>484</v>
      </c>
      <c r="I449" s="18"/>
      <c r="L449" s="44">
        <v>39287</v>
      </c>
    </row>
    <row r="450" spans="1:14" ht="31.5" outlineLevel="1">
      <c r="A450" s="46">
        <v>46</v>
      </c>
      <c r="B450" s="12" t="s">
        <v>173</v>
      </c>
      <c r="C450" s="13" t="s">
        <v>52</v>
      </c>
      <c r="D450" s="21" t="s">
        <v>886</v>
      </c>
      <c r="E450" s="46">
        <v>20</v>
      </c>
      <c r="F450" s="43">
        <v>11.6</v>
      </c>
      <c r="G450" s="16" t="s">
        <v>502</v>
      </c>
      <c r="H450" s="12" t="s">
        <v>173</v>
      </c>
      <c r="I450" s="16"/>
      <c r="L450" s="14"/>
      <c r="M450" s="11" t="s">
        <v>345</v>
      </c>
    </row>
    <row r="451" spans="1:14" outlineLevel="1">
      <c r="A451" s="46">
        <v>370</v>
      </c>
      <c r="B451" s="12" t="s">
        <v>173</v>
      </c>
      <c r="C451" s="13" t="s">
        <v>52</v>
      </c>
      <c r="D451" s="21" t="s">
        <v>886</v>
      </c>
      <c r="E451" s="46">
        <v>1</v>
      </c>
      <c r="F451" s="43">
        <v>11.3</v>
      </c>
      <c r="G451" s="13" t="s">
        <v>829</v>
      </c>
      <c r="H451" s="12" t="s">
        <v>173</v>
      </c>
      <c r="L451" s="14"/>
      <c r="M451" s="11" t="s">
        <v>345</v>
      </c>
    </row>
    <row r="452" spans="1:14" ht="21" outlineLevel="1">
      <c r="A452" s="46">
        <v>62.1</v>
      </c>
      <c r="B452" s="12" t="s">
        <v>173</v>
      </c>
      <c r="C452" s="13" t="s">
        <v>52</v>
      </c>
      <c r="D452" s="21" t="s">
        <v>49</v>
      </c>
      <c r="E452" s="46">
        <v>2</v>
      </c>
      <c r="F452" s="43">
        <v>20.100000000000001</v>
      </c>
      <c r="G452" s="13" t="s">
        <v>268</v>
      </c>
      <c r="H452" s="12" t="s">
        <v>173</v>
      </c>
      <c r="L452" s="44">
        <v>39197</v>
      </c>
      <c r="M452" s="11" t="s">
        <v>345</v>
      </c>
    </row>
    <row r="453" spans="1:14" ht="21" outlineLevel="1">
      <c r="A453" s="46">
        <v>62.2</v>
      </c>
      <c r="B453" s="12" t="s">
        <v>173</v>
      </c>
      <c r="C453" s="13" t="s">
        <v>52</v>
      </c>
      <c r="D453" s="21" t="s">
        <v>49</v>
      </c>
      <c r="E453" s="46">
        <v>5</v>
      </c>
      <c r="F453" s="43">
        <v>20.100000000000001</v>
      </c>
      <c r="G453" s="13" t="s">
        <v>509</v>
      </c>
      <c r="H453" s="12" t="s">
        <v>173</v>
      </c>
      <c r="L453" s="44">
        <v>39197</v>
      </c>
      <c r="M453" s="11" t="s">
        <v>345</v>
      </c>
    </row>
    <row r="454" spans="1:14" outlineLevel="1">
      <c r="A454" s="46">
        <v>427</v>
      </c>
      <c r="B454" s="12" t="s">
        <v>173</v>
      </c>
      <c r="C454" s="13" t="s">
        <v>52</v>
      </c>
      <c r="D454" s="21" t="s">
        <v>49</v>
      </c>
      <c r="E454" s="46">
        <v>1</v>
      </c>
      <c r="F454" s="43"/>
      <c r="G454" s="17" t="s">
        <v>69</v>
      </c>
      <c r="H454" s="12" t="s">
        <v>173</v>
      </c>
      <c r="I454" s="17"/>
      <c r="L454" s="44">
        <v>39196</v>
      </c>
      <c r="M454" s="11" t="s">
        <v>345</v>
      </c>
    </row>
    <row r="455" spans="1:14" ht="21" outlineLevel="1">
      <c r="A455" s="46">
        <v>445</v>
      </c>
      <c r="B455" s="12" t="s">
        <v>173</v>
      </c>
      <c r="C455" s="13" t="s">
        <v>52</v>
      </c>
      <c r="D455" s="21" t="s">
        <v>887</v>
      </c>
      <c r="E455" s="46">
        <v>5</v>
      </c>
      <c r="F455" s="43"/>
      <c r="G455" s="13" t="s">
        <v>976</v>
      </c>
      <c r="H455" s="12" t="s">
        <v>173</v>
      </c>
      <c r="J455" s="13"/>
      <c r="L455" s="44">
        <v>39287</v>
      </c>
    </row>
    <row r="456" spans="1:14" outlineLevel="1">
      <c r="A456" s="46">
        <v>487</v>
      </c>
      <c r="B456" s="12" t="s">
        <v>173</v>
      </c>
      <c r="C456" s="13" t="s">
        <v>52</v>
      </c>
      <c r="D456" s="13" t="s">
        <v>888</v>
      </c>
      <c r="E456" s="46">
        <v>3</v>
      </c>
      <c r="F456" s="43"/>
      <c r="G456" s="18" t="s">
        <v>975</v>
      </c>
      <c r="H456" s="12" t="s">
        <v>173</v>
      </c>
      <c r="I456" s="18"/>
      <c r="L456" s="44">
        <v>39287</v>
      </c>
    </row>
    <row r="457" spans="1:14">
      <c r="C457" s="13"/>
      <c r="D457" s="21"/>
      <c r="F457" s="43"/>
      <c r="G457" s="17"/>
      <c r="H457" s="17"/>
      <c r="I457" s="17"/>
      <c r="L457" s="14"/>
    </row>
    <row r="458" spans="1:14">
      <c r="B458" s="92" t="s">
        <v>173</v>
      </c>
      <c r="C458" s="13"/>
      <c r="D458" s="21"/>
      <c r="E458" s="93">
        <f>SUM(E437:E457)</f>
        <v>112</v>
      </c>
      <c r="F458" s="43"/>
      <c r="G458" s="17"/>
      <c r="H458" s="17"/>
      <c r="I458" s="17"/>
      <c r="L458" s="14"/>
    </row>
    <row r="459" spans="1:14">
      <c r="B459" s="92"/>
      <c r="C459" s="13"/>
      <c r="D459" s="21"/>
      <c r="E459" s="93"/>
      <c r="F459" s="43"/>
      <c r="G459" s="17"/>
      <c r="H459" s="17"/>
      <c r="I459" s="17"/>
      <c r="L459" s="14"/>
    </row>
    <row r="460" spans="1:14" outlineLevel="1">
      <c r="B460" s="92" t="s">
        <v>507</v>
      </c>
      <c r="C460" s="13"/>
      <c r="D460" s="13"/>
      <c r="E460" s="92" t="s">
        <v>437</v>
      </c>
      <c r="F460" s="43"/>
      <c r="G460" s="17"/>
      <c r="H460" s="17"/>
      <c r="I460" s="17"/>
      <c r="L460" s="14"/>
    </row>
    <row r="461" spans="1:14" outlineLevel="1">
      <c r="A461" s="46">
        <v>495</v>
      </c>
      <c r="B461" s="12" t="s">
        <v>437</v>
      </c>
      <c r="C461" s="13" t="s">
        <v>438</v>
      </c>
      <c r="D461" s="13"/>
      <c r="E461" s="46">
        <v>5</v>
      </c>
      <c r="F461" s="43"/>
      <c r="G461" s="13" t="s">
        <v>439</v>
      </c>
      <c r="H461" s="12" t="s">
        <v>507</v>
      </c>
      <c r="L461" s="44">
        <v>39287</v>
      </c>
    </row>
    <row r="462" spans="1:14" ht="21" outlineLevel="1">
      <c r="A462" s="46">
        <v>384.1</v>
      </c>
      <c r="B462" s="12" t="s">
        <v>437</v>
      </c>
      <c r="C462" s="13" t="s">
        <v>864</v>
      </c>
      <c r="D462" s="13" t="s">
        <v>864</v>
      </c>
      <c r="E462" s="46">
        <v>20</v>
      </c>
      <c r="F462" s="43" t="s">
        <v>510</v>
      </c>
      <c r="G462" s="13" t="s">
        <v>144</v>
      </c>
      <c r="H462" s="12" t="s">
        <v>507</v>
      </c>
      <c r="L462" s="14"/>
    </row>
    <row r="463" spans="1:14" ht="21" outlineLevel="1">
      <c r="A463" s="46">
        <v>384.2</v>
      </c>
      <c r="B463" s="12" t="s">
        <v>437</v>
      </c>
      <c r="C463" s="13" t="s">
        <v>864</v>
      </c>
      <c r="D463" s="13" t="s">
        <v>864</v>
      </c>
      <c r="E463" s="46">
        <v>8</v>
      </c>
      <c r="F463" s="43"/>
      <c r="G463" s="13" t="s">
        <v>55</v>
      </c>
      <c r="H463" s="12" t="s">
        <v>507</v>
      </c>
      <c r="L463" s="14"/>
      <c r="M463" s="11" t="s">
        <v>344</v>
      </c>
      <c r="N463" s="11" t="s">
        <v>969</v>
      </c>
    </row>
    <row r="464" spans="1:14" ht="21" outlineLevel="1">
      <c r="A464" s="46">
        <v>496</v>
      </c>
      <c r="B464" s="12" t="s">
        <v>437</v>
      </c>
      <c r="C464" s="13" t="s">
        <v>864</v>
      </c>
      <c r="D464" s="13" t="s">
        <v>441</v>
      </c>
      <c r="E464" s="46">
        <v>8</v>
      </c>
      <c r="F464" s="43"/>
      <c r="G464" s="13" t="s">
        <v>440</v>
      </c>
      <c r="H464" s="12" t="s">
        <v>507</v>
      </c>
      <c r="L464" s="44">
        <v>39287</v>
      </c>
    </row>
    <row r="465" spans="1:13" ht="21" outlineLevel="1">
      <c r="A465" s="46">
        <v>497</v>
      </c>
      <c r="B465" s="12" t="s">
        <v>437</v>
      </c>
      <c r="C465" s="13" t="s">
        <v>864</v>
      </c>
      <c r="D465" s="13" t="s">
        <v>442</v>
      </c>
      <c r="E465" s="46">
        <v>8</v>
      </c>
      <c r="F465" s="43"/>
      <c r="G465" s="13" t="s">
        <v>443</v>
      </c>
      <c r="H465" s="12" t="s">
        <v>507</v>
      </c>
      <c r="L465" s="44">
        <v>39287</v>
      </c>
    </row>
    <row r="466" spans="1:13">
      <c r="C466" s="13"/>
      <c r="D466" s="13"/>
      <c r="F466" s="43"/>
      <c r="L466" s="14"/>
    </row>
    <row r="467" spans="1:13">
      <c r="B467" s="92" t="s">
        <v>507</v>
      </c>
      <c r="C467" s="13"/>
      <c r="D467" s="13"/>
      <c r="E467" s="93">
        <f>SUM(E460:E466)</f>
        <v>49</v>
      </c>
      <c r="F467" s="43"/>
      <c r="L467" s="14"/>
    </row>
    <row r="468" spans="1:13">
      <c r="C468" s="13"/>
      <c r="D468" s="21"/>
      <c r="F468" s="43"/>
      <c r="G468" s="17"/>
      <c r="H468" s="17"/>
      <c r="I468" s="17"/>
      <c r="L468" s="14"/>
    </row>
    <row r="469" spans="1:13" outlineLevel="1">
      <c r="B469" s="92" t="s">
        <v>487</v>
      </c>
      <c r="C469" s="13"/>
      <c r="D469" s="21"/>
      <c r="E469" s="92" t="s">
        <v>487</v>
      </c>
      <c r="F469" s="43"/>
      <c r="G469" s="17"/>
      <c r="H469" s="17"/>
      <c r="I469" s="17"/>
      <c r="L469" s="14"/>
    </row>
    <row r="470" spans="1:13" ht="21" outlineLevel="1">
      <c r="A470" s="46">
        <v>64</v>
      </c>
      <c r="B470" s="12" t="s">
        <v>487</v>
      </c>
      <c r="C470" s="13" t="s">
        <v>82</v>
      </c>
      <c r="D470" s="21" t="s">
        <v>653</v>
      </c>
      <c r="E470" s="46">
        <v>3</v>
      </c>
      <c r="F470" s="43" t="s">
        <v>107</v>
      </c>
      <c r="G470" s="18" t="s">
        <v>106</v>
      </c>
      <c r="H470" s="12" t="s">
        <v>487</v>
      </c>
      <c r="I470" s="18"/>
      <c r="L470" s="14"/>
      <c r="M470" s="11" t="s">
        <v>345</v>
      </c>
    </row>
    <row r="471" spans="1:13" outlineLevel="1">
      <c r="A471" s="46">
        <v>83.1</v>
      </c>
      <c r="B471" s="12" t="s">
        <v>487</v>
      </c>
      <c r="C471" s="13" t="s">
        <v>82</v>
      </c>
      <c r="D471" s="13" t="s">
        <v>848</v>
      </c>
      <c r="E471" s="46">
        <v>5</v>
      </c>
      <c r="F471" s="43">
        <v>6.3</v>
      </c>
      <c r="G471" s="13" t="s">
        <v>847</v>
      </c>
      <c r="H471" s="12" t="s">
        <v>487</v>
      </c>
      <c r="L471" s="14"/>
      <c r="M471" s="11" t="s">
        <v>345</v>
      </c>
    </row>
    <row r="472" spans="1:13" ht="21" outlineLevel="1">
      <c r="A472" s="46">
        <v>83.2</v>
      </c>
      <c r="B472" s="12" t="s">
        <v>487</v>
      </c>
      <c r="C472" s="13" t="s">
        <v>82</v>
      </c>
      <c r="D472" s="13" t="s">
        <v>848</v>
      </c>
      <c r="E472" s="46">
        <v>8</v>
      </c>
      <c r="F472" s="43">
        <v>6.11</v>
      </c>
      <c r="G472" s="13" t="s">
        <v>965</v>
      </c>
      <c r="H472" s="12" t="s">
        <v>487</v>
      </c>
      <c r="L472" s="14"/>
      <c r="M472" s="11" t="s">
        <v>345</v>
      </c>
    </row>
    <row r="473" spans="1:13" ht="21" outlineLevel="1">
      <c r="A473" s="46">
        <v>83.3</v>
      </c>
      <c r="B473" s="12" t="s">
        <v>487</v>
      </c>
      <c r="C473" s="13" t="s">
        <v>82</v>
      </c>
      <c r="D473" s="13" t="s">
        <v>848</v>
      </c>
      <c r="E473" s="46">
        <v>3</v>
      </c>
      <c r="F473" s="43">
        <v>6.1</v>
      </c>
      <c r="G473" s="13" t="s">
        <v>967</v>
      </c>
      <c r="H473" s="12" t="s">
        <v>487</v>
      </c>
      <c r="L473" s="14"/>
      <c r="M473" s="11" t="s">
        <v>345</v>
      </c>
    </row>
    <row r="474" spans="1:13" ht="21" outlineLevel="1">
      <c r="A474" s="46">
        <v>83.4</v>
      </c>
      <c r="B474" s="12" t="s">
        <v>487</v>
      </c>
      <c r="C474" s="13" t="s">
        <v>82</v>
      </c>
      <c r="D474" s="13" t="s">
        <v>848</v>
      </c>
      <c r="E474" s="46">
        <v>2</v>
      </c>
      <c r="F474" s="43">
        <v>6.1</v>
      </c>
      <c r="G474" s="13" t="s">
        <v>966</v>
      </c>
      <c r="H474" s="12" t="s">
        <v>487</v>
      </c>
      <c r="L474" s="14"/>
      <c r="M474" s="11" t="s">
        <v>345</v>
      </c>
    </row>
    <row r="475" spans="1:13" ht="21" outlineLevel="1">
      <c r="A475" s="46">
        <v>109.3</v>
      </c>
      <c r="B475" s="12" t="s">
        <v>487</v>
      </c>
      <c r="C475" s="13" t="s">
        <v>82</v>
      </c>
      <c r="D475" s="13" t="s">
        <v>675</v>
      </c>
      <c r="E475" s="46">
        <v>5</v>
      </c>
      <c r="F475" s="43">
        <v>12.1</v>
      </c>
      <c r="G475" s="15" t="s">
        <v>419</v>
      </c>
      <c r="H475" s="12" t="s">
        <v>487</v>
      </c>
      <c r="I475" s="15"/>
      <c r="L475" s="14"/>
      <c r="M475" s="11" t="s">
        <v>345</v>
      </c>
    </row>
    <row r="476" spans="1:13" ht="21" outlineLevel="1">
      <c r="A476" s="46">
        <v>109.4</v>
      </c>
      <c r="B476" s="12" t="s">
        <v>487</v>
      </c>
      <c r="C476" s="13" t="s">
        <v>82</v>
      </c>
      <c r="D476" s="13" t="s">
        <v>675</v>
      </c>
      <c r="E476" s="46">
        <v>3</v>
      </c>
      <c r="F476" s="43">
        <v>12.1</v>
      </c>
      <c r="G476" s="15" t="s">
        <v>532</v>
      </c>
      <c r="H476" s="12" t="s">
        <v>487</v>
      </c>
      <c r="I476" s="15"/>
      <c r="L476" s="14"/>
      <c r="M476" s="11" t="s">
        <v>345</v>
      </c>
    </row>
    <row r="477" spans="1:13" ht="21" outlineLevel="1">
      <c r="A477" s="46">
        <v>110.2</v>
      </c>
      <c r="B477" s="12" t="s">
        <v>487</v>
      </c>
      <c r="C477" s="13" t="s">
        <v>82</v>
      </c>
      <c r="D477" s="13" t="s">
        <v>874</v>
      </c>
      <c r="E477" s="46">
        <v>5</v>
      </c>
      <c r="F477" s="43" t="s">
        <v>987</v>
      </c>
      <c r="G477" s="15" t="s">
        <v>997</v>
      </c>
      <c r="H477" s="12" t="s">
        <v>487</v>
      </c>
      <c r="I477" s="15"/>
      <c r="L477" s="14"/>
      <c r="M477" s="11" t="s">
        <v>345</v>
      </c>
    </row>
    <row r="478" spans="1:13" ht="21" outlineLevel="1">
      <c r="A478" s="46">
        <v>112</v>
      </c>
      <c r="B478" s="12" t="s">
        <v>487</v>
      </c>
      <c r="C478" s="13" t="s">
        <v>82</v>
      </c>
      <c r="D478" s="13" t="s">
        <v>483</v>
      </c>
      <c r="E478" s="46">
        <v>8</v>
      </c>
      <c r="F478" s="43" t="s">
        <v>900</v>
      </c>
      <c r="G478" s="17" t="s">
        <v>336</v>
      </c>
      <c r="H478" s="12" t="s">
        <v>487</v>
      </c>
      <c r="I478" s="17"/>
      <c r="L478" s="14"/>
      <c r="M478" s="11" t="s">
        <v>345</v>
      </c>
    </row>
    <row r="479" spans="1:13" ht="21" outlineLevel="1">
      <c r="A479" s="46">
        <v>150</v>
      </c>
      <c r="B479" s="12" t="s">
        <v>487</v>
      </c>
      <c r="C479" s="13" t="s">
        <v>82</v>
      </c>
      <c r="D479" s="13" t="s">
        <v>43</v>
      </c>
      <c r="E479" s="46">
        <v>3</v>
      </c>
      <c r="F479" s="43">
        <v>6.9</v>
      </c>
      <c r="G479" s="13" t="s">
        <v>261</v>
      </c>
      <c r="H479" s="12" t="s">
        <v>487</v>
      </c>
      <c r="L479" s="14"/>
      <c r="M479" s="11" t="s">
        <v>345</v>
      </c>
    </row>
    <row r="480" spans="1:13" ht="21" outlineLevel="1">
      <c r="A480" s="46">
        <v>314</v>
      </c>
      <c r="B480" s="12" t="s">
        <v>487</v>
      </c>
      <c r="C480" s="13" t="s">
        <v>82</v>
      </c>
      <c r="D480" s="13" t="s">
        <v>43</v>
      </c>
      <c r="E480" s="46">
        <v>13</v>
      </c>
      <c r="F480" s="43"/>
      <c r="G480" s="13" t="s">
        <v>640</v>
      </c>
      <c r="H480" s="12" t="s">
        <v>487</v>
      </c>
      <c r="L480" s="14"/>
      <c r="M480" s="11" t="s">
        <v>345</v>
      </c>
    </row>
    <row r="481" spans="1:13" outlineLevel="1">
      <c r="A481" s="46">
        <v>380</v>
      </c>
      <c r="B481" s="12" t="s">
        <v>487</v>
      </c>
      <c r="C481" s="13" t="s">
        <v>82</v>
      </c>
      <c r="D481" s="13" t="s">
        <v>946</v>
      </c>
      <c r="E481" s="46">
        <v>3</v>
      </c>
      <c r="F481" s="43">
        <v>6.8</v>
      </c>
      <c r="G481" s="13" t="s">
        <v>258</v>
      </c>
      <c r="H481" s="12" t="s">
        <v>487</v>
      </c>
      <c r="L481" s="44"/>
      <c r="M481" s="11" t="s">
        <v>345</v>
      </c>
    </row>
    <row r="482" spans="1:13" outlineLevel="1">
      <c r="A482" s="46">
        <v>381.1</v>
      </c>
      <c r="B482" s="12" t="s">
        <v>487</v>
      </c>
      <c r="C482" s="13" t="s">
        <v>82</v>
      </c>
      <c r="D482" s="13" t="s">
        <v>159</v>
      </c>
      <c r="E482" s="46">
        <v>5</v>
      </c>
      <c r="F482" s="43">
        <v>6.6</v>
      </c>
      <c r="G482" s="15" t="s">
        <v>158</v>
      </c>
      <c r="H482" s="12" t="s">
        <v>487</v>
      </c>
      <c r="I482" s="15"/>
      <c r="L482" s="14"/>
      <c r="M482" s="11" t="s">
        <v>345</v>
      </c>
    </row>
    <row r="483" spans="1:13" outlineLevel="1">
      <c r="A483" s="46">
        <v>382</v>
      </c>
      <c r="B483" s="12" t="s">
        <v>487</v>
      </c>
      <c r="C483" s="13" t="s">
        <v>82</v>
      </c>
      <c r="D483" s="13" t="s">
        <v>161</v>
      </c>
      <c r="E483" s="46">
        <v>5</v>
      </c>
      <c r="F483" s="43">
        <v>6.7</v>
      </c>
      <c r="G483" s="15" t="s">
        <v>162</v>
      </c>
      <c r="H483" s="12" t="s">
        <v>487</v>
      </c>
      <c r="I483" s="15"/>
      <c r="L483" s="14"/>
      <c r="M483" s="11" t="s">
        <v>345</v>
      </c>
    </row>
    <row r="484" spans="1:13" ht="21" outlineLevel="1">
      <c r="A484" s="46">
        <v>386</v>
      </c>
      <c r="B484" s="12" t="s">
        <v>487</v>
      </c>
      <c r="C484" s="13" t="s">
        <v>82</v>
      </c>
      <c r="D484" s="21" t="s">
        <v>325</v>
      </c>
      <c r="E484" s="46">
        <v>5</v>
      </c>
      <c r="F484" s="43" t="s">
        <v>340</v>
      </c>
      <c r="G484" s="15" t="s">
        <v>322</v>
      </c>
      <c r="H484" s="12" t="s">
        <v>487</v>
      </c>
      <c r="I484" s="15"/>
      <c r="L484" s="14"/>
      <c r="M484" s="11" t="s">
        <v>345</v>
      </c>
    </row>
    <row r="485" spans="1:13" ht="21" outlineLevel="1">
      <c r="A485" s="46">
        <v>494</v>
      </c>
      <c r="B485" s="12" t="s">
        <v>487</v>
      </c>
      <c r="C485" s="13" t="s">
        <v>82</v>
      </c>
      <c r="D485" s="13" t="s">
        <v>488</v>
      </c>
      <c r="E485" s="46">
        <v>20</v>
      </c>
      <c r="F485" s="43"/>
      <c r="G485" s="13" t="s">
        <v>489</v>
      </c>
      <c r="H485" s="12" t="s">
        <v>487</v>
      </c>
      <c r="L485" s="44">
        <v>39287</v>
      </c>
    </row>
    <row r="486" spans="1:13">
      <c r="C486" s="13"/>
      <c r="D486" s="13"/>
      <c r="F486" s="43"/>
      <c r="L486" s="14"/>
    </row>
    <row r="487" spans="1:13">
      <c r="B487" s="92" t="s">
        <v>487</v>
      </c>
      <c r="C487" s="13"/>
      <c r="D487" s="13"/>
      <c r="E487" s="93">
        <f>SUM(E469:E486)</f>
        <v>96</v>
      </c>
      <c r="F487" s="43"/>
      <c r="L487" s="14"/>
    </row>
    <row r="488" spans="1:13">
      <c r="C488" s="13"/>
      <c r="D488" s="13"/>
      <c r="F488" s="43"/>
      <c r="L488" s="14"/>
    </row>
    <row r="489" spans="1:13" outlineLevel="1">
      <c r="B489" s="92" t="s">
        <v>485</v>
      </c>
      <c r="C489" s="13"/>
      <c r="D489" s="13"/>
      <c r="E489" s="92" t="s">
        <v>485</v>
      </c>
      <c r="F489" s="43"/>
      <c r="L489" s="14"/>
    </row>
    <row r="490" spans="1:13" ht="21" outlineLevel="1">
      <c r="A490" s="46">
        <v>43</v>
      </c>
      <c r="B490" s="12" t="s">
        <v>485</v>
      </c>
      <c r="C490" s="13" t="s">
        <v>52</v>
      </c>
      <c r="D490" s="21" t="s">
        <v>325</v>
      </c>
      <c r="E490" s="46">
        <v>5</v>
      </c>
      <c r="F490" s="43">
        <v>11.5</v>
      </c>
      <c r="G490" s="15" t="s">
        <v>996</v>
      </c>
      <c r="H490" s="12" t="s">
        <v>485</v>
      </c>
      <c r="I490" s="15"/>
      <c r="L490" s="14"/>
      <c r="M490" s="11" t="s">
        <v>345</v>
      </c>
    </row>
    <row r="491" spans="1:13" outlineLevel="1">
      <c r="A491" s="46">
        <v>462</v>
      </c>
      <c r="B491" s="12" t="s">
        <v>485</v>
      </c>
      <c r="C491" s="13" t="s">
        <v>51</v>
      </c>
      <c r="D491" s="13" t="s">
        <v>881</v>
      </c>
      <c r="E491" s="46">
        <v>2</v>
      </c>
      <c r="F491" s="103">
        <v>7.3</v>
      </c>
      <c r="G491" s="13" t="s">
        <v>942</v>
      </c>
      <c r="H491" s="12" t="s">
        <v>485</v>
      </c>
      <c r="I491" s="13" t="s">
        <v>879</v>
      </c>
      <c r="J491" s="15"/>
      <c r="L491" s="44"/>
    </row>
    <row r="492" spans="1:13" ht="31.5" outlineLevel="1">
      <c r="A492" s="46">
        <v>463</v>
      </c>
      <c r="B492" s="12" t="s">
        <v>485</v>
      </c>
      <c r="C492" s="13" t="s">
        <v>51</v>
      </c>
      <c r="D492" s="13" t="s">
        <v>881</v>
      </c>
      <c r="E492" s="46">
        <v>2</v>
      </c>
      <c r="F492" s="103">
        <v>7.3</v>
      </c>
      <c r="G492" s="13" t="s">
        <v>194</v>
      </c>
      <c r="H492" s="12" t="s">
        <v>485</v>
      </c>
      <c r="I492" s="13" t="s">
        <v>879</v>
      </c>
      <c r="J492" s="15"/>
      <c r="L492" s="44"/>
    </row>
    <row r="493" spans="1:13" ht="21" outlineLevel="1">
      <c r="A493" s="46">
        <v>464</v>
      </c>
      <c r="B493" s="12" t="s">
        <v>485</v>
      </c>
      <c r="C493" s="13" t="s">
        <v>51</v>
      </c>
      <c r="D493" s="13" t="s">
        <v>881</v>
      </c>
      <c r="E493" s="46">
        <v>2</v>
      </c>
      <c r="F493" s="103">
        <v>7.3</v>
      </c>
      <c r="G493" s="13" t="s">
        <v>943</v>
      </c>
      <c r="H493" s="12" t="s">
        <v>485</v>
      </c>
      <c r="I493" s="15" t="s">
        <v>879</v>
      </c>
      <c r="J493" s="15"/>
      <c r="L493" s="44"/>
    </row>
    <row r="494" spans="1:13" outlineLevel="1">
      <c r="A494" s="46">
        <v>465</v>
      </c>
      <c r="B494" s="12" t="s">
        <v>485</v>
      </c>
      <c r="C494" s="13" t="s">
        <v>51</v>
      </c>
      <c r="D494" s="13" t="s">
        <v>881</v>
      </c>
      <c r="E494" s="46">
        <v>2</v>
      </c>
      <c r="F494" s="103">
        <v>7.3</v>
      </c>
      <c r="G494" s="13" t="s">
        <v>326</v>
      </c>
      <c r="H494" s="12" t="s">
        <v>485</v>
      </c>
      <c r="I494" s="15" t="s">
        <v>879</v>
      </c>
      <c r="J494" s="15"/>
      <c r="L494" s="44"/>
    </row>
    <row r="495" spans="1:13" ht="21" outlineLevel="1">
      <c r="A495" s="46">
        <v>466</v>
      </c>
      <c r="B495" s="12" t="s">
        <v>485</v>
      </c>
      <c r="C495" s="13" t="s">
        <v>51</v>
      </c>
      <c r="D495" s="13" t="s">
        <v>881</v>
      </c>
      <c r="E495" s="46">
        <v>2</v>
      </c>
      <c r="F495" s="103">
        <v>7.3</v>
      </c>
      <c r="G495" s="13" t="s">
        <v>327</v>
      </c>
      <c r="H495" s="12" t="s">
        <v>485</v>
      </c>
      <c r="I495" s="15" t="s">
        <v>879</v>
      </c>
      <c r="J495" s="15"/>
      <c r="L495" s="44"/>
    </row>
    <row r="496" spans="1:13" ht="21" outlineLevel="1">
      <c r="A496" s="46">
        <v>457</v>
      </c>
      <c r="B496" s="12" t="s">
        <v>485</v>
      </c>
      <c r="C496" s="13" t="s">
        <v>51</v>
      </c>
      <c r="D496" s="13" t="s">
        <v>881</v>
      </c>
      <c r="E496" s="46">
        <v>1</v>
      </c>
      <c r="F496" s="43">
        <v>7.32</v>
      </c>
      <c r="G496" s="13" t="s">
        <v>496</v>
      </c>
      <c r="H496" s="12" t="s">
        <v>485</v>
      </c>
      <c r="L496" s="44"/>
    </row>
    <row r="497" spans="1:14" ht="31.5" outlineLevel="1">
      <c r="A497" s="46">
        <v>458</v>
      </c>
      <c r="B497" s="12" t="s">
        <v>485</v>
      </c>
      <c r="C497" s="13" t="s">
        <v>51</v>
      </c>
      <c r="D497" s="13" t="s">
        <v>881</v>
      </c>
      <c r="E497" s="46">
        <v>1</v>
      </c>
      <c r="F497" s="43">
        <v>7.32</v>
      </c>
      <c r="G497" s="13" t="s">
        <v>921</v>
      </c>
      <c r="H497" s="12" t="s">
        <v>485</v>
      </c>
      <c r="L497" s="44"/>
    </row>
    <row r="498" spans="1:14" ht="21" outlineLevel="1">
      <c r="A498" s="46">
        <v>459</v>
      </c>
      <c r="B498" s="12" t="s">
        <v>485</v>
      </c>
      <c r="C498" s="13" t="s">
        <v>51</v>
      </c>
      <c r="D498" s="13" t="s">
        <v>881</v>
      </c>
      <c r="E498" s="46">
        <v>1</v>
      </c>
      <c r="F498" s="43">
        <v>7.32</v>
      </c>
      <c r="G498" s="13" t="s">
        <v>328</v>
      </c>
      <c r="H498" s="12" t="s">
        <v>485</v>
      </c>
      <c r="L498" s="44"/>
    </row>
    <row r="499" spans="1:14" ht="21" outlineLevel="1">
      <c r="A499" s="46">
        <v>460</v>
      </c>
      <c r="B499" s="12" t="s">
        <v>485</v>
      </c>
      <c r="C499" s="13" t="s">
        <v>51</v>
      </c>
      <c r="D499" s="13" t="s">
        <v>881</v>
      </c>
      <c r="E499" s="46">
        <v>1</v>
      </c>
      <c r="F499" s="43">
        <v>7.32</v>
      </c>
      <c r="G499" s="13" t="s">
        <v>388</v>
      </c>
      <c r="H499" s="12" t="s">
        <v>485</v>
      </c>
      <c r="L499" s="44"/>
    </row>
    <row r="500" spans="1:14" ht="21" outlineLevel="1">
      <c r="A500" s="46">
        <v>461</v>
      </c>
      <c r="B500" s="12" t="s">
        <v>485</v>
      </c>
      <c r="C500" s="13" t="s">
        <v>51</v>
      </c>
      <c r="D500" s="13" t="s">
        <v>881</v>
      </c>
      <c r="E500" s="46">
        <v>1</v>
      </c>
      <c r="F500" s="43">
        <v>7.32</v>
      </c>
      <c r="G500" s="13" t="s">
        <v>389</v>
      </c>
      <c r="H500" s="12" t="s">
        <v>485</v>
      </c>
      <c r="L500" s="44"/>
    </row>
    <row r="501" spans="1:14" ht="42" outlineLevel="1">
      <c r="A501" s="46">
        <v>449</v>
      </c>
      <c r="B501" s="14"/>
      <c r="C501" s="13" t="s">
        <v>51</v>
      </c>
      <c r="D501" s="13" t="s">
        <v>98</v>
      </c>
      <c r="E501" s="46">
        <v>3</v>
      </c>
      <c r="F501" s="43">
        <v>7.27</v>
      </c>
      <c r="G501" s="13" t="s">
        <v>157</v>
      </c>
      <c r="I501" s="15" t="s">
        <v>879</v>
      </c>
      <c r="J501" s="15"/>
      <c r="L501" s="44">
        <v>39245</v>
      </c>
    </row>
    <row r="502" spans="1:14" ht="31.5" outlineLevel="1">
      <c r="A502" s="46">
        <v>90.7</v>
      </c>
      <c r="B502" s="12" t="s">
        <v>485</v>
      </c>
      <c r="C502" s="13" t="s">
        <v>83</v>
      </c>
      <c r="D502" s="13" t="s">
        <v>140</v>
      </c>
      <c r="E502" s="46">
        <v>13</v>
      </c>
      <c r="F502" s="43" t="s">
        <v>950</v>
      </c>
      <c r="G502" s="15" t="s">
        <v>825</v>
      </c>
      <c r="H502" s="12" t="s">
        <v>485</v>
      </c>
      <c r="I502" s="15"/>
      <c r="J502" s="14" t="s">
        <v>174</v>
      </c>
      <c r="K502" s="14" t="s">
        <v>174</v>
      </c>
      <c r="L502" s="44">
        <v>39185</v>
      </c>
      <c r="M502" s="11" t="s">
        <v>345</v>
      </c>
    </row>
    <row r="503" spans="1:14" ht="21" outlineLevel="1">
      <c r="A503" s="46">
        <v>450</v>
      </c>
      <c r="B503" s="12" t="s">
        <v>485</v>
      </c>
      <c r="C503" s="13" t="s">
        <v>51</v>
      </c>
      <c r="D503" s="13" t="s">
        <v>486</v>
      </c>
      <c r="E503" s="46">
        <v>13</v>
      </c>
      <c r="F503" s="43">
        <v>7.25</v>
      </c>
      <c r="G503" s="13" t="s">
        <v>172</v>
      </c>
      <c r="H503" s="12" t="s">
        <v>485</v>
      </c>
      <c r="I503" s="15" t="s">
        <v>879</v>
      </c>
      <c r="J503" s="15"/>
      <c r="L503" s="44"/>
    </row>
    <row r="504" spans="1:14" ht="21" outlineLevel="1">
      <c r="A504" s="46">
        <v>426</v>
      </c>
      <c r="B504" s="12" t="s">
        <v>485</v>
      </c>
      <c r="C504" s="13" t="s">
        <v>51</v>
      </c>
      <c r="D504" s="13" t="s">
        <v>486</v>
      </c>
      <c r="F504" s="43"/>
      <c r="G504" s="17" t="s">
        <v>977</v>
      </c>
      <c r="H504" s="17"/>
      <c r="I504" s="17"/>
      <c r="L504" s="14"/>
      <c r="M504" s="11" t="s">
        <v>345</v>
      </c>
    </row>
    <row r="505" spans="1:14">
      <c r="C505" s="13"/>
      <c r="D505" s="13"/>
      <c r="F505" s="43"/>
      <c r="G505" s="17"/>
      <c r="H505" s="17"/>
      <c r="I505" s="17"/>
      <c r="L505" s="14"/>
    </row>
    <row r="506" spans="1:14">
      <c r="B506" s="92" t="s">
        <v>485</v>
      </c>
      <c r="C506" s="13"/>
      <c r="D506" s="13"/>
      <c r="E506" s="93">
        <f>SUM(E489:E505)</f>
        <v>49</v>
      </c>
      <c r="F506" s="43"/>
      <c r="G506" s="17"/>
      <c r="H506" s="17"/>
      <c r="I506" s="17"/>
      <c r="L506" s="14"/>
    </row>
    <row r="507" spans="1:14">
      <c r="C507" s="13"/>
      <c r="D507" s="13"/>
      <c r="F507" s="43"/>
      <c r="L507" s="14"/>
    </row>
    <row r="508" spans="1:14" outlineLevel="1">
      <c r="B508" s="92" t="s">
        <v>175</v>
      </c>
      <c r="C508" s="13"/>
      <c r="D508" s="13"/>
      <c r="E508" s="92" t="s">
        <v>175</v>
      </c>
      <c r="F508" s="43"/>
      <c r="L508" s="14"/>
    </row>
    <row r="509" spans="1:14" ht="21" outlineLevel="1">
      <c r="A509" s="46">
        <v>490</v>
      </c>
      <c r="B509" s="12" t="s">
        <v>175</v>
      </c>
      <c r="C509" s="13" t="s">
        <v>52</v>
      </c>
      <c r="D509" s="21" t="s">
        <v>874</v>
      </c>
      <c r="E509" s="46">
        <v>20</v>
      </c>
      <c r="F509" s="43"/>
      <c r="G509" s="16" t="s">
        <v>179</v>
      </c>
      <c r="H509" s="16" t="s">
        <v>175</v>
      </c>
      <c r="I509" s="16"/>
      <c r="L509" s="44">
        <v>39287</v>
      </c>
    </row>
    <row r="510" spans="1:14" outlineLevel="1">
      <c r="A510" s="46">
        <v>435</v>
      </c>
      <c r="B510" s="12" t="s">
        <v>175</v>
      </c>
      <c r="C510" s="13" t="s">
        <v>52</v>
      </c>
      <c r="D510" s="21" t="s">
        <v>76</v>
      </c>
      <c r="E510" s="46">
        <v>5</v>
      </c>
      <c r="F510" s="66"/>
      <c r="G510" s="15" t="s">
        <v>180</v>
      </c>
      <c r="H510" s="16" t="s">
        <v>175</v>
      </c>
      <c r="I510" s="15" t="s">
        <v>563</v>
      </c>
      <c r="J510" s="15"/>
      <c r="L510" s="44">
        <v>39287</v>
      </c>
      <c r="M510" s="11" t="s">
        <v>344</v>
      </c>
      <c r="N510" s="11">
        <v>1</v>
      </c>
    </row>
    <row r="511" spans="1:14" ht="21" outlineLevel="1">
      <c r="A511" s="46">
        <v>56</v>
      </c>
      <c r="B511" s="12" t="s">
        <v>175</v>
      </c>
      <c r="C511" s="13" t="s">
        <v>52</v>
      </c>
      <c r="D511" s="21" t="s">
        <v>827</v>
      </c>
      <c r="E511" s="46">
        <v>1</v>
      </c>
      <c r="F511" s="43">
        <v>11.7</v>
      </c>
      <c r="G511" s="15" t="s">
        <v>167</v>
      </c>
      <c r="H511" s="16" t="s">
        <v>175</v>
      </c>
      <c r="I511" s="15"/>
      <c r="L511" s="44">
        <v>39196</v>
      </c>
      <c r="M511" s="11" t="s">
        <v>345</v>
      </c>
    </row>
    <row r="512" spans="1:14" outlineLevel="1">
      <c r="A512" s="46">
        <v>83.7</v>
      </c>
      <c r="B512" s="12" t="s">
        <v>175</v>
      </c>
      <c r="C512" s="13" t="s">
        <v>278</v>
      </c>
      <c r="D512" s="13" t="s">
        <v>490</v>
      </c>
      <c r="E512" s="46">
        <v>5</v>
      </c>
      <c r="F512" s="43">
        <v>6.1</v>
      </c>
      <c r="G512" s="13" t="s">
        <v>151</v>
      </c>
      <c r="H512" s="16" t="s">
        <v>175</v>
      </c>
      <c r="L512" s="14"/>
      <c r="M512" s="11" t="s">
        <v>344</v>
      </c>
      <c r="N512" s="11">
        <v>1</v>
      </c>
    </row>
    <row r="513" spans="1:14" ht="31.5" outlineLevel="1">
      <c r="A513" s="46">
        <v>307</v>
      </c>
      <c r="B513" s="12" t="s">
        <v>175</v>
      </c>
      <c r="C513" s="13" t="s">
        <v>278</v>
      </c>
      <c r="D513" s="13" t="s">
        <v>251</v>
      </c>
      <c r="E513" s="46">
        <v>8</v>
      </c>
      <c r="F513" s="43"/>
      <c r="G513" s="13" t="s">
        <v>856</v>
      </c>
      <c r="H513" s="16" t="s">
        <v>175</v>
      </c>
      <c r="L513" s="14"/>
      <c r="M513" s="11" t="s">
        <v>344</v>
      </c>
      <c r="N513" s="11">
        <v>8</v>
      </c>
    </row>
    <row r="514" spans="1:14" ht="21" outlineLevel="1">
      <c r="A514" s="46">
        <v>310</v>
      </c>
      <c r="B514" s="12" t="s">
        <v>175</v>
      </c>
      <c r="C514" s="13" t="s">
        <v>278</v>
      </c>
      <c r="D514" s="13" t="s">
        <v>491</v>
      </c>
      <c r="E514" s="46">
        <v>8</v>
      </c>
      <c r="F514" s="43">
        <v>5.5</v>
      </c>
      <c r="G514" s="13" t="s">
        <v>257</v>
      </c>
      <c r="H514" s="16" t="s">
        <v>175</v>
      </c>
      <c r="L514" s="14"/>
      <c r="M514" s="11" t="s">
        <v>344</v>
      </c>
      <c r="N514" s="11">
        <v>2</v>
      </c>
    </row>
    <row r="515" spans="1:14" ht="21" outlineLevel="1">
      <c r="A515" s="46">
        <v>388</v>
      </c>
      <c r="B515" s="12" t="s">
        <v>175</v>
      </c>
      <c r="C515" s="13" t="s">
        <v>278</v>
      </c>
      <c r="D515" s="13" t="s">
        <v>492</v>
      </c>
      <c r="E515" s="46">
        <v>5</v>
      </c>
      <c r="F515" s="43">
        <v>6.7</v>
      </c>
      <c r="G515" s="15" t="s">
        <v>163</v>
      </c>
      <c r="H515" s="16" t="s">
        <v>175</v>
      </c>
      <c r="I515" s="15"/>
      <c r="L515" s="14"/>
      <c r="M515" s="11" t="s">
        <v>344</v>
      </c>
      <c r="N515" s="11">
        <v>1</v>
      </c>
    </row>
    <row r="516" spans="1:14" ht="21" outlineLevel="1">
      <c r="A516" s="46">
        <v>428</v>
      </c>
      <c r="B516" s="12" t="s">
        <v>175</v>
      </c>
      <c r="C516" s="13" t="s">
        <v>278</v>
      </c>
      <c r="D516" s="13" t="s">
        <v>1000</v>
      </c>
      <c r="E516" s="46">
        <v>8</v>
      </c>
      <c r="F516" s="62"/>
      <c r="G516" s="13" t="s">
        <v>786</v>
      </c>
      <c r="H516" s="16" t="s">
        <v>175</v>
      </c>
      <c r="L516" s="44">
        <v>39197</v>
      </c>
      <c r="M516" s="11" t="s">
        <v>344</v>
      </c>
      <c r="N516" s="11">
        <v>2</v>
      </c>
    </row>
    <row r="517" spans="1:14" ht="21" outlineLevel="1">
      <c r="A517" s="46">
        <v>468</v>
      </c>
      <c r="B517" s="12" t="s">
        <v>175</v>
      </c>
      <c r="C517" s="13" t="s">
        <v>278</v>
      </c>
      <c r="D517" s="21" t="s">
        <v>493</v>
      </c>
      <c r="E517" s="46">
        <v>8</v>
      </c>
      <c r="F517" s="43"/>
      <c r="G517" s="13" t="s">
        <v>937</v>
      </c>
      <c r="H517" s="16" t="s">
        <v>175</v>
      </c>
      <c r="J517" s="13"/>
      <c r="L517" s="44">
        <v>39287</v>
      </c>
    </row>
    <row r="518" spans="1:14" outlineLevel="1">
      <c r="A518" s="46">
        <v>7</v>
      </c>
      <c r="B518" s="12" t="s">
        <v>175</v>
      </c>
      <c r="C518" s="13" t="s">
        <v>52</v>
      </c>
      <c r="D518" s="13" t="s">
        <v>46</v>
      </c>
      <c r="E518" s="46">
        <v>5</v>
      </c>
      <c r="F518" s="43">
        <v>1.7</v>
      </c>
      <c r="G518" s="13" t="s">
        <v>523</v>
      </c>
      <c r="H518" s="16" t="s">
        <v>175</v>
      </c>
      <c r="L518" s="14"/>
      <c r="M518" s="11" t="s">
        <v>345</v>
      </c>
    </row>
    <row r="519" spans="1:14" outlineLevel="1">
      <c r="A519" s="46">
        <v>8</v>
      </c>
      <c r="B519" s="12" t="s">
        <v>175</v>
      </c>
      <c r="C519" s="13" t="s">
        <v>52</v>
      </c>
      <c r="D519" s="13" t="s">
        <v>46</v>
      </c>
      <c r="E519" s="46">
        <v>5</v>
      </c>
      <c r="F519" s="43">
        <v>1.7</v>
      </c>
      <c r="G519" s="13" t="s">
        <v>901</v>
      </c>
      <c r="H519" s="16" t="s">
        <v>175</v>
      </c>
      <c r="L519" s="14"/>
      <c r="M519" s="11" t="s">
        <v>345</v>
      </c>
    </row>
    <row r="520" spans="1:14" ht="21" outlineLevel="1">
      <c r="A520" s="46">
        <v>16</v>
      </c>
      <c r="B520" s="12" t="s">
        <v>175</v>
      </c>
      <c r="C520" s="13" t="s">
        <v>52</v>
      </c>
      <c r="D520" s="13" t="s">
        <v>47</v>
      </c>
      <c r="E520" s="46">
        <v>5</v>
      </c>
      <c r="F520" s="43">
        <v>1.7</v>
      </c>
      <c r="G520" s="13" t="s">
        <v>604</v>
      </c>
      <c r="H520" s="16" t="s">
        <v>175</v>
      </c>
      <c r="L520" s="14"/>
      <c r="M520" s="11" t="s">
        <v>345</v>
      </c>
    </row>
    <row r="521" spans="1:14" outlineLevel="1">
      <c r="A521" s="46">
        <v>17</v>
      </c>
      <c r="B521" s="12" t="s">
        <v>175</v>
      </c>
      <c r="C521" s="13" t="s">
        <v>52</v>
      </c>
      <c r="D521" s="13" t="s">
        <v>47</v>
      </c>
      <c r="E521" s="46">
        <v>5</v>
      </c>
      <c r="F521" s="43">
        <v>1.7</v>
      </c>
      <c r="G521" s="13" t="s">
        <v>605</v>
      </c>
      <c r="H521" s="16" t="s">
        <v>175</v>
      </c>
      <c r="L521" s="14"/>
      <c r="M521" s="11" t="s">
        <v>345</v>
      </c>
    </row>
    <row r="522" spans="1:14" ht="21" outlineLevel="1">
      <c r="A522" s="46">
        <v>86.2</v>
      </c>
      <c r="B522" s="12" t="s">
        <v>175</v>
      </c>
      <c r="C522" s="13" t="s">
        <v>52</v>
      </c>
      <c r="D522" s="13" t="s">
        <v>991</v>
      </c>
      <c r="E522" s="46">
        <v>2</v>
      </c>
      <c r="F522" s="43">
        <v>2.13</v>
      </c>
      <c r="G522" s="13" t="s">
        <v>479</v>
      </c>
      <c r="H522" s="16" t="s">
        <v>175</v>
      </c>
      <c r="J522" s="14" t="s">
        <v>173</v>
      </c>
      <c r="K522" s="14" t="s">
        <v>175</v>
      </c>
      <c r="L522" s="44">
        <v>39185</v>
      </c>
      <c r="M522" s="11" t="s">
        <v>345</v>
      </c>
    </row>
    <row r="523" spans="1:14" ht="21" outlineLevel="1">
      <c r="A523" s="46">
        <v>88</v>
      </c>
      <c r="B523" s="12" t="s">
        <v>175</v>
      </c>
      <c r="C523" s="13" t="s">
        <v>52</v>
      </c>
      <c r="D523" s="13" t="s">
        <v>656</v>
      </c>
      <c r="E523" s="46">
        <v>3</v>
      </c>
      <c r="F523" s="43">
        <v>3.2</v>
      </c>
      <c r="G523" s="13" t="s">
        <v>48</v>
      </c>
      <c r="H523" s="16" t="s">
        <v>175</v>
      </c>
      <c r="J523" s="14" t="s">
        <v>175</v>
      </c>
      <c r="K523" s="14" t="s">
        <v>175</v>
      </c>
      <c r="L523" s="44">
        <v>39185</v>
      </c>
      <c r="M523" s="11" t="s">
        <v>345</v>
      </c>
    </row>
    <row r="524" spans="1:14" outlineLevel="1">
      <c r="A524" s="46">
        <v>491</v>
      </c>
      <c r="B524" s="12" t="s">
        <v>175</v>
      </c>
      <c r="C524" s="13" t="s">
        <v>52</v>
      </c>
      <c r="D524" s="13" t="s">
        <v>494</v>
      </c>
      <c r="E524" s="46">
        <v>5</v>
      </c>
      <c r="F524" s="43"/>
      <c r="G524" s="13" t="s">
        <v>495</v>
      </c>
      <c r="H524" s="16" t="s">
        <v>175</v>
      </c>
      <c r="L524" s="44">
        <v>39287</v>
      </c>
    </row>
    <row r="525" spans="1:14" ht="21" outlineLevel="1">
      <c r="A525" s="46">
        <v>437</v>
      </c>
      <c r="B525" s="12" t="s">
        <v>175</v>
      </c>
      <c r="C525" s="13" t="s">
        <v>52</v>
      </c>
      <c r="D525" s="13" t="s">
        <v>551</v>
      </c>
      <c r="E525" s="46">
        <v>13</v>
      </c>
      <c r="F525" s="43"/>
      <c r="G525" s="17" t="s">
        <v>181</v>
      </c>
      <c r="H525" s="16" t="s">
        <v>175</v>
      </c>
      <c r="I525" s="17"/>
      <c r="L525" s="44">
        <v>39287</v>
      </c>
      <c r="M525" s="11" t="s">
        <v>345</v>
      </c>
    </row>
    <row r="526" spans="1:14" ht="21" outlineLevel="1">
      <c r="A526" s="46">
        <v>492</v>
      </c>
      <c r="B526" s="12" t="s">
        <v>175</v>
      </c>
      <c r="C526" s="13" t="s">
        <v>52</v>
      </c>
      <c r="D526" s="13" t="s">
        <v>552</v>
      </c>
      <c r="E526" s="46">
        <v>13</v>
      </c>
      <c r="F526" s="43"/>
      <c r="G526" s="13" t="s">
        <v>182</v>
      </c>
      <c r="H526" s="16" t="s">
        <v>175</v>
      </c>
      <c r="L526" s="44">
        <v>39287</v>
      </c>
    </row>
    <row r="527" spans="1:14" outlineLevel="1">
      <c r="A527" s="46">
        <v>493</v>
      </c>
      <c r="B527" s="12" t="s">
        <v>175</v>
      </c>
      <c r="C527" s="13" t="s">
        <v>52</v>
      </c>
      <c r="D527" s="13" t="s">
        <v>553</v>
      </c>
      <c r="E527" s="46">
        <v>5</v>
      </c>
      <c r="F527" s="43"/>
      <c r="G527" s="13" t="s">
        <v>183</v>
      </c>
      <c r="H527" s="16" t="s">
        <v>175</v>
      </c>
      <c r="L527" s="44">
        <v>39287</v>
      </c>
    </row>
    <row r="528" spans="1:14">
      <c r="C528" s="13"/>
      <c r="D528" s="13"/>
      <c r="F528" s="43"/>
      <c r="L528" s="14"/>
    </row>
    <row r="529" spans="1:13">
      <c r="B529" s="92" t="s">
        <v>175</v>
      </c>
      <c r="C529" s="13"/>
      <c r="D529" s="13"/>
      <c r="E529" s="93">
        <f>SUM(E508:E528)</f>
        <v>129</v>
      </c>
      <c r="F529" s="43"/>
      <c r="L529" s="14"/>
    </row>
    <row r="530" spans="1:13">
      <c r="C530" s="13"/>
      <c r="D530" s="13"/>
      <c r="F530" s="43"/>
      <c r="L530" s="14"/>
    </row>
    <row r="531" spans="1:13" outlineLevel="1">
      <c r="B531" s="92" t="s">
        <v>444</v>
      </c>
      <c r="C531" s="13"/>
      <c r="D531" s="13"/>
      <c r="E531" s="92" t="s">
        <v>444</v>
      </c>
      <c r="F531" s="43"/>
      <c r="G531" s="111" t="s">
        <v>114</v>
      </c>
      <c r="L531" s="14"/>
    </row>
    <row r="532" spans="1:13" ht="21" outlineLevel="1">
      <c r="A532" s="46">
        <v>498</v>
      </c>
      <c r="B532" s="12" t="s">
        <v>444</v>
      </c>
      <c r="C532" s="21" t="s">
        <v>116</v>
      </c>
      <c r="D532" s="13"/>
      <c r="F532" s="43"/>
      <c r="G532" s="13" t="s">
        <v>184</v>
      </c>
      <c r="H532" s="13" t="s">
        <v>444</v>
      </c>
      <c r="L532" s="14"/>
    </row>
    <row r="533" spans="1:13" ht="21" outlineLevel="1">
      <c r="A533" s="46">
        <v>86.1</v>
      </c>
      <c r="C533" s="13" t="s">
        <v>52</v>
      </c>
      <c r="D533" s="13" t="s">
        <v>991</v>
      </c>
      <c r="E533" s="46">
        <v>13</v>
      </c>
      <c r="F533" s="43">
        <v>2.13</v>
      </c>
      <c r="G533" s="13" t="s">
        <v>705</v>
      </c>
      <c r="I533" s="15" t="s">
        <v>563</v>
      </c>
      <c r="J533" s="15" t="s">
        <v>173</v>
      </c>
      <c r="K533" s="14" t="s">
        <v>175</v>
      </c>
      <c r="L533" s="44">
        <v>39185</v>
      </c>
      <c r="M533" s="11" t="s">
        <v>345</v>
      </c>
    </row>
    <row r="534" spans="1:13" ht="21" outlineLevel="1">
      <c r="A534" s="46">
        <v>53.2</v>
      </c>
      <c r="C534" s="13" t="s">
        <v>52</v>
      </c>
      <c r="D534" s="21" t="s">
        <v>827</v>
      </c>
      <c r="E534" s="46">
        <v>2</v>
      </c>
      <c r="F534" s="43">
        <v>11.7</v>
      </c>
      <c r="G534" s="17" t="s">
        <v>405</v>
      </c>
      <c r="H534" s="17"/>
      <c r="I534" s="15" t="s">
        <v>879</v>
      </c>
      <c r="J534" s="15"/>
      <c r="L534" s="44">
        <v>39196</v>
      </c>
      <c r="M534" s="11" t="s">
        <v>345</v>
      </c>
    </row>
    <row r="536" spans="1:13" outlineLevel="1">
      <c r="I536" s="15"/>
      <c r="J536" s="15"/>
      <c r="L536" s="44"/>
    </row>
    <row r="538" spans="1:13" ht="31.5" outlineLevel="1">
      <c r="A538" s="46">
        <v>225</v>
      </c>
      <c r="C538" s="13" t="s">
        <v>51</v>
      </c>
      <c r="D538" s="13" t="s">
        <v>850</v>
      </c>
      <c r="E538" s="46">
        <v>5</v>
      </c>
      <c r="F538" s="43">
        <v>7.33</v>
      </c>
      <c r="G538" s="18" t="s">
        <v>851</v>
      </c>
      <c r="H538" s="18"/>
      <c r="I538" s="15"/>
      <c r="J538" s="15"/>
      <c r="L538" s="44"/>
    </row>
    <row r="539" spans="1:13" ht="21" outlineLevel="1">
      <c r="A539" s="46">
        <v>211</v>
      </c>
      <c r="C539" s="13" t="s">
        <v>353</v>
      </c>
      <c r="D539" s="13" t="s">
        <v>354</v>
      </c>
      <c r="E539" s="46">
        <v>5</v>
      </c>
      <c r="F539" s="43"/>
      <c r="G539" s="13" t="s">
        <v>355</v>
      </c>
      <c r="J539" s="15"/>
      <c r="L539" s="44">
        <v>39280</v>
      </c>
    </row>
    <row r="540" spans="1:13" ht="21" outlineLevel="1">
      <c r="A540" s="46">
        <v>221.2</v>
      </c>
      <c r="B540" s="12" t="s">
        <v>444</v>
      </c>
      <c r="C540" s="13" t="s">
        <v>340</v>
      </c>
      <c r="D540" s="21" t="s">
        <v>364</v>
      </c>
      <c r="F540" s="43"/>
      <c r="G540" s="13" t="s">
        <v>213</v>
      </c>
      <c r="H540" s="13" t="s">
        <v>444</v>
      </c>
      <c r="L540" s="14"/>
    </row>
    <row r="541" spans="1:13" ht="21" outlineLevel="1">
      <c r="A541" s="46">
        <v>221.3</v>
      </c>
      <c r="B541" s="12" t="s">
        <v>444</v>
      </c>
      <c r="C541" s="13" t="s">
        <v>52</v>
      </c>
      <c r="D541" s="21" t="s">
        <v>364</v>
      </c>
      <c r="F541" s="43"/>
      <c r="G541" s="13" t="s">
        <v>214</v>
      </c>
      <c r="H541" s="13" t="s">
        <v>444</v>
      </c>
      <c r="L541" s="14"/>
    </row>
    <row r="542" spans="1:13" ht="21" outlineLevel="1">
      <c r="A542" s="46">
        <v>222</v>
      </c>
      <c r="B542" s="12" t="s">
        <v>444</v>
      </c>
      <c r="C542" s="13" t="s">
        <v>353</v>
      </c>
      <c r="D542" s="21" t="s">
        <v>364</v>
      </c>
      <c r="F542" s="43"/>
      <c r="G542" s="13" t="s">
        <v>271</v>
      </c>
      <c r="H542" s="13" t="s">
        <v>444</v>
      </c>
      <c r="L542" s="14"/>
    </row>
    <row r="543" spans="1:13" ht="21" outlineLevel="1">
      <c r="A543" s="46">
        <v>223</v>
      </c>
      <c r="B543" s="12" t="s">
        <v>444</v>
      </c>
      <c r="C543" s="13" t="s">
        <v>340</v>
      </c>
      <c r="D543" s="21" t="s">
        <v>364</v>
      </c>
      <c r="F543" s="43"/>
      <c r="G543" s="13" t="s">
        <v>660</v>
      </c>
      <c r="H543" s="13" t="s">
        <v>444</v>
      </c>
      <c r="L543" s="14"/>
    </row>
    <row r="544" spans="1:13" ht="21" outlineLevel="1">
      <c r="A544" s="46">
        <v>25</v>
      </c>
      <c r="B544" s="12" t="s">
        <v>444</v>
      </c>
      <c r="C544" s="13" t="s">
        <v>340</v>
      </c>
      <c r="D544" s="21" t="s">
        <v>364</v>
      </c>
      <c r="F544" s="43"/>
      <c r="G544" s="13" t="s">
        <v>661</v>
      </c>
      <c r="H544" s="13" t="s">
        <v>444</v>
      </c>
      <c r="L544" s="14"/>
    </row>
    <row r="545" spans="1:14" ht="21" outlineLevel="1">
      <c r="A545" s="46">
        <v>436</v>
      </c>
      <c r="B545" s="12" t="s">
        <v>444</v>
      </c>
      <c r="C545" s="13" t="s">
        <v>52</v>
      </c>
      <c r="D545" s="21" t="s">
        <v>364</v>
      </c>
      <c r="F545" s="43">
        <v>1.8</v>
      </c>
      <c r="G545" s="110" t="s">
        <v>135</v>
      </c>
      <c r="H545" s="13" t="s">
        <v>444</v>
      </c>
      <c r="I545" s="15" t="s">
        <v>879</v>
      </c>
      <c r="J545" s="15"/>
      <c r="L545" s="44">
        <v>39197</v>
      </c>
      <c r="M545" s="11" t="s">
        <v>344</v>
      </c>
      <c r="N545" s="11">
        <v>5</v>
      </c>
    </row>
    <row r="546" spans="1:14" ht="21" outlineLevel="1">
      <c r="A546" s="46">
        <v>482</v>
      </c>
      <c r="B546" s="12" t="s">
        <v>444</v>
      </c>
      <c r="C546" s="21" t="s">
        <v>115</v>
      </c>
      <c r="D546" s="13" t="s">
        <v>994</v>
      </c>
      <c r="E546" s="46">
        <v>20</v>
      </c>
      <c r="F546" s="43"/>
      <c r="G546" s="13" t="s">
        <v>156</v>
      </c>
      <c r="H546" s="13" t="s">
        <v>444</v>
      </c>
      <c r="L546" s="14"/>
      <c r="M546" s="11" t="s">
        <v>344</v>
      </c>
      <c r="N546" s="11">
        <v>20</v>
      </c>
    </row>
    <row r="547" spans="1:14" ht="21" outlineLevel="1">
      <c r="A547" s="46">
        <v>442</v>
      </c>
      <c r="B547" s="12" t="s">
        <v>444</v>
      </c>
      <c r="C547" s="21" t="s">
        <v>115</v>
      </c>
      <c r="D547" s="21"/>
      <c r="E547" s="46">
        <v>20</v>
      </c>
      <c r="F547" s="43"/>
      <c r="G547" s="13" t="s">
        <v>283</v>
      </c>
      <c r="H547" s="13" t="s">
        <v>444</v>
      </c>
      <c r="J547" s="13"/>
      <c r="L547" s="44">
        <v>39287</v>
      </c>
    </row>
    <row r="548" spans="1:14" ht="31.5" outlineLevel="1">
      <c r="A548" s="46">
        <v>443</v>
      </c>
      <c r="B548" s="12" t="s">
        <v>444</v>
      </c>
      <c r="C548" s="13" t="s">
        <v>52</v>
      </c>
      <c r="D548" s="21" t="s">
        <v>700</v>
      </c>
      <c r="E548" s="46">
        <v>2</v>
      </c>
      <c r="F548" s="43"/>
      <c r="G548" s="13" t="s">
        <v>637</v>
      </c>
      <c r="H548" s="13" t="s">
        <v>444</v>
      </c>
      <c r="I548" s="13" t="s">
        <v>563</v>
      </c>
      <c r="J548" s="13"/>
      <c r="L548" s="44"/>
      <c r="M548" s="11" t="s">
        <v>345</v>
      </c>
    </row>
    <row r="549" spans="1:14" ht="21" outlineLevel="1">
      <c r="A549" s="46">
        <v>212</v>
      </c>
      <c r="B549" s="12" t="s">
        <v>444</v>
      </c>
      <c r="C549" s="13" t="s">
        <v>766</v>
      </c>
      <c r="D549" s="21" t="s">
        <v>700</v>
      </c>
      <c r="E549" s="46">
        <v>3</v>
      </c>
      <c r="F549" s="43"/>
      <c r="G549" s="13" t="s">
        <v>638</v>
      </c>
      <c r="H549" s="13" t="s">
        <v>444</v>
      </c>
      <c r="I549" s="13" t="s">
        <v>563</v>
      </c>
      <c r="J549" s="13"/>
      <c r="L549" s="44"/>
      <c r="M549" s="11" t="s">
        <v>345</v>
      </c>
    </row>
    <row r="550" spans="1:14" ht="21" outlineLevel="1">
      <c r="A550" s="46">
        <v>213</v>
      </c>
      <c r="B550" s="12" t="s">
        <v>444</v>
      </c>
      <c r="C550" s="13" t="s">
        <v>52</v>
      </c>
      <c r="D550" s="21" t="s">
        <v>57</v>
      </c>
      <c r="E550" s="46">
        <v>2</v>
      </c>
      <c r="F550" s="43"/>
      <c r="G550" s="13" t="s">
        <v>363</v>
      </c>
      <c r="H550" s="13" t="s">
        <v>444</v>
      </c>
      <c r="I550" s="13" t="s">
        <v>563</v>
      </c>
      <c r="J550" s="13"/>
      <c r="L550" s="44">
        <v>39287</v>
      </c>
    </row>
    <row r="551" spans="1:14" ht="21" outlineLevel="1">
      <c r="A551" s="46">
        <v>160</v>
      </c>
      <c r="B551" s="12" t="s">
        <v>444</v>
      </c>
      <c r="C551" s="13" t="s">
        <v>52</v>
      </c>
      <c r="D551" s="21" t="s">
        <v>57</v>
      </c>
      <c r="E551" s="46">
        <v>8</v>
      </c>
      <c r="F551" s="43"/>
      <c r="G551" s="13" t="s">
        <v>374</v>
      </c>
      <c r="H551" s="13" t="s">
        <v>444</v>
      </c>
      <c r="I551" s="13" t="s">
        <v>563</v>
      </c>
      <c r="J551" s="13"/>
      <c r="L551" s="44">
        <v>39287</v>
      </c>
    </row>
    <row r="552" spans="1:14" ht="42" outlineLevel="1">
      <c r="A552" s="46">
        <v>53.3</v>
      </c>
      <c r="B552" s="12" t="s">
        <v>444</v>
      </c>
      <c r="C552" s="13" t="s">
        <v>52</v>
      </c>
      <c r="D552" s="21" t="s">
        <v>76</v>
      </c>
      <c r="F552" s="43"/>
      <c r="G552" s="13" t="s">
        <v>136</v>
      </c>
      <c r="H552" s="13" t="s">
        <v>444</v>
      </c>
      <c r="J552" s="13"/>
      <c r="L552" s="44">
        <v>39267</v>
      </c>
    </row>
    <row r="553" spans="1:14" ht="31.5" outlineLevel="1">
      <c r="A553" s="46">
        <v>438</v>
      </c>
      <c r="B553" s="12" t="s">
        <v>444</v>
      </c>
      <c r="C553" s="13" t="s">
        <v>52</v>
      </c>
      <c r="D553" s="21" t="s">
        <v>827</v>
      </c>
      <c r="E553" s="46">
        <v>3</v>
      </c>
      <c r="F553" s="43"/>
      <c r="G553" s="17" t="s">
        <v>185</v>
      </c>
      <c r="H553" s="13" t="s">
        <v>444</v>
      </c>
      <c r="I553" s="17"/>
      <c r="J553" s="13"/>
      <c r="L553" s="44">
        <v>39287</v>
      </c>
    </row>
    <row r="554" spans="1:14" outlineLevel="1">
      <c r="B554" s="12" t="s">
        <v>444</v>
      </c>
      <c r="C554" s="13"/>
      <c r="D554" s="21" t="s">
        <v>42</v>
      </c>
      <c r="F554" s="43"/>
      <c r="G554" s="17" t="s">
        <v>787</v>
      </c>
      <c r="H554" s="17"/>
      <c r="I554" s="17"/>
      <c r="L554" s="44"/>
      <c r="M554" s="11" t="s">
        <v>345</v>
      </c>
      <c r="N554" s="11" t="s">
        <v>969</v>
      </c>
    </row>
    <row r="555" spans="1:14" ht="24" outlineLevel="1">
      <c r="A555" s="77">
        <v>635</v>
      </c>
      <c r="B555" s="72" t="s">
        <v>520</v>
      </c>
      <c r="C555" s="70" t="s">
        <v>227</v>
      </c>
      <c r="D555" s="80" t="s">
        <v>9</v>
      </c>
      <c r="E555" s="80">
        <v>1</v>
      </c>
      <c r="F555" s="43" t="s">
        <v>340</v>
      </c>
      <c r="G555" s="80" t="s">
        <v>677</v>
      </c>
      <c r="H555" s="17"/>
      <c r="I555" s="17"/>
      <c r="L555" s="44"/>
    </row>
    <row r="556" spans="1:14" ht="12.75" outlineLevel="1">
      <c r="A556" s="77">
        <v>734</v>
      </c>
      <c r="B556" s="72" t="s">
        <v>520</v>
      </c>
      <c r="C556" s="70" t="s">
        <v>340</v>
      </c>
      <c r="D556" s="80"/>
      <c r="E556" s="80">
        <v>5</v>
      </c>
      <c r="F556" s="43" t="s">
        <v>340</v>
      </c>
      <c r="G556" s="72" t="s">
        <v>91</v>
      </c>
      <c r="H556" s="17"/>
      <c r="I556" s="17"/>
      <c r="L556" s="44"/>
    </row>
    <row r="557" spans="1:14" ht="24" outlineLevel="1">
      <c r="A557" s="77">
        <v>735</v>
      </c>
      <c r="B557" s="72" t="s">
        <v>520</v>
      </c>
      <c r="C557" s="70" t="s">
        <v>340</v>
      </c>
      <c r="D557" s="80"/>
      <c r="E557" s="80">
        <v>3</v>
      </c>
      <c r="F557" s="43" t="s">
        <v>340</v>
      </c>
      <c r="G557" s="72" t="s">
        <v>517</v>
      </c>
      <c r="H557" s="17"/>
      <c r="I557" s="17"/>
      <c r="L557" s="44"/>
    </row>
    <row r="558" spans="1:14" ht="36" outlineLevel="1">
      <c r="A558" s="77">
        <v>736</v>
      </c>
      <c r="B558" s="72" t="s">
        <v>520</v>
      </c>
      <c r="C558" s="70" t="s">
        <v>340</v>
      </c>
      <c r="D558" s="80"/>
      <c r="E558" s="80">
        <v>2</v>
      </c>
      <c r="F558" s="43" t="s">
        <v>340</v>
      </c>
      <c r="G558" s="72" t="s">
        <v>518</v>
      </c>
      <c r="H558" s="17"/>
      <c r="I558" s="17"/>
      <c r="L558" s="44"/>
    </row>
    <row r="559" spans="1:14" ht="24" outlineLevel="1">
      <c r="A559" s="77">
        <v>737</v>
      </c>
      <c r="B559" s="72" t="s">
        <v>520</v>
      </c>
      <c r="C559" s="70" t="s">
        <v>340</v>
      </c>
      <c r="D559" s="80"/>
      <c r="E559" s="80">
        <v>0</v>
      </c>
      <c r="F559" s="43" t="s">
        <v>340</v>
      </c>
      <c r="G559" s="72" t="s">
        <v>519</v>
      </c>
      <c r="H559" s="17"/>
      <c r="I559" s="17"/>
      <c r="L559" s="44"/>
    </row>
    <row r="560" spans="1:14" ht="24" outlineLevel="1">
      <c r="A560" s="77">
        <v>738</v>
      </c>
      <c r="B560" s="72" t="s">
        <v>520</v>
      </c>
      <c r="C560" s="70" t="s">
        <v>340</v>
      </c>
      <c r="D560" s="80"/>
      <c r="E560" s="80">
        <v>1</v>
      </c>
      <c r="F560" s="43" t="s">
        <v>340</v>
      </c>
      <c r="G560" s="72" t="s">
        <v>978</v>
      </c>
      <c r="H560" s="17"/>
      <c r="I560" s="17"/>
      <c r="L560" s="44"/>
    </row>
    <row r="561" spans="1:12" ht="25.5" outlineLevel="1">
      <c r="A561" s="114">
        <v>739.2</v>
      </c>
      <c r="B561" t="s">
        <v>521</v>
      </c>
      <c r="C561" s="70" t="s">
        <v>340</v>
      </c>
      <c r="D561"/>
      <c r="E561"/>
      <c r="F561" s="43"/>
      <c r="G561" s="67" t="s">
        <v>1064</v>
      </c>
      <c r="H561" s="17"/>
      <c r="I561" s="17"/>
      <c r="L561" s="44"/>
    </row>
    <row r="562" spans="1:12" ht="25.5" outlineLevel="1">
      <c r="A562" s="114">
        <v>739.3</v>
      </c>
      <c r="B562" t="s">
        <v>521</v>
      </c>
      <c r="C562" s="70" t="s">
        <v>340</v>
      </c>
      <c r="D562"/>
      <c r="E562"/>
      <c r="F562" s="43"/>
      <c r="G562" s="67" t="s">
        <v>205</v>
      </c>
      <c r="H562" s="17"/>
      <c r="I562" s="17"/>
      <c r="L562" s="44"/>
    </row>
    <row r="563" spans="1:12" ht="12.75" outlineLevel="1">
      <c r="A563" s="114">
        <v>739.4</v>
      </c>
      <c r="B563" t="s">
        <v>521</v>
      </c>
      <c r="C563" s="70" t="s">
        <v>340</v>
      </c>
      <c r="D563"/>
      <c r="E563"/>
      <c r="F563" s="43"/>
      <c r="G563" s="67" t="s">
        <v>204</v>
      </c>
      <c r="H563" s="17"/>
      <c r="I563" s="17"/>
      <c r="L563" s="44"/>
    </row>
    <row r="564" spans="1:12" ht="25.5" outlineLevel="1">
      <c r="A564" s="114">
        <v>739.1</v>
      </c>
      <c r="B564" t="s">
        <v>666</v>
      </c>
      <c r="C564" s="70" t="s">
        <v>340</v>
      </c>
      <c r="D564"/>
      <c r="E564">
        <v>5</v>
      </c>
      <c r="F564" s="43"/>
      <c r="G564" s="67" t="s">
        <v>203</v>
      </c>
      <c r="H564" s="17"/>
      <c r="I564" s="17"/>
      <c r="L564" s="44"/>
    </row>
    <row r="565" spans="1:12" ht="24" outlineLevel="1">
      <c r="A565" s="77">
        <v>618</v>
      </c>
      <c r="B565" s="72" t="s">
        <v>521</v>
      </c>
      <c r="C565" s="70" t="s">
        <v>416</v>
      </c>
      <c r="D565" s="80" t="s">
        <v>21</v>
      </c>
      <c r="E565" s="80">
        <v>1</v>
      </c>
      <c r="F565" s="43"/>
      <c r="G565" s="72" t="s">
        <v>320</v>
      </c>
      <c r="H565" s="17"/>
      <c r="I565" s="17"/>
      <c r="L565" s="44"/>
    </row>
    <row r="566" spans="1:12" ht="12.75" outlineLevel="1">
      <c r="A566" s="77">
        <v>649.20000000000005</v>
      </c>
      <c r="B566" s="72" t="s">
        <v>521</v>
      </c>
      <c r="C566" s="70" t="s">
        <v>416</v>
      </c>
      <c r="D566" s="80" t="s">
        <v>21</v>
      </c>
      <c r="E566" s="80">
        <v>1</v>
      </c>
      <c r="F566" s="43"/>
      <c r="G566" s="80" t="s">
        <v>835</v>
      </c>
      <c r="H566" s="17"/>
      <c r="I566" s="17"/>
      <c r="L566" s="44"/>
    </row>
    <row r="567" spans="1:12" ht="24" outlineLevel="1">
      <c r="A567" s="77">
        <v>650</v>
      </c>
      <c r="B567" s="72" t="s">
        <v>521</v>
      </c>
      <c r="C567" s="70" t="s">
        <v>416</v>
      </c>
      <c r="D567" s="80" t="s">
        <v>21</v>
      </c>
      <c r="E567" s="80">
        <v>5</v>
      </c>
      <c r="F567" s="43"/>
      <c r="G567" s="80" t="s">
        <v>569</v>
      </c>
      <c r="H567" s="17"/>
      <c r="I567" s="17"/>
      <c r="L567" s="44"/>
    </row>
    <row r="568" spans="1:12" ht="12.75" outlineLevel="1">
      <c r="A568" s="77">
        <v>658</v>
      </c>
      <c r="B568" s="72" t="s">
        <v>521</v>
      </c>
      <c r="C568" s="70" t="s">
        <v>416</v>
      </c>
      <c r="D568" s="80" t="s">
        <v>21</v>
      </c>
      <c r="E568" s="80">
        <v>1</v>
      </c>
      <c r="F568" s="43"/>
      <c r="G568" s="80" t="s">
        <v>958</v>
      </c>
      <c r="H568" s="17"/>
      <c r="I568" s="17"/>
      <c r="L568" s="44"/>
    </row>
    <row r="569" spans="1:12" ht="24" outlineLevel="1">
      <c r="A569" s="77">
        <v>720</v>
      </c>
      <c r="B569" s="72" t="s">
        <v>521</v>
      </c>
      <c r="C569" s="70" t="s">
        <v>416</v>
      </c>
      <c r="D569" s="80" t="s">
        <v>21</v>
      </c>
      <c r="E569" s="80">
        <v>2</v>
      </c>
      <c r="F569" s="43"/>
      <c r="G569" s="80" t="s">
        <v>310</v>
      </c>
      <c r="H569" s="17"/>
      <c r="I569" s="17"/>
      <c r="L569" s="44"/>
    </row>
    <row r="570" spans="1:12" ht="24" outlineLevel="1">
      <c r="A570" s="72">
        <v>701.3</v>
      </c>
      <c r="B570" s="72" t="s">
        <v>521</v>
      </c>
      <c r="C570" s="80" t="s">
        <v>218</v>
      </c>
      <c r="D570" s="55" t="s">
        <v>21</v>
      </c>
      <c r="E570" s="72">
        <v>1</v>
      </c>
      <c r="F570" s="43"/>
      <c r="G570" s="72" t="s">
        <v>216</v>
      </c>
      <c r="H570" s="17"/>
      <c r="I570" s="17"/>
      <c r="L570" s="44"/>
    </row>
    <row r="571" spans="1:12" ht="12.75" outlineLevel="1">
      <c r="A571" s="77">
        <v>615</v>
      </c>
      <c r="B571" s="72" t="s">
        <v>521</v>
      </c>
      <c r="C571" s="70" t="s">
        <v>416</v>
      </c>
      <c r="D571" s="80" t="s">
        <v>21</v>
      </c>
      <c r="E571" s="80">
        <v>2</v>
      </c>
      <c r="F571" s="43"/>
      <c r="G571" s="72" t="s">
        <v>245</v>
      </c>
      <c r="H571" s="17"/>
      <c r="I571" s="17"/>
      <c r="L571" s="44"/>
    </row>
    <row r="572" spans="1:12" ht="24" outlineLevel="1">
      <c r="A572" s="72">
        <v>711</v>
      </c>
      <c r="B572" s="72" t="s">
        <v>521</v>
      </c>
      <c r="C572" s="80" t="s">
        <v>416</v>
      </c>
      <c r="D572" s="55" t="s">
        <v>21</v>
      </c>
      <c r="E572" s="72">
        <v>3</v>
      </c>
      <c r="F572" s="43"/>
      <c r="G572" s="72" t="s">
        <v>215</v>
      </c>
      <c r="H572" s="17"/>
      <c r="I572" s="17"/>
      <c r="L572" s="44"/>
    </row>
    <row r="573" spans="1:12" ht="24" outlineLevel="1">
      <c r="A573" s="77">
        <v>721</v>
      </c>
      <c r="B573" s="72" t="s">
        <v>521</v>
      </c>
      <c r="C573" s="70" t="s">
        <v>416</v>
      </c>
      <c r="D573" s="80" t="s">
        <v>21</v>
      </c>
      <c r="E573" s="80">
        <v>3</v>
      </c>
      <c r="F573" s="43"/>
      <c r="G573" s="80" t="s">
        <v>1065</v>
      </c>
      <c r="H573" s="17"/>
      <c r="I573" s="17"/>
      <c r="L573" s="44"/>
    </row>
    <row r="574" spans="1:12" ht="12.75" outlineLevel="1">
      <c r="A574" s="72">
        <v>717</v>
      </c>
      <c r="B574" s="72" t="s">
        <v>521</v>
      </c>
      <c r="C574" s="72" t="s">
        <v>219</v>
      </c>
      <c r="D574" s="72" t="s">
        <v>225</v>
      </c>
      <c r="E574" s="72">
        <v>5</v>
      </c>
      <c r="F574" s="43"/>
      <c r="G574" s="72" t="s">
        <v>387</v>
      </c>
      <c r="H574" s="17"/>
      <c r="I574" s="17"/>
      <c r="L574" s="44"/>
    </row>
    <row r="575" spans="1:12" ht="12.75" outlineLevel="1">
      <c r="A575" s="77">
        <v>732</v>
      </c>
      <c r="B575" s="77"/>
      <c r="C575" s="77"/>
      <c r="D575" s="80"/>
      <c r="E575" s="77"/>
      <c r="F575" s="43"/>
      <c r="G575" s="72" t="s">
        <v>868</v>
      </c>
      <c r="H575" s="17"/>
      <c r="I575" s="17"/>
      <c r="L575" s="44"/>
    </row>
    <row r="576" spans="1:12" ht="12.75" outlineLevel="1">
      <c r="A576" s="77">
        <v>709.3</v>
      </c>
      <c r="B576" s="72" t="s">
        <v>521</v>
      </c>
      <c r="C576" s="70" t="s">
        <v>219</v>
      </c>
      <c r="D576" s="80" t="s">
        <v>225</v>
      </c>
      <c r="E576" s="80">
        <v>1</v>
      </c>
      <c r="F576" s="43"/>
      <c r="G576" s="80" t="s">
        <v>670</v>
      </c>
      <c r="H576" s="17"/>
      <c r="I576" s="17"/>
      <c r="L576" s="44"/>
    </row>
    <row r="577" spans="1:12" ht="24" outlineLevel="1">
      <c r="A577" s="77">
        <v>745</v>
      </c>
      <c r="B577" s="72" t="s">
        <v>521</v>
      </c>
      <c r="C577" s="70" t="s">
        <v>340</v>
      </c>
      <c r="D577" s="80"/>
      <c r="E577" s="80">
        <v>2</v>
      </c>
      <c r="F577" s="43"/>
      <c r="G577" s="80" t="s">
        <v>671</v>
      </c>
      <c r="H577" s="17"/>
      <c r="I577" s="17"/>
      <c r="L577" s="44"/>
    </row>
    <row r="578" spans="1:12" ht="24" outlineLevel="1">
      <c r="A578" s="77">
        <v>746</v>
      </c>
      <c r="B578" s="72"/>
      <c r="C578" s="70" t="s">
        <v>340</v>
      </c>
      <c r="D578" s="80"/>
      <c r="E578" s="80">
        <v>3</v>
      </c>
      <c r="F578" s="43"/>
      <c r="G578" s="80" t="s">
        <v>672</v>
      </c>
      <c r="H578" s="17"/>
      <c r="I578" s="17"/>
      <c r="L578" s="44"/>
    </row>
    <row r="579" spans="1:12" ht="24" outlineLevel="1">
      <c r="A579" s="77">
        <v>747</v>
      </c>
      <c r="B579" s="72"/>
      <c r="C579" s="70" t="s">
        <v>340</v>
      </c>
      <c r="D579" s="80"/>
      <c r="E579" s="80">
        <v>1</v>
      </c>
      <c r="F579" s="43"/>
      <c r="G579" s="80" t="s">
        <v>673</v>
      </c>
      <c r="H579" s="17"/>
      <c r="I579" s="17"/>
      <c r="L579" s="44"/>
    </row>
    <row r="580" spans="1:12" ht="24" outlineLevel="1">
      <c r="A580" s="77">
        <v>748</v>
      </c>
      <c r="B580" s="72"/>
      <c r="C580" s="70" t="s">
        <v>340</v>
      </c>
      <c r="D580" s="80"/>
      <c r="E580" s="80">
        <v>3</v>
      </c>
      <c r="F580" s="43"/>
      <c r="G580" s="80" t="s">
        <v>707</v>
      </c>
      <c r="H580" s="17"/>
      <c r="I580" s="17"/>
      <c r="L580" s="44"/>
    </row>
    <row r="581" spans="1:12" ht="12.75" outlineLevel="1">
      <c r="A581" s="77">
        <v>749</v>
      </c>
      <c r="B581" s="72"/>
      <c r="C581" s="70" t="s">
        <v>340</v>
      </c>
      <c r="D581" s="80"/>
      <c r="E581" s="80">
        <v>2</v>
      </c>
      <c r="F581" s="43"/>
      <c r="G581" s="80" t="s">
        <v>708</v>
      </c>
      <c r="H581" s="17"/>
      <c r="I581" s="17"/>
      <c r="L581" s="44"/>
    </row>
    <row r="582" spans="1:12" ht="24" outlineLevel="1">
      <c r="A582" s="77">
        <v>750</v>
      </c>
      <c r="B582" s="72"/>
      <c r="C582" s="70" t="s">
        <v>340</v>
      </c>
      <c r="D582" s="80"/>
      <c r="E582" s="80">
        <v>3</v>
      </c>
      <c r="F582" s="43"/>
      <c r="G582" s="80" t="s">
        <v>709</v>
      </c>
      <c r="H582" s="17"/>
      <c r="I582" s="17"/>
      <c r="L582" s="44"/>
    </row>
    <row r="583" spans="1:12" ht="24" outlineLevel="1">
      <c r="A583" s="77">
        <v>751</v>
      </c>
      <c r="B583" s="72"/>
      <c r="C583" s="70" t="s">
        <v>340</v>
      </c>
      <c r="D583" s="80"/>
      <c r="E583" s="80">
        <v>2</v>
      </c>
      <c r="F583" s="43"/>
      <c r="G583" s="80" t="s">
        <v>710</v>
      </c>
      <c r="H583" s="17"/>
      <c r="I583" s="17"/>
      <c r="L583" s="44"/>
    </row>
    <row r="584" spans="1:12" ht="24" outlineLevel="1">
      <c r="A584" s="77">
        <v>752</v>
      </c>
      <c r="B584" s="72"/>
      <c r="C584" s="70" t="s">
        <v>340</v>
      </c>
      <c r="D584" s="80"/>
      <c r="E584" s="80">
        <v>3</v>
      </c>
      <c r="F584" s="43"/>
      <c r="G584" s="80" t="s">
        <v>711</v>
      </c>
      <c r="H584" s="17"/>
      <c r="I584" s="17"/>
      <c r="L584" s="44"/>
    </row>
    <row r="585" spans="1:12" ht="24" outlineLevel="1">
      <c r="A585" s="77">
        <v>753</v>
      </c>
      <c r="B585" s="72"/>
      <c r="C585" s="70" t="s">
        <v>340</v>
      </c>
      <c r="D585" s="80"/>
      <c r="E585" s="80">
        <v>1</v>
      </c>
      <c r="F585" s="43"/>
      <c r="G585" s="80" t="s">
        <v>712</v>
      </c>
      <c r="H585" s="17"/>
      <c r="I585" s="17"/>
      <c r="L585" s="44"/>
    </row>
    <row r="587" spans="1:12" ht="24" outlineLevel="1">
      <c r="A587" s="77">
        <v>755</v>
      </c>
      <c r="B587" s="72"/>
      <c r="C587" s="70" t="s">
        <v>340</v>
      </c>
      <c r="D587" s="80"/>
      <c r="E587" s="80">
        <v>1</v>
      </c>
      <c r="F587" s="43"/>
      <c r="G587" s="80" t="s">
        <v>714</v>
      </c>
      <c r="H587" s="17"/>
      <c r="I587" s="17"/>
      <c r="L587" s="44"/>
    </row>
    <row r="588" spans="1:12" ht="24" outlineLevel="1">
      <c r="A588" s="77">
        <v>756</v>
      </c>
      <c r="B588" s="72"/>
      <c r="C588" s="70" t="s">
        <v>340</v>
      </c>
      <c r="D588" s="21" t="s">
        <v>749</v>
      </c>
      <c r="E588" s="80"/>
      <c r="F588" s="43"/>
      <c r="G588" s="80" t="s">
        <v>513</v>
      </c>
      <c r="H588" s="17"/>
      <c r="I588" s="17"/>
      <c r="L588" s="44"/>
    </row>
    <row r="589" spans="1:12" ht="24" outlineLevel="1">
      <c r="A589" s="77">
        <v>757</v>
      </c>
      <c r="B589" s="72"/>
      <c r="C589" s="70" t="s">
        <v>340</v>
      </c>
      <c r="D589" s="80"/>
      <c r="E589" s="80"/>
      <c r="F589" s="43"/>
      <c r="G589" s="80" t="s">
        <v>512</v>
      </c>
      <c r="H589" s="17"/>
      <c r="I589" s="17"/>
      <c r="L589" s="44"/>
    </row>
    <row r="590" spans="1:12" ht="24" outlineLevel="1">
      <c r="A590" s="70">
        <v>758</v>
      </c>
      <c r="C590" s="13" t="s">
        <v>514</v>
      </c>
      <c r="D590" s="21"/>
      <c r="F590" s="43"/>
      <c r="G590" s="147" t="s">
        <v>515</v>
      </c>
      <c r="H590" s="17"/>
      <c r="I590" s="17"/>
      <c r="L590" s="44"/>
    </row>
    <row r="591" spans="1:12" ht="36" outlineLevel="1">
      <c r="A591" s="70">
        <v>759.1</v>
      </c>
      <c r="C591" s="13" t="s">
        <v>146</v>
      </c>
      <c r="D591" s="21" t="s">
        <v>170</v>
      </c>
      <c r="F591" s="43"/>
      <c r="G591" s="147" t="s">
        <v>169</v>
      </c>
      <c r="H591" s="17"/>
      <c r="I591" s="17"/>
      <c r="L591" s="44"/>
    </row>
    <row r="592" spans="1:12" ht="36" outlineLevel="1">
      <c r="A592" s="70">
        <v>758.2</v>
      </c>
      <c r="C592" s="13" t="s">
        <v>146</v>
      </c>
      <c r="D592" s="21" t="s">
        <v>170</v>
      </c>
      <c r="F592" s="43"/>
      <c r="G592" s="147" t="s">
        <v>171</v>
      </c>
      <c r="H592" s="17"/>
      <c r="I592" s="17"/>
      <c r="L592" s="44"/>
    </row>
    <row r="593" spans="1:14" ht="24" outlineLevel="1">
      <c r="A593" s="70">
        <v>760</v>
      </c>
      <c r="C593" s="13" t="s">
        <v>146</v>
      </c>
      <c r="D593" s="21" t="s">
        <v>148</v>
      </c>
      <c r="F593" s="43"/>
      <c r="G593" s="147" t="s">
        <v>147</v>
      </c>
      <c r="H593" s="17"/>
      <c r="I593" s="17"/>
      <c r="L593" s="44"/>
    </row>
    <row r="594" spans="1:14" ht="24" outlineLevel="1">
      <c r="A594" s="70">
        <v>761</v>
      </c>
      <c r="C594" s="13" t="s">
        <v>146</v>
      </c>
      <c r="D594" s="21" t="s">
        <v>149</v>
      </c>
      <c r="F594" s="43"/>
      <c r="G594" s="147" t="s">
        <v>150</v>
      </c>
      <c r="H594" s="17"/>
      <c r="I594" s="17"/>
      <c r="L594" s="44"/>
    </row>
    <row r="595" spans="1:14" outlineLevel="1">
      <c r="A595" s="70">
        <v>762</v>
      </c>
      <c r="C595" s="13" t="s">
        <v>340</v>
      </c>
      <c r="D595" s="21" t="s">
        <v>744</v>
      </c>
      <c r="F595" s="43"/>
      <c r="G595" s="147" t="s">
        <v>745</v>
      </c>
      <c r="H595" s="17"/>
      <c r="I595" s="17"/>
      <c r="L595" s="44"/>
    </row>
    <row r="596" spans="1:14" ht="24" outlineLevel="1">
      <c r="A596" s="70">
        <v>763</v>
      </c>
      <c r="C596" s="13" t="s">
        <v>146</v>
      </c>
      <c r="D596" s="21" t="s">
        <v>1066</v>
      </c>
      <c r="F596" s="43"/>
      <c r="G596" s="147" t="s">
        <v>746</v>
      </c>
      <c r="H596" s="17"/>
      <c r="I596" s="17"/>
      <c r="L596" s="44"/>
    </row>
    <row r="597" spans="1:14" outlineLevel="1">
      <c r="A597" s="70">
        <v>764</v>
      </c>
      <c r="C597" s="13" t="s">
        <v>340</v>
      </c>
      <c r="D597" s="21" t="s">
        <v>747</v>
      </c>
      <c r="F597" s="43"/>
      <c r="G597" s="147" t="s">
        <v>748</v>
      </c>
      <c r="H597" s="17"/>
      <c r="I597" s="17"/>
      <c r="L597" s="44"/>
    </row>
    <row r="598" spans="1:14" outlineLevel="1">
      <c r="A598" s="70">
        <v>765</v>
      </c>
      <c r="C598" s="13" t="s">
        <v>340</v>
      </c>
      <c r="D598" s="21" t="s">
        <v>750</v>
      </c>
      <c r="F598" s="43"/>
      <c r="G598" s="147" t="s">
        <v>751</v>
      </c>
      <c r="H598" s="17"/>
      <c r="I598" s="17"/>
      <c r="L598" s="44"/>
    </row>
    <row r="599" spans="1:14" outlineLevel="1">
      <c r="A599" s="70">
        <v>766</v>
      </c>
      <c r="C599" s="13" t="s">
        <v>340</v>
      </c>
      <c r="D599" s="21" t="s">
        <v>752</v>
      </c>
      <c r="F599" s="43"/>
      <c r="G599" s="147" t="s">
        <v>753</v>
      </c>
      <c r="H599" s="17"/>
      <c r="I599" s="17"/>
      <c r="L599" s="44"/>
    </row>
    <row r="600" spans="1:14" ht="38.25" outlineLevel="1">
      <c r="A600" s="70">
        <v>767</v>
      </c>
      <c r="C600" s="13" t="s">
        <v>340</v>
      </c>
      <c r="D600" s="21" t="s">
        <v>530</v>
      </c>
      <c r="F600" s="43"/>
      <c r="G600" s="156" t="s">
        <v>1067</v>
      </c>
      <c r="H600" s="17"/>
      <c r="I600" s="17"/>
      <c r="L600" s="44"/>
    </row>
    <row r="601" spans="1:14" ht="60" outlineLevel="1">
      <c r="A601" s="70">
        <v>768</v>
      </c>
      <c r="C601" s="13" t="s">
        <v>474</v>
      </c>
      <c r="D601" s="21"/>
      <c r="F601" s="43"/>
      <c r="G601" s="147" t="s">
        <v>1068</v>
      </c>
      <c r="H601" s="17"/>
      <c r="I601" s="17"/>
      <c r="L601" s="44"/>
    </row>
    <row r="602" spans="1:14" ht="24" outlineLevel="1">
      <c r="A602" s="70">
        <v>769</v>
      </c>
      <c r="C602" s="13" t="s">
        <v>340</v>
      </c>
      <c r="D602" s="21" t="s">
        <v>1071</v>
      </c>
      <c r="F602" s="43"/>
      <c r="G602" s="147" t="s">
        <v>1070</v>
      </c>
      <c r="H602" s="17"/>
      <c r="I602" s="17"/>
      <c r="L602" s="44"/>
    </row>
    <row r="603" spans="1:14" outlineLevel="1">
      <c r="A603" s="70">
        <v>770</v>
      </c>
      <c r="C603" s="13" t="s">
        <v>1073</v>
      </c>
      <c r="D603" s="21" t="s">
        <v>1072</v>
      </c>
      <c r="F603" s="43"/>
      <c r="G603" s="147" t="s">
        <v>1074</v>
      </c>
      <c r="H603" s="17"/>
      <c r="I603" s="17"/>
      <c r="L603" s="44"/>
    </row>
    <row r="604" spans="1:14" ht="24" outlineLevel="1">
      <c r="A604" s="70">
        <v>782</v>
      </c>
      <c r="C604" s="13"/>
      <c r="D604" s="21"/>
      <c r="F604" s="43"/>
      <c r="G604" s="147" t="s">
        <v>1179</v>
      </c>
      <c r="H604" s="17"/>
      <c r="I604" s="17"/>
      <c r="L604" s="44"/>
    </row>
    <row r="605" spans="1:14" ht="36" outlineLevel="1">
      <c r="A605" s="70">
        <v>787</v>
      </c>
      <c r="C605" s="13"/>
      <c r="D605" s="21"/>
      <c r="F605" s="43"/>
      <c r="G605" s="174" t="s">
        <v>1187</v>
      </c>
      <c r="H605" s="17"/>
      <c r="I605" s="17"/>
      <c r="L605" s="44"/>
    </row>
    <row r="606" spans="1:14" outlineLevel="1">
      <c r="A606" s="70">
        <v>791</v>
      </c>
      <c r="C606" s="13"/>
      <c r="D606" s="21"/>
      <c r="F606" s="43"/>
      <c r="G606" s="174" t="s">
        <v>1204</v>
      </c>
      <c r="H606" s="17"/>
      <c r="I606" s="17"/>
      <c r="L606" s="44"/>
      <c r="N606" s="11" t="s">
        <v>1203</v>
      </c>
    </row>
    <row r="607" spans="1:14" ht="24" outlineLevel="1">
      <c r="A607" s="70">
        <v>792</v>
      </c>
      <c r="C607" s="13"/>
      <c r="D607" s="21"/>
      <c r="F607" s="43"/>
      <c r="G607" s="177" t="s">
        <v>1205</v>
      </c>
      <c r="H607" s="17"/>
      <c r="I607" s="17"/>
      <c r="L607" s="44"/>
      <c r="N607" s="11" t="s">
        <v>1206</v>
      </c>
    </row>
    <row r="608" spans="1:14">
      <c r="C608" s="13"/>
      <c r="D608" s="21"/>
      <c r="F608" s="43"/>
      <c r="G608" s="17"/>
      <c r="H608" s="17"/>
      <c r="I608" s="17"/>
      <c r="L608" s="44"/>
    </row>
    <row r="609" spans="1:14">
      <c r="B609" s="92" t="s">
        <v>444</v>
      </c>
      <c r="C609" s="13"/>
      <c r="D609" s="21"/>
      <c r="E609" s="93">
        <f>SUM(E531:E608)</f>
        <v>146</v>
      </c>
      <c r="F609" s="43"/>
      <c r="G609" s="17"/>
      <c r="H609" s="17"/>
      <c r="I609" s="17"/>
      <c r="L609" s="44"/>
    </row>
    <row r="610" spans="1:14">
      <c r="A610" s="48"/>
      <c r="C610" s="13"/>
      <c r="D610" s="13"/>
      <c r="E610" s="93"/>
      <c r="F610" s="43"/>
      <c r="G610" s="101"/>
      <c r="H610" s="101"/>
      <c r="I610" s="101"/>
      <c r="L610" s="14"/>
    </row>
    <row r="611" spans="1:14" s="28" customFormat="1">
      <c r="A611" s="50" t="str">
        <f>"Next Feature:" &amp; (1 +MAX(A1:A610))</f>
        <v>Next Feature:795</v>
      </c>
      <c r="B611" s="31"/>
      <c r="C611" s="31"/>
      <c r="D611" s="48" t="s">
        <v>482</v>
      </c>
      <c r="E611" s="52">
        <f>SUM(E424:E610)/2</f>
        <v>640</v>
      </c>
      <c r="F611" s="33"/>
      <c r="G611" s="32"/>
      <c r="H611" s="32"/>
      <c r="I611" s="32"/>
      <c r="J611" s="31"/>
      <c r="K611" s="31"/>
      <c r="L611" s="31"/>
      <c r="N611" s="52">
        <f>SUM(N373:N610)</f>
        <v>43</v>
      </c>
    </row>
    <row r="612" spans="1:14">
      <c r="E612" s="53" t="s">
        <v>199</v>
      </c>
      <c r="F612" s="42"/>
      <c r="L612" s="14"/>
    </row>
    <row r="613" spans="1:14">
      <c r="C613" s="146" t="s">
        <v>981</v>
      </c>
      <c r="D613" s="146" t="s">
        <v>980</v>
      </c>
      <c r="E613" s="54"/>
      <c r="F613" s="42"/>
    </row>
    <row r="614" spans="1:14">
      <c r="C614" s="12">
        <v>0.9</v>
      </c>
      <c r="D614" s="145">
        <v>0.95</v>
      </c>
      <c r="E614" s="12">
        <v>46</v>
      </c>
      <c r="F614" s="42" t="s">
        <v>824</v>
      </c>
      <c r="G614" s="13" t="str">
        <f>"At "&amp;C614&amp;" FP per developer day, elapsed time to complete "&amp;E611&amp;" feature points. Starting on "&amp;DAY(G615)&amp;"/"&amp;MONTH(G615)&amp;"/"&amp;YEAR(G615)</f>
        <v>At 0.9 FP per developer day, elapsed time to complete 640 feature points. Starting on 28/1/2008</v>
      </c>
      <c r="H614" s="13" t="s">
        <v>823</v>
      </c>
      <c r="I614" s="13" t="s">
        <v>822</v>
      </c>
    </row>
    <row r="615" spans="1:14" ht="31.5">
      <c r="A615" s="132" t="s">
        <v>436</v>
      </c>
      <c r="B615" s="127" t="s">
        <v>788</v>
      </c>
      <c r="C615" s="127" t="s">
        <v>544</v>
      </c>
      <c r="D615" s="127" t="s">
        <v>789</v>
      </c>
      <c r="E615" s="127" t="s">
        <v>790</v>
      </c>
      <c r="F615" s="128" t="s">
        <v>791</v>
      </c>
      <c r="G615" s="130">
        <v>39475</v>
      </c>
    </row>
    <row r="616" spans="1:14" ht="12.75">
      <c r="A616" s="12"/>
      <c r="B616" s="12">
        <v>2</v>
      </c>
      <c r="C616" s="142">
        <f>1.8*C$614*D$614</f>
        <v>1.5389999999999999</v>
      </c>
      <c r="D616" s="142">
        <f>C616*5</f>
        <v>7.6949999999999994</v>
      </c>
      <c r="E616" s="125">
        <f>E$611/D616</f>
        <v>83.170890188434058</v>
      </c>
      <c r="F616" s="126">
        <f>E616/$E$614+(E616/$E$614)*(52-$E$614)/52</f>
        <v>2.0166854644352741</v>
      </c>
      <c r="G616" s="130">
        <f>G$615+F616*365</f>
        <v>40211.090194518874</v>
      </c>
      <c r="H616" s="129">
        <v>6825</v>
      </c>
      <c r="I616" s="129">
        <f>H616*F616*52</f>
        <v>715721.67132807884</v>
      </c>
    </row>
    <row r="617" spans="1:14">
      <c r="B617" s="12">
        <v>4</v>
      </c>
      <c r="C617" s="142">
        <f>3.5*C$614*D$614</f>
        <v>2.9924999999999997</v>
      </c>
      <c r="D617" s="142">
        <f>C617*5</f>
        <v>14.962499999999999</v>
      </c>
      <c r="E617" s="125">
        <f>E$611/D617</f>
        <v>42.773600668337515</v>
      </c>
      <c r="F617" s="126">
        <f>E617/$E$614+(E617/$E$614)*(52-$E$614)/52</f>
        <v>1.0371525245667124</v>
      </c>
      <c r="G617" s="130">
        <f>G$615+F617*365</f>
        <v>39853.560671466847</v>
      </c>
      <c r="H617" s="129">
        <v>12425</v>
      </c>
      <c r="I617" s="129">
        <f>H617*F617*52</f>
        <v>670104.24612255278</v>
      </c>
    </row>
    <row r="618" spans="1:14" ht="12.75">
      <c r="A618" s="92" t="s">
        <v>983</v>
      </c>
      <c r="E618" s="125"/>
      <c r="F618" s="126"/>
      <c r="G618" s="131" t="s">
        <v>198</v>
      </c>
      <c r="H618" s="129"/>
      <c r="I618" s="129"/>
    </row>
    <row r="619" spans="1:14" ht="12.75">
      <c r="A619" s="12" t="str">
        <f>B$435</f>
        <v>High 1st</v>
      </c>
      <c r="B619" s="12">
        <v>2</v>
      </c>
      <c r="C619" s="142">
        <f>1.8*C$614*D$614</f>
        <v>1.5389999999999999</v>
      </c>
      <c r="D619" s="142">
        <f t="shared" ref="D619:D625" si="1">C619*5</f>
        <v>7.6949999999999994</v>
      </c>
      <c r="E619" s="125">
        <f>E$435/D619</f>
        <v>7.6673164392462647</v>
      </c>
      <c r="F619" s="126">
        <f t="shared" ref="F619:F625" si="2">E619/$E$614+(E619/$E$614)*(52-$E$614)/52</f>
        <v>0.18591319125262681</v>
      </c>
      <c r="G619" s="130">
        <f>G$615+F619*365+15</f>
        <v>39557.858314807207</v>
      </c>
    </row>
    <row r="620" spans="1:14" ht="12.75">
      <c r="A620" s="12" t="str">
        <f>B$458</f>
        <v>High</v>
      </c>
      <c r="B620" s="12">
        <v>2</v>
      </c>
      <c r="C620" s="142">
        <f t="shared" ref="C620:C625" si="3">1.8*C$614*D$614</f>
        <v>1.5389999999999999</v>
      </c>
      <c r="D620" s="142">
        <f t="shared" si="1"/>
        <v>7.6949999999999994</v>
      </c>
      <c r="E620" s="125">
        <f>E$458/D620</f>
        <v>14.554905782975959</v>
      </c>
      <c r="F620" s="126">
        <f t="shared" si="2"/>
        <v>0.3529199562761729</v>
      </c>
      <c r="G620" s="130">
        <f t="shared" ref="G620:G625" si="4">G619+F620*365</f>
        <v>39686.674098848009</v>
      </c>
    </row>
    <row r="621" spans="1:14" ht="12.75">
      <c r="A621" s="12" t="str">
        <f>B$467</f>
        <v>reports (high?)</v>
      </c>
      <c r="B621" s="12">
        <v>2</v>
      </c>
      <c r="C621" s="142">
        <f t="shared" si="3"/>
        <v>1.5389999999999999</v>
      </c>
      <c r="D621" s="142">
        <f t="shared" si="1"/>
        <v>7.6949999999999994</v>
      </c>
      <c r="E621" s="125">
        <f>E$467/D621</f>
        <v>6.3677712800519819</v>
      </c>
      <c r="F621" s="126">
        <f t="shared" si="2"/>
        <v>0.15440248087082564</v>
      </c>
      <c r="G621" s="130">
        <f t="shared" si="4"/>
        <v>39743.031004365861</v>
      </c>
    </row>
    <row r="622" spans="1:14" ht="12.75">
      <c r="A622" s="12" t="str">
        <f>B$487</f>
        <v>Med Jan 08</v>
      </c>
      <c r="B622" s="12">
        <v>2</v>
      </c>
      <c r="C622" s="142">
        <f t="shared" si="3"/>
        <v>1.5389999999999999</v>
      </c>
      <c r="D622" s="142">
        <f t="shared" si="1"/>
        <v>7.6949999999999994</v>
      </c>
      <c r="E622" s="125">
        <f>E$487/D622</f>
        <v>12.475633528265108</v>
      </c>
      <c r="F622" s="126">
        <f t="shared" si="2"/>
        <v>0.30250281966529108</v>
      </c>
      <c r="G622" s="130">
        <f t="shared" si="4"/>
        <v>39853.44453354369</v>
      </c>
    </row>
    <row r="623" spans="1:14" ht="12.75">
      <c r="A623" s="12" t="str">
        <f>B$506</f>
        <v>Med Feb 08</v>
      </c>
      <c r="B623" s="12">
        <v>2</v>
      </c>
      <c r="C623" s="142">
        <f t="shared" si="3"/>
        <v>1.5389999999999999</v>
      </c>
      <c r="D623" s="142">
        <f t="shared" si="1"/>
        <v>7.6949999999999994</v>
      </c>
      <c r="E623" s="125">
        <f>E$506/D623</f>
        <v>6.3677712800519819</v>
      </c>
      <c r="F623" s="126">
        <f t="shared" si="2"/>
        <v>0.15440248087082564</v>
      </c>
      <c r="G623" s="130">
        <f t="shared" si="4"/>
        <v>39909.801439061543</v>
      </c>
    </row>
    <row r="624" spans="1:14" ht="12.75">
      <c r="A624" s="12" t="str">
        <f>B$529</f>
        <v>Low</v>
      </c>
      <c r="B624" s="12">
        <v>2</v>
      </c>
      <c r="C624" s="142">
        <f t="shared" si="3"/>
        <v>1.5389999999999999</v>
      </c>
      <c r="D624" s="142">
        <f t="shared" si="1"/>
        <v>7.6949999999999994</v>
      </c>
      <c r="E624" s="125">
        <f>E$529/D624</f>
        <v>16.764132553606238</v>
      </c>
      <c r="F624" s="126">
        <f t="shared" si="2"/>
        <v>0.4064881639252349</v>
      </c>
      <c r="G624" s="130">
        <f t="shared" si="4"/>
        <v>40058.169618894251</v>
      </c>
    </row>
    <row r="625" spans="1:7" ht="12.75">
      <c r="A625" s="12" t="str">
        <f>B$609</f>
        <v>TBC</v>
      </c>
      <c r="B625" s="12">
        <v>2</v>
      </c>
      <c r="C625" s="142">
        <f t="shared" si="3"/>
        <v>1.5389999999999999</v>
      </c>
      <c r="D625" s="142">
        <f t="shared" si="1"/>
        <v>7.6949999999999994</v>
      </c>
      <c r="E625" s="125">
        <f>E$609/D625</f>
        <v>18.973359324236519</v>
      </c>
      <c r="F625" s="126">
        <f t="shared" si="2"/>
        <v>0.46005637157429691</v>
      </c>
      <c r="G625" s="130">
        <f t="shared" si="4"/>
        <v>40226.090194518867</v>
      </c>
    </row>
    <row r="626" spans="1:7" ht="12.75">
      <c r="A626" s="12"/>
      <c r="E626" s="125"/>
      <c r="F626" s="126"/>
      <c r="G626" s="130"/>
    </row>
    <row r="627" spans="1:7" ht="12.75">
      <c r="A627" s="12" t="s">
        <v>979</v>
      </c>
      <c r="E627" s="143">
        <f>(G625-G627)/7</f>
        <v>98.298599216981003</v>
      </c>
      <c r="F627" s="126"/>
      <c r="G627" s="144">
        <v>39538</v>
      </c>
    </row>
    <row r="628" spans="1:7" ht="12.75">
      <c r="A628" s="12"/>
      <c r="E628" s="125"/>
      <c r="F628" s="126"/>
      <c r="G628" s="130"/>
    </row>
    <row r="629" spans="1:7" ht="12.75" customHeight="1">
      <c r="A629" s="92" t="s">
        <v>982</v>
      </c>
      <c r="F629" s="42"/>
    </row>
    <row r="630" spans="1:7" ht="12.75">
      <c r="A630" s="12" t="str">
        <f>B$435</f>
        <v>High 1st</v>
      </c>
      <c r="B630" s="12">
        <v>4</v>
      </c>
      <c r="C630" s="142">
        <f>3.5*C$614*D$614</f>
        <v>2.9924999999999997</v>
      </c>
      <c r="D630" s="142">
        <f t="shared" ref="D630:D636" si="5">C630*5</f>
        <v>14.962499999999999</v>
      </c>
      <c r="E630" s="125">
        <f>E$435/D630</f>
        <v>3.9431913116123645</v>
      </c>
      <c r="F630" s="126">
        <f t="shared" ref="F630:F636" si="6">E630/$E$614+(E630/$E$614)*(52-$E$614)/52</f>
        <v>9.561249835849378E-2</v>
      </c>
      <c r="G630" s="130">
        <f>G$615+F630*365+15</f>
        <v>39524.898561900853</v>
      </c>
    </row>
    <row r="631" spans="1:7" ht="12.75">
      <c r="A631" s="12" t="str">
        <f>B$458</f>
        <v>High</v>
      </c>
      <c r="B631" s="12">
        <v>4</v>
      </c>
      <c r="C631" s="142">
        <f t="shared" ref="C631:C636" si="7">3.5*C$614*D$614</f>
        <v>2.9924999999999997</v>
      </c>
      <c r="D631" s="142">
        <f t="shared" si="5"/>
        <v>14.962499999999999</v>
      </c>
      <c r="E631" s="125">
        <f>E$458/D631</f>
        <v>7.4853801169590648</v>
      </c>
      <c r="F631" s="126">
        <f t="shared" si="6"/>
        <v>0.18150169179917464</v>
      </c>
      <c r="G631" s="130">
        <f t="shared" ref="G631:G636" si="8">G630+F631*365</f>
        <v>39591.146679407553</v>
      </c>
    </row>
    <row r="632" spans="1:7" ht="12.75">
      <c r="A632" s="12" t="str">
        <f>B$467</f>
        <v>reports (high?)</v>
      </c>
      <c r="B632" s="12">
        <v>4</v>
      </c>
      <c r="C632" s="142">
        <f t="shared" si="7"/>
        <v>2.9924999999999997</v>
      </c>
      <c r="D632" s="142">
        <f t="shared" si="5"/>
        <v>14.962499999999999</v>
      </c>
      <c r="E632" s="125">
        <f>E$467/D632</f>
        <v>3.2748538011695909</v>
      </c>
      <c r="F632" s="126">
        <f t="shared" si="6"/>
        <v>7.940699016213891E-2</v>
      </c>
      <c r="G632" s="130">
        <f t="shared" si="8"/>
        <v>39620.130230816736</v>
      </c>
    </row>
    <row r="633" spans="1:7" ht="12.75">
      <c r="A633" s="12" t="str">
        <f>B$487</f>
        <v>Med Jan 08</v>
      </c>
      <c r="B633" s="12">
        <v>4</v>
      </c>
      <c r="C633" s="142">
        <f t="shared" si="7"/>
        <v>2.9924999999999997</v>
      </c>
      <c r="D633" s="142">
        <f t="shared" si="5"/>
        <v>14.962499999999999</v>
      </c>
      <c r="E633" s="125">
        <f>E$487/D633</f>
        <v>6.4160401002506271</v>
      </c>
      <c r="F633" s="126">
        <f t="shared" si="6"/>
        <v>0.15557287868500685</v>
      </c>
      <c r="G633" s="130">
        <f t="shared" si="8"/>
        <v>39676.914331536762</v>
      </c>
    </row>
    <row r="634" spans="1:7" ht="12.75">
      <c r="A634" s="12" t="str">
        <f>B$506</f>
        <v>Med Feb 08</v>
      </c>
      <c r="B634" s="12">
        <v>4</v>
      </c>
      <c r="C634" s="142">
        <f t="shared" si="7"/>
        <v>2.9924999999999997</v>
      </c>
      <c r="D634" s="142">
        <f t="shared" si="5"/>
        <v>14.962499999999999</v>
      </c>
      <c r="E634" s="125">
        <f>E$506/D634</f>
        <v>3.2748538011695909</v>
      </c>
      <c r="F634" s="126">
        <f t="shared" si="6"/>
        <v>7.940699016213891E-2</v>
      </c>
      <c r="G634" s="130">
        <f t="shared" si="8"/>
        <v>39705.897882945945</v>
      </c>
    </row>
    <row r="635" spans="1:7" ht="12.75">
      <c r="A635" s="12" t="str">
        <f>B$529</f>
        <v>Low</v>
      </c>
      <c r="B635" s="12">
        <v>4</v>
      </c>
      <c r="C635" s="142">
        <f t="shared" si="7"/>
        <v>2.9924999999999997</v>
      </c>
      <c r="D635" s="142">
        <f t="shared" si="5"/>
        <v>14.962499999999999</v>
      </c>
      <c r="E635" s="125">
        <f>E$529/D635</f>
        <v>8.6215538847117799</v>
      </c>
      <c r="F635" s="126">
        <f t="shared" si="6"/>
        <v>0.20905105573297794</v>
      </c>
      <c r="G635" s="130">
        <f t="shared" si="8"/>
        <v>39782.201518288479</v>
      </c>
    </row>
    <row r="636" spans="1:7" ht="12.75">
      <c r="A636" s="12" t="str">
        <f>B$609</f>
        <v>TBC</v>
      </c>
      <c r="B636" s="12">
        <v>4</v>
      </c>
      <c r="C636" s="142">
        <f t="shared" si="7"/>
        <v>2.9924999999999997</v>
      </c>
      <c r="D636" s="142">
        <f t="shared" si="5"/>
        <v>14.962499999999999</v>
      </c>
      <c r="E636" s="125">
        <f>E$609/D636</f>
        <v>9.7577276524644958</v>
      </c>
      <c r="F636" s="126">
        <f t="shared" si="6"/>
        <v>0.23660041966678125</v>
      </c>
      <c r="G636" s="130">
        <f t="shared" si="8"/>
        <v>39868.560671466854</v>
      </c>
    </row>
    <row r="637" spans="1:7" ht="12.75">
      <c r="A637" s="12"/>
      <c r="E637" s="125"/>
      <c r="F637" s="126"/>
      <c r="G637" s="130"/>
    </row>
    <row r="638" spans="1:7" ht="12.75">
      <c r="A638" s="12" t="s">
        <v>979</v>
      </c>
      <c r="E638" s="143">
        <f>(G636-G638)/7</f>
        <v>47.2229530666934</v>
      </c>
      <c r="F638" s="126"/>
      <c r="G638" s="144">
        <v>39538</v>
      </c>
    </row>
    <row r="639" spans="1:7">
      <c r="F639" s="42"/>
    </row>
    <row r="640" spans="1:7" ht="12.75">
      <c r="A640" s="92" t="s">
        <v>539</v>
      </c>
      <c r="E640" s="12"/>
      <c r="F640" s="42"/>
    </row>
    <row r="641" spans="1:7" ht="12.75">
      <c r="A641" s="12" t="str">
        <f>B$435</f>
        <v>High 1st</v>
      </c>
      <c r="B641" s="12">
        <v>6</v>
      </c>
      <c r="C641" s="142">
        <f>5.3*C$614*D$614</f>
        <v>4.5314999999999994</v>
      </c>
      <c r="D641" s="142">
        <f t="shared" ref="D641:D647" si="9">C641*5</f>
        <v>22.657499999999999</v>
      </c>
      <c r="E641" s="125">
        <f>E$435/D641</f>
        <v>2.6039942623855237</v>
      </c>
      <c r="F641" s="126">
        <f t="shared" ref="F641:F647" si="10">E641/$E$614+(E641/$E$614)*(52-$E$614)/52</f>
        <v>6.3140329104665702E-2</v>
      </c>
      <c r="G641" s="130">
        <f>G$615+F641*365+15</f>
        <v>39513.0462201232</v>
      </c>
    </row>
    <row r="642" spans="1:7" ht="12.75">
      <c r="A642" s="12" t="str">
        <f>B$458</f>
        <v>High</v>
      </c>
      <c r="B642" s="12">
        <v>6</v>
      </c>
      <c r="C642" s="142">
        <f t="shared" ref="C642:C647" si="11">5.3*C$614*D$614</f>
        <v>4.5314999999999994</v>
      </c>
      <c r="D642" s="142">
        <f t="shared" si="9"/>
        <v>22.657499999999999</v>
      </c>
      <c r="E642" s="125">
        <f>E$458/D642</f>
        <v>4.9431755489352316</v>
      </c>
      <c r="F642" s="126">
        <f t="shared" si="10"/>
        <v>0.1198596077919078</v>
      </c>
      <c r="G642" s="130">
        <f t="shared" ref="G642:G647" si="12">G641+F642*365</f>
        <v>39556.794976967249</v>
      </c>
    </row>
    <row r="643" spans="1:7" ht="12.75">
      <c r="A643" s="12" t="str">
        <f>B$467</f>
        <v>reports (high?)</v>
      </c>
      <c r="B643" s="12">
        <v>6</v>
      </c>
      <c r="C643" s="142">
        <f t="shared" si="11"/>
        <v>4.5314999999999994</v>
      </c>
      <c r="D643" s="142">
        <f t="shared" si="9"/>
        <v>22.657499999999999</v>
      </c>
      <c r="E643" s="125">
        <f>E$467/D643</f>
        <v>2.1626393026591639</v>
      </c>
      <c r="F643" s="126">
        <f t="shared" si="10"/>
        <v>5.2438578408959657E-2</v>
      </c>
      <c r="G643" s="130">
        <f t="shared" si="12"/>
        <v>39575.935058086521</v>
      </c>
    </row>
    <row r="644" spans="1:7" ht="12.75">
      <c r="A644" s="12" t="str">
        <f>B$487</f>
        <v>Med Jan 08</v>
      </c>
      <c r="B644" s="12">
        <v>6</v>
      </c>
      <c r="C644" s="142">
        <f t="shared" si="11"/>
        <v>4.5314999999999994</v>
      </c>
      <c r="D644" s="142">
        <f t="shared" si="9"/>
        <v>22.657499999999999</v>
      </c>
      <c r="E644" s="125">
        <f>E$487/D644</f>
        <v>4.2370076133730556</v>
      </c>
      <c r="F644" s="126">
        <f t="shared" si="10"/>
        <v>0.1027368066787781</v>
      </c>
      <c r="G644" s="130">
        <f t="shared" si="12"/>
        <v>39613.433992524275</v>
      </c>
    </row>
    <row r="645" spans="1:7" ht="12.75">
      <c r="A645" s="12" t="str">
        <f>B$506</f>
        <v>Med Feb 08</v>
      </c>
      <c r="B645" s="12">
        <v>6</v>
      </c>
      <c r="C645" s="142">
        <f t="shared" si="11"/>
        <v>4.5314999999999994</v>
      </c>
      <c r="D645" s="142">
        <f t="shared" si="9"/>
        <v>22.657499999999999</v>
      </c>
      <c r="E645" s="125">
        <f>E$506/D645</f>
        <v>2.1626393026591639</v>
      </c>
      <c r="F645" s="126">
        <f t="shared" si="10"/>
        <v>5.2438578408959657E-2</v>
      </c>
      <c r="G645" s="130">
        <f t="shared" si="12"/>
        <v>39632.574073643547</v>
      </c>
    </row>
    <row r="646" spans="1:7" ht="12.75">
      <c r="A646" s="12" t="str">
        <f>B$529</f>
        <v>Low</v>
      </c>
      <c r="B646" s="12">
        <v>6</v>
      </c>
      <c r="C646" s="142">
        <f t="shared" si="11"/>
        <v>4.5314999999999994</v>
      </c>
      <c r="D646" s="142">
        <f t="shared" si="9"/>
        <v>22.657499999999999</v>
      </c>
      <c r="E646" s="125">
        <f>E$529/D646</f>
        <v>5.6934789804700436</v>
      </c>
      <c r="F646" s="126">
        <f t="shared" si="10"/>
        <v>0.1380525839746081</v>
      </c>
      <c r="G646" s="130">
        <f t="shared" si="12"/>
        <v>39682.963266794279</v>
      </c>
    </row>
    <row r="647" spans="1:7" ht="12.75">
      <c r="A647" s="12" t="str">
        <f>B$609</f>
        <v>TBC</v>
      </c>
      <c r="B647" s="12">
        <v>6</v>
      </c>
      <c r="C647" s="142">
        <f t="shared" si="11"/>
        <v>4.5314999999999994</v>
      </c>
      <c r="D647" s="142">
        <f t="shared" si="9"/>
        <v>22.657499999999999</v>
      </c>
      <c r="E647" s="125">
        <f>E$609/D647</f>
        <v>6.4437824120048548</v>
      </c>
      <c r="F647" s="126">
        <f t="shared" si="10"/>
        <v>0.15624556015730837</v>
      </c>
      <c r="G647" s="130">
        <f t="shared" si="12"/>
        <v>39739.992896251693</v>
      </c>
    </row>
    <row r="648" spans="1:7">
      <c r="F648" s="42"/>
    </row>
    <row r="649" spans="1:7" ht="12.75">
      <c r="A649" s="12" t="s">
        <v>979</v>
      </c>
      <c r="E649" s="143">
        <f>(G647-G649)/7</f>
        <v>28.856128035956186</v>
      </c>
      <c r="F649" s="42"/>
      <c r="G649" s="144">
        <v>39538</v>
      </c>
    </row>
    <row r="650" spans="1:7">
      <c r="F650" s="42"/>
    </row>
    <row r="651" spans="1:7">
      <c r="A651" s="92" t="s">
        <v>313</v>
      </c>
      <c r="F651" s="42"/>
    </row>
    <row r="652" spans="1:7" ht="12.75">
      <c r="A652" s="12" t="str">
        <f>B$435</f>
        <v>High 1st</v>
      </c>
      <c r="B652" s="12">
        <v>3</v>
      </c>
      <c r="C652" s="142">
        <f>2.7*C$614*D$614</f>
        <v>2.3085</v>
      </c>
      <c r="D652" s="142">
        <f t="shared" ref="D652:D658" si="13">C652*5</f>
        <v>11.5425</v>
      </c>
      <c r="E652" s="125">
        <f>E$435/D652</f>
        <v>5.1115442928308426</v>
      </c>
      <c r="F652" s="126">
        <f t="shared" ref="F652:F658" si="14">E652/$E$614+(E652/$E$614)*(52-$E$614)/52</f>
        <v>0.1239421275017512</v>
      </c>
      <c r="G652" s="130">
        <f>G$615+F652*365+15</f>
        <v>39535.23887653814</v>
      </c>
    </row>
    <row r="653" spans="1:7" ht="12.75">
      <c r="A653" s="12" t="str">
        <f>B$458</f>
        <v>High</v>
      </c>
      <c r="B653" s="12">
        <v>3</v>
      </c>
      <c r="C653" s="142">
        <f t="shared" ref="C653:C658" si="15">2.7*C$614*D$614</f>
        <v>2.3085</v>
      </c>
      <c r="D653" s="142">
        <f t="shared" si="13"/>
        <v>11.5425</v>
      </c>
      <c r="E653" s="125">
        <f>E$458/D653</f>
        <v>9.7032705219839723</v>
      </c>
      <c r="F653" s="126">
        <f t="shared" si="14"/>
        <v>0.23527997085078195</v>
      </c>
      <c r="G653" s="130">
        <f t="shared" ref="G653:G658" si="16">G652+F653*365</f>
        <v>39621.116065898677</v>
      </c>
    </row>
    <row r="654" spans="1:7" ht="12.75">
      <c r="A654" s="12" t="str">
        <f>B$467</f>
        <v>reports (high?)</v>
      </c>
      <c r="B654" s="12">
        <v>3</v>
      </c>
      <c r="C654" s="142">
        <f t="shared" si="15"/>
        <v>2.3085</v>
      </c>
      <c r="D654" s="142">
        <f t="shared" si="13"/>
        <v>11.5425</v>
      </c>
      <c r="E654" s="125">
        <f>E$467/D654</f>
        <v>4.2451808533679873</v>
      </c>
      <c r="F654" s="126">
        <f t="shared" si="14"/>
        <v>0.10293498724721709</v>
      </c>
      <c r="G654" s="130">
        <f t="shared" si="16"/>
        <v>39658.687336243915</v>
      </c>
    </row>
    <row r="655" spans="1:7" ht="12.75">
      <c r="A655" s="12" t="str">
        <f>B$487</f>
        <v>Med Jan 08</v>
      </c>
      <c r="B655" s="12">
        <v>3</v>
      </c>
      <c r="C655" s="142">
        <f t="shared" si="15"/>
        <v>2.3085</v>
      </c>
      <c r="D655" s="142">
        <f t="shared" si="13"/>
        <v>11.5425</v>
      </c>
      <c r="E655" s="125">
        <f>E$487/D655</f>
        <v>8.3170890188434043</v>
      </c>
      <c r="F655" s="126">
        <f t="shared" si="14"/>
        <v>0.20166854644352736</v>
      </c>
      <c r="G655" s="130">
        <f t="shared" si="16"/>
        <v>39732.296355695806</v>
      </c>
    </row>
    <row r="656" spans="1:7" ht="12.75">
      <c r="A656" s="12" t="str">
        <f>B$506</f>
        <v>Med Feb 08</v>
      </c>
      <c r="B656" s="12">
        <v>3</v>
      </c>
      <c r="C656" s="142">
        <f t="shared" si="15"/>
        <v>2.3085</v>
      </c>
      <c r="D656" s="142">
        <f t="shared" si="13"/>
        <v>11.5425</v>
      </c>
      <c r="E656" s="125">
        <f>E$506/D656</f>
        <v>4.2451808533679873</v>
      </c>
      <c r="F656" s="126">
        <f t="shared" si="14"/>
        <v>0.10293498724721709</v>
      </c>
      <c r="G656" s="130">
        <f t="shared" si="16"/>
        <v>39769.867626041043</v>
      </c>
    </row>
    <row r="657" spans="1:7" ht="12.75">
      <c r="A657" s="12" t="str">
        <f>B$529</f>
        <v>Low</v>
      </c>
      <c r="B657" s="12">
        <v>3</v>
      </c>
      <c r="C657" s="142">
        <f t="shared" si="15"/>
        <v>2.3085</v>
      </c>
      <c r="D657" s="142">
        <f t="shared" si="13"/>
        <v>11.5425</v>
      </c>
      <c r="E657" s="125">
        <f>E$529/D657</f>
        <v>11.176088369070825</v>
      </c>
      <c r="F657" s="126">
        <f t="shared" si="14"/>
        <v>0.27099210928348993</v>
      </c>
      <c r="G657" s="130">
        <f t="shared" si="16"/>
        <v>39868.779745929518</v>
      </c>
    </row>
    <row r="658" spans="1:7" ht="12.75">
      <c r="A658" s="12" t="str">
        <f>B$609</f>
        <v>TBC</v>
      </c>
      <c r="B658" s="12">
        <v>3</v>
      </c>
      <c r="C658" s="142">
        <f t="shared" si="15"/>
        <v>2.3085</v>
      </c>
      <c r="D658" s="142">
        <f t="shared" si="13"/>
        <v>11.5425</v>
      </c>
      <c r="E658" s="125">
        <f>E$609/D658</f>
        <v>12.648906216157677</v>
      </c>
      <c r="F658" s="126">
        <f t="shared" si="14"/>
        <v>0.30670424771619786</v>
      </c>
      <c r="G658" s="130">
        <f t="shared" si="16"/>
        <v>39980.726796345931</v>
      </c>
    </row>
    <row r="659" spans="1:7" ht="12.75">
      <c r="A659" s="12"/>
      <c r="E659" s="125"/>
      <c r="F659" s="126"/>
      <c r="G659" s="130"/>
    </row>
    <row r="660" spans="1:7" ht="12.75">
      <c r="A660" s="12" t="s">
        <v>979</v>
      </c>
      <c r="E660" s="143">
        <f>(G658-G660)/7</f>
        <v>63.246685192275827</v>
      </c>
      <c r="F660" s="126"/>
      <c r="G660" s="144">
        <v>39538</v>
      </c>
    </row>
    <row r="661" spans="1:7">
      <c r="F661" s="42"/>
    </row>
    <row r="662" spans="1:7">
      <c r="F662" s="42"/>
    </row>
    <row r="663" spans="1:7">
      <c r="F663" s="42"/>
    </row>
    <row r="664" spans="1:7">
      <c r="F664" s="42"/>
    </row>
    <row r="665" spans="1:7">
      <c r="F665" s="42"/>
    </row>
    <row r="666" spans="1:7">
      <c r="F666" s="42"/>
    </row>
    <row r="667" spans="1:7">
      <c r="F667" s="42"/>
    </row>
    <row r="668" spans="1:7">
      <c r="F668" s="42"/>
    </row>
    <row r="669" spans="1:7">
      <c r="F669" s="42"/>
    </row>
    <row r="670" spans="1:7">
      <c r="F670" s="42"/>
    </row>
    <row r="671" spans="1:7">
      <c r="F671" s="42"/>
    </row>
    <row r="672" spans="1:7">
      <c r="F672" s="42"/>
    </row>
    <row r="673" spans="6:6">
      <c r="F673" s="42"/>
    </row>
    <row r="674" spans="6:6">
      <c r="F674" s="42"/>
    </row>
    <row r="675" spans="6:6">
      <c r="F675" s="42"/>
    </row>
    <row r="676" spans="6:6">
      <c r="F676" s="42"/>
    </row>
    <row r="677" spans="6:6">
      <c r="F677" s="42"/>
    </row>
    <row r="678" spans="6:6">
      <c r="F678" s="42"/>
    </row>
    <row r="679" spans="6:6">
      <c r="F679" s="42"/>
    </row>
    <row r="680" spans="6:6">
      <c r="F680" s="42"/>
    </row>
    <row r="681" spans="6:6">
      <c r="F681" s="42"/>
    </row>
    <row r="682" spans="6:6">
      <c r="F682" s="42"/>
    </row>
    <row r="683" spans="6:6">
      <c r="F683" s="42"/>
    </row>
    <row r="684" spans="6:6">
      <c r="F684" s="42"/>
    </row>
    <row r="685" spans="6:6">
      <c r="F685" s="42"/>
    </row>
    <row r="686" spans="6:6">
      <c r="F686" s="42"/>
    </row>
    <row r="687" spans="6:6">
      <c r="F687" s="42"/>
    </row>
    <row r="688" spans="6:6">
      <c r="F688" s="42"/>
    </row>
    <row r="689" spans="6:6">
      <c r="F689" s="42"/>
    </row>
    <row r="690" spans="6:6">
      <c r="F690" s="42"/>
    </row>
    <row r="691" spans="6:6">
      <c r="F691" s="42"/>
    </row>
    <row r="692" spans="6:6">
      <c r="F692" s="42"/>
    </row>
    <row r="693" spans="6:6">
      <c r="F693" s="42"/>
    </row>
    <row r="694" spans="6:6">
      <c r="F694" s="42"/>
    </row>
    <row r="695" spans="6:6">
      <c r="F695" s="42"/>
    </row>
    <row r="696" spans="6:6">
      <c r="F696" s="42"/>
    </row>
    <row r="697" spans="6:6">
      <c r="F697" s="42"/>
    </row>
    <row r="698" spans="6:6">
      <c r="F698" s="42"/>
    </row>
    <row r="699" spans="6:6">
      <c r="F699" s="42"/>
    </row>
    <row r="700" spans="6:6">
      <c r="F700" s="42"/>
    </row>
    <row r="701" spans="6:6">
      <c r="F701" s="42"/>
    </row>
    <row r="702" spans="6:6">
      <c r="F702" s="42"/>
    </row>
    <row r="703" spans="6:6">
      <c r="F703" s="42"/>
    </row>
    <row r="704" spans="6:6">
      <c r="F704" s="42"/>
    </row>
    <row r="705" spans="6:6">
      <c r="F705" s="42"/>
    </row>
    <row r="706" spans="6:6">
      <c r="F706" s="42"/>
    </row>
    <row r="707" spans="6:6">
      <c r="F707" s="42"/>
    </row>
    <row r="708" spans="6:6">
      <c r="F708" s="42"/>
    </row>
    <row r="709" spans="6:6">
      <c r="F709" s="42"/>
    </row>
    <row r="710" spans="6:6">
      <c r="F710" s="42"/>
    </row>
    <row r="711" spans="6:6">
      <c r="F711" s="42"/>
    </row>
    <row r="712" spans="6:6">
      <c r="F712" s="42"/>
    </row>
    <row r="713" spans="6:6">
      <c r="F713" s="42"/>
    </row>
    <row r="714" spans="6:6">
      <c r="F714" s="42"/>
    </row>
    <row r="715" spans="6:6">
      <c r="F715" s="42"/>
    </row>
    <row r="716" spans="6:6">
      <c r="F716" s="42"/>
    </row>
    <row r="717" spans="6:6">
      <c r="F717" s="42"/>
    </row>
    <row r="718" spans="6:6">
      <c r="F718" s="42"/>
    </row>
    <row r="719" spans="6:6">
      <c r="F719" s="42"/>
    </row>
    <row r="720" spans="6:6">
      <c r="F720" s="42"/>
    </row>
    <row r="721" spans="6:6">
      <c r="F721" s="42"/>
    </row>
    <row r="722" spans="6:6">
      <c r="F722" s="42"/>
    </row>
    <row r="723" spans="6:6">
      <c r="F723" s="42"/>
    </row>
    <row r="724" spans="6:6">
      <c r="F724" s="42"/>
    </row>
    <row r="725" spans="6:6">
      <c r="F725" s="42"/>
    </row>
    <row r="726" spans="6:6">
      <c r="F726" s="42"/>
    </row>
    <row r="727" spans="6:6">
      <c r="F727" s="42"/>
    </row>
    <row r="728" spans="6:6">
      <c r="F728" s="42"/>
    </row>
    <row r="729" spans="6:6">
      <c r="F729" s="42"/>
    </row>
    <row r="730" spans="6:6">
      <c r="F730" s="42"/>
    </row>
    <row r="731" spans="6:6">
      <c r="F731" s="42"/>
    </row>
    <row r="732" spans="6:6">
      <c r="F732" s="42"/>
    </row>
    <row r="733" spans="6:6">
      <c r="F733" s="42"/>
    </row>
    <row r="734" spans="6:6">
      <c r="F734" s="42"/>
    </row>
    <row r="735" spans="6:6">
      <c r="F735" s="42"/>
    </row>
    <row r="736" spans="6:6">
      <c r="F736" s="42"/>
    </row>
    <row r="737" spans="6:6">
      <c r="F737" s="42"/>
    </row>
    <row r="738" spans="6:6">
      <c r="F738" s="42"/>
    </row>
    <row r="739" spans="6:6">
      <c r="F739" s="42"/>
    </row>
    <row r="740" spans="6:6">
      <c r="F740" s="42"/>
    </row>
    <row r="741" spans="6:6">
      <c r="F741" s="42"/>
    </row>
    <row r="742" spans="6:6">
      <c r="F742" s="42"/>
    </row>
    <row r="743" spans="6:6">
      <c r="F743" s="42"/>
    </row>
    <row r="744" spans="6:6">
      <c r="F744" s="42"/>
    </row>
    <row r="745" spans="6:6">
      <c r="F745" s="42"/>
    </row>
    <row r="746" spans="6:6">
      <c r="F746" s="42"/>
    </row>
    <row r="747" spans="6:6">
      <c r="F747" s="42"/>
    </row>
    <row r="748" spans="6:6">
      <c r="F748" s="42"/>
    </row>
    <row r="749" spans="6:6">
      <c r="F749" s="42"/>
    </row>
    <row r="750" spans="6:6">
      <c r="F750" s="42"/>
    </row>
    <row r="751" spans="6:6">
      <c r="F751" s="42"/>
    </row>
    <row r="752" spans="6:6">
      <c r="F752" s="42"/>
    </row>
    <row r="753" spans="6:6">
      <c r="F753" s="42"/>
    </row>
    <row r="754" spans="6:6">
      <c r="F754" s="42"/>
    </row>
    <row r="755" spans="6:6">
      <c r="F755" s="42"/>
    </row>
    <row r="756" spans="6:6">
      <c r="F756" s="42"/>
    </row>
    <row r="757" spans="6:6">
      <c r="F757" s="42"/>
    </row>
    <row r="758" spans="6:6">
      <c r="F758" s="42"/>
    </row>
    <row r="759" spans="6:6">
      <c r="F759" s="42"/>
    </row>
    <row r="760" spans="6:6">
      <c r="F760" s="42"/>
    </row>
    <row r="761" spans="6:6">
      <c r="F761" s="42"/>
    </row>
    <row r="762" spans="6:6">
      <c r="F762" s="42"/>
    </row>
    <row r="763" spans="6:6">
      <c r="F763" s="42"/>
    </row>
    <row r="764" spans="6:6">
      <c r="F764" s="42"/>
    </row>
    <row r="765" spans="6:6">
      <c r="F765" s="42"/>
    </row>
    <row r="766" spans="6:6">
      <c r="F766" s="42"/>
    </row>
    <row r="767" spans="6:6">
      <c r="F767" s="42"/>
    </row>
    <row r="768" spans="6:6">
      <c r="F768" s="42"/>
    </row>
    <row r="769" spans="6:6">
      <c r="F769" s="42"/>
    </row>
    <row r="770" spans="6:6">
      <c r="F770" s="42"/>
    </row>
    <row r="771" spans="6:6">
      <c r="F771" s="42"/>
    </row>
    <row r="772" spans="6:6">
      <c r="F772" s="42"/>
    </row>
    <row r="773" spans="6:6">
      <c r="F773" s="42"/>
    </row>
    <row r="774" spans="6:6">
      <c r="F774" s="42"/>
    </row>
    <row r="775" spans="6:6">
      <c r="F775" s="42"/>
    </row>
    <row r="776" spans="6:6">
      <c r="F776" s="42"/>
    </row>
    <row r="777" spans="6:6">
      <c r="F777" s="42"/>
    </row>
    <row r="778" spans="6:6">
      <c r="F778" s="42"/>
    </row>
    <row r="779" spans="6:6">
      <c r="F779" s="42"/>
    </row>
    <row r="780" spans="6:6">
      <c r="F780" s="42"/>
    </row>
    <row r="781" spans="6:6">
      <c r="F781" s="42"/>
    </row>
    <row r="782" spans="6:6">
      <c r="F782" s="42"/>
    </row>
    <row r="783" spans="6:6">
      <c r="F783" s="42"/>
    </row>
    <row r="784" spans="6:6">
      <c r="F784" s="42"/>
    </row>
    <row r="785" spans="6:6">
      <c r="F785" s="42"/>
    </row>
    <row r="786" spans="6:6">
      <c r="F786" s="42"/>
    </row>
    <row r="787" spans="6:6">
      <c r="F787" s="42"/>
    </row>
    <row r="788" spans="6:6">
      <c r="F788" s="42"/>
    </row>
    <row r="789" spans="6:6">
      <c r="F789" s="42"/>
    </row>
    <row r="790" spans="6:6">
      <c r="F790" s="42"/>
    </row>
    <row r="791" spans="6:6">
      <c r="F791" s="42"/>
    </row>
    <row r="792" spans="6:6">
      <c r="F792" s="42"/>
    </row>
    <row r="793" spans="6:6">
      <c r="F793" s="42"/>
    </row>
    <row r="794" spans="6:6">
      <c r="F794" s="42"/>
    </row>
    <row r="795" spans="6:6">
      <c r="F795" s="42"/>
    </row>
  </sheetData>
  <phoneticPr fontId="4" type="noConversion"/>
  <conditionalFormatting sqref="E641:E647 E628 E613 E630:E637 E616:E626 E652:E659 F612:F795 F386:F401 F403:F534 F538:F585 F587:F610 J389:K401 J403:K415 J419:K423 J335:K335 F1 F170:F228 F230:F305 F118:F168 F41:F103 F106:F116 F36:F38 J1:K1 F3:F4 F308:F384">
    <cfRule type="cellIs" dxfId="6" priority="5" stopIfTrue="1" operator="equal">
      <formula>""""""</formula>
    </cfRule>
  </conditionalFormatting>
  <dataValidations count="4">
    <dataValidation type="list" allowBlank="1" showInputMessage="1" showErrorMessage="1" sqref="F796:F65536 E661:E65536 E650:E651 E629 F611 E639 E648 E403 E399:E401 E405 E422:E423 E590:E608 E438:E442 E561:E564 E538:E554 E409:E420 E532:E534 E387:E397 E490:E505 E446:E457 E436 E461:E466 E468 E470:E486 E488 E507 E530 E425:E434 E509:E528 E363:E369 E374:E376 E378:E384 E371:E372 E359:E361 E291 E295:E298 E237 E164:E171 E220:E225 E209:E216 E173:E180 E196:E205 E187:E193 E182 E184 E37:E51 E61:E73 E134:E149 E151:E160 E119:E131 E53:E59 E104:E117 E1:E35 E75:E92 E94:E102 E229:E235 E248:E256 E241:E244 E263:E272 E304:E307 E327 E322:E323 E318 E300 E335 E329:E333 E337:E348">
      <formula1>Feature_Point_Scale</formula1>
    </dataValidation>
    <dataValidation type="list" allowBlank="1" showInputMessage="1" showErrorMessage="1" sqref="J431:J433 J426:J429 K426:K524 J436:J454 J496:J500 J456:J490 J504:J509 J518:J524 J511:J516 J525:K532 K538:K539 J422:K425 K536 K533:K534 J502 J540:K544 K545:K553 J546 J554:K585 J587:K65536 J416:K418 K403:K415 K391:K401 K419:K421 J362 K362:K372 J380:K390 J373:K373 J378 K374:K376 K378:K379 J377:K377 J360:K361 K359 J336:K336 J334:K334 J273:K296 J255:K263 K237 J236:K236 J226:K228 K199:K205 K222:K225 J206:K208 J217:K221 J172:K172 J188:J189 J194:K195 K174:K180 J193 K196:K197 K187:K193 J181:K186 I178:J179 J167:J170 K209:K216 J165:K165 K166:K171 J155:J156 J153 J147:K152 K163:K164 J161:K162 J158 J110:K110 K146 J118:K145 J108:K108 J1:K103 J116:K116 K153:K159 J238:K240 K230:K235 K241:K244 J245:K247 J298:K317 J339:K339 K264:K272 J319:K328 K318 J347:K358 K340:K346 K335 K248:K254 K297 K329:K333 K337:K338">
      <formula1>Risk</formula1>
    </dataValidation>
    <dataValidation type="list" allowBlank="1" showInputMessage="1" showErrorMessage="1" sqref="B386:B388 B403:B534 B390:B401 B538:B585 B587:B65536 B1:B384">
      <formula1>Milestone</formula1>
    </dataValidation>
    <dataValidation type="list" allowBlank="1" showInputMessage="1" showErrorMessage="1" sqref="H386:H401 H536 H538:H585 H587:H65536 H403:H534 H1:H384">
      <formula1>Status</formula1>
    </dataValidation>
  </dataValidations>
  <hyperlinks>
    <hyperlink ref="F201" r:id="rId1"/>
  </hyperlinks>
  <printOptions gridLines="1"/>
  <pageMargins left="0.74803149606299213" right="0.74803149606299213" top="0.98425196850393704" bottom="0.98425196850393704" header="0.51181102362204722" footer="0.51181102362204722"/>
  <pageSetup paperSize="9" scale="89" fitToHeight="11" orientation="landscape" r:id="rId2"/>
  <headerFooter alignWithMargins="0">
    <oddHeader>&amp;C&amp;"Arial,Bold"&amp;A</oddHeader>
    <oddFooter>&amp;L&amp;9&amp;F : &amp;A&amp;C&amp;9&amp;P of &amp;N&amp;R&amp;9&amp;D</oddFooter>
  </headerFooter>
  <legacyDrawing r:id="rId3"/>
</worksheet>
</file>

<file path=xl/worksheets/sheet3.xml><?xml version="1.0" encoding="utf-8"?>
<worksheet xmlns="http://schemas.openxmlformats.org/spreadsheetml/2006/main" xmlns:r="http://schemas.openxmlformats.org/officeDocument/2006/relationships">
  <sheetPr>
    <pageSetUpPr fitToPage="1"/>
  </sheetPr>
  <dimension ref="A1:O265"/>
  <sheetViews>
    <sheetView topLeftCell="A220" workbookViewId="0">
      <selection activeCell="F189" sqref="F189"/>
    </sheetView>
  </sheetViews>
  <sheetFormatPr defaultRowHeight="12.75"/>
  <cols>
    <col min="1" max="1" width="7.7109375" style="114" customWidth="1"/>
    <col min="2" max="2" width="7.7109375" bestFit="1" customWidth="1"/>
    <col min="3" max="3" width="15.85546875" customWidth="1"/>
    <col min="4" max="4" width="18.28515625" customWidth="1"/>
    <col min="5" max="5" width="8.140625" customWidth="1"/>
    <col min="6" max="6" width="94.85546875" customWidth="1"/>
    <col min="7" max="7" width="18" style="121" customWidth="1"/>
    <col min="8" max="8" width="10" style="121" customWidth="1"/>
    <col min="9" max="9" width="9.28515625" customWidth="1"/>
    <col min="10" max="10" width="8.7109375" bestFit="1" customWidth="1"/>
    <col min="11" max="11" width="11" customWidth="1"/>
  </cols>
  <sheetData>
    <row r="1" spans="1:14" s="19" customFormat="1" ht="24">
      <c r="A1" s="113" t="s">
        <v>77</v>
      </c>
      <c r="B1" s="68" t="s">
        <v>192</v>
      </c>
      <c r="C1" s="68" t="s">
        <v>449</v>
      </c>
      <c r="D1" s="68" t="s">
        <v>904</v>
      </c>
      <c r="E1" s="68" t="s">
        <v>903</v>
      </c>
      <c r="F1" s="68" t="s">
        <v>902</v>
      </c>
      <c r="G1" s="69" t="s">
        <v>275</v>
      </c>
      <c r="H1" s="69"/>
      <c r="I1" s="69" t="s">
        <v>84</v>
      </c>
      <c r="J1" s="69" t="s">
        <v>85</v>
      </c>
      <c r="K1" s="68" t="s">
        <v>17</v>
      </c>
      <c r="L1" s="68" t="s">
        <v>14</v>
      </c>
      <c r="N1" s="68" t="s">
        <v>63</v>
      </c>
    </row>
    <row r="2" spans="1:14">
      <c r="A2" s="70">
        <v>411</v>
      </c>
      <c r="B2" s="80">
        <v>7</v>
      </c>
      <c r="C2" s="80" t="s">
        <v>416</v>
      </c>
      <c r="D2" s="80" t="s">
        <v>0</v>
      </c>
      <c r="E2" s="80">
        <v>5</v>
      </c>
      <c r="F2" s="72" t="s">
        <v>1</v>
      </c>
      <c r="G2" s="83">
        <v>3.1</v>
      </c>
      <c r="H2" s="83"/>
      <c r="I2" s="71"/>
      <c r="J2" s="71"/>
      <c r="K2" s="71"/>
      <c r="L2" s="71"/>
    </row>
    <row r="3" spans="1:14">
      <c r="A3" s="70">
        <v>412</v>
      </c>
      <c r="B3" s="80">
        <v>7</v>
      </c>
      <c r="C3" s="80" t="s">
        <v>416</v>
      </c>
      <c r="D3" s="80" t="s">
        <v>846</v>
      </c>
      <c r="E3" s="80">
        <v>5</v>
      </c>
      <c r="F3" s="72" t="s">
        <v>2</v>
      </c>
      <c r="G3" s="83">
        <v>3.2</v>
      </c>
      <c r="H3" s="83"/>
      <c r="I3" s="71"/>
      <c r="J3" s="71"/>
      <c r="K3" s="71"/>
      <c r="L3" s="71"/>
    </row>
    <row r="4" spans="1:14">
      <c r="A4" s="70">
        <v>413</v>
      </c>
      <c r="B4" s="80">
        <v>7</v>
      </c>
      <c r="C4" s="80" t="s">
        <v>416</v>
      </c>
      <c r="D4" s="80" t="s">
        <v>3</v>
      </c>
      <c r="E4" s="80">
        <v>2</v>
      </c>
      <c r="F4" s="72" t="s">
        <v>4</v>
      </c>
      <c r="G4" s="83" t="s">
        <v>838</v>
      </c>
      <c r="H4" s="83"/>
      <c r="I4" s="71"/>
      <c r="J4" s="71"/>
      <c r="K4" s="71"/>
      <c r="L4" s="71"/>
    </row>
    <row r="5" spans="1:14">
      <c r="A5" s="70">
        <v>415</v>
      </c>
      <c r="B5" s="80">
        <v>7</v>
      </c>
      <c r="C5" s="80" t="s">
        <v>416</v>
      </c>
      <c r="D5" s="80" t="s">
        <v>7</v>
      </c>
      <c r="E5" s="80">
        <v>3</v>
      </c>
      <c r="F5" s="72" t="s">
        <v>845</v>
      </c>
      <c r="G5" s="83">
        <v>7.1</v>
      </c>
      <c r="H5" s="83"/>
      <c r="I5" s="71"/>
      <c r="J5" s="71"/>
      <c r="K5" s="71"/>
      <c r="L5" s="71"/>
    </row>
    <row r="6" spans="1:14" s="28" customFormat="1">
      <c r="A6" s="73"/>
      <c r="B6" s="73"/>
      <c r="C6" s="73"/>
      <c r="D6" s="73"/>
      <c r="E6" s="74">
        <f>SUM(E2:E5)</f>
        <v>15</v>
      </c>
      <c r="F6" s="75" t="s">
        <v>323</v>
      </c>
      <c r="G6" s="76"/>
      <c r="H6" s="76"/>
      <c r="I6" s="73"/>
      <c r="J6" s="73"/>
      <c r="K6" s="73"/>
      <c r="L6" s="73"/>
    </row>
    <row r="7" spans="1:14" s="11" customFormat="1">
      <c r="A7" s="77">
        <v>653</v>
      </c>
      <c r="B7" s="72">
        <v>8</v>
      </c>
      <c r="C7" s="70" t="s">
        <v>416</v>
      </c>
      <c r="D7" s="80" t="s">
        <v>8</v>
      </c>
      <c r="E7" s="80">
        <v>2</v>
      </c>
      <c r="F7" s="80" t="s">
        <v>525</v>
      </c>
      <c r="G7" s="83">
        <v>7.5</v>
      </c>
      <c r="H7" s="83"/>
      <c r="I7" s="81"/>
      <c r="J7" s="81"/>
      <c r="K7" s="72"/>
      <c r="L7" s="72"/>
      <c r="M7" s="11" t="s">
        <v>340</v>
      </c>
    </row>
    <row r="9" spans="1:14" s="11" customFormat="1" ht="24">
      <c r="A9" s="77">
        <v>657</v>
      </c>
      <c r="B9" s="72">
        <v>8</v>
      </c>
      <c r="C9" s="70" t="s">
        <v>416</v>
      </c>
      <c r="D9" s="80" t="s">
        <v>527</v>
      </c>
      <c r="E9" s="80">
        <v>3</v>
      </c>
      <c r="F9" s="72" t="s">
        <v>599</v>
      </c>
      <c r="G9" s="83" t="s">
        <v>570</v>
      </c>
      <c r="H9" s="83"/>
      <c r="I9" s="81"/>
      <c r="J9" s="81"/>
      <c r="K9" s="80" t="s">
        <v>463</v>
      </c>
      <c r="L9" s="72"/>
      <c r="M9" s="11" t="s">
        <v>131</v>
      </c>
    </row>
    <row r="10" spans="1:14" s="11" customFormat="1" ht="36">
      <c r="A10" s="77">
        <v>633.1</v>
      </c>
      <c r="B10" s="72">
        <v>8</v>
      </c>
      <c r="C10" s="70" t="s">
        <v>416</v>
      </c>
      <c r="D10" s="80" t="s">
        <v>16</v>
      </c>
      <c r="E10" s="80">
        <v>3</v>
      </c>
      <c r="F10" s="72" t="s">
        <v>26</v>
      </c>
      <c r="G10" s="83" t="s">
        <v>839</v>
      </c>
      <c r="H10" s="83"/>
      <c r="I10" s="81"/>
      <c r="J10" s="81"/>
      <c r="K10" s="72"/>
      <c r="L10" s="72"/>
      <c r="M10" s="11" t="s">
        <v>340</v>
      </c>
    </row>
    <row r="11" spans="1:14" s="11" customFormat="1">
      <c r="A11" s="77"/>
      <c r="B11" s="77"/>
      <c r="C11" s="77"/>
      <c r="D11" s="77"/>
      <c r="E11" s="78"/>
      <c r="F11" s="72"/>
      <c r="G11" s="79"/>
      <c r="H11" s="79"/>
      <c r="I11" s="77"/>
      <c r="J11" s="77"/>
      <c r="K11" s="77"/>
      <c r="L11" s="77"/>
    </row>
    <row r="12" spans="1:14" s="28" customFormat="1">
      <c r="A12" s="73"/>
      <c r="B12" s="73"/>
      <c r="C12" s="73"/>
      <c r="D12" s="73"/>
      <c r="E12" s="74">
        <f>SUM(E7:E11)</f>
        <v>8</v>
      </c>
      <c r="F12" s="75" t="s">
        <v>324</v>
      </c>
      <c r="G12" s="76"/>
      <c r="H12" s="76"/>
      <c r="I12" s="73"/>
      <c r="J12" s="73"/>
      <c r="K12" s="73"/>
      <c r="L12" s="73"/>
    </row>
    <row r="13" spans="1:14" s="11" customFormat="1" ht="24">
      <c r="A13" s="77">
        <v>652</v>
      </c>
      <c r="B13" s="72">
        <v>9</v>
      </c>
      <c r="C13" s="70" t="s">
        <v>416</v>
      </c>
      <c r="D13" s="72" t="s">
        <v>972</v>
      </c>
      <c r="E13" s="72">
        <v>2</v>
      </c>
      <c r="F13" s="80" t="s">
        <v>957</v>
      </c>
      <c r="G13" s="81" t="s">
        <v>435</v>
      </c>
      <c r="H13" s="81"/>
      <c r="I13" s="81"/>
      <c r="J13" s="81"/>
      <c r="K13" s="72"/>
      <c r="L13" s="72"/>
      <c r="M13" s="11" t="s">
        <v>131</v>
      </c>
    </row>
    <row r="14" spans="1:14" s="11" customFormat="1">
      <c r="A14" s="77">
        <v>603</v>
      </c>
      <c r="B14" s="72">
        <v>9</v>
      </c>
      <c r="C14" s="70" t="s">
        <v>416</v>
      </c>
      <c r="D14" s="80" t="s">
        <v>13</v>
      </c>
      <c r="E14" s="80">
        <v>3</v>
      </c>
      <c r="F14" s="80" t="s">
        <v>318</v>
      </c>
      <c r="G14" s="83" t="s">
        <v>428</v>
      </c>
      <c r="H14" s="83"/>
      <c r="I14" s="81"/>
      <c r="J14" s="81"/>
      <c r="K14" s="72"/>
      <c r="L14" s="82"/>
      <c r="M14" s="11" t="s">
        <v>131</v>
      </c>
    </row>
    <row r="15" spans="1:14" s="11" customFormat="1" ht="24">
      <c r="A15" s="77">
        <v>626</v>
      </c>
      <c r="B15" s="72">
        <v>9</v>
      </c>
      <c r="C15" s="70" t="s">
        <v>416</v>
      </c>
      <c r="D15" s="80" t="s">
        <v>11</v>
      </c>
      <c r="E15" s="80">
        <v>1</v>
      </c>
      <c r="F15" s="80" t="s">
        <v>390</v>
      </c>
      <c r="G15" s="83" t="s">
        <v>209</v>
      </c>
      <c r="H15" s="83"/>
      <c r="I15" s="80"/>
      <c r="J15" s="80"/>
      <c r="K15" s="80"/>
      <c r="L15" s="87">
        <v>0.85</v>
      </c>
      <c r="M15" s="11" t="s">
        <v>340</v>
      </c>
    </row>
    <row r="16" spans="1:14" s="11" customFormat="1">
      <c r="A16" s="77">
        <v>663</v>
      </c>
      <c r="B16" s="72">
        <v>9</v>
      </c>
      <c r="C16" s="70" t="s">
        <v>416</v>
      </c>
      <c r="D16" s="80" t="s">
        <v>12</v>
      </c>
      <c r="E16" s="80">
        <v>1</v>
      </c>
      <c r="F16" s="80" t="s">
        <v>796</v>
      </c>
      <c r="G16" s="83">
        <v>7.4</v>
      </c>
      <c r="H16" s="83"/>
      <c r="I16" s="80"/>
      <c r="J16" s="80"/>
      <c r="K16" s="80"/>
      <c r="L16" s="84">
        <v>1</v>
      </c>
      <c r="M16" s="11" t="s">
        <v>340</v>
      </c>
    </row>
    <row r="17" spans="1:14" s="11" customFormat="1" ht="24">
      <c r="A17" s="77">
        <v>647</v>
      </c>
      <c r="B17" s="72">
        <v>9</v>
      </c>
      <c r="C17" s="70" t="s">
        <v>416</v>
      </c>
      <c r="D17" s="72" t="s">
        <v>954</v>
      </c>
      <c r="E17" s="72">
        <v>2</v>
      </c>
      <c r="F17" s="72" t="s">
        <v>794</v>
      </c>
      <c r="G17" s="81" t="s">
        <v>433</v>
      </c>
      <c r="H17" s="81"/>
      <c r="I17" s="81"/>
      <c r="J17" s="81"/>
      <c r="K17" s="80" t="s">
        <v>464</v>
      </c>
      <c r="L17" s="82">
        <v>1</v>
      </c>
      <c r="M17" s="11" t="s">
        <v>131</v>
      </c>
    </row>
    <row r="18" spans="1:14" s="28" customFormat="1">
      <c r="A18" s="73"/>
      <c r="B18" s="73"/>
      <c r="C18" s="73"/>
      <c r="D18" s="73"/>
      <c r="E18" s="74">
        <f>SUM(E13:E17)</f>
        <v>9</v>
      </c>
      <c r="F18" s="75"/>
      <c r="G18" s="76"/>
      <c r="H18" s="76"/>
      <c r="I18" s="73"/>
      <c r="J18" s="73"/>
      <c r="K18" s="73"/>
      <c r="L18" s="73"/>
    </row>
    <row r="19" spans="1:14" s="11" customFormat="1">
      <c r="A19" s="77">
        <v>678</v>
      </c>
      <c r="B19" s="77">
        <v>10</v>
      </c>
      <c r="C19" s="77" t="s">
        <v>416</v>
      </c>
      <c r="D19" s="80" t="s">
        <v>400</v>
      </c>
      <c r="E19" s="77">
        <v>1</v>
      </c>
      <c r="F19" s="72" t="s">
        <v>531</v>
      </c>
      <c r="G19" s="79" t="s">
        <v>841</v>
      </c>
      <c r="H19" s="79"/>
      <c r="I19" s="77"/>
      <c r="J19" s="77"/>
      <c r="K19" s="77"/>
      <c r="L19" s="77"/>
      <c r="M19" s="11" t="s">
        <v>131</v>
      </c>
      <c r="N19" s="11">
        <v>1</v>
      </c>
    </row>
    <row r="20" spans="1:14" s="11" customFormat="1" ht="24">
      <c r="A20" s="77">
        <v>630</v>
      </c>
      <c r="B20" s="72">
        <v>10</v>
      </c>
      <c r="C20" s="70" t="s">
        <v>416</v>
      </c>
      <c r="D20" s="80" t="s">
        <v>400</v>
      </c>
      <c r="E20" s="80">
        <v>1</v>
      </c>
      <c r="F20" s="80" t="s">
        <v>757</v>
      </c>
      <c r="G20" s="83" t="s">
        <v>840</v>
      </c>
      <c r="H20" s="83"/>
      <c r="I20" s="80"/>
      <c r="J20" s="80"/>
      <c r="K20" s="80"/>
      <c r="L20" s="87"/>
      <c r="M20" s="11" t="s">
        <v>131</v>
      </c>
      <c r="N20" s="11">
        <v>1</v>
      </c>
    </row>
    <row r="21" spans="1:14" s="11" customFormat="1">
      <c r="A21" s="77">
        <v>679</v>
      </c>
      <c r="B21" s="77">
        <v>10</v>
      </c>
      <c r="C21" s="77" t="s">
        <v>416</v>
      </c>
      <c r="D21" s="80" t="s">
        <v>400</v>
      </c>
      <c r="E21" s="77">
        <v>5</v>
      </c>
      <c r="F21" s="72" t="s">
        <v>117</v>
      </c>
      <c r="G21" s="83" t="s">
        <v>118</v>
      </c>
      <c r="H21" s="83"/>
      <c r="I21" s="80"/>
      <c r="J21" s="80"/>
      <c r="K21" s="80"/>
      <c r="L21" s="84"/>
      <c r="M21" s="11" t="s">
        <v>131</v>
      </c>
      <c r="N21" s="11">
        <v>1</v>
      </c>
    </row>
    <row r="22" spans="1:14" s="11" customFormat="1">
      <c r="A22" s="77">
        <v>683.1</v>
      </c>
      <c r="B22" s="77">
        <v>10</v>
      </c>
      <c r="C22" s="77"/>
      <c r="D22" s="80" t="s">
        <v>533</v>
      </c>
      <c r="E22" s="77">
        <v>5</v>
      </c>
      <c r="F22" s="72" t="s">
        <v>536</v>
      </c>
      <c r="G22" s="83"/>
      <c r="H22" s="83"/>
      <c r="I22" s="80"/>
      <c r="J22" s="80"/>
      <c r="K22" s="80"/>
      <c r="L22" s="84"/>
    </row>
    <row r="23" spans="1:14" s="11" customFormat="1">
      <c r="A23" s="77">
        <v>673</v>
      </c>
      <c r="B23" s="77">
        <v>10</v>
      </c>
      <c r="C23" s="77"/>
      <c r="D23" s="77"/>
      <c r="E23" s="77">
        <v>2</v>
      </c>
      <c r="F23" s="72" t="s">
        <v>800</v>
      </c>
      <c r="G23" s="83">
        <v>1.1000000000000001</v>
      </c>
      <c r="H23" s="83"/>
      <c r="I23" s="80"/>
      <c r="J23" s="80"/>
      <c r="K23" s="80"/>
      <c r="L23" s="84"/>
      <c r="M23" s="11" t="s">
        <v>131</v>
      </c>
    </row>
    <row r="24" spans="1:14" s="11" customFormat="1">
      <c r="A24" s="77">
        <v>680</v>
      </c>
      <c r="B24" s="77">
        <v>10</v>
      </c>
      <c r="C24" s="77" t="s">
        <v>416</v>
      </c>
      <c r="D24" s="77" t="s">
        <v>119</v>
      </c>
      <c r="E24" s="77">
        <v>3</v>
      </c>
      <c r="F24" s="72" t="s">
        <v>120</v>
      </c>
      <c r="G24" s="83" t="s">
        <v>121</v>
      </c>
      <c r="H24" s="83"/>
      <c r="I24" s="80"/>
      <c r="J24" s="80"/>
      <c r="K24" s="80"/>
      <c r="L24" s="84"/>
      <c r="M24" s="11" t="s">
        <v>340</v>
      </c>
      <c r="N24" s="11">
        <v>1</v>
      </c>
    </row>
    <row r="25" spans="1:14" s="28" customFormat="1">
      <c r="A25" s="73"/>
      <c r="B25" s="73"/>
      <c r="C25" s="73"/>
      <c r="D25" s="73"/>
      <c r="E25" s="74">
        <f>SUM(E19:E24)</f>
        <v>17</v>
      </c>
      <c r="F25" s="75"/>
      <c r="G25" s="76"/>
      <c r="H25" s="76"/>
      <c r="I25" s="73"/>
      <c r="J25" s="73"/>
      <c r="K25" s="73"/>
      <c r="L25" s="73"/>
    </row>
    <row r="26" spans="1:14" s="11" customFormat="1">
      <c r="A26" s="77">
        <v>682</v>
      </c>
      <c r="B26" s="77">
        <v>11</v>
      </c>
      <c r="C26" s="77"/>
      <c r="D26" s="77" t="s">
        <v>533</v>
      </c>
      <c r="E26" s="77">
        <v>2</v>
      </c>
      <c r="F26" s="72" t="s">
        <v>535</v>
      </c>
      <c r="G26" s="83"/>
      <c r="H26" s="83"/>
      <c r="I26" s="80"/>
      <c r="J26" s="80"/>
      <c r="K26" s="102">
        <v>39226</v>
      </c>
      <c r="L26" s="77"/>
    </row>
    <row r="27" spans="1:14" s="11" customFormat="1">
      <c r="A27" s="77">
        <v>683.2</v>
      </c>
      <c r="B27" s="77">
        <v>11</v>
      </c>
      <c r="C27" s="77"/>
      <c r="D27" s="77" t="s">
        <v>533</v>
      </c>
      <c r="E27" s="77">
        <v>7</v>
      </c>
      <c r="F27" s="72" t="s">
        <v>536</v>
      </c>
      <c r="G27" s="83"/>
      <c r="H27" s="83"/>
      <c r="I27" s="80"/>
      <c r="J27" s="80"/>
      <c r="K27" s="102">
        <v>39226</v>
      </c>
      <c r="L27" s="82">
        <v>1</v>
      </c>
      <c r="M27" s="11" t="s">
        <v>131</v>
      </c>
    </row>
    <row r="28" spans="1:14" s="11" customFormat="1">
      <c r="A28" s="77">
        <v>684</v>
      </c>
      <c r="B28" s="77">
        <v>11</v>
      </c>
      <c r="C28" s="77"/>
      <c r="D28" s="77" t="s">
        <v>533</v>
      </c>
      <c r="E28" s="77">
        <v>2</v>
      </c>
      <c r="F28" s="72" t="s">
        <v>537</v>
      </c>
      <c r="G28" s="83"/>
      <c r="H28" s="83"/>
      <c r="I28" s="80"/>
      <c r="J28" s="80"/>
      <c r="K28" s="102">
        <v>39226</v>
      </c>
      <c r="L28" s="82"/>
    </row>
    <row r="29" spans="1:14" s="11" customFormat="1" ht="24">
      <c r="A29" s="77">
        <v>602</v>
      </c>
      <c r="B29" s="72">
        <v>11</v>
      </c>
      <c r="C29" s="70" t="s">
        <v>416</v>
      </c>
      <c r="D29" s="80" t="s">
        <v>13</v>
      </c>
      <c r="E29" s="80">
        <v>3</v>
      </c>
      <c r="F29" s="80" t="s">
        <v>101</v>
      </c>
      <c r="G29" s="83" t="s">
        <v>102</v>
      </c>
      <c r="H29" s="83"/>
      <c r="I29" s="81"/>
      <c r="J29" s="81"/>
      <c r="K29" s="72"/>
      <c r="L29" s="82">
        <v>1</v>
      </c>
      <c r="M29" s="11" t="s">
        <v>131</v>
      </c>
    </row>
    <row r="30" spans="1:14" s="11" customFormat="1">
      <c r="A30" s="77"/>
      <c r="B30" s="77"/>
      <c r="C30" s="77"/>
      <c r="D30" s="77"/>
      <c r="E30" s="78"/>
      <c r="F30" s="72"/>
      <c r="G30" s="79"/>
      <c r="H30" s="79"/>
      <c r="I30" s="77"/>
      <c r="J30" s="77"/>
      <c r="K30" s="77"/>
      <c r="L30" s="77"/>
    </row>
    <row r="31" spans="1:14" s="28" customFormat="1">
      <c r="A31" s="73"/>
      <c r="B31" s="73"/>
      <c r="C31" s="73"/>
      <c r="D31" s="73"/>
      <c r="E31" s="74">
        <f>SUM(E26:E30)</f>
        <v>14</v>
      </c>
      <c r="F31" s="106"/>
      <c r="G31" s="76"/>
      <c r="H31" s="76"/>
      <c r="I31" s="73"/>
      <c r="J31" s="73"/>
      <c r="K31" s="73"/>
      <c r="L31" s="73"/>
    </row>
    <row r="32" spans="1:14" s="11" customFormat="1" ht="24">
      <c r="A32" s="77">
        <v>629</v>
      </c>
      <c r="B32" s="72">
        <v>12</v>
      </c>
      <c r="C32" s="70" t="s">
        <v>416</v>
      </c>
      <c r="D32" s="80" t="s">
        <v>399</v>
      </c>
      <c r="E32" s="80">
        <v>5</v>
      </c>
      <c r="F32" s="80" t="s">
        <v>398</v>
      </c>
      <c r="G32" s="83" t="s">
        <v>430</v>
      </c>
      <c r="H32" s="83"/>
      <c r="I32" s="80"/>
      <c r="J32" s="80"/>
      <c r="K32" s="80"/>
      <c r="L32" s="87">
        <v>1</v>
      </c>
      <c r="M32" s="11" t="s">
        <v>131</v>
      </c>
      <c r="N32" s="11">
        <v>1</v>
      </c>
    </row>
    <row r="33" spans="1:14" s="11" customFormat="1">
      <c r="A33" s="77">
        <v>682.2</v>
      </c>
      <c r="B33" s="72">
        <v>12</v>
      </c>
      <c r="C33" s="70"/>
      <c r="D33" s="77" t="s">
        <v>533</v>
      </c>
      <c r="E33" s="80">
        <v>1</v>
      </c>
      <c r="F33" s="72" t="s">
        <v>876</v>
      </c>
      <c r="G33" s="83"/>
      <c r="H33" s="83"/>
      <c r="I33" s="80"/>
      <c r="J33" s="80"/>
      <c r="K33" s="80"/>
      <c r="L33" s="87"/>
    </row>
    <row r="34" spans="1:14" s="11" customFormat="1">
      <c r="A34" s="77">
        <v>683.3</v>
      </c>
      <c r="B34" s="72">
        <v>12</v>
      </c>
      <c r="C34" s="70"/>
      <c r="D34" s="77" t="s">
        <v>533</v>
      </c>
      <c r="E34" s="80">
        <v>1</v>
      </c>
      <c r="F34" s="72" t="s">
        <v>349</v>
      </c>
      <c r="G34" s="83"/>
      <c r="H34" s="83"/>
      <c r="I34" s="80"/>
      <c r="J34" s="80"/>
      <c r="K34" s="80"/>
      <c r="L34" s="87"/>
    </row>
    <row r="35" spans="1:14" s="11" customFormat="1">
      <c r="A35" s="77">
        <v>686.1</v>
      </c>
      <c r="B35" s="77">
        <v>12</v>
      </c>
      <c r="C35" s="77"/>
      <c r="D35" s="77" t="s">
        <v>533</v>
      </c>
      <c r="E35" s="77">
        <v>5</v>
      </c>
      <c r="F35" s="72" t="s">
        <v>859</v>
      </c>
      <c r="G35" s="83"/>
      <c r="H35" s="83"/>
      <c r="I35" s="80"/>
      <c r="J35" s="80"/>
      <c r="K35" s="102">
        <v>39226</v>
      </c>
      <c r="L35" s="77"/>
    </row>
    <row r="36" spans="1:14" s="11" customFormat="1">
      <c r="A36" s="77">
        <v>688.1</v>
      </c>
      <c r="B36" s="77">
        <v>12</v>
      </c>
      <c r="C36" s="77"/>
      <c r="D36" s="77" t="s">
        <v>533</v>
      </c>
      <c r="E36" s="77">
        <v>3</v>
      </c>
      <c r="F36" s="72" t="s">
        <v>350</v>
      </c>
      <c r="G36" s="83"/>
      <c r="H36" s="83"/>
      <c r="I36" s="80"/>
      <c r="J36" s="80"/>
      <c r="K36" s="102">
        <v>39226</v>
      </c>
      <c r="L36" s="77"/>
    </row>
    <row r="37" spans="1:14" s="11" customFormat="1">
      <c r="A37" s="77">
        <v>654</v>
      </c>
      <c r="B37" s="72">
        <v>12</v>
      </c>
      <c r="C37" s="70" t="s">
        <v>416</v>
      </c>
      <c r="D37" s="80" t="s">
        <v>8</v>
      </c>
      <c r="E37" s="80">
        <v>1</v>
      </c>
      <c r="F37" s="80" t="s">
        <v>855</v>
      </c>
      <c r="G37" s="83" t="s">
        <v>382</v>
      </c>
      <c r="H37" s="83"/>
      <c r="I37" s="81"/>
      <c r="J37" s="81"/>
      <c r="K37" s="72"/>
      <c r="L37" s="72"/>
      <c r="M37" s="11" t="s">
        <v>340</v>
      </c>
    </row>
    <row r="38" spans="1:14" s="11" customFormat="1" ht="24">
      <c r="A38" s="77">
        <v>627</v>
      </c>
      <c r="B38" s="72">
        <v>12</v>
      </c>
      <c r="C38" s="70" t="s">
        <v>416</v>
      </c>
      <c r="D38" s="80" t="s">
        <v>391</v>
      </c>
      <c r="E38" s="80">
        <v>3</v>
      </c>
      <c r="F38" s="80" t="s">
        <v>393</v>
      </c>
      <c r="G38" s="83" t="s">
        <v>392</v>
      </c>
      <c r="H38" s="83"/>
      <c r="I38" s="80"/>
      <c r="J38" s="80"/>
      <c r="K38" s="80"/>
      <c r="L38" s="87" t="s">
        <v>394</v>
      </c>
      <c r="M38" s="11" t="s">
        <v>340</v>
      </c>
    </row>
    <row r="39" spans="1:14" s="11" customFormat="1" ht="36">
      <c r="A39" s="77">
        <v>628</v>
      </c>
      <c r="B39" s="72">
        <v>12</v>
      </c>
      <c r="C39" s="70" t="s">
        <v>416</v>
      </c>
      <c r="D39" s="80" t="s">
        <v>395</v>
      </c>
      <c r="E39" s="80">
        <v>2</v>
      </c>
      <c r="F39" s="80" t="s">
        <v>396</v>
      </c>
      <c r="G39" s="83" t="s">
        <v>397</v>
      </c>
      <c r="H39" s="83"/>
      <c r="I39" s="80"/>
      <c r="J39" s="80"/>
      <c r="K39" s="80"/>
      <c r="L39" s="87">
        <v>0.85</v>
      </c>
      <c r="M39" s="11" t="s">
        <v>340</v>
      </c>
    </row>
    <row r="40" spans="1:14" s="11" customFormat="1">
      <c r="A40" s="77"/>
      <c r="B40" s="77"/>
      <c r="C40" s="77"/>
      <c r="D40" s="77"/>
      <c r="E40" s="78"/>
      <c r="F40" s="72"/>
      <c r="G40" s="79"/>
      <c r="H40" s="79"/>
      <c r="I40" s="77"/>
      <c r="J40" s="77"/>
      <c r="K40" s="77"/>
      <c r="L40" s="77"/>
    </row>
    <row r="41" spans="1:14" s="28" customFormat="1">
      <c r="A41" s="73"/>
      <c r="B41" s="73"/>
      <c r="C41" s="73"/>
      <c r="D41" s="73"/>
      <c r="E41" s="74">
        <f>SUM(E32:E40)</f>
        <v>21</v>
      </c>
      <c r="F41" s="75"/>
      <c r="G41" s="76"/>
      <c r="H41" s="76"/>
      <c r="I41" s="73"/>
      <c r="J41" s="73"/>
      <c r="K41" s="73"/>
      <c r="L41" s="73"/>
    </row>
    <row r="42" spans="1:14" s="11" customFormat="1">
      <c r="A42" s="77">
        <v>668</v>
      </c>
      <c r="B42" s="72">
        <v>13</v>
      </c>
      <c r="C42" s="70" t="s">
        <v>416</v>
      </c>
      <c r="D42" s="80" t="s">
        <v>8</v>
      </c>
      <c r="E42" s="80">
        <v>3</v>
      </c>
      <c r="F42" s="80" t="s">
        <v>133</v>
      </c>
      <c r="G42" s="83" t="s">
        <v>432</v>
      </c>
      <c r="H42" s="83"/>
      <c r="I42" s="80"/>
      <c r="J42" s="80"/>
      <c r="K42" s="80"/>
      <c r="L42" s="84"/>
      <c r="M42" s="11" t="s">
        <v>432</v>
      </c>
    </row>
    <row r="43" spans="1:14" s="11" customFormat="1" ht="24">
      <c r="A43" s="77">
        <v>640</v>
      </c>
      <c r="B43" s="72">
        <v>13</v>
      </c>
      <c r="C43" s="70" t="s">
        <v>416</v>
      </c>
      <c r="D43" s="80" t="s">
        <v>8</v>
      </c>
      <c r="E43" s="80">
        <v>2</v>
      </c>
      <c r="F43" s="80" t="s">
        <v>928</v>
      </c>
      <c r="G43" s="83" t="s">
        <v>211</v>
      </c>
      <c r="H43" s="83"/>
      <c r="I43" s="80"/>
      <c r="J43" s="80"/>
      <c r="K43" s="80"/>
      <c r="L43" s="84">
        <v>1</v>
      </c>
      <c r="M43" s="11" t="s">
        <v>340</v>
      </c>
    </row>
    <row r="44" spans="1:14" s="11" customFormat="1" ht="24">
      <c r="A44" s="77">
        <v>641</v>
      </c>
      <c r="B44" s="72">
        <v>13</v>
      </c>
      <c r="C44" s="70" t="s">
        <v>416</v>
      </c>
      <c r="D44" s="80" t="s">
        <v>8</v>
      </c>
      <c r="E44" s="80">
        <v>1</v>
      </c>
      <c r="F44" s="80" t="s">
        <v>210</v>
      </c>
      <c r="G44" s="83" t="s">
        <v>212</v>
      </c>
      <c r="H44" s="83"/>
      <c r="I44" s="80"/>
      <c r="J44" s="80"/>
      <c r="K44" s="80"/>
      <c r="L44" s="84">
        <v>1</v>
      </c>
      <c r="M44" s="11" t="s">
        <v>340</v>
      </c>
      <c r="N44" s="11">
        <v>2</v>
      </c>
    </row>
    <row r="45" spans="1:14" s="11" customFormat="1">
      <c r="A45" s="77">
        <v>651</v>
      </c>
      <c r="B45" s="72"/>
      <c r="C45" s="70" t="s">
        <v>416</v>
      </c>
      <c r="D45" s="72" t="s">
        <v>8</v>
      </c>
      <c r="E45" s="72">
        <v>3</v>
      </c>
      <c r="F45" s="80" t="s">
        <v>380</v>
      </c>
      <c r="G45" s="81" t="s">
        <v>434</v>
      </c>
      <c r="H45" s="81"/>
      <c r="I45" s="81"/>
      <c r="J45" s="81"/>
      <c r="K45" s="72"/>
      <c r="L45" s="72"/>
      <c r="M45" s="11" t="s">
        <v>131</v>
      </c>
      <c r="N45" s="11">
        <v>2</v>
      </c>
    </row>
    <row r="46" spans="1:14" s="11" customFormat="1" ht="24">
      <c r="A46" s="77">
        <v>643</v>
      </c>
      <c r="B46" s="72">
        <v>13</v>
      </c>
      <c r="C46" s="70" t="s">
        <v>416</v>
      </c>
      <c r="D46" s="80" t="s">
        <v>8</v>
      </c>
      <c r="E46" s="80">
        <v>1</v>
      </c>
      <c r="F46" s="80" t="s">
        <v>930</v>
      </c>
      <c r="G46" s="83" t="s">
        <v>929</v>
      </c>
      <c r="H46" s="83"/>
      <c r="I46" s="80"/>
      <c r="J46" s="80"/>
      <c r="K46" s="80"/>
      <c r="L46" s="84">
        <v>1</v>
      </c>
      <c r="M46" s="11" t="s">
        <v>340</v>
      </c>
      <c r="N46" s="11">
        <v>2</v>
      </c>
    </row>
    <row r="47" spans="1:14" s="11" customFormat="1" ht="48">
      <c r="A47" s="77">
        <v>624.1</v>
      </c>
      <c r="B47" s="72">
        <v>13</v>
      </c>
      <c r="C47" s="70" t="s">
        <v>416</v>
      </c>
      <c r="D47" s="80" t="s">
        <v>134</v>
      </c>
      <c r="E47" s="80">
        <v>2</v>
      </c>
      <c r="F47" s="80" t="s">
        <v>938</v>
      </c>
      <c r="G47" s="83" t="s">
        <v>842</v>
      </c>
      <c r="H47" s="83"/>
      <c r="I47" s="80"/>
      <c r="J47" s="80"/>
      <c r="K47" s="80"/>
      <c r="L47" s="87"/>
      <c r="M47" s="11" t="s">
        <v>131</v>
      </c>
    </row>
    <row r="48" spans="1:14" s="11" customFormat="1">
      <c r="A48" s="77">
        <v>686.2</v>
      </c>
      <c r="B48" s="77">
        <v>13</v>
      </c>
      <c r="C48" s="77"/>
      <c r="D48" s="77" t="s">
        <v>533</v>
      </c>
      <c r="E48" s="77">
        <v>3</v>
      </c>
      <c r="F48" s="72" t="s">
        <v>858</v>
      </c>
      <c r="G48" s="83"/>
      <c r="H48" s="83"/>
      <c r="I48" s="80"/>
      <c r="J48" s="80"/>
      <c r="K48" s="102">
        <v>39226</v>
      </c>
      <c r="L48" s="91"/>
    </row>
    <row r="49" spans="1:14" s="11" customFormat="1" ht="24">
      <c r="A49" s="77">
        <v>642</v>
      </c>
      <c r="B49" s="72">
        <v>13</v>
      </c>
      <c r="C49" s="70" t="s">
        <v>416</v>
      </c>
      <c r="D49" s="80" t="s">
        <v>953</v>
      </c>
      <c r="E49" s="80">
        <v>1</v>
      </c>
      <c r="F49" s="80" t="s">
        <v>931</v>
      </c>
      <c r="G49" s="83" t="s">
        <v>843</v>
      </c>
      <c r="H49" s="83"/>
      <c r="I49" s="80"/>
      <c r="J49" s="80"/>
      <c r="K49" s="80"/>
      <c r="L49" s="84">
        <v>0.8</v>
      </c>
      <c r="M49" s="11" t="s">
        <v>340</v>
      </c>
      <c r="N49" s="11">
        <v>2</v>
      </c>
    </row>
    <row r="50" spans="1:14" s="11" customFormat="1">
      <c r="A50" s="77">
        <v>663</v>
      </c>
      <c r="B50" s="72">
        <v>13</v>
      </c>
      <c r="C50" s="70" t="s">
        <v>416</v>
      </c>
      <c r="D50" s="80" t="s">
        <v>12</v>
      </c>
      <c r="E50" s="80">
        <v>3</v>
      </c>
      <c r="F50" s="80" t="s">
        <v>796</v>
      </c>
      <c r="G50" s="83">
        <v>7.4</v>
      </c>
      <c r="H50" s="83"/>
      <c r="I50" s="80"/>
      <c r="J50" s="80"/>
      <c r="K50" s="80"/>
      <c r="L50" s="84">
        <v>1</v>
      </c>
      <c r="M50" s="11" t="s">
        <v>340</v>
      </c>
    </row>
    <row r="51" spans="1:14" s="11" customFormat="1" ht="24">
      <c r="A51" s="77">
        <v>605</v>
      </c>
      <c r="B51" s="72">
        <v>13</v>
      </c>
      <c r="C51" s="70" t="s">
        <v>416</v>
      </c>
      <c r="D51" s="80" t="s">
        <v>530</v>
      </c>
      <c r="E51" s="80">
        <v>5</v>
      </c>
      <c r="F51" s="80" t="s">
        <v>814</v>
      </c>
      <c r="G51" s="83" t="s">
        <v>429</v>
      </c>
      <c r="H51" s="83"/>
      <c r="I51" s="81"/>
      <c r="J51" s="81"/>
      <c r="K51" s="72"/>
      <c r="L51" s="72"/>
      <c r="M51" s="11" t="s">
        <v>131</v>
      </c>
    </row>
    <row r="52" spans="1:14" s="11" customFormat="1" ht="24">
      <c r="A52" s="77">
        <v>614</v>
      </c>
      <c r="B52" s="72">
        <v>13</v>
      </c>
      <c r="C52" s="70" t="s">
        <v>416</v>
      </c>
      <c r="D52" s="80" t="s">
        <v>10</v>
      </c>
      <c r="E52" s="80">
        <v>2</v>
      </c>
      <c r="F52" s="80" t="s">
        <v>246</v>
      </c>
      <c r="G52" s="83">
        <v>4.3</v>
      </c>
      <c r="H52" s="83"/>
      <c r="I52" s="80"/>
      <c r="J52" s="80"/>
      <c r="K52" s="80" t="s">
        <v>467</v>
      </c>
      <c r="L52" s="87">
        <v>0.4</v>
      </c>
      <c r="M52" s="11" t="s">
        <v>340</v>
      </c>
    </row>
    <row r="53" spans="1:14" s="11" customFormat="1" ht="24">
      <c r="A53" s="77">
        <v>620</v>
      </c>
      <c r="B53" s="72">
        <v>13</v>
      </c>
      <c r="C53" s="70" t="s">
        <v>416</v>
      </c>
      <c r="D53" s="80" t="s">
        <v>10</v>
      </c>
      <c r="E53" s="80">
        <v>1</v>
      </c>
      <c r="F53" s="80" t="s">
        <v>497</v>
      </c>
      <c r="G53" s="83">
        <v>4.3</v>
      </c>
      <c r="H53" s="83"/>
      <c r="I53" s="80"/>
      <c r="J53" s="80"/>
      <c r="K53" s="80" t="s">
        <v>471</v>
      </c>
      <c r="L53" s="87"/>
      <c r="M53" s="11" t="s">
        <v>340</v>
      </c>
    </row>
    <row r="54" spans="1:14" s="11" customFormat="1" ht="36">
      <c r="A54" s="77">
        <v>621</v>
      </c>
      <c r="B54" s="72">
        <v>13</v>
      </c>
      <c r="C54" s="70" t="s">
        <v>416</v>
      </c>
      <c r="D54" s="80" t="s">
        <v>10</v>
      </c>
      <c r="E54" s="80">
        <v>3</v>
      </c>
      <c r="F54" s="80" t="s">
        <v>129</v>
      </c>
      <c r="G54" s="83">
        <v>4.3</v>
      </c>
      <c r="H54" s="83"/>
      <c r="I54" s="80"/>
      <c r="J54" s="80"/>
      <c r="K54" s="80" t="s">
        <v>470</v>
      </c>
      <c r="L54" s="87"/>
      <c r="M54" s="11" t="s">
        <v>340</v>
      </c>
    </row>
    <row r="55" spans="1:14" s="11" customFormat="1">
      <c r="A55" s="77"/>
      <c r="B55" s="77"/>
      <c r="C55" s="77"/>
      <c r="D55" s="77"/>
      <c r="E55" s="78"/>
      <c r="F55" s="72"/>
      <c r="G55" s="79"/>
      <c r="H55" s="79"/>
      <c r="I55" s="77"/>
      <c r="J55" s="77"/>
      <c r="K55" s="77"/>
      <c r="L55" s="77"/>
    </row>
    <row r="56" spans="1:14" s="28" customFormat="1">
      <c r="A56" s="73"/>
      <c r="B56" s="73"/>
      <c r="C56" s="73"/>
      <c r="D56" s="73"/>
      <c r="E56" s="74">
        <f>SUM(E42:E55)</f>
        <v>30</v>
      </c>
      <c r="F56" s="75"/>
      <c r="G56" s="76"/>
      <c r="H56" s="76"/>
      <c r="I56" s="73"/>
      <c r="J56" s="73"/>
      <c r="K56" s="73"/>
      <c r="L56" s="73"/>
    </row>
    <row r="57" spans="1:14" s="11" customFormat="1" ht="24">
      <c r="A57" s="77">
        <v>689</v>
      </c>
      <c r="B57" s="77">
        <v>14</v>
      </c>
      <c r="C57" s="77" t="s">
        <v>416</v>
      </c>
      <c r="D57" s="77" t="s">
        <v>8</v>
      </c>
      <c r="E57" s="78">
        <v>2</v>
      </c>
      <c r="F57" s="72" t="s">
        <v>816</v>
      </c>
      <c r="G57" s="79"/>
      <c r="H57" s="79"/>
      <c r="I57" s="77"/>
      <c r="J57" s="77"/>
      <c r="K57" s="102">
        <v>39226</v>
      </c>
      <c r="L57" s="77"/>
    </row>
    <row r="58" spans="1:14" s="11" customFormat="1">
      <c r="A58" s="77">
        <v>675</v>
      </c>
      <c r="B58" s="72">
        <v>14</v>
      </c>
      <c r="C58" s="70" t="s">
        <v>416</v>
      </c>
      <c r="D58" s="80" t="s">
        <v>8</v>
      </c>
      <c r="E58" s="72">
        <v>2</v>
      </c>
      <c r="F58" s="80" t="s">
        <v>941</v>
      </c>
      <c r="G58" s="83" t="s">
        <v>432</v>
      </c>
      <c r="H58" s="83"/>
      <c r="I58" s="80"/>
      <c r="J58" s="80"/>
      <c r="K58" s="80"/>
      <c r="L58" s="84"/>
      <c r="M58" s="11" t="s">
        <v>432</v>
      </c>
    </row>
    <row r="59" spans="1:14" s="11" customFormat="1">
      <c r="A59" s="77">
        <v>644</v>
      </c>
      <c r="B59" s="72">
        <v>14</v>
      </c>
      <c r="C59" s="70" t="s">
        <v>416</v>
      </c>
      <c r="D59" s="80" t="s">
        <v>424</v>
      </c>
      <c r="E59" s="72">
        <v>3</v>
      </c>
      <c r="F59" s="80" t="s">
        <v>932</v>
      </c>
      <c r="G59" s="83">
        <v>2.2999999999999998</v>
      </c>
      <c r="H59" s="83"/>
      <c r="I59" s="81"/>
      <c r="J59" s="81"/>
      <c r="K59" s="72"/>
      <c r="L59" s="82">
        <v>1</v>
      </c>
      <c r="M59" s="11" t="s">
        <v>340</v>
      </c>
      <c r="N59" s="11">
        <v>2</v>
      </c>
    </row>
    <row r="60" spans="1:14" s="11" customFormat="1">
      <c r="A60" s="77">
        <v>654</v>
      </c>
      <c r="B60" s="72">
        <v>14</v>
      </c>
      <c r="C60" s="70" t="s">
        <v>416</v>
      </c>
      <c r="D60" s="80" t="s">
        <v>8</v>
      </c>
      <c r="E60" s="72">
        <v>1</v>
      </c>
      <c r="F60" s="80" t="s">
        <v>855</v>
      </c>
      <c r="G60" s="83" t="s">
        <v>382</v>
      </c>
      <c r="H60" s="83"/>
      <c r="I60" s="81"/>
      <c r="J60" s="81"/>
      <c r="K60" s="72"/>
      <c r="L60" s="72"/>
      <c r="M60" s="11" t="s">
        <v>340</v>
      </c>
    </row>
    <row r="61" spans="1:14" s="11" customFormat="1" ht="24">
      <c r="A61" s="77">
        <v>646</v>
      </c>
      <c r="B61" s="72">
        <v>14</v>
      </c>
      <c r="C61" s="70" t="s">
        <v>416</v>
      </c>
      <c r="D61" s="80" t="s">
        <v>424</v>
      </c>
      <c r="E61" s="72">
        <v>3</v>
      </c>
      <c r="F61" s="80" t="s">
        <v>758</v>
      </c>
      <c r="G61" s="83" t="s">
        <v>431</v>
      </c>
      <c r="H61" s="83"/>
      <c r="I61" s="81"/>
      <c r="J61" s="81"/>
      <c r="K61" s="72"/>
      <c r="L61" s="72"/>
      <c r="M61" s="11" t="s">
        <v>432</v>
      </c>
      <c r="N61" s="11">
        <v>2</v>
      </c>
    </row>
    <row r="62" spans="1:14" s="11" customFormat="1">
      <c r="A62" s="77">
        <v>686.3</v>
      </c>
      <c r="B62" s="77">
        <v>14</v>
      </c>
      <c r="C62" s="77"/>
      <c r="D62" s="77" t="s">
        <v>533</v>
      </c>
      <c r="E62" s="77">
        <v>2</v>
      </c>
      <c r="F62" s="72" t="s">
        <v>818</v>
      </c>
      <c r="G62" s="83"/>
      <c r="H62" s="83"/>
      <c r="I62" s="80"/>
      <c r="J62" s="80"/>
      <c r="K62" s="102">
        <v>39226</v>
      </c>
      <c r="L62" s="77"/>
    </row>
    <row r="63" spans="1:14" s="11" customFormat="1" ht="28.5">
      <c r="A63" s="77">
        <v>655.1</v>
      </c>
      <c r="B63" s="77">
        <v>14</v>
      </c>
      <c r="C63" s="77" t="s">
        <v>416</v>
      </c>
      <c r="D63" s="77" t="s">
        <v>331</v>
      </c>
      <c r="E63" s="77">
        <v>2</v>
      </c>
      <c r="F63" s="116" t="s">
        <v>332</v>
      </c>
      <c r="G63" s="83">
        <v>7.1</v>
      </c>
      <c r="H63" s="83"/>
      <c r="I63" s="80"/>
      <c r="J63" s="80"/>
      <c r="K63" s="102"/>
      <c r="L63" s="77"/>
    </row>
    <row r="64" spans="1:14" s="11" customFormat="1" ht="25.5">
      <c r="A64" s="77">
        <v>655.20000000000005</v>
      </c>
      <c r="B64" s="77">
        <v>14</v>
      </c>
      <c r="C64" s="77" t="s">
        <v>416</v>
      </c>
      <c r="D64" s="77" t="s">
        <v>331</v>
      </c>
      <c r="E64" s="77">
        <v>1</v>
      </c>
      <c r="F64" s="116" t="s">
        <v>300</v>
      </c>
      <c r="G64" s="83">
        <v>7.1</v>
      </c>
      <c r="H64" s="83"/>
      <c r="I64" s="80"/>
      <c r="J64" s="80"/>
      <c r="K64" s="102"/>
      <c r="L64" s="77"/>
    </row>
    <row r="65" spans="1:14" s="11" customFormat="1" ht="24">
      <c r="A65" s="77">
        <v>634.1</v>
      </c>
      <c r="B65" s="72">
        <v>14</v>
      </c>
      <c r="C65" s="70" t="s">
        <v>416</v>
      </c>
      <c r="D65" s="80" t="s">
        <v>9</v>
      </c>
      <c r="E65" s="72">
        <v>2</v>
      </c>
      <c r="F65" s="80" t="s">
        <v>301</v>
      </c>
      <c r="G65" s="83">
        <v>4.8</v>
      </c>
      <c r="H65" s="83"/>
      <c r="I65" s="81"/>
      <c r="J65" s="81"/>
      <c r="K65" s="72"/>
      <c r="L65" s="72"/>
      <c r="M65" s="11" t="s">
        <v>340</v>
      </c>
    </row>
    <row r="66" spans="1:14" s="11" customFormat="1">
      <c r="A66" s="77">
        <v>634.20000000000005</v>
      </c>
      <c r="B66" s="72">
        <v>14</v>
      </c>
      <c r="C66" s="70" t="s">
        <v>416</v>
      </c>
      <c r="D66" s="80" t="s">
        <v>9</v>
      </c>
      <c r="E66" s="72">
        <v>1</v>
      </c>
      <c r="F66" s="80" t="s">
        <v>334</v>
      </c>
      <c r="G66" s="83"/>
      <c r="H66" s="83"/>
      <c r="I66" s="81"/>
      <c r="J66" s="81"/>
      <c r="K66" s="72"/>
      <c r="L66" s="72"/>
    </row>
    <row r="67" spans="1:14" s="11" customFormat="1" ht="24">
      <c r="A67" s="77">
        <v>656</v>
      </c>
      <c r="B67" s="72">
        <v>14</v>
      </c>
      <c r="C67" s="70" t="s">
        <v>416</v>
      </c>
      <c r="D67" s="80" t="s">
        <v>526</v>
      </c>
      <c r="E67" s="72">
        <v>1</v>
      </c>
      <c r="F67" s="80" t="s">
        <v>381</v>
      </c>
      <c r="G67" s="83" t="s">
        <v>844</v>
      </c>
      <c r="H67" s="83"/>
      <c r="I67" s="80"/>
      <c r="J67" s="80"/>
      <c r="K67" s="80" t="s">
        <v>473</v>
      </c>
      <c r="L67" s="84"/>
      <c r="M67" s="11" t="s">
        <v>340</v>
      </c>
    </row>
    <row r="68" spans="1:14" s="11" customFormat="1">
      <c r="A68" s="77">
        <v>685.1</v>
      </c>
      <c r="B68" s="77">
        <v>14</v>
      </c>
      <c r="C68" s="77" t="s">
        <v>416</v>
      </c>
      <c r="D68" s="77" t="s">
        <v>817</v>
      </c>
      <c r="E68" s="77">
        <v>3</v>
      </c>
      <c r="F68" s="72" t="s">
        <v>865</v>
      </c>
      <c r="G68" s="83"/>
      <c r="H68" s="83"/>
      <c r="I68" s="80"/>
      <c r="J68" s="80"/>
      <c r="K68" s="102">
        <v>39226</v>
      </c>
      <c r="L68" s="77"/>
    </row>
    <row r="69" spans="1:14" s="11" customFormat="1">
      <c r="A69" s="77">
        <v>636</v>
      </c>
      <c r="B69" s="72">
        <v>14</v>
      </c>
      <c r="C69" s="70" t="s">
        <v>416</v>
      </c>
      <c r="D69" s="80" t="s">
        <v>9</v>
      </c>
      <c r="E69" s="72">
        <v>1</v>
      </c>
      <c r="F69" s="80" t="s">
        <v>302</v>
      </c>
      <c r="G69" s="83">
        <v>4.9000000000000004</v>
      </c>
      <c r="H69" s="83"/>
      <c r="I69" s="81"/>
      <c r="J69" s="81"/>
      <c r="K69" s="72"/>
      <c r="L69" s="72"/>
      <c r="M69" s="11" t="s">
        <v>340</v>
      </c>
    </row>
    <row r="70" spans="1:14" s="11" customFormat="1">
      <c r="A70" s="77">
        <v>685.2</v>
      </c>
      <c r="B70" s="77">
        <v>14</v>
      </c>
      <c r="C70" s="77" t="s">
        <v>416</v>
      </c>
      <c r="D70" s="77" t="s">
        <v>817</v>
      </c>
      <c r="E70" s="77">
        <v>5</v>
      </c>
      <c r="F70" s="72" t="s">
        <v>866</v>
      </c>
      <c r="G70" s="83"/>
      <c r="H70" s="83"/>
      <c r="I70" s="80"/>
      <c r="J70" s="80"/>
      <c r="K70" s="102">
        <v>39226</v>
      </c>
      <c r="L70" s="77"/>
    </row>
    <row r="71" spans="1:14" s="11" customFormat="1">
      <c r="A71" s="77"/>
      <c r="B71" s="77"/>
      <c r="C71" s="77"/>
      <c r="D71" s="77"/>
      <c r="E71" s="78"/>
      <c r="F71" s="72"/>
      <c r="G71" s="79"/>
      <c r="H71" s="79"/>
      <c r="I71" s="77"/>
      <c r="J71" s="77"/>
      <c r="K71" s="77"/>
      <c r="L71" s="77"/>
    </row>
    <row r="72" spans="1:14" s="28" customFormat="1">
      <c r="A72" s="73"/>
      <c r="B72" s="73"/>
      <c r="C72" s="73"/>
      <c r="D72" s="73"/>
      <c r="E72" s="74">
        <f>SUM(E57:E71)</f>
        <v>29</v>
      </c>
      <c r="F72" s="75" t="s">
        <v>792</v>
      </c>
      <c r="G72" s="76"/>
      <c r="H72" s="76"/>
      <c r="I72" s="73"/>
      <c r="J72" s="73"/>
      <c r="K72" s="73"/>
      <c r="L72" s="73"/>
    </row>
    <row r="73" spans="1:14" s="11" customFormat="1" ht="36">
      <c r="A73" s="77">
        <v>633.20000000000005</v>
      </c>
      <c r="B73" s="72">
        <v>15</v>
      </c>
      <c r="C73" s="70" t="s">
        <v>416</v>
      </c>
      <c r="D73" s="80" t="s">
        <v>16</v>
      </c>
      <c r="E73" s="80">
        <v>1</v>
      </c>
      <c r="F73" s="80" t="s">
        <v>678</v>
      </c>
      <c r="G73" s="83" t="s">
        <v>839</v>
      </c>
      <c r="H73" s="83"/>
      <c r="I73" s="81"/>
      <c r="J73" s="81"/>
      <c r="K73" s="72"/>
      <c r="L73" s="72"/>
      <c r="M73" s="11" t="s">
        <v>340</v>
      </c>
    </row>
    <row r="74" spans="1:14" s="11" customFormat="1" ht="24">
      <c r="A74" s="77">
        <v>624.20000000000005</v>
      </c>
      <c r="B74" s="72">
        <v>15</v>
      </c>
      <c r="C74" s="70" t="s">
        <v>416</v>
      </c>
      <c r="D74" s="80" t="s">
        <v>16</v>
      </c>
      <c r="E74" s="80">
        <v>1</v>
      </c>
      <c r="F74" s="80" t="s">
        <v>956</v>
      </c>
      <c r="G74" s="83"/>
      <c r="H74" s="83"/>
      <c r="I74" s="81"/>
      <c r="J74" s="81"/>
      <c r="K74" s="72"/>
      <c r="L74" s="82"/>
    </row>
    <row r="75" spans="1:14" s="11" customFormat="1" ht="24">
      <c r="A75" s="77">
        <v>691</v>
      </c>
      <c r="B75" s="77">
        <v>15</v>
      </c>
      <c r="C75" s="77" t="s">
        <v>416</v>
      </c>
      <c r="D75" s="77" t="s">
        <v>817</v>
      </c>
      <c r="E75" s="77">
        <v>1</v>
      </c>
      <c r="F75" s="72" t="s">
        <v>303</v>
      </c>
      <c r="G75" s="79"/>
      <c r="H75" s="79"/>
      <c r="I75" s="77"/>
      <c r="J75" s="77"/>
      <c r="K75" s="77"/>
      <c r="L75" s="77"/>
    </row>
    <row r="76" spans="1:14" s="11" customFormat="1">
      <c r="A76" s="77">
        <v>675.2</v>
      </c>
      <c r="B76" s="72">
        <v>15</v>
      </c>
      <c r="C76" s="70" t="s">
        <v>416</v>
      </c>
      <c r="D76" s="80" t="s">
        <v>8</v>
      </c>
      <c r="E76" s="72">
        <v>2</v>
      </c>
      <c r="F76" s="80" t="s">
        <v>30</v>
      </c>
      <c r="G76" s="83" t="s">
        <v>432</v>
      </c>
      <c r="H76" s="83"/>
      <c r="I76" s="80"/>
      <c r="J76" s="80"/>
      <c r="K76" s="80"/>
      <c r="L76" s="84"/>
      <c r="M76" s="11" t="s">
        <v>432</v>
      </c>
    </row>
    <row r="77" spans="1:14" s="11" customFormat="1">
      <c r="A77" s="77">
        <v>685.3</v>
      </c>
      <c r="B77" s="77">
        <v>15</v>
      </c>
      <c r="C77" s="70" t="s">
        <v>416</v>
      </c>
      <c r="D77" s="77" t="s">
        <v>31</v>
      </c>
      <c r="E77" s="78">
        <v>2</v>
      </c>
      <c r="F77" s="72" t="s">
        <v>32</v>
      </c>
      <c r="G77" s="79"/>
      <c r="H77" s="79"/>
      <c r="I77" s="77"/>
      <c r="J77" s="77"/>
      <c r="K77" s="77"/>
      <c r="L77" s="77"/>
    </row>
    <row r="78" spans="1:14" s="11" customFormat="1" ht="24">
      <c r="A78" s="77">
        <v>613</v>
      </c>
      <c r="B78" s="72">
        <v>15</v>
      </c>
      <c r="C78" s="70" t="s">
        <v>416</v>
      </c>
      <c r="D78" s="80" t="s">
        <v>10</v>
      </c>
      <c r="E78" s="80">
        <v>3</v>
      </c>
      <c r="F78" s="72" t="s">
        <v>333</v>
      </c>
      <c r="G78" s="83">
        <v>4.3</v>
      </c>
      <c r="H78" s="83"/>
      <c r="I78" s="80"/>
      <c r="J78" s="80"/>
      <c r="K78" s="80" t="s">
        <v>466</v>
      </c>
      <c r="L78" s="87">
        <v>0.4</v>
      </c>
      <c r="M78" s="11" t="s">
        <v>340</v>
      </c>
    </row>
    <row r="79" spans="1:14" s="11" customFormat="1">
      <c r="A79" s="77">
        <v>623</v>
      </c>
      <c r="B79" s="72">
        <v>15</v>
      </c>
      <c r="C79" s="70" t="s">
        <v>416</v>
      </c>
      <c r="D79" s="80" t="s">
        <v>424</v>
      </c>
      <c r="E79" s="80">
        <v>5</v>
      </c>
      <c r="F79" s="80" t="s">
        <v>704</v>
      </c>
      <c r="G79" s="83">
        <v>2.2999999999999998</v>
      </c>
      <c r="H79" s="83"/>
      <c r="I79" s="81"/>
      <c r="J79" s="81"/>
      <c r="K79" s="72"/>
      <c r="L79" s="72"/>
      <c r="M79" s="80" t="s">
        <v>131</v>
      </c>
      <c r="N79" s="11">
        <v>2</v>
      </c>
    </row>
    <row r="80" spans="1:14" s="11" customFormat="1">
      <c r="A80" s="77">
        <v>645</v>
      </c>
      <c r="B80" s="72">
        <v>15</v>
      </c>
      <c r="C80" s="70" t="s">
        <v>416</v>
      </c>
      <c r="D80" s="80" t="s">
        <v>424</v>
      </c>
      <c r="E80" s="80">
        <v>5</v>
      </c>
      <c r="F80" s="80" t="s">
        <v>793</v>
      </c>
      <c r="G80" s="83">
        <v>2.2999999999999998</v>
      </c>
      <c r="H80" s="83"/>
      <c r="I80" s="81"/>
      <c r="J80" s="81"/>
      <c r="K80" s="72"/>
      <c r="L80" s="82"/>
      <c r="M80" s="11" t="s">
        <v>131</v>
      </c>
      <c r="N80" s="11">
        <v>2</v>
      </c>
    </row>
    <row r="81" spans="1:15" s="11" customFormat="1" ht="24">
      <c r="A81" s="77">
        <v>616</v>
      </c>
      <c r="B81" s="72">
        <v>15</v>
      </c>
      <c r="C81" s="70" t="s">
        <v>416</v>
      </c>
      <c r="D81" s="80" t="s">
        <v>10</v>
      </c>
      <c r="E81" s="80">
        <v>1</v>
      </c>
      <c r="F81" s="72" t="s">
        <v>871</v>
      </c>
      <c r="G81" s="83">
        <v>4.3</v>
      </c>
      <c r="H81" s="83"/>
      <c r="I81" s="80"/>
      <c r="J81" s="80"/>
      <c r="K81" s="80" t="s">
        <v>468</v>
      </c>
      <c r="L81" s="87">
        <v>0.4</v>
      </c>
      <c r="M81" s="11" t="s">
        <v>340</v>
      </c>
    </row>
    <row r="82" spans="1:15" s="11" customFormat="1" ht="24">
      <c r="A82" s="77">
        <v>637.1</v>
      </c>
      <c r="B82" s="72">
        <v>15</v>
      </c>
      <c r="C82" s="70" t="s">
        <v>416</v>
      </c>
      <c r="D82" s="80" t="s">
        <v>9</v>
      </c>
      <c r="E82" s="80">
        <v>2</v>
      </c>
      <c r="F82" s="80" t="s">
        <v>676</v>
      </c>
      <c r="G82" s="83">
        <v>4.5999999999999996</v>
      </c>
      <c r="H82" s="83"/>
      <c r="I82" s="81"/>
      <c r="J82" s="81"/>
      <c r="K82" s="72"/>
      <c r="L82" s="72"/>
      <c r="M82" s="11" t="s">
        <v>340</v>
      </c>
    </row>
    <row r="83" spans="1:15" s="11" customFormat="1" ht="24">
      <c r="A83" s="77">
        <v>637.20000000000005</v>
      </c>
      <c r="B83" s="72">
        <v>15</v>
      </c>
      <c r="C83" s="70" t="s">
        <v>416</v>
      </c>
      <c r="D83" s="80" t="s">
        <v>9</v>
      </c>
      <c r="E83" s="80">
        <v>1</v>
      </c>
      <c r="F83" s="80" t="s">
        <v>304</v>
      </c>
      <c r="G83" s="83">
        <v>4.5999999999999996</v>
      </c>
      <c r="H83" s="83"/>
      <c r="I83" s="81"/>
      <c r="J83" s="81"/>
      <c r="K83" s="72"/>
      <c r="L83" s="72"/>
    </row>
    <row r="84" spans="1:15" s="11" customFormat="1" ht="24">
      <c r="A84" s="77">
        <v>697</v>
      </c>
      <c r="B84" s="77">
        <v>15</v>
      </c>
      <c r="C84" s="77" t="s">
        <v>416</v>
      </c>
      <c r="D84" s="77" t="s">
        <v>530</v>
      </c>
      <c r="E84" s="78">
        <v>3</v>
      </c>
      <c r="F84" s="72" t="s">
        <v>33</v>
      </c>
      <c r="G84" s="79"/>
      <c r="H84" s="79"/>
      <c r="I84" s="77"/>
      <c r="J84" s="77"/>
      <c r="K84" s="77"/>
      <c r="L84" s="77"/>
    </row>
    <row r="85" spans="1:15" s="11" customFormat="1" ht="24">
      <c r="A85" s="77">
        <v>649.1</v>
      </c>
      <c r="B85" s="72">
        <v>15</v>
      </c>
      <c r="C85" s="70" t="s">
        <v>416</v>
      </c>
      <c r="D85" s="80" t="s">
        <v>795</v>
      </c>
      <c r="E85" s="80">
        <v>2</v>
      </c>
      <c r="F85" s="80" t="s">
        <v>833</v>
      </c>
      <c r="G85" s="83">
        <v>2.1</v>
      </c>
      <c r="H85" s="83"/>
      <c r="I85" s="81"/>
      <c r="J85" s="81"/>
      <c r="K85" s="102">
        <v>39280</v>
      </c>
      <c r="L85" s="72"/>
      <c r="M85" s="11" t="s">
        <v>340</v>
      </c>
    </row>
    <row r="86" spans="1:15" s="11" customFormat="1">
      <c r="A86" s="77">
        <v>669.1</v>
      </c>
      <c r="B86" s="77">
        <v>15</v>
      </c>
      <c r="C86" s="77"/>
      <c r="D86" s="77"/>
      <c r="E86" s="77">
        <v>5</v>
      </c>
      <c r="F86" s="72" t="s">
        <v>93</v>
      </c>
      <c r="G86" s="83"/>
      <c r="H86" s="83"/>
      <c r="I86" s="80"/>
      <c r="J86" s="80"/>
      <c r="K86" s="80"/>
      <c r="L86" s="84"/>
      <c r="M86" s="11" t="s">
        <v>340</v>
      </c>
    </row>
    <row r="87" spans="1:15" s="11" customFormat="1" ht="24">
      <c r="A87" s="77">
        <v>604</v>
      </c>
      <c r="B87" s="72"/>
      <c r="C87" s="70" t="s">
        <v>416</v>
      </c>
      <c r="D87" s="80" t="s">
        <v>15</v>
      </c>
      <c r="E87" s="80">
        <v>2</v>
      </c>
      <c r="F87" s="80" t="s">
        <v>321</v>
      </c>
      <c r="G87" s="83">
        <v>2.2000000000000002</v>
      </c>
      <c r="H87" s="83"/>
      <c r="I87" s="81"/>
      <c r="J87" s="81"/>
      <c r="K87" s="72"/>
      <c r="L87" s="72"/>
      <c r="M87" s="11" t="s">
        <v>131</v>
      </c>
    </row>
    <row r="88" spans="1:15" s="11" customFormat="1">
      <c r="A88" s="77"/>
      <c r="B88" s="77"/>
      <c r="C88" s="77"/>
      <c r="D88" s="77"/>
      <c r="E88" s="78"/>
      <c r="F88" s="72"/>
      <c r="G88" s="79"/>
      <c r="H88" s="79"/>
      <c r="I88" s="77"/>
      <c r="J88" s="77"/>
      <c r="K88" s="77"/>
      <c r="L88" s="77"/>
    </row>
    <row r="89" spans="1:15" s="28" customFormat="1">
      <c r="A89" s="73"/>
      <c r="B89" s="73"/>
      <c r="C89" s="73"/>
      <c r="D89" s="73"/>
      <c r="E89" s="74">
        <f>SUM(E73:E88)</f>
        <v>36</v>
      </c>
      <c r="F89" s="75" t="s">
        <v>834</v>
      </c>
      <c r="G89" s="76"/>
      <c r="H89" s="76"/>
      <c r="I89" s="73"/>
      <c r="J89" s="73"/>
      <c r="K89" s="73"/>
      <c r="L89" s="73"/>
    </row>
    <row r="90" spans="1:15" s="11" customFormat="1" ht="24">
      <c r="A90" s="77">
        <v>669.2</v>
      </c>
      <c r="B90" s="77">
        <v>16</v>
      </c>
      <c r="C90" s="77"/>
      <c r="D90" s="77" t="s">
        <v>94</v>
      </c>
      <c r="E90" s="77">
        <v>5</v>
      </c>
      <c r="F90" s="72" t="s">
        <v>95</v>
      </c>
      <c r="G90" s="79"/>
      <c r="H90" s="79"/>
      <c r="I90" s="77"/>
      <c r="J90" s="77"/>
      <c r="K90" s="77"/>
      <c r="L90" s="77"/>
    </row>
    <row r="91" spans="1:15" s="11" customFormat="1">
      <c r="A91" s="134">
        <v>710</v>
      </c>
      <c r="B91" s="55">
        <v>16</v>
      </c>
      <c r="C91" s="80" t="s">
        <v>416</v>
      </c>
      <c r="D91" s="55" t="s">
        <v>530</v>
      </c>
      <c r="E91" s="55">
        <v>3</v>
      </c>
      <c r="F91" s="55" t="s">
        <v>807</v>
      </c>
      <c r="G91" s="121"/>
      <c r="H91" s="121"/>
      <c r="I91"/>
      <c r="J91"/>
      <c r="K91" s="95">
        <v>39303</v>
      </c>
      <c r="L91" s="77"/>
    </row>
    <row r="92" spans="1:15" s="11" customFormat="1" ht="24">
      <c r="A92" s="72">
        <v>712</v>
      </c>
      <c r="B92" s="72">
        <v>16</v>
      </c>
      <c r="C92" s="80" t="s">
        <v>416</v>
      </c>
      <c r="D92" s="55" t="s">
        <v>530</v>
      </c>
      <c r="E92" s="72">
        <v>3</v>
      </c>
      <c r="F92" s="72" t="s">
        <v>383</v>
      </c>
      <c r="G92" s="121"/>
      <c r="H92" s="121"/>
      <c r="I92"/>
      <c r="J92"/>
      <c r="K92" s="95">
        <v>39303</v>
      </c>
      <c r="L92" s="77"/>
    </row>
    <row r="94" spans="1:15" s="11" customFormat="1" ht="24">
      <c r="A94" s="72">
        <v>715</v>
      </c>
      <c r="B94" s="72">
        <v>16</v>
      </c>
      <c r="C94" s="80" t="s">
        <v>416</v>
      </c>
      <c r="D94" s="55" t="s">
        <v>530</v>
      </c>
      <c r="E94" s="72">
        <v>2</v>
      </c>
      <c r="F94" s="72" t="s">
        <v>385</v>
      </c>
      <c r="G94" s="121"/>
      <c r="H94" s="121"/>
      <c r="I94"/>
      <c r="J94"/>
      <c r="K94" s="95">
        <v>39303</v>
      </c>
      <c r="L94" s="77"/>
    </row>
    <row r="95" spans="1:15" s="11" customFormat="1" ht="24">
      <c r="A95" s="72">
        <v>716</v>
      </c>
      <c r="B95" s="72">
        <v>16</v>
      </c>
      <c r="C95" s="80" t="s">
        <v>416</v>
      </c>
      <c r="D95" s="55" t="s">
        <v>530</v>
      </c>
      <c r="E95" s="72">
        <v>1</v>
      </c>
      <c r="F95" s="72" t="s">
        <v>386</v>
      </c>
      <c r="G95" s="121"/>
      <c r="H95" s="121"/>
      <c r="I95"/>
      <c r="J95"/>
      <c r="K95" s="95">
        <v>39303</v>
      </c>
      <c r="L95" s="77"/>
    </row>
    <row r="96" spans="1:15" s="11" customFormat="1" ht="24">
      <c r="A96" s="77">
        <v>649.29999999999995</v>
      </c>
      <c r="B96" s="72">
        <v>16</v>
      </c>
      <c r="C96" s="70" t="s">
        <v>416</v>
      </c>
      <c r="D96" s="80" t="s">
        <v>795</v>
      </c>
      <c r="E96" s="80">
        <v>2</v>
      </c>
      <c r="F96" s="80" t="s">
        <v>351</v>
      </c>
      <c r="G96" s="83">
        <v>2.1</v>
      </c>
      <c r="H96" s="83"/>
      <c r="I96" s="81"/>
      <c r="J96" s="81"/>
      <c r="K96" s="102"/>
      <c r="L96" s="72"/>
      <c r="N96"/>
      <c r="O96"/>
    </row>
    <row r="97" spans="1:15" s="11" customFormat="1" ht="24">
      <c r="A97" s="77">
        <v>649.4</v>
      </c>
      <c r="B97" s="72">
        <v>16</v>
      </c>
      <c r="C97" s="70" t="s">
        <v>416</v>
      </c>
      <c r="D97" s="80" t="s">
        <v>795</v>
      </c>
      <c r="E97" s="80">
        <v>1</v>
      </c>
      <c r="F97" s="80" t="s">
        <v>352</v>
      </c>
      <c r="G97" s="83">
        <v>2.1</v>
      </c>
      <c r="H97" s="83"/>
      <c r="I97" s="81"/>
      <c r="J97" s="81"/>
      <c r="K97" s="102"/>
      <c r="L97" s="72"/>
      <c r="N97"/>
      <c r="O97"/>
    </row>
    <row r="98" spans="1:15" s="11" customFormat="1" ht="24">
      <c r="A98" s="77">
        <v>619</v>
      </c>
      <c r="B98" s="72"/>
      <c r="C98" s="70" t="s">
        <v>416</v>
      </c>
      <c r="D98" s="80" t="s">
        <v>10</v>
      </c>
      <c r="E98" s="80">
        <v>1</v>
      </c>
      <c r="F98" s="72" t="s">
        <v>963</v>
      </c>
      <c r="G98" s="83">
        <v>4.3</v>
      </c>
      <c r="H98" s="83"/>
      <c r="I98" s="80"/>
      <c r="J98" s="80"/>
      <c r="K98" s="80" t="s">
        <v>470</v>
      </c>
      <c r="L98" s="87">
        <v>0.4</v>
      </c>
      <c r="M98" s="11" t="s">
        <v>340</v>
      </c>
    </row>
    <row r="99" spans="1:15" s="11" customFormat="1">
      <c r="A99" s="77">
        <v>698</v>
      </c>
      <c r="B99" s="72"/>
      <c r="C99" s="70" t="s">
        <v>416</v>
      </c>
      <c r="D99" s="80" t="s">
        <v>9</v>
      </c>
      <c r="E99" s="80">
        <v>2</v>
      </c>
      <c r="F99" s="72" t="s">
        <v>34</v>
      </c>
      <c r="G99" s="83"/>
      <c r="H99" s="83"/>
      <c r="I99" s="80"/>
      <c r="J99" s="80"/>
      <c r="K99" s="80"/>
      <c r="L99" s="87"/>
    </row>
    <row r="100" spans="1:15" s="11" customFormat="1">
      <c r="A100" s="77">
        <v>709.1</v>
      </c>
      <c r="B100" s="72"/>
      <c r="C100" s="70" t="s">
        <v>219</v>
      </c>
      <c r="D100" s="80" t="s">
        <v>225</v>
      </c>
      <c r="E100" s="80">
        <v>3</v>
      </c>
      <c r="F100" s="80" t="s">
        <v>220</v>
      </c>
      <c r="G100" s="83">
        <v>7.1</v>
      </c>
      <c r="H100" s="83"/>
      <c r="I100" s="81"/>
      <c r="J100" s="81"/>
      <c r="K100" s="72"/>
      <c r="L100" s="72"/>
    </row>
    <row r="101" spans="1:15" s="11" customFormat="1">
      <c r="A101" s="77">
        <v>638.29999999999995</v>
      </c>
      <c r="B101" s="72"/>
      <c r="C101" s="70" t="s">
        <v>416</v>
      </c>
      <c r="D101" s="80" t="s">
        <v>9</v>
      </c>
      <c r="E101" s="80">
        <v>2</v>
      </c>
      <c r="F101" s="80" t="s">
        <v>238</v>
      </c>
      <c r="G101" s="83">
        <v>4.5999999999999996</v>
      </c>
      <c r="H101" s="83"/>
      <c r="I101" s="81"/>
      <c r="J101" s="81"/>
      <c r="K101" s="72"/>
      <c r="L101" s="72"/>
      <c r="M101" s="11" t="s">
        <v>340</v>
      </c>
    </row>
    <row r="102" spans="1:15" s="11" customFormat="1">
      <c r="A102" s="77"/>
      <c r="B102" s="77"/>
      <c r="C102" s="77"/>
      <c r="D102" s="77"/>
      <c r="E102" s="77"/>
      <c r="F102" s="72"/>
      <c r="G102" s="79"/>
      <c r="H102" s="79"/>
      <c r="I102" s="77"/>
      <c r="J102" s="77"/>
      <c r="K102" s="77"/>
      <c r="L102" s="77"/>
    </row>
    <row r="103" spans="1:15" s="28" customFormat="1">
      <c r="A103" s="73"/>
      <c r="B103" s="73"/>
      <c r="C103" s="73"/>
      <c r="D103" s="73"/>
      <c r="E103" s="74">
        <f>SUM(E90:E102)</f>
        <v>25</v>
      </c>
      <c r="F103" s="75" t="s">
        <v>764</v>
      </c>
      <c r="G103" s="76"/>
      <c r="H103" s="76"/>
      <c r="I103" s="73"/>
      <c r="J103" s="73"/>
      <c r="K103" s="73"/>
      <c r="L103" s="73"/>
    </row>
    <row r="104" spans="1:15" s="11" customFormat="1">
      <c r="A104" s="77"/>
      <c r="B104" s="77"/>
      <c r="C104" s="77"/>
      <c r="D104" s="77"/>
      <c r="E104" s="78"/>
      <c r="F104" s="72"/>
      <c r="G104" s="79"/>
      <c r="H104" s="79"/>
      <c r="I104" s="77"/>
      <c r="J104" s="77"/>
      <c r="K104" s="77"/>
      <c r="L104" s="77"/>
    </row>
    <row r="105" spans="1:15" s="11" customFormat="1">
      <c r="A105" s="77">
        <v>723</v>
      </c>
      <c r="B105" s="77">
        <v>17</v>
      </c>
      <c r="C105" s="77"/>
      <c r="D105" s="77" t="s">
        <v>472</v>
      </c>
      <c r="E105" s="78">
        <v>5</v>
      </c>
      <c r="F105" s="72" t="s">
        <v>311</v>
      </c>
      <c r="G105" s="79"/>
      <c r="H105" s="79"/>
      <c r="I105" s="77"/>
      <c r="J105" s="77"/>
      <c r="K105" s="77"/>
      <c r="L105" s="77"/>
    </row>
    <row r="106" spans="1:15" s="11" customFormat="1" ht="24">
      <c r="A106" s="72">
        <v>715</v>
      </c>
      <c r="B106" s="72">
        <v>17</v>
      </c>
      <c r="C106" s="80" t="s">
        <v>416</v>
      </c>
      <c r="D106" s="55" t="s">
        <v>530</v>
      </c>
      <c r="E106" s="72">
        <v>2</v>
      </c>
      <c r="F106" s="72" t="s">
        <v>385</v>
      </c>
      <c r="G106" s="121"/>
      <c r="H106" s="121"/>
      <c r="I106"/>
      <c r="J106"/>
      <c r="K106" s="95">
        <v>39303</v>
      </c>
      <c r="L106" s="77"/>
    </row>
    <row r="107" spans="1:15" s="11" customFormat="1" ht="24">
      <c r="A107" s="72">
        <v>712</v>
      </c>
      <c r="B107" s="72">
        <v>17</v>
      </c>
      <c r="C107" s="80" t="s">
        <v>416</v>
      </c>
      <c r="D107" s="55" t="s">
        <v>530</v>
      </c>
      <c r="E107" s="72">
        <v>3</v>
      </c>
      <c r="F107" s="72" t="s">
        <v>383</v>
      </c>
      <c r="G107" s="121"/>
      <c r="H107" s="121"/>
      <c r="I107"/>
      <c r="J107"/>
      <c r="K107" s="95">
        <v>39303</v>
      </c>
      <c r="L107" s="77"/>
    </row>
    <row r="108" spans="1:15" s="11" customFormat="1" ht="25.5">
      <c r="A108" s="77">
        <v>700.2</v>
      </c>
      <c r="B108" s="72">
        <v>17</v>
      </c>
      <c r="C108" s="70" t="s">
        <v>227</v>
      </c>
      <c r="D108" s="80" t="s">
        <v>9</v>
      </c>
      <c r="E108" s="80">
        <v>2</v>
      </c>
      <c r="F108" s="116" t="s">
        <v>228</v>
      </c>
      <c r="G108" s="83"/>
      <c r="H108" s="83"/>
      <c r="I108" s="81"/>
      <c r="J108" s="81"/>
      <c r="K108" s="72"/>
      <c r="L108" s="72"/>
    </row>
    <row r="109" spans="1:15" s="11" customFormat="1" ht="24">
      <c r="A109" s="77">
        <v>709.5</v>
      </c>
      <c r="B109" s="72">
        <v>17</v>
      </c>
      <c r="C109" s="70" t="s">
        <v>219</v>
      </c>
      <c r="D109" s="80" t="s">
        <v>225</v>
      </c>
      <c r="E109" s="80">
        <v>1</v>
      </c>
      <c r="F109" s="80" t="s">
        <v>226</v>
      </c>
      <c r="G109" s="83">
        <v>7.1</v>
      </c>
      <c r="H109" s="83"/>
      <c r="I109" s="81"/>
      <c r="J109" s="81"/>
      <c r="K109" s="72"/>
      <c r="L109" s="72"/>
    </row>
    <row r="110" spans="1:15" s="11" customFormat="1" ht="24">
      <c r="A110" s="77">
        <v>722</v>
      </c>
      <c r="B110" s="72">
        <v>17</v>
      </c>
      <c r="C110" s="70" t="s">
        <v>219</v>
      </c>
      <c r="D110" s="80" t="s">
        <v>225</v>
      </c>
      <c r="E110" s="80">
        <v>2</v>
      </c>
      <c r="F110" s="80" t="s">
        <v>237</v>
      </c>
      <c r="G110" s="83"/>
      <c r="H110" s="83"/>
      <c r="I110" s="81"/>
      <c r="J110" s="81"/>
      <c r="K110" s="72"/>
      <c r="L110" s="72"/>
    </row>
    <row r="111" spans="1:15" s="11" customFormat="1" ht="38.25">
      <c r="A111" s="77">
        <v>694</v>
      </c>
      <c r="B111" s="72">
        <v>17</v>
      </c>
      <c r="C111" s="70" t="s">
        <v>416</v>
      </c>
      <c r="D111" s="80" t="s">
        <v>354</v>
      </c>
      <c r="E111" s="80">
        <v>3</v>
      </c>
      <c r="F111" s="116" t="s">
        <v>643</v>
      </c>
      <c r="G111" s="83"/>
      <c r="H111" s="83"/>
      <c r="I111" s="81"/>
      <c r="J111" s="81"/>
      <c r="K111" s="72"/>
      <c r="L111" s="72"/>
      <c r="N111"/>
      <c r="O111"/>
    </row>
    <row r="112" spans="1:15" s="11" customFormat="1">
      <c r="A112" s="72">
        <v>706</v>
      </c>
      <c r="B112" s="72">
        <v>17</v>
      </c>
      <c r="C112" s="80" t="s">
        <v>806</v>
      </c>
      <c r="D112" s="55" t="s">
        <v>446</v>
      </c>
      <c r="E112" s="72">
        <v>1</v>
      </c>
      <c r="F112" s="72" t="s">
        <v>308</v>
      </c>
      <c r="G112" s="83">
        <v>4.8</v>
      </c>
      <c r="H112" s="83"/>
      <c r="I112"/>
      <c r="J112"/>
      <c r="K112" s="95"/>
      <c r="L112" s="77"/>
    </row>
    <row r="113" spans="1:14" s="11" customFormat="1" ht="24">
      <c r="A113" s="77">
        <v>708</v>
      </c>
      <c r="B113" s="72">
        <v>17</v>
      </c>
      <c r="C113" s="70" t="s">
        <v>453</v>
      </c>
      <c r="D113" s="80" t="s">
        <v>59</v>
      </c>
      <c r="E113" s="80">
        <v>1</v>
      </c>
      <c r="F113" s="80" t="s">
        <v>454</v>
      </c>
      <c r="G113" s="83"/>
      <c r="H113" s="83"/>
      <c r="I113" s="81"/>
      <c r="J113" s="81"/>
      <c r="K113" s="72"/>
      <c r="L113" s="72"/>
    </row>
    <row r="114" spans="1:14" s="11" customFormat="1">
      <c r="A114" s="77">
        <v>710.1</v>
      </c>
      <c r="B114" s="72">
        <v>17</v>
      </c>
      <c r="C114" s="70" t="s">
        <v>219</v>
      </c>
      <c r="D114" s="80" t="s">
        <v>808</v>
      </c>
      <c r="E114" s="80">
        <v>2</v>
      </c>
      <c r="F114" s="80" t="s">
        <v>809</v>
      </c>
      <c r="G114" s="83"/>
      <c r="H114" s="83"/>
      <c r="I114" s="81"/>
      <c r="J114" s="81"/>
      <c r="K114" s="72"/>
      <c r="L114" s="72"/>
    </row>
    <row r="115" spans="1:14" s="11" customFormat="1">
      <c r="A115" s="77">
        <v>710.2</v>
      </c>
      <c r="B115" s="72">
        <v>17</v>
      </c>
      <c r="C115" s="70" t="s">
        <v>219</v>
      </c>
      <c r="D115" s="80" t="s">
        <v>808</v>
      </c>
      <c r="E115" s="80">
        <v>2</v>
      </c>
      <c r="F115" s="80" t="s">
        <v>810</v>
      </c>
      <c r="G115" s="83"/>
      <c r="H115" s="83"/>
      <c r="I115" s="81"/>
      <c r="J115" s="81"/>
      <c r="K115" s="72"/>
      <c r="L115" s="72"/>
    </row>
    <row r="116" spans="1:14" s="11" customFormat="1" ht="24">
      <c r="A116" s="72">
        <v>714</v>
      </c>
      <c r="B116" s="72">
        <v>17</v>
      </c>
      <c r="C116" s="80" t="s">
        <v>416</v>
      </c>
      <c r="D116" s="55" t="s">
        <v>530</v>
      </c>
      <c r="E116" s="72">
        <v>1</v>
      </c>
      <c r="F116" s="72" t="s">
        <v>384</v>
      </c>
      <c r="G116" s="121"/>
      <c r="H116" s="121"/>
      <c r="I116"/>
      <c r="J116"/>
      <c r="K116" s="95">
        <v>39303</v>
      </c>
      <c r="L116" s="77"/>
    </row>
    <row r="117" spans="1:14" s="11" customFormat="1" ht="24">
      <c r="A117" s="72">
        <v>719</v>
      </c>
      <c r="B117" s="72">
        <v>17</v>
      </c>
      <c r="C117" s="80" t="s">
        <v>416</v>
      </c>
      <c r="D117" s="55" t="s">
        <v>530</v>
      </c>
      <c r="E117" s="72">
        <v>3</v>
      </c>
      <c r="F117" s="72" t="s">
        <v>754</v>
      </c>
      <c r="G117" s="121"/>
      <c r="H117" s="121"/>
      <c r="I117"/>
      <c r="J117"/>
      <c r="K117" s="95">
        <v>39303</v>
      </c>
      <c r="L117" s="77"/>
    </row>
    <row r="118" spans="1:14" s="11" customFormat="1" ht="24">
      <c r="A118" s="72">
        <v>718</v>
      </c>
      <c r="B118" s="72">
        <v>17</v>
      </c>
      <c r="C118" s="80" t="s">
        <v>218</v>
      </c>
      <c r="D118" s="55" t="s">
        <v>530</v>
      </c>
      <c r="E118" s="72">
        <v>3</v>
      </c>
      <c r="F118" s="72" t="s">
        <v>168</v>
      </c>
      <c r="G118" s="121"/>
      <c r="H118" s="121"/>
      <c r="I118"/>
      <c r="J118"/>
      <c r="K118" s="95">
        <v>39303</v>
      </c>
      <c r="L118" s="77"/>
    </row>
    <row r="119" spans="1:14" s="11" customFormat="1" ht="24">
      <c r="A119" s="72">
        <v>701.2</v>
      </c>
      <c r="B119" s="72">
        <v>17</v>
      </c>
      <c r="C119" s="80" t="s">
        <v>218</v>
      </c>
      <c r="D119" s="55" t="s">
        <v>530</v>
      </c>
      <c r="E119" s="72">
        <v>1</v>
      </c>
      <c r="F119" s="72" t="s">
        <v>217</v>
      </c>
      <c r="G119" s="121">
        <v>4.3</v>
      </c>
      <c r="H119" s="121"/>
      <c r="I119"/>
      <c r="J119"/>
      <c r="K119" s="95"/>
      <c r="L119" s="77"/>
    </row>
    <row r="120" spans="1:14" s="11" customFormat="1">
      <c r="A120" s="77">
        <v>681</v>
      </c>
      <c r="B120" s="77">
        <v>17</v>
      </c>
      <c r="C120" s="77"/>
      <c r="D120" s="77" t="s">
        <v>533</v>
      </c>
      <c r="E120" s="77">
        <v>1</v>
      </c>
      <c r="F120" s="72" t="s">
        <v>534</v>
      </c>
      <c r="G120" s="83"/>
      <c r="H120" s="83"/>
      <c r="I120" s="80"/>
      <c r="J120" s="80"/>
      <c r="K120" s="102">
        <v>39226</v>
      </c>
      <c r="L120" s="77"/>
    </row>
    <row r="121" spans="1:14" s="11" customFormat="1">
      <c r="A121" s="77">
        <v>710.3</v>
      </c>
      <c r="B121" s="72">
        <v>17</v>
      </c>
      <c r="C121" s="70" t="s">
        <v>219</v>
      </c>
      <c r="D121" s="80" t="s">
        <v>808</v>
      </c>
      <c r="E121" s="80">
        <v>2</v>
      </c>
      <c r="F121" s="80" t="s">
        <v>811</v>
      </c>
      <c r="G121" s="83"/>
      <c r="H121" s="83"/>
      <c r="I121" s="81"/>
      <c r="J121" s="81"/>
      <c r="K121" s="72"/>
      <c r="L121" s="72"/>
      <c r="N121"/>
    </row>
    <row r="122" spans="1:14" s="11" customFormat="1">
      <c r="A122" s="77"/>
      <c r="B122" s="77"/>
      <c r="C122" s="77"/>
      <c r="D122" s="77"/>
      <c r="E122" s="78"/>
      <c r="F122" s="72"/>
      <c r="G122" s="79"/>
      <c r="H122" s="79"/>
      <c r="I122" s="77"/>
      <c r="J122" s="77"/>
      <c r="K122" s="77"/>
      <c r="L122" s="77"/>
    </row>
    <row r="123" spans="1:14" s="28" customFormat="1">
      <c r="A123" s="73"/>
      <c r="B123" s="73"/>
      <c r="C123" s="73"/>
      <c r="D123" s="73"/>
      <c r="E123" s="74">
        <f>SUM(E104:E122)</f>
        <v>35</v>
      </c>
      <c r="F123" s="75" t="s">
        <v>456</v>
      </c>
      <c r="G123" s="76"/>
      <c r="H123" s="76"/>
      <c r="I123" s="73"/>
      <c r="J123" s="73"/>
      <c r="K123" s="73"/>
      <c r="L123" s="73"/>
    </row>
    <row r="124" spans="1:14" s="11" customFormat="1">
      <c r="A124" s="77"/>
      <c r="B124" s="77"/>
      <c r="C124" s="77"/>
      <c r="D124" s="77"/>
      <c r="E124" s="78"/>
      <c r="F124" s="72"/>
      <c r="G124" s="79"/>
      <c r="H124" s="79"/>
      <c r="I124" s="77"/>
      <c r="J124" s="77"/>
      <c r="K124" s="77"/>
      <c r="L124" s="77"/>
    </row>
    <row r="125" spans="1:14" s="11" customFormat="1">
      <c r="A125" s="77">
        <v>707</v>
      </c>
      <c r="B125" s="72">
        <v>18</v>
      </c>
      <c r="C125" s="70" t="s">
        <v>416</v>
      </c>
      <c r="D125" s="80" t="s">
        <v>60</v>
      </c>
      <c r="E125" s="80">
        <v>3</v>
      </c>
      <c r="F125" s="80" t="s">
        <v>58</v>
      </c>
      <c r="G125" s="83"/>
      <c r="H125" s="83"/>
      <c r="I125" s="80"/>
      <c r="J125" s="80"/>
      <c r="K125" s="80"/>
      <c r="L125" s="84"/>
      <c r="N125"/>
    </row>
    <row r="126" spans="1:14" s="11" customFormat="1" ht="24">
      <c r="A126" s="77">
        <v>601</v>
      </c>
      <c r="B126" s="72">
        <v>18</v>
      </c>
      <c r="C126" s="70" t="s">
        <v>416</v>
      </c>
      <c r="D126" s="80" t="s">
        <v>905</v>
      </c>
      <c r="E126" s="80">
        <v>5</v>
      </c>
      <c r="F126" s="80" t="s">
        <v>27</v>
      </c>
      <c r="G126" s="83">
        <v>8.3000000000000007</v>
      </c>
      <c r="H126" s="83"/>
      <c r="I126" s="81"/>
      <c r="J126" s="81"/>
      <c r="K126" s="72"/>
      <c r="L126" s="72"/>
      <c r="M126" s="11" t="s">
        <v>340</v>
      </c>
    </row>
    <row r="127" spans="1:14" s="11" customFormat="1" ht="24">
      <c r="A127" s="77">
        <v>648</v>
      </c>
      <c r="B127" s="72">
        <v>18</v>
      </c>
      <c r="C127" s="70" t="s">
        <v>416</v>
      </c>
      <c r="D127" s="72" t="s">
        <v>954</v>
      </c>
      <c r="E127" s="72">
        <v>5</v>
      </c>
      <c r="F127" s="72" t="s">
        <v>88</v>
      </c>
      <c r="G127" s="81">
        <v>2.7</v>
      </c>
      <c r="H127" s="81"/>
      <c r="I127" s="81"/>
      <c r="J127" s="81"/>
      <c r="K127" s="80" t="s">
        <v>465</v>
      </c>
      <c r="L127" s="82">
        <v>1</v>
      </c>
      <c r="M127" s="11" t="s">
        <v>131</v>
      </c>
    </row>
    <row r="128" spans="1:14" s="11" customFormat="1" ht="24">
      <c r="A128" s="77">
        <v>618</v>
      </c>
      <c r="B128" s="72">
        <v>18</v>
      </c>
      <c r="C128" s="70" t="s">
        <v>416</v>
      </c>
      <c r="D128" s="80" t="s">
        <v>21</v>
      </c>
      <c r="E128" s="80">
        <v>1</v>
      </c>
      <c r="F128" s="72" t="s">
        <v>320</v>
      </c>
      <c r="G128" s="83">
        <v>4.3</v>
      </c>
      <c r="H128" s="83"/>
      <c r="I128" s="80"/>
      <c r="J128" s="80"/>
      <c r="K128" s="80" t="s">
        <v>469</v>
      </c>
      <c r="L128" s="87">
        <v>0.4</v>
      </c>
      <c r="M128" s="11" t="s">
        <v>340</v>
      </c>
    </row>
    <row r="129" spans="1:14" s="11" customFormat="1" ht="25.5">
      <c r="A129" s="77">
        <v>724</v>
      </c>
      <c r="B129" s="77">
        <v>18</v>
      </c>
      <c r="C129" s="77" t="s">
        <v>416</v>
      </c>
      <c r="D129" s="77" t="s">
        <v>142</v>
      </c>
      <c r="E129" s="77">
        <v>1</v>
      </c>
      <c r="F129" s="116" t="s">
        <v>143</v>
      </c>
      <c r="G129" s="83"/>
      <c r="H129" s="83"/>
      <c r="I129" s="80"/>
      <c r="J129" s="80"/>
      <c r="K129" s="102"/>
      <c r="L129" s="84"/>
      <c r="N129"/>
    </row>
    <row r="130" spans="1:14" s="11" customFormat="1">
      <c r="A130" s="77">
        <v>726</v>
      </c>
      <c r="B130" s="77">
        <v>18</v>
      </c>
      <c r="C130" s="77"/>
      <c r="D130" s="80"/>
      <c r="E130" s="77">
        <v>5</v>
      </c>
      <c r="F130" s="72" t="s">
        <v>401</v>
      </c>
      <c r="G130" s="83"/>
      <c r="H130" s="83"/>
      <c r="I130" s="80"/>
      <c r="J130" s="80"/>
      <c r="K130" s="80"/>
      <c r="L130" s="84"/>
      <c r="N130"/>
    </row>
    <row r="131" spans="1:14" s="11" customFormat="1">
      <c r="A131" s="77">
        <v>727</v>
      </c>
      <c r="B131" s="77">
        <v>18</v>
      </c>
      <c r="C131" s="77"/>
      <c r="D131" s="80"/>
      <c r="E131" s="77"/>
      <c r="F131" s="91" t="s">
        <v>92</v>
      </c>
      <c r="G131" s="83"/>
      <c r="H131" s="83"/>
      <c r="I131" s="80"/>
      <c r="J131" s="80"/>
      <c r="K131" s="80"/>
      <c r="L131" s="84"/>
      <c r="N131"/>
    </row>
    <row r="132" spans="1:14" s="11" customFormat="1">
      <c r="A132" s="77">
        <v>728</v>
      </c>
      <c r="B132" s="77">
        <v>18</v>
      </c>
      <c r="C132" s="77"/>
      <c r="D132" s="80"/>
      <c r="E132" s="77">
        <v>3</v>
      </c>
      <c r="F132" s="72" t="s">
        <v>402</v>
      </c>
      <c r="G132" s="83"/>
      <c r="H132" s="83"/>
      <c r="I132" s="80"/>
      <c r="J132" s="80"/>
      <c r="K132" s="80"/>
      <c r="L132" s="84"/>
      <c r="N132"/>
    </row>
    <row r="133" spans="1:14" s="11" customFormat="1">
      <c r="A133" s="77">
        <v>700.1</v>
      </c>
      <c r="B133" s="72">
        <v>18</v>
      </c>
      <c r="C133" s="70" t="s">
        <v>227</v>
      </c>
      <c r="D133" s="80" t="s">
        <v>9</v>
      </c>
      <c r="E133" s="80">
        <v>1</v>
      </c>
      <c r="F133" s="116" t="s">
        <v>224</v>
      </c>
      <c r="G133" s="83">
        <v>4.5999999999999996</v>
      </c>
      <c r="H133" s="83"/>
      <c r="I133" s="81"/>
      <c r="J133" s="81"/>
      <c r="K133" s="72"/>
      <c r="L133" s="72"/>
      <c r="N133"/>
    </row>
    <row r="134" spans="1:14" s="11" customFormat="1">
      <c r="A134" s="77">
        <v>674</v>
      </c>
      <c r="B134" s="72">
        <v>18</v>
      </c>
      <c r="C134" s="70" t="s">
        <v>416</v>
      </c>
      <c r="D134" s="80"/>
      <c r="E134" s="80">
        <v>0</v>
      </c>
      <c r="F134" s="80" t="s">
        <v>939</v>
      </c>
      <c r="G134" s="83" t="s">
        <v>132</v>
      </c>
      <c r="H134" s="83"/>
      <c r="I134" s="80"/>
      <c r="J134" s="80"/>
      <c r="K134" s="80"/>
      <c r="L134" s="84"/>
      <c r="M134" s="11" t="s">
        <v>340</v>
      </c>
      <c r="N134"/>
    </row>
    <row r="135" spans="1:14" s="11" customFormat="1" ht="24">
      <c r="A135" s="77">
        <v>692</v>
      </c>
      <c r="B135" s="72">
        <v>18</v>
      </c>
      <c r="C135" s="70" t="s">
        <v>416</v>
      </c>
      <c r="D135" s="80" t="s">
        <v>11</v>
      </c>
      <c r="E135" s="80">
        <v>2</v>
      </c>
      <c r="F135" s="72" t="s">
        <v>221</v>
      </c>
      <c r="G135" s="83"/>
      <c r="H135" s="83"/>
      <c r="I135" s="80"/>
      <c r="J135" s="80"/>
      <c r="K135" s="102">
        <v>39280</v>
      </c>
      <c r="L135" s="72"/>
      <c r="N135"/>
    </row>
    <row r="136" spans="1:14" s="11" customFormat="1">
      <c r="A136" s="77">
        <v>603</v>
      </c>
      <c r="B136" s="72">
        <v>18</v>
      </c>
      <c r="C136" s="70" t="s">
        <v>416</v>
      </c>
      <c r="D136" s="80" t="s">
        <v>13</v>
      </c>
      <c r="E136" s="80">
        <v>3</v>
      </c>
      <c r="F136" s="80" t="s">
        <v>318</v>
      </c>
      <c r="G136" s="83">
        <v>1.2</v>
      </c>
      <c r="H136" s="83"/>
      <c r="I136" s="81"/>
      <c r="J136" s="81"/>
      <c r="K136" s="72"/>
      <c r="L136" s="82"/>
      <c r="M136" s="11" t="s">
        <v>131</v>
      </c>
    </row>
    <row r="137" spans="1:14" s="11" customFormat="1">
      <c r="A137" s="77"/>
      <c r="B137" s="77"/>
      <c r="C137" s="77"/>
      <c r="D137" s="77"/>
      <c r="E137" s="78"/>
      <c r="F137" s="72"/>
      <c r="G137" s="79"/>
      <c r="H137" s="79"/>
      <c r="I137" s="77"/>
      <c r="J137" s="77"/>
      <c r="K137" s="77"/>
      <c r="L137" s="77"/>
    </row>
    <row r="138" spans="1:14" s="11" customFormat="1">
      <c r="A138" s="77"/>
      <c r="B138" s="77"/>
      <c r="C138" s="77"/>
      <c r="D138" s="77"/>
      <c r="E138" s="78"/>
      <c r="F138" s="72"/>
      <c r="G138" s="79"/>
      <c r="H138" s="79"/>
      <c r="I138" s="77"/>
      <c r="J138" s="77"/>
      <c r="K138" s="77"/>
      <c r="L138" s="77"/>
    </row>
    <row r="139" spans="1:14" s="28" customFormat="1">
      <c r="A139" s="73"/>
      <c r="B139" s="73"/>
      <c r="C139" s="73"/>
      <c r="D139" s="73"/>
      <c r="E139" s="74">
        <f>SUM(E124:E138)</f>
        <v>29</v>
      </c>
      <c r="F139" s="75"/>
      <c r="G139" s="76"/>
      <c r="H139" s="76"/>
      <c r="I139" s="73"/>
      <c r="J139" s="73"/>
      <c r="K139" s="73"/>
      <c r="L139" s="73"/>
    </row>
    <row r="140" spans="1:14" s="11" customFormat="1">
      <c r="A140" s="77"/>
      <c r="B140" s="77"/>
      <c r="C140" s="77"/>
      <c r="D140" s="77"/>
      <c r="E140" s="78"/>
      <c r="F140" s="72"/>
      <c r="G140" s="79"/>
      <c r="H140" s="79"/>
      <c r="I140" s="77"/>
      <c r="J140" s="77"/>
      <c r="K140" s="77"/>
      <c r="L140" s="77"/>
    </row>
    <row r="141" spans="1:14" s="11" customFormat="1">
      <c r="A141" s="77">
        <v>670</v>
      </c>
      <c r="B141" s="72">
        <v>19</v>
      </c>
      <c r="C141" s="70"/>
      <c r="D141" s="80"/>
      <c r="E141" s="80">
        <v>3</v>
      </c>
      <c r="F141" s="80" t="s">
        <v>798</v>
      </c>
      <c r="G141" s="83"/>
      <c r="H141" s="83"/>
      <c r="I141" s="80"/>
      <c r="J141" s="80"/>
      <c r="K141" s="80"/>
      <c r="L141" s="84"/>
      <c r="M141" s="11" t="s">
        <v>340</v>
      </c>
      <c r="N141"/>
    </row>
    <row r="142" spans="1:14" s="11" customFormat="1">
      <c r="A142" s="77">
        <v>729</v>
      </c>
      <c r="B142" s="72">
        <v>19</v>
      </c>
      <c r="C142" s="70"/>
      <c r="D142" s="80"/>
      <c r="E142" s="80">
        <v>2</v>
      </c>
      <c r="F142" s="80" t="s">
        <v>403</v>
      </c>
      <c r="G142" s="83"/>
      <c r="H142" s="83"/>
      <c r="I142" s="80"/>
      <c r="J142" s="80"/>
      <c r="K142" s="80"/>
      <c r="L142" s="84"/>
      <c r="N142"/>
    </row>
    <row r="143" spans="1:14" s="11" customFormat="1">
      <c r="A143" s="77">
        <v>730</v>
      </c>
      <c r="B143" s="72">
        <v>19</v>
      </c>
      <c r="C143" s="70"/>
      <c r="D143" s="80"/>
      <c r="E143" s="80"/>
      <c r="F143" s="80" t="s">
        <v>867</v>
      </c>
      <c r="G143" s="83"/>
      <c r="H143" s="83"/>
      <c r="I143" s="80"/>
      <c r="J143" s="80"/>
      <c r="K143" s="80"/>
      <c r="L143" s="84"/>
    </row>
    <row r="144" spans="1:14" s="11" customFormat="1">
      <c r="A144" s="77"/>
      <c r="B144" s="77"/>
      <c r="C144" s="77"/>
      <c r="D144" s="77"/>
      <c r="E144" s="78"/>
      <c r="F144" s="72"/>
      <c r="G144" s="79"/>
      <c r="H144" s="79"/>
      <c r="I144" s="77"/>
      <c r="J144" s="77"/>
      <c r="K144" s="77"/>
      <c r="L144" s="77"/>
    </row>
    <row r="145" spans="1:15" s="28" customFormat="1">
      <c r="A145" s="73"/>
      <c r="B145" s="73"/>
      <c r="C145" s="73"/>
      <c r="D145" s="73"/>
      <c r="E145" s="74">
        <f>SUM(E140:E144)</f>
        <v>5</v>
      </c>
      <c r="F145" s="75" t="s">
        <v>664</v>
      </c>
      <c r="G145" s="76"/>
      <c r="H145" s="76"/>
      <c r="I145" s="73"/>
      <c r="J145" s="73"/>
      <c r="K145" s="73"/>
      <c r="L145" s="73"/>
    </row>
    <row r="146" spans="1:15" s="11" customFormat="1">
      <c r="A146" s="77"/>
      <c r="B146" s="77"/>
      <c r="C146" s="77"/>
      <c r="D146" s="77"/>
      <c r="E146" s="78"/>
      <c r="F146" s="72"/>
      <c r="G146" s="79"/>
      <c r="H146" s="79"/>
      <c r="I146" s="77"/>
      <c r="J146" s="77"/>
      <c r="K146" s="77"/>
      <c r="L146" s="77"/>
    </row>
    <row r="147" spans="1:15" s="11" customFormat="1" ht="25.5">
      <c r="A147" s="114">
        <v>735</v>
      </c>
      <c r="B147" t="s">
        <v>665</v>
      </c>
      <c r="C147"/>
      <c r="D147"/>
      <c r="E147">
        <v>2</v>
      </c>
      <c r="F147" s="67" t="s">
        <v>357</v>
      </c>
      <c r="G147" s="121"/>
      <c r="H147" s="121" t="s">
        <v>113</v>
      </c>
      <c r="I147"/>
      <c r="J147"/>
      <c r="K147"/>
      <c r="L147"/>
      <c r="M147"/>
      <c r="N147"/>
      <c r="O147"/>
    </row>
    <row r="148" spans="1:15" s="11" customFormat="1">
      <c r="A148" s="114">
        <v>736</v>
      </c>
      <c r="B148" t="s">
        <v>665</v>
      </c>
      <c r="C148"/>
      <c r="D148"/>
      <c r="E148">
        <v>1</v>
      </c>
      <c r="F148" s="67" t="s">
        <v>358</v>
      </c>
      <c r="G148" s="121"/>
      <c r="H148" s="121" t="s">
        <v>112</v>
      </c>
      <c r="I148"/>
      <c r="J148"/>
      <c r="K148"/>
      <c r="L148"/>
      <c r="M148"/>
      <c r="N148"/>
      <c r="O148"/>
    </row>
    <row r="149" spans="1:15" s="11" customFormat="1">
      <c r="A149" s="114">
        <v>737</v>
      </c>
      <c r="B149" t="s">
        <v>665</v>
      </c>
      <c r="C149"/>
      <c r="D149"/>
      <c r="E149">
        <v>2</v>
      </c>
      <c r="F149" s="67" t="s">
        <v>359</v>
      </c>
      <c r="G149" s="121"/>
      <c r="H149" s="121" t="s">
        <v>113</v>
      </c>
      <c r="I149"/>
      <c r="J149"/>
      <c r="K149"/>
      <c r="L149"/>
      <c r="M149"/>
      <c r="N149"/>
      <c r="O149"/>
    </row>
    <row r="150" spans="1:15" s="11" customFormat="1" ht="25.5">
      <c r="A150" s="114">
        <v>738</v>
      </c>
      <c r="B150" t="s">
        <v>665</v>
      </c>
      <c r="C150"/>
      <c r="D150"/>
      <c r="E150">
        <v>3</v>
      </c>
      <c r="F150" s="67" t="s">
        <v>360</v>
      </c>
      <c r="G150" s="121"/>
      <c r="H150" s="121" t="s">
        <v>113</v>
      </c>
      <c r="I150"/>
      <c r="J150"/>
      <c r="K150"/>
      <c r="L150"/>
      <c r="M150"/>
      <c r="N150"/>
      <c r="O150"/>
    </row>
    <row r="151" spans="1:15" s="11" customFormat="1" ht="38.25">
      <c r="A151" s="114">
        <v>740</v>
      </c>
      <c r="B151" t="s">
        <v>665</v>
      </c>
      <c r="C151"/>
      <c r="D151"/>
      <c r="E151">
        <v>2</v>
      </c>
      <c r="F151" s="67" t="s">
        <v>516</v>
      </c>
      <c r="G151" s="121"/>
      <c r="H151" s="121" t="s">
        <v>113</v>
      </c>
      <c r="I151"/>
      <c r="J151"/>
      <c r="K151"/>
      <c r="L151"/>
      <c r="M151"/>
    </row>
    <row r="152" spans="1:15" s="11" customFormat="1" ht="25.5">
      <c r="A152" s="114">
        <v>741</v>
      </c>
      <c r="B152" t="s">
        <v>665</v>
      </c>
      <c r="C152"/>
      <c r="D152"/>
      <c r="E152">
        <v>1</v>
      </c>
      <c r="F152" s="67" t="s">
        <v>361</v>
      </c>
      <c r="G152" s="121"/>
      <c r="H152" s="121" t="s">
        <v>113</v>
      </c>
      <c r="I152"/>
      <c r="J152"/>
      <c r="K152"/>
      <c r="L152"/>
      <c r="M152"/>
    </row>
    <row r="153" spans="1:15" s="11" customFormat="1">
      <c r="A153" s="114">
        <v>742</v>
      </c>
      <c r="B153" t="s">
        <v>665</v>
      </c>
      <c r="C153"/>
      <c r="D153"/>
      <c r="E153">
        <v>5</v>
      </c>
      <c r="F153" s="67" t="s">
        <v>508</v>
      </c>
      <c r="G153" s="121"/>
      <c r="H153" t="s">
        <v>111</v>
      </c>
      <c r="I153"/>
      <c r="J153"/>
      <c r="K153"/>
      <c r="L153"/>
      <c r="M153"/>
    </row>
    <row r="154" spans="1:15" s="11" customFormat="1">
      <c r="A154" s="77">
        <v>731</v>
      </c>
      <c r="B154" s="72"/>
      <c r="C154" s="70"/>
      <c r="D154" s="80"/>
      <c r="E154" s="80"/>
      <c r="F154" s="72" t="s">
        <v>522</v>
      </c>
      <c r="G154" s="83"/>
      <c r="H154" s="83"/>
      <c r="I154" s="80"/>
      <c r="J154" s="80"/>
      <c r="K154" s="80"/>
      <c r="L154" s="87"/>
    </row>
    <row r="155" spans="1:15" s="11" customFormat="1">
      <c r="A155" s="77"/>
      <c r="B155" s="77"/>
      <c r="C155" s="77"/>
      <c r="D155" s="77"/>
      <c r="E155" s="78"/>
      <c r="F155" s="72"/>
      <c r="G155" s="79"/>
      <c r="H155" s="79"/>
      <c r="I155" s="77"/>
      <c r="J155" s="77"/>
      <c r="K155" s="77"/>
      <c r="L155" s="77"/>
    </row>
    <row r="156" spans="1:15" s="28" customFormat="1">
      <c r="A156" s="73"/>
      <c r="B156" s="73"/>
      <c r="C156" s="73"/>
      <c r="D156" s="73"/>
      <c r="E156" s="74">
        <f>SUM(E146:E155)</f>
        <v>16</v>
      </c>
      <c r="F156" s="75" t="s">
        <v>667</v>
      </c>
      <c r="G156" s="76"/>
      <c r="H156" s="76"/>
      <c r="I156" s="73"/>
      <c r="J156" s="73"/>
      <c r="K156" s="73"/>
      <c r="L156" s="73"/>
    </row>
    <row r="157" spans="1:15" s="11" customFormat="1">
      <c r="A157" s="77"/>
      <c r="B157" s="77"/>
      <c r="C157" s="77"/>
      <c r="D157" s="77"/>
      <c r="E157" s="78"/>
      <c r="F157" s="72"/>
      <c r="G157" s="79"/>
      <c r="H157" s="79"/>
      <c r="I157" s="77"/>
      <c r="J157" s="77"/>
      <c r="K157" s="77"/>
      <c r="L157" s="77"/>
    </row>
    <row r="158" spans="1:15" s="11" customFormat="1">
      <c r="A158" s="114">
        <v>756</v>
      </c>
      <c r="B158" t="s">
        <v>200</v>
      </c>
      <c r="C158"/>
      <c r="D158"/>
      <c r="E158"/>
      <c r="F158" s="67" t="s">
        <v>546</v>
      </c>
      <c r="G158" s="121"/>
      <c r="H158" s="121"/>
      <c r="I158"/>
      <c r="J158"/>
      <c r="K158"/>
      <c r="L158"/>
    </row>
    <row r="159" spans="1:15" s="11" customFormat="1">
      <c r="A159" s="114">
        <v>743</v>
      </c>
      <c r="B159" t="s">
        <v>666</v>
      </c>
      <c r="C159"/>
      <c r="D159"/>
      <c r="E159">
        <v>1</v>
      </c>
      <c r="F159" s="67" t="s">
        <v>202</v>
      </c>
      <c r="G159" s="121"/>
      <c r="H159" s="121" t="s">
        <v>112</v>
      </c>
      <c r="I159"/>
      <c r="J159"/>
      <c r="K159"/>
      <c r="L159"/>
    </row>
    <row r="160" spans="1:15" s="11" customFormat="1">
      <c r="A160" s="114">
        <v>744</v>
      </c>
      <c r="B160" t="s">
        <v>666</v>
      </c>
      <c r="C160"/>
      <c r="D160"/>
      <c r="E160">
        <v>3</v>
      </c>
      <c r="F160" s="67" t="s">
        <v>195</v>
      </c>
      <c r="G160" s="121"/>
      <c r="H160" s="121" t="s">
        <v>113</v>
      </c>
      <c r="I160"/>
      <c r="J160"/>
      <c r="K160"/>
      <c r="L160"/>
    </row>
    <row r="161" spans="1:14" s="11" customFormat="1" ht="24">
      <c r="A161" s="77">
        <v>693</v>
      </c>
      <c r="B161" s="72" t="s">
        <v>666</v>
      </c>
      <c r="C161" s="70" t="s">
        <v>416</v>
      </c>
      <c r="D161" s="80" t="s">
        <v>11</v>
      </c>
      <c r="E161" s="80">
        <v>3</v>
      </c>
      <c r="F161" s="72" t="s">
        <v>137</v>
      </c>
      <c r="G161" s="83"/>
      <c r="H161" t="s">
        <v>111</v>
      </c>
      <c r="I161" s="80"/>
      <c r="J161" s="80"/>
      <c r="K161" s="80"/>
      <c r="L161" s="87"/>
    </row>
    <row r="162" spans="1:14" s="11" customFormat="1">
      <c r="A162" s="77"/>
      <c r="B162" s="77"/>
      <c r="C162" s="77"/>
      <c r="D162" s="77"/>
      <c r="E162" s="78"/>
      <c r="F162" s="72"/>
      <c r="G162" s="79"/>
      <c r="H162" s="79"/>
      <c r="I162" s="77"/>
      <c r="J162" s="77"/>
      <c r="K162" s="77"/>
      <c r="L162" s="77"/>
    </row>
    <row r="163" spans="1:14" s="28" customFormat="1">
      <c r="A163" s="73"/>
      <c r="B163" s="73"/>
      <c r="C163" s="73"/>
      <c r="D163" s="73"/>
      <c r="E163" s="74">
        <f>SUM(E157:E162)</f>
        <v>7</v>
      </c>
      <c r="F163" s="75" t="s">
        <v>685</v>
      </c>
      <c r="G163" s="76"/>
      <c r="H163" s="76"/>
      <c r="I163" s="73"/>
      <c r="J163" s="73"/>
      <c r="K163" s="73"/>
      <c r="L163" s="73"/>
    </row>
    <row r="164" spans="1:14" s="11" customFormat="1">
      <c r="A164" s="77"/>
      <c r="B164" s="77"/>
      <c r="C164" s="77"/>
      <c r="D164" s="77"/>
      <c r="E164" s="78"/>
      <c r="F164" s="72"/>
      <c r="G164" s="79"/>
      <c r="H164" s="79"/>
      <c r="I164" s="77"/>
      <c r="J164" s="77"/>
      <c r="K164" s="77"/>
      <c r="L164" s="77"/>
    </row>
    <row r="165" spans="1:14" s="11" customFormat="1">
      <c r="A165" s="77">
        <v>671</v>
      </c>
      <c r="B165" s="72" t="s">
        <v>770</v>
      </c>
      <c r="C165" s="70"/>
      <c r="D165" s="80"/>
      <c r="E165" s="80">
        <v>5</v>
      </c>
      <c r="F165" s="80" t="s">
        <v>799</v>
      </c>
      <c r="G165" s="83"/>
      <c r="H165" t="s">
        <v>111</v>
      </c>
      <c r="I165" s="80"/>
      <c r="J165" s="80"/>
      <c r="K165" s="80"/>
      <c r="L165" s="84"/>
      <c r="M165" s="11" t="s">
        <v>340</v>
      </c>
    </row>
    <row r="166" spans="1:14" s="11" customFormat="1">
      <c r="A166" s="77">
        <v>631</v>
      </c>
      <c r="B166" s="72" t="s">
        <v>770</v>
      </c>
      <c r="C166" s="70" t="s">
        <v>416</v>
      </c>
      <c r="D166" s="80" t="s">
        <v>805</v>
      </c>
      <c r="E166" s="80">
        <v>5</v>
      </c>
      <c r="F166" s="80" t="s">
        <v>703</v>
      </c>
      <c r="G166" s="83">
        <v>2.2999999999999998</v>
      </c>
      <c r="H166" t="s">
        <v>111</v>
      </c>
      <c r="I166" s="81"/>
      <c r="J166" s="81"/>
      <c r="K166" s="72"/>
      <c r="L166" s="72"/>
      <c r="M166" s="80" t="s">
        <v>131</v>
      </c>
      <c r="N166" s="11">
        <v>2</v>
      </c>
    </row>
    <row r="167" spans="1:14" s="11" customFormat="1" ht="24">
      <c r="A167" s="77">
        <v>757</v>
      </c>
      <c r="B167" s="72" t="s">
        <v>770</v>
      </c>
      <c r="C167" s="70" t="s">
        <v>416</v>
      </c>
      <c r="D167" s="80" t="s">
        <v>11</v>
      </c>
      <c r="E167" s="80"/>
      <c r="F167" s="80" t="s">
        <v>196</v>
      </c>
      <c r="G167" s="83"/>
      <c r="H167"/>
      <c r="I167" s="81"/>
      <c r="J167" s="81"/>
      <c r="K167" s="72"/>
      <c r="L167" s="72"/>
      <c r="M167" s="80"/>
    </row>
    <row r="168" spans="1:14" s="11" customFormat="1">
      <c r="A168" s="77"/>
      <c r="B168" s="77"/>
      <c r="C168" s="77"/>
      <c r="D168" s="77"/>
      <c r="E168" s="78"/>
      <c r="F168" s="72"/>
      <c r="G168" s="79"/>
      <c r="H168" s="79"/>
      <c r="I168" s="77"/>
      <c r="J168" s="77"/>
      <c r="K168" s="77"/>
      <c r="L168" s="77"/>
    </row>
    <row r="169" spans="1:14" s="28" customFormat="1">
      <c r="A169" s="73"/>
      <c r="B169" s="73"/>
      <c r="C169" s="73"/>
      <c r="D169" s="73"/>
      <c r="E169" s="74">
        <f>SUM(E164:E168)</f>
        <v>10</v>
      </c>
      <c r="F169" s="75" t="s">
        <v>686</v>
      </c>
      <c r="G169" s="76"/>
      <c r="H169" s="76"/>
      <c r="I169" s="73"/>
      <c r="J169" s="73"/>
      <c r="K169" s="73"/>
      <c r="L169" s="73"/>
    </row>
    <row r="170" spans="1:14" s="11" customFormat="1">
      <c r="A170" s="77"/>
      <c r="B170" s="77"/>
      <c r="C170" s="77"/>
      <c r="D170" s="77"/>
      <c r="E170" s="78"/>
      <c r="F170" s="72"/>
      <c r="G170" s="79"/>
      <c r="H170" s="79"/>
      <c r="I170" s="77"/>
      <c r="J170" s="77"/>
      <c r="K170" s="77"/>
      <c r="L170" s="77"/>
    </row>
    <row r="171" spans="1:14" s="11" customFormat="1" ht="48">
      <c r="A171" s="77">
        <v>695</v>
      </c>
      <c r="B171" s="72" t="s">
        <v>520</v>
      </c>
      <c r="C171" s="70" t="s">
        <v>416</v>
      </c>
      <c r="D171" s="80" t="s">
        <v>954</v>
      </c>
      <c r="E171" s="80">
        <v>3</v>
      </c>
      <c r="F171" s="72" t="s">
        <v>679</v>
      </c>
      <c r="G171" s="83"/>
      <c r="H171" s="121" t="s">
        <v>112</v>
      </c>
      <c r="I171" s="80"/>
      <c r="J171" s="80"/>
      <c r="K171" s="80"/>
      <c r="L171" s="84"/>
    </row>
    <row r="172" spans="1:14" s="11" customFormat="1" ht="24">
      <c r="A172" s="77">
        <v>699</v>
      </c>
      <c r="B172" s="72" t="s">
        <v>520</v>
      </c>
      <c r="C172" s="70" t="s">
        <v>416</v>
      </c>
      <c r="D172" s="80" t="s">
        <v>884</v>
      </c>
      <c r="E172" s="80">
        <v>5</v>
      </c>
      <c r="F172" s="80" t="s">
        <v>538</v>
      </c>
      <c r="G172" s="83"/>
      <c r="H172" t="s">
        <v>111</v>
      </c>
      <c r="I172" s="80"/>
      <c r="J172" s="80"/>
      <c r="K172" s="102"/>
      <c r="L172" s="84"/>
    </row>
    <row r="173" spans="1:14" s="11" customFormat="1" ht="24">
      <c r="A173" s="77">
        <v>659</v>
      </c>
      <c r="B173" s="72" t="s">
        <v>521</v>
      </c>
      <c r="C173" s="70" t="s">
        <v>416</v>
      </c>
      <c r="D173" s="80" t="s">
        <v>529</v>
      </c>
      <c r="E173" s="80">
        <v>2</v>
      </c>
      <c r="F173" s="72" t="s">
        <v>528</v>
      </c>
      <c r="G173" s="83">
        <v>7.7</v>
      </c>
      <c r="H173" t="s">
        <v>111</v>
      </c>
      <c r="I173" s="81"/>
      <c r="J173" s="81"/>
      <c r="K173" s="80" t="s">
        <v>462</v>
      </c>
      <c r="L173" s="72"/>
      <c r="M173" s="11" t="s">
        <v>131</v>
      </c>
    </row>
    <row r="174" spans="1:14" s="11" customFormat="1">
      <c r="A174" s="77">
        <v>704</v>
      </c>
      <c r="B174" s="72" t="s">
        <v>521</v>
      </c>
      <c r="C174" s="70" t="s">
        <v>416</v>
      </c>
      <c r="D174" s="80" t="s">
        <v>529</v>
      </c>
      <c r="E174" s="80">
        <v>1</v>
      </c>
      <c r="F174" s="80" t="s">
        <v>804</v>
      </c>
      <c r="G174" s="83">
        <v>4.9000000000000004</v>
      </c>
      <c r="H174" t="s">
        <v>111</v>
      </c>
      <c r="I174" s="81"/>
      <c r="J174" s="81"/>
      <c r="K174" s="72"/>
      <c r="L174" s="72"/>
    </row>
    <row r="175" spans="1:14" s="11" customFormat="1">
      <c r="A175" s="77">
        <v>758</v>
      </c>
      <c r="B175" s="72"/>
      <c r="C175" s="70" t="s">
        <v>416</v>
      </c>
      <c r="D175" s="80" t="s">
        <v>805</v>
      </c>
      <c r="E175" s="80">
        <v>5</v>
      </c>
      <c r="F175" s="80" t="s">
        <v>287</v>
      </c>
      <c r="G175" s="83"/>
      <c r="H175"/>
      <c r="I175" s="81"/>
      <c r="J175" s="81"/>
      <c r="K175" s="72"/>
      <c r="L175" s="72"/>
    </row>
    <row r="176" spans="1:14" s="11" customFormat="1">
      <c r="A176" s="77"/>
      <c r="B176" s="77"/>
      <c r="C176" s="77"/>
      <c r="D176" s="77"/>
      <c r="E176" s="78"/>
      <c r="F176" s="72"/>
      <c r="G176" s="79"/>
      <c r="H176" s="79"/>
      <c r="I176" s="77"/>
      <c r="J176" s="77"/>
      <c r="K176" s="77"/>
      <c r="L176" s="77"/>
    </row>
    <row r="177" spans="1:15" s="28" customFormat="1">
      <c r="A177" s="73"/>
      <c r="B177" s="73"/>
      <c r="C177" s="73"/>
      <c r="D177" s="73"/>
      <c r="E177" s="74">
        <f>SUM(E170:E176)</f>
        <v>16</v>
      </c>
      <c r="F177" s="75" t="s">
        <v>687</v>
      </c>
      <c r="G177" s="76"/>
      <c r="H177" s="76"/>
      <c r="I177" s="73"/>
      <c r="J177" s="73"/>
      <c r="K177" s="73"/>
      <c r="L177" s="73"/>
    </row>
    <row r="178" spans="1:15" s="11" customFormat="1">
      <c r="A178" s="77"/>
      <c r="B178" s="77"/>
      <c r="C178" s="77"/>
      <c r="D178" s="77"/>
      <c r="E178" s="78"/>
      <c r="F178" s="72"/>
      <c r="G178" s="79"/>
      <c r="H178" s="79"/>
      <c r="I178" s="77"/>
      <c r="J178" s="77"/>
      <c r="K178" s="77"/>
      <c r="L178" s="77"/>
    </row>
    <row r="179" spans="1:15" s="11" customFormat="1">
      <c r="A179" s="77" t="s">
        <v>774</v>
      </c>
      <c r="B179" s="77"/>
      <c r="C179" s="77"/>
      <c r="D179" s="77"/>
      <c r="E179" s="78"/>
      <c r="F179" s="72"/>
      <c r="G179" s="79"/>
      <c r="H179" s="79"/>
      <c r="I179" s="77"/>
      <c r="J179" s="77"/>
      <c r="K179" s="77"/>
      <c r="L179" s="77" t="s">
        <v>18</v>
      </c>
    </row>
    <row r="180" spans="1:15" s="11" customFormat="1" ht="24">
      <c r="A180" s="113" t="s">
        <v>77</v>
      </c>
      <c r="B180" s="68" t="s">
        <v>192</v>
      </c>
      <c r="C180" s="68" t="s">
        <v>449</v>
      </c>
      <c r="D180" s="68" t="s">
        <v>904</v>
      </c>
      <c r="E180" s="68" t="s">
        <v>903</v>
      </c>
      <c r="F180" s="68" t="s">
        <v>902</v>
      </c>
      <c r="G180" s="69" t="s">
        <v>275</v>
      </c>
      <c r="H180" s="68" t="s">
        <v>110</v>
      </c>
      <c r="I180" s="69" t="s">
        <v>84</v>
      </c>
      <c r="J180" s="69" t="s">
        <v>85</v>
      </c>
      <c r="K180" s="68" t="s">
        <v>17</v>
      </c>
      <c r="L180" s="68" t="s">
        <v>14</v>
      </c>
      <c r="N180" s="68" t="s">
        <v>63</v>
      </c>
      <c r="O180" s="68"/>
    </row>
    <row r="181" spans="1:15">
      <c r="A181" s="77"/>
      <c r="B181" s="72"/>
      <c r="C181" s="70"/>
      <c r="D181" s="80"/>
      <c r="E181" s="80"/>
      <c r="F181" s="72"/>
      <c r="G181" s="83"/>
      <c r="H181" s="83"/>
      <c r="I181" s="80"/>
      <c r="J181" s="80"/>
      <c r="K181" s="80"/>
      <c r="L181" s="84"/>
      <c r="M181" s="11"/>
    </row>
    <row r="182" spans="1:15" ht="24">
      <c r="A182" s="77">
        <v>635</v>
      </c>
      <c r="B182" s="72" t="s">
        <v>520</v>
      </c>
      <c r="C182" s="70" t="s">
        <v>227</v>
      </c>
      <c r="D182" s="80" t="s">
        <v>9</v>
      </c>
      <c r="E182" s="80">
        <v>1</v>
      </c>
      <c r="F182" s="80" t="s">
        <v>677</v>
      </c>
      <c r="G182" s="83">
        <v>4.0999999999999996</v>
      </c>
      <c r="H182" t="s">
        <v>111</v>
      </c>
      <c r="I182" s="81"/>
      <c r="J182" s="81"/>
      <c r="K182" s="72"/>
      <c r="L182" s="72"/>
      <c r="M182" s="11" t="s">
        <v>340</v>
      </c>
    </row>
    <row r="183" spans="1:15">
      <c r="A183" s="77">
        <v>734</v>
      </c>
      <c r="B183" s="72" t="s">
        <v>520</v>
      </c>
      <c r="C183" s="70"/>
      <c r="D183" s="80"/>
      <c r="E183" s="80">
        <v>5</v>
      </c>
      <c r="F183" s="72" t="s">
        <v>91</v>
      </c>
      <c r="G183" s="83"/>
      <c r="H183" s="121" t="s">
        <v>112</v>
      </c>
      <c r="I183" s="80"/>
      <c r="J183" s="80"/>
      <c r="K183" s="80"/>
      <c r="L183" s="87"/>
      <c r="M183" s="11"/>
      <c r="N183" s="11"/>
    </row>
    <row r="184" spans="1:15" ht="24">
      <c r="A184" s="77">
        <v>735</v>
      </c>
      <c r="B184" s="72" t="s">
        <v>520</v>
      </c>
      <c r="C184" s="70"/>
      <c r="D184" s="80"/>
      <c r="E184" s="80">
        <v>3</v>
      </c>
      <c r="F184" s="72" t="s">
        <v>517</v>
      </c>
      <c r="G184" s="83"/>
      <c r="H184" s="121" t="s">
        <v>112</v>
      </c>
      <c r="I184" s="80"/>
      <c r="J184" s="80"/>
      <c r="K184" s="80"/>
      <c r="L184" s="87"/>
      <c r="M184" s="11"/>
      <c r="N184" s="11"/>
    </row>
    <row r="185" spans="1:15" ht="36">
      <c r="A185" s="77">
        <v>736</v>
      </c>
      <c r="B185" s="72" t="s">
        <v>520</v>
      </c>
      <c r="C185" s="70"/>
      <c r="D185" s="80"/>
      <c r="E185" s="80">
        <v>2</v>
      </c>
      <c r="F185" s="72" t="s">
        <v>518</v>
      </c>
      <c r="G185" s="83"/>
      <c r="H185" s="121" t="s">
        <v>112</v>
      </c>
      <c r="I185" s="80"/>
      <c r="J185" s="80"/>
      <c r="K185" s="80"/>
      <c r="L185" s="87"/>
      <c r="M185" s="11"/>
      <c r="N185" s="11"/>
    </row>
    <row r="186" spans="1:15">
      <c r="A186" s="77">
        <v>737</v>
      </c>
      <c r="B186" s="72" t="s">
        <v>520</v>
      </c>
      <c r="C186" s="70"/>
      <c r="D186" s="80"/>
      <c r="E186" s="80">
        <v>0</v>
      </c>
      <c r="F186" s="72" t="s">
        <v>519</v>
      </c>
      <c r="G186" s="83"/>
      <c r="H186" s="121" t="s">
        <v>112</v>
      </c>
      <c r="I186" s="80"/>
      <c r="J186" s="80"/>
      <c r="K186" s="80"/>
      <c r="L186" s="87"/>
      <c r="M186" s="11"/>
      <c r="N186" s="11"/>
    </row>
    <row r="187" spans="1:15">
      <c r="A187" s="77">
        <v>738</v>
      </c>
      <c r="B187" s="72" t="s">
        <v>520</v>
      </c>
      <c r="C187" s="70"/>
      <c r="D187" s="80"/>
      <c r="E187" s="80">
        <v>1</v>
      </c>
      <c r="F187" s="72" t="s">
        <v>978</v>
      </c>
      <c r="G187" s="83"/>
      <c r="H187" s="121" t="s">
        <v>112</v>
      </c>
      <c r="I187" s="80"/>
      <c r="J187" s="80"/>
      <c r="K187" s="80"/>
      <c r="L187" s="87"/>
      <c r="M187" s="11"/>
      <c r="N187" s="11"/>
    </row>
    <row r="188" spans="1:15" ht="24">
      <c r="A188" s="77" t="s">
        <v>229</v>
      </c>
      <c r="B188" s="72" t="s">
        <v>520</v>
      </c>
      <c r="C188" s="70" t="s">
        <v>219</v>
      </c>
      <c r="D188" s="80" t="s">
        <v>233</v>
      </c>
      <c r="E188" s="80">
        <v>2</v>
      </c>
      <c r="F188" s="80" t="s">
        <v>230</v>
      </c>
      <c r="G188" s="83">
        <v>7.3</v>
      </c>
      <c r="H188" t="s">
        <v>111</v>
      </c>
      <c r="I188" s="80"/>
      <c r="J188" s="80"/>
      <c r="K188" s="80"/>
      <c r="L188" s="84"/>
      <c r="M188" s="11"/>
      <c r="N188" s="11"/>
    </row>
    <row r="189" spans="1:15" ht="24">
      <c r="A189" s="77" t="s">
        <v>231</v>
      </c>
      <c r="B189" s="72" t="s">
        <v>520</v>
      </c>
      <c r="C189" s="70" t="s">
        <v>219</v>
      </c>
      <c r="D189" s="80" t="s">
        <v>233</v>
      </c>
      <c r="E189" s="80">
        <v>5</v>
      </c>
      <c r="F189" s="80" t="s">
        <v>232</v>
      </c>
      <c r="G189" s="83">
        <v>7.3</v>
      </c>
      <c r="H189" t="s">
        <v>111</v>
      </c>
      <c r="I189" s="80"/>
      <c r="J189" s="80"/>
      <c r="K189" s="80"/>
      <c r="L189" s="84"/>
      <c r="M189" s="11"/>
      <c r="N189" s="11"/>
    </row>
    <row r="190" spans="1:15">
      <c r="A190" s="77">
        <v>690</v>
      </c>
      <c r="B190" s="77" t="s">
        <v>520</v>
      </c>
      <c r="C190" s="77" t="s">
        <v>219</v>
      </c>
      <c r="D190" s="80" t="s">
        <v>233</v>
      </c>
      <c r="E190" s="77">
        <v>1</v>
      </c>
      <c r="F190" s="72" t="s">
        <v>335</v>
      </c>
      <c r="G190" s="83"/>
      <c r="H190" t="s">
        <v>111</v>
      </c>
      <c r="I190" s="80"/>
      <c r="J190" s="80"/>
      <c r="K190" s="80"/>
      <c r="L190" s="84"/>
      <c r="M190" s="11"/>
      <c r="N190" s="11"/>
    </row>
    <row r="191" spans="1:15">
      <c r="A191" s="77"/>
      <c r="B191" s="77"/>
      <c r="C191" s="77"/>
      <c r="D191" s="80"/>
      <c r="E191" s="77"/>
      <c r="F191" s="72"/>
      <c r="G191" s="83"/>
      <c r="H191"/>
      <c r="I191" s="80"/>
      <c r="J191" s="80"/>
      <c r="K191" s="80"/>
      <c r="L191" s="84"/>
      <c r="M191" s="11"/>
      <c r="N191" s="11"/>
    </row>
    <row r="192" spans="1:15">
      <c r="A192" s="73"/>
      <c r="B192" s="73"/>
      <c r="C192" s="73"/>
      <c r="D192" s="73"/>
      <c r="E192" s="74">
        <f>SUM(E181:E191)</f>
        <v>20</v>
      </c>
      <c r="F192" s="75" t="s">
        <v>668</v>
      </c>
    </row>
    <row r="193" spans="1:14">
      <c r="A193" s="115"/>
    </row>
    <row r="194" spans="1:14">
      <c r="A194" s="115"/>
    </row>
    <row r="195" spans="1:14" ht="25.5">
      <c r="A195" s="114">
        <v>739.2</v>
      </c>
      <c r="B195" t="s">
        <v>521</v>
      </c>
      <c r="F195" s="67" t="s">
        <v>201</v>
      </c>
    </row>
    <row r="196" spans="1:14" ht="25.5">
      <c r="A196" s="114">
        <v>739.3</v>
      </c>
      <c r="B196" t="s">
        <v>521</v>
      </c>
      <c r="F196" s="67" t="s">
        <v>205</v>
      </c>
    </row>
    <row r="197" spans="1:14">
      <c r="A197" s="114">
        <v>739.4</v>
      </c>
      <c r="B197" t="s">
        <v>521</v>
      </c>
      <c r="F197" s="67" t="s">
        <v>204</v>
      </c>
    </row>
    <row r="198" spans="1:14" ht="25.5">
      <c r="A198" s="114">
        <v>739.1</v>
      </c>
      <c r="B198" t="s">
        <v>666</v>
      </c>
      <c r="E198">
        <v>5</v>
      </c>
      <c r="F198" s="67" t="s">
        <v>203</v>
      </c>
      <c r="H198" s="121" t="s">
        <v>112</v>
      </c>
    </row>
    <row r="199" spans="1:14" ht="24">
      <c r="A199" s="77">
        <v>618</v>
      </c>
      <c r="B199" s="72" t="s">
        <v>521</v>
      </c>
      <c r="C199" s="70" t="s">
        <v>416</v>
      </c>
      <c r="D199" s="80" t="s">
        <v>21</v>
      </c>
      <c r="E199" s="80">
        <v>1</v>
      </c>
      <c r="F199" s="72" t="s">
        <v>320</v>
      </c>
      <c r="G199" s="83">
        <v>4.3</v>
      </c>
      <c r="H199" t="s">
        <v>111</v>
      </c>
      <c r="I199" s="80"/>
      <c r="J199" s="80"/>
      <c r="K199" s="80" t="s">
        <v>469</v>
      </c>
      <c r="L199" s="87">
        <v>0.4</v>
      </c>
      <c r="M199" s="11" t="s">
        <v>340</v>
      </c>
    </row>
    <row r="200" spans="1:14">
      <c r="A200" s="77">
        <v>649.20000000000005</v>
      </c>
      <c r="B200" s="72" t="s">
        <v>521</v>
      </c>
      <c r="C200" s="70" t="s">
        <v>416</v>
      </c>
      <c r="D200" s="80" t="s">
        <v>21</v>
      </c>
      <c r="E200" s="80">
        <v>1</v>
      </c>
      <c r="F200" s="80" t="s">
        <v>835</v>
      </c>
      <c r="G200" s="83">
        <v>2.1</v>
      </c>
      <c r="H200" t="s">
        <v>111</v>
      </c>
      <c r="I200" s="81"/>
      <c r="J200" s="81"/>
      <c r="K200" s="102">
        <v>39280</v>
      </c>
      <c r="L200" s="72"/>
      <c r="M200" s="11" t="s">
        <v>340</v>
      </c>
    </row>
    <row r="201" spans="1:14" s="11" customFormat="1" ht="24">
      <c r="A201" s="77">
        <v>650</v>
      </c>
      <c r="B201" s="72" t="s">
        <v>521</v>
      </c>
      <c r="C201" s="70" t="s">
        <v>416</v>
      </c>
      <c r="D201" s="80" t="s">
        <v>21</v>
      </c>
      <c r="E201" s="80">
        <v>5</v>
      </c>
      <c r="F201" s="80" t="s">
        <v>569</v>
      </c>
      <c r="G201" s="83" t="s">
        <v>955</v>
      </c>
      <c r="H201" t="s">
        <v>111</v>
      </c>
      <c r="I201" s="81"/>
      <c r="J201" s="81"/>
      <c r="K201" s="72"/>
      <c r="L201" s="72"/>
      <c r="M201" s="11" t="s">
        <v>340</v>
      </c>
      <c r="N201" s="11" t="s">
        <v>64</v>
      </c>
    </row>
    <row r="202" spans="1:14" s="11" customFormat="1" ht="24">
      <c r="A202" s="77">
        <v>658</v>
      </c>
      <c r="B202" s="72" t="s">
        <v>521</v>
      </c>
      <c r="C202" s="70" t="s">
        <v>416</v>
      </c>
      <c r="D202" s="80" t="s">
        <v>21</v>
      </c>
      <c r="E202" s="80">
        <v>1</v>
      </c>
      <c r="F202" s="80" t="s">
        <v>958</v>
      </c>
      <c r="G202" s="83" t="s">
        <v>844</v>
      </c>
      <c r="H202" t="s">
        <v>111</v>
      </c>
      <c r="I202" s="81"/>
      <c r="J202" s="81"/>
      <c r="K202" s="72"/>
      <c r="L202" s="72"/>
      <c r="M202" s="11" t="s">
        <v>131</v>
      </c>
    </row>
    <row r="203" spans="1:14" s="11" customFormat="1" ht="24">
      <c r="A203" s="77">
        <v>720</v>
      </c>
      <c r="B203" s="72" t="s">
        <v>521</v>
      </c>
      <c r="C203" s="70" t="s">
        <v>416</v>
      </c>
      <c r="D203" s="80" t="s">
        <v>21</v>
      </c>
      <c r="E203" s="80">
        <v>2</v>
      </c>
      <c r="F203" s="80" t="s">
        <v>310</v>
      </c>
      <c r="G203" s="83"/>
      <c r="H203" t="s">
        <v>111</v>
      </c>
      <c r="I203" s="81"/>
      <c r="J203" s="81"/>
      <c r="K203" s="72"/>
      <c r="L203" s="72"/>
    </row>
    <row r="204" spans="1:14" s="11" customFormat="1">
      <c r="A204" s="72">
        <v>701.3</v>
      </c>
      <c r="B204" s="72" t="s">
        <v>521</v>
      </c>
      <c r="C204" s="80" t="s">
        <v>218</v>
      </c>
      <c r="D204" s="55" t="s">
        <v>21</v>
      </c>
      <c r="E204" s="72">
        <v>1</v>
      </c>
      <c r="F204" s="72" t="s">
        <v>216</v>
      </c>
      <c r="G204" s="121">
        <v>4.3</v>
      </c>
      <c r="H204" t="s">
        <v>111</v>
      </c>
      <c r="I204"/>
      <c r="J204"/>
      <c r="K204" s="95"/>
      <c r="L204" s="77"/>
    </row>
    <row r="205" spans="1:14" s="11" customFormat="1" ht="24">
      <c r="A205" s="77">
        <v>615</v>
      </c>
      <c r="B205" s="72" t="s">
        <v>521</v>
      </c>
      <c r="C205" s="70" t="s">
        <v>416</v>
      </c>
      <c r="D205" s="80" t="s">
        <v>21</v>
      </c>
      <c r="E205" s="80">
        <v>2</v>
      </c>
      <c r="F205" s="72" t="s">
        <v>245</v>
      </c>
      <c r="G205" s="83">
        <v>4.3</v>
      </c>
      <c r="H205" t="s">
        <v>111</v>
      </c>
      <c r="I205" s="80"/>
      <c r="J205" s="80"/>
      <c r="K205" s="80" t="s">
        <v>466</v>
      </c>
      <c r="L205" s="87">
        <v>0.4</v>
      </c>
      <c r="M205" s="11" t="s">
        <v>340</v>
      </c>
    </row>
    <row r="206" spans="1:14" s="11" customFormat="1" ht="24">
      <c r="A206" s="72">
        <v>711</v>
      </c>
      <c r="B206" s="72" t="s">
        <v>521</v>
      </c>
      <c r="C206" s="80" t="s">
        <v>416</v>
      </c>
      <c r="D206" s="55" t="s">
        <v>21</v>
      </c>
      <c r="E206" s="72">
        <v>3</v>
      </c>
      <c r="F206" s="72" t="s">
        <v>215</v>
      </c>
      <c r="G206" s="121"/>
      <c r="H206" t="s">
        <v>111</v>
      </c>
      <c r="I206"/>
      <c r="J206"/>
      <c r="K206" s="95">
        <v>39303</v>
      </c>
      <c r="L206"/>
      <c r="M206"/>
    </row>
    <row r="207" spans="1:14" s="11" customFormat="1">
      <c r="A207" s="77">
        <v>721</v>
      </c>
      <c r="B207" s="72" t="s">
        <v>521</v>
      </c>
      <c r="C207" s="70" t="s">
        <v>416</v>
      </c>
      <c r="D207" s="80" t="s">
        <v>21</v>
      </c>
      <c r="E207" s="80">
        <v>3</v>
      </c>
      <c r="F207" s="80" t="s">
        <v>309</v>
      </c>
      <c r="G207" s="83"/>
      <c r="H207" t="s">
        <v>111</v>
      </c>
      <c r="I207" s="81"/>
      <c r="J207" s="81"/>
      <c r="K207" s="72"/>
      <c r="L207" s="72"/>
    </row>
    <row r="208" spans="1:14" s="11" customFormat="1">
      <c r="A208" s="72">
        <v>717</v>
      </c>
      <c r="B208" s="72" t="s">
        <v>521</v>
      </c>
      <c r="C208" s="72" t="s">
        <v>219</v>
      </c>
      <c r="D208" s="72" t="s">
        <v>225</v>
      </c>
      <c r="E208" s="72">
        <v>5</v>
      </c>
      <c r="F208" s="72" t="s">
        <v>387</v>
      </c>
      <c r="G208" s="121">
        <v>7.1</v>
      </c>
      <c r="H208" t="s">
        <v>111</v>
      </c>
      <c r="I208"/>
      <c r="J208"/>
      <c r="K208" s="95">
        <v>39303</v>
      </c>
      <c r="L208"/>
      <c r="M208"/>
    </row>
    <row r="209" spans="1:12" s="11" customFormat="1">
      <c r="A209" s="77">
        <v>732</v>
      </c>
      <c r="B209" s="77"/>
      <c r="C209" s="77"/>
      <c r="D209" s="80"/>
      <c r="E209" s="77"/>
      <c r="F209" s="72" t="s">
        <v>868</v>
      </c>
      <c r="G209" s="83"/>
      <c r="H209" s="83"/>
      <c r="I209" s="80"/>
      <c r="J209" s="80"/>
      <c r="K209" s="80"/>
      <c r="L209" s="84"/>
    </row>
    <row r="210" spans="1:12" s="11" customFormat="1">
      <c r="A210" s="77">
        <v>709.3</v>
      </c>
      <c r="B210" s="72" t="s">
        <v>521</v>
      </c>
      <c r="C210" s="70" t="s">
        <v>219</v>
      </c>
      <c r="D210" s="80" t="s">
        <v>225</v>
      </c>
      <c r="E210" s="80">
        <v>1</v>
      </c>
      <c r="F210" s="80" t="s">
        <v>670</v>
      </c>
      <c r="G210" s="83">
        <v>7.1</v>
      </c>
      <c r="H210" t="s">
        <v>111</v>
      </c>
      <c r="I210" s="81"/>
      <c r="J210" s="81"/>
      <c r="K210" s="72"/>
      <c r="L210" s="72"/>
    </row>
    <row r="211" spans="1:12" s="11" customFormat="1" ht="24">
      <c r="A211" s="77">
        <v>745</v>
      </c>
      <c r="B211" s="72" t="s">
        <v>521</v>
      </c>
      <c r="C211" s="70"/>
      <c r="D211" s="80"/>
      <c r="E211" s="80">
        <v>2</v>
      </c>
      <c r="F211" s="80" t="s">
        <v>671</v>
      </c>
      <c r="G211" s="83"/>
      <c r="H211" s="121" t="s">
        <v>112</v>
      </c>
      <c r="I211" s="81"/>
      <c r="J211" s="81"/>
      <c r="K211" s="72"/>
      <c r="L211" s="72"/>
    </row>
    <row r="212" spans="1:12" s="11" customFormat="1" ht="24">
      <c r="A212" s="77">
        <v>746</v>
      </c>
      <c r="B212" s="72"/>
      <c r="C212" s="70"/>
      <c r="D212" s="80"/>
      <c r="E212" s="80">
        <v>3</v>
      </c>
      <c r="F212" s="80" t="s">
        <v>672</v>
      </c>
      <c r="G212" s="83"/>
      <c r="H212" s="121" t="s">
        <v>112</v>
      </c>
      <c r="I212" s="81"/>
      <c r="J212" s="81"/>
      <c r="K212" s="72"/>
      <c r="L212" s="72"/>
    </row>
    <row r="213" spans="1:12" s="11" customFormat="1">
      <c r="A213" s="77">
        <v>747</v>
      </c>
      <c r="B213" s="72"/>
      <c r="C213" s="70"/>
      <c r="D213" s="80"/>
      <c r="E213" s="80">
        <v>1</v>
      </c>
      <c r="F213" s="80" t="s">
        <v>673</v>
      </c>
      <c r="G213" s="83"/>
      <c r="H213" t="s">
        <v>113</v>
      </c>
      <c r="I213" s="81"/>
      <c r="J213" s="81"/>
      <c r="K213" s="72"/>
      <c r="L213" s="72"/>
    </row>
    <row r="214" spans="1:12" s="11" customFormat="1" ht="24">
      <c r="A214" s="77">
        <v>748</v>
      </c>
      <c r="B214" s="72"/>
      <c r="C214" s="70"/>
      <c r="D214" s="80"/>
      <c r="E214" s="80">
        <v>3</v>
      </c>
      <c r="F214" s="80" t="s">
        <v>707</v>
      </c>
      <c r="G214" s="83"/>
      <c r="H214" s="121" t="s">
        <v>112</v>
      </c>
      <c r="I214" s="81"/>
      <c r="J214" s="81"/>
      <c r="K214" s="72"/>
      <c r="L214" s="72"/>
    </row>
    <row r="215" spans="1:12" s="11" customFormat="1">
      <c r="A215" s="77">
        <v>749</v>
      </c>
      <c r="B215" s="72"/>
      <c r="C215" s="70"/>
      <c r="D215" s="80"/>
      <c r="E215" s="80">
        <v>2</v>
      </c>
      <c r="F215" s="80" t="s">
        <v>708</v>
      </c>
      <c r="G215" s="83"/>
      <c r="H215" s="121" t="s">
        <v>112</v>
      </c>
      <c r="I215" s="81"/>
      <c r="J215" s="81"/>
      <c r="K215" s="72"/>
      <c r="L215" s="72"/>
    </row>
    <row r="216" spans="1:12" s="11" customFormat="1" ht="24">
      <c r="A216" s="77">
        <v>750</v>
      </c>
      <c r="B216" s="72"/>
      <c r="C216" s="70"/>
      <c r="D216" s="80"/>
      <c r="E216" s="80">
        <v>3</v>
      </c>
      <c r="F216" s="80" t="s">
        <v>709</v>
      </c>
      <c r="G216" s="83"/>
      <c r="H216" s="121" t="s">
        <v>112</v>
      </c>
      <c r="I216" s="81"/>
      <c r="J216" s="81"/>
      <c r="K216" s="72"/>
      <c r="L216" s="72"/>
    </row>
    <row r="217" spans="1:12" s="11" customFormat="1" ht="24">
      <c r="A217" s="77">
        <v>751</v>
      </c>
      <c r="B217" s="72"/>
      <c r="C217" s="70"/>
      <c r="D217" s="80"/>
      <c r="E217" s="80">
        <v>2</v>
      </c>
      <c r="F217" s="80" t="s">
        <v>710</v>
      </c>
      <c r="G217" s="83"/>
      <c r="H217" s="121" t="s">
        <v>112</v>
      </c>
      <c r="I217" s="81"/>
      <c r="J217" s="81"/>
      <c r="K217" s="72"/>
      <c r="L217" s="72"/>
    </row>
    <row r="218" spans="1:12" s="11" customFormat="1" ht="24">
      <c r="A218" s="77">
        <v>752</v>
      </c>
      <c r="B218" s="72"/>
      <c r="C218" s="70"/>
      <c r="D218" s="80"/>
      <c r="E218" s="80">
        <v>3</v>
      </c>
      <c r="F218" s="80" t="s">
        <v>711</v>
      </c>
      <c r="G218" s="83"/>
      <c r="H218" s="121" t="s">
        <v>112</v>
      </c>
      <c r="I218" s="81"/>
      <c r="J218" s="81"/>
      <c r="K218" s="72"/>
      <c r="L218" s="72"/>
    </row>
    <row r="219" spans="1:12" s="11" customFormat="1" ht="24">
      <c r="A219" s="77">
        <v>753</v>
      </c>
      <c r="B219" s="72"/>
      <c r="C219" s="70"/>
      <c r="D219" s="80"/>
      <c r="E219" s="80">
        <v>1</v>
      </c>
      <c r="F219" s="80" t="s">
        <v>712</v>
      </c>
      <c r="G219" s="83"/>
      <c r="H219" t="s">
        <v>113</v>
      </c>
      <c r="I219" s="81"/>
      <c r="J219" s="81"/>
      <c r="K219" s="72"/>
      <c r="L219" s="72"/>
    </row>
    <row r="220" spans="1:12" s="11" customFormat="1" ht="24">
      <c r="A220" s="77">
        <v>754</v>
      </c>
      <c r="B220" s="72"/>
      <c r="C220" s="70"/>
      <c r="D220" s="80"/>
      <c r="E220" s="80">
        <v>2</v>
      </c>
      <c r="F220" s="80" t="s">
        <v>713</v>
      </c>
      <c r="G220" s="83"/>
      <c r="H220" s="121" t="s">
        <v>112</v>
      </c>
      <c r="I220" s="81"/>
      <c r="J220" s="81"/>
      <c r="K220" s="72"/>
      <c r="L220" s="72"/>
    </row>
    <row r="221" spans="1:12" s="11" customFormat="1">
      <c r="A221" s="77">
        <v>755</v>
      </c>
      <c r="B221" s="72"/>
      <c r="C221" s="70"/>
      <c r="D221" s="80"/>
      <c r="E221" s="80">
        <v>1</v>
      </c>
      <c r="F221" s="80" t="s">
        <v>714</v>
      </c>
      <c r="G221" s="83"/>
      <c r="H221" t="s">
        <v>111</v>
      </c>
      <c r="I221" s="81"/>
      <c r="J221" s="81"/>
      <c r="K221" s="72"/>
      <c r="L221" s="72"/>
    </row>
    <row r="222" spans="1:12" s="11" customFormat="1">
      <c r="A222" s="77"/>
      <c r="B222" s="72"/>
      <c r="C222" s="70"/>
      <c r="D222" s="80"/>
      <c r="E222" s="80"/>
      <c r="F222" s="80"/>
      <c r="G222" s="83"/>
      <c r="H222"/>
      <c r="I222" s="81"/>
      <c r="J222" s="81"/>
      <c r="K222" s="72"/>
      <c r="L222" s="72"/>
    </row>
    <row r="223" spans="1:12" s="11" customFormat="1">
      <c r="A223" s="77"/>
      <c r="B223" s="72"/>
      <c r="C223" s="70"/>
      <c r="D223" s="80"/>
      <c r="E223" s="80"/>
      <c r="F223" s="80"/>
      <c r="G223" s="83"/>
      <c r="H223"/>
      <c r="I223" s="81"/>
      <c r="J223" s="81"/>
      <c r="K223" s="72"/>
      <c r="L223" s="72"/>
    </row>
    <row r="224" spans="1:12" s="11" customFormat="1">
      <c r="A224" s="77"/>
      <c r="B224" s="72"/>
      <c r="C224" s="70"/>
      <c r="D224" s="80"/>
      <c r="E224" s="80"/>
      <c r="F224" s="80"/>
      <c r="G224" s="83"/>
      <c r="H224"/>
      <c r="I224" s="81"/>
      <c r="J224" s="81"/>
      <c r="K224" s="72"/>
      <c r="L224" s="72"/>
    </row>
    <row r="225" spans="1:13" s="11" customFormat="1">
      <c r="A225" s="77"/>
      <c r="B225" s="77"/>
      <c r="C225" s="77"/>
      <c r="D225" s="80"/>
      <c r="E225" s="77"/>
      <c r="F225" s="72"/>
      <c r="G225" s="83"/>
      <c r="H225" s="83"/>
      <c r="I225" s="80"/>
      <c r="J225" s="80"/>
      <c r="K225" s="80"/>
      <c r="L225" s="84"/>
    </row>
    <row r="226" spans="1:13" s="11" customFormat="1">
      <c r="A226" s="73"/>
      <c r="B226" s="73"/>
      <c r="C226" s="73"/>
      <c r="D226" s="73"/>
      <c r="E226" s="74">
        <f>SUM(E193:E225)</f>
        <v>53</v>
      </c>
      <c r="F226" s="75" t="s">
        <v>669</v>
      </c>
      <c r="G226" s="83"/>
      <c r="H226" s="83"/>
      <c r="I226" s="80"/>
      <c r="J226" s="80"/>
      <c r="K226" s="80"/>
      <c r="L226" s="84"/>
    </row>
    <row r="227" spans="1:13" s="11" customFormat="1">
      <c r="A227" s="77"/>
      <c r="B227" s="77"/>
      <c r="C227" s="77"/>
      <c r="D227" s="80"/>
      <c r="E227" s="77"/>
      <c r="F227" s="72"/>
      <c r="G227" s="83"/>
      <c r="H227" s="83"/>
      <c r="I227" s="80"/>
      <c r="J227" s="80"/>
      <c r="K227" s="80"/>
      <c r="L227" s="84"/>
    </row>
    <row r="228" spans="1:13" s="11" customFormat="1">
      <c r="A228" s="77"/>
      <c r="B228" s="77"/>
      <c r="C228" s="77"/>
      <c r="D228" s="77"/>
      <c r="E228" s="78"/>
      <c r="F228" s="72"/>
      <c r="G228" s="81"/>
      <c r="H228" s="81"/>
      <c r="I228" s="72"/>
      <c r="J228" s="72"/>
      <c r="K228" s="72"/>
      <c r="L228" s="141"/>
    </row>
    <row r="229" spans="1:13" s="11" customFormat="1">
      <c r="A229" s="78" t="s">
        <v>985</v>
      </c>
      <c r="B229" s="72"/>
      <c r="C229" s="70"/>
      <c r="D229" s="80"/>
      <c r="E229" s="80"/>
      <c r="F229" s="80"/>
      <c r="G229" s="83"/>
      <c r="H229" s="83"/>
      <c r="I229" s="80"/>
      <c r="J229" s="80"/>
      <c r="K229" s="80"/>
      <c r="L229" s="84"/>
    </row>
    <row r="230" spans="1:13" s="11" customFormat="1" ht="24">
      <c r="A230" s="77">
        <v>665</v>
      </c>
      <c r="B230" s="80" t="s">
        <v>797</v>
      </c>
      <c r="C230" s="70" t="s">
        <v>416</v>
      </c>
      <c r="D230" s="80" t="s">
        <v>19</v>
      </c>
      <c r="E230" s="80" t="s">
        <v>797</v>
      </c>
      <c r="F230" s="80" t="s">
        <v>20</v>
      </c>
      <c r="G230" s="83">
        <v>8.5</v>
      </c>
      <c r="H230" s="83"/>
      <c r="I230" s="81"/>
      <c r="J230" s="81"/>
      <c r="K230" s="72"/>
      <c r="L230" s="72"/>
      <c r="M230" s="11" t="s">
        <v>340</v>
      </c>
    </row>
    <row r="231" spans="1:13" s="11" customFormat="1" ht="36">
      <c r="A231" s="77">
        <v>672</v>
      </c>
      <c r="B231" s="80" t="s">
        <v>761</v>
      </c>
      <c r="C231" s="70" t="s">
        <v>416</v>
      </c>
      <c r="D231" s="80" t="s">
        <v>12</v>
      </c>
      <c r="E231" s="80" t="s">
        <v>761</v>
      </c>
      <c r="F231" s="80" t="s">
        <v>639</v>
      </c>
      <c r="G231" s="83"/>
      <c r="H231" s="83"/>
      <c r="I231" s="80"/>
      <c r="J231" s="80"/>
      <c r="K231" s="80"/>
      <c r="L231" s="84"/>
    </row>
    <row r="232" spans="1:13" s="11" customFormat="1" ht="24">
      <c r="A232" s="77">
        <v>708.2</v>
      </c>
      <c r="B232" s="80" t="s">
        <v>797</v>
      </c>
      <c r="C232" s="70" t="s">
        <v>416</v>
      </c>
      <c r="D232" s="80" t="s">
        <v>446</v>
      </c>
      <c r="E232" s="80" t="s">
        <v>797</v>
      </c>
      <c r="F232" s="80" t="s">
        <v>307</v>
      </c>
      <c r="G232" s="83"/>
      <c r="H232" s="83"/>
      <c r="I232" s="80"/>
      <c r="J232" s="80"/>
      <c r="K232" s="80"/>
      <c r="L232" s="84"/>
    </row>
    <row r="233" spans="1:13" s="11" customFormat="1">
      <c r="A233" s="77"/>
      <c r="B233" s="72"/>
      <c r="C233" s="72"/>
      <c r="D233" s="72"/>
      <c r="E233" s="72"/>
      <c r="F233" s="72"/>
      <c r="G233" s="81"/>
      <c r="H233" s="81"/>
      <c r="I233" s="81"/>
      <c r="J233" s="81"/>
      <c r="K233" s="72"/>
      <c r="L233" s="72"/>
    </row>
    <row r="234" spans="1:13" s="57" customFormat="1">
      <c r="A234" s="73"/>
      <c r="B234" s="75"/>
      <c r="C234" s="75"/>
      <c r="D234" s="75"/>
      <c r="E234" s="85"/>
      <c r="F234" s="75"/>
      <c r="G234" s="137"/>
      <c r="H234" s="137"/>
      <c r="I234" s="75"/>
      <c r="J234" s="75"/>
      <c r="K234" s="75"/>
      <c r="L234" s="86"/>
    </row>
    <row r="235" spans="1:13" ht="15.75">
      <c r="A235" s="88" t="str">
        <f>"Next Feature:" &amp; (1 +MAX(A1:A233))</f>
        <v>Next Feature:759</v>
      </c>
      <c r="B235" s="80"/>
      <c r="C235" s="80"/>
      <c r="D235" s="80"/>
      <c r="E235" s="80"/>
      <c r="F235" s="80"/>
      <c r="G235" s="83"/>
      <c r="H235" s="83"/>
      <c r="I235" s="80"/>
      <c r="J235" s="80"/>
      <c r="K235" s="80"/>
      <c r="L235" s="71"/>
    </row>
    <row r="236" spans="1:13" ht="15.75">
      <c r="A236" s="88"/>
      <c r="B236" s="80"/>
      <c r="C236" s="80"/>
      <c r="D236" s="80"/>
      <c r="E236" s="80"/>
      <c r="F236" s="89" t="s">
        <v>545</v>
      </c>
      <c r="G236" s="83"/>
      <c r="H236" s="83"/>
      <c r="I236" s="80" t="s">
        <v>173</v>
      </c>
      <c r="J236" s="80" t="s">
        <v>174</v>
      </c>
      <c r="K236" s="80" t="s">
        <v>175</v>
      </c>
      <c r="L236" s="71" t="s">
        <v>691</v>
      </c>
    </row>
    <row r="237" spans="1:13" ht="15.75">
      <c r="A237" s="88"/>
      <c r="B237" t="s">
        <v>694</v>
      </c>
      <c r="D237" s="80"/>
      <c r="E237" s="80"/>
      <c r="F237" s="80" t="s">
        <v>715</v>
      </c>
      <c r="G237" s="83"/>
      <c r="H237" s="83">
        <f>SUMIF($H$147:$H$225, "Original", $E$147:$E$225)</f>
        <v>61</v>
      </c>
      <c r="I237" s="83">
        <f>SUMIF($H$147:$H$180, "Original", $E$147:$E$180)</f>
        <v>26</v>
      </c>
      <c r="J237" s="83">
        <f>SUMIF($H$181:$H$191, "Original", $E$181:$E$191)</f>
        <v>9</v>
      </c>
      <c r="K237" s="83">
        <f>SUMIF($H$193:$H$225, "Original", $E$193:$E$225)</f>
        <v>26</v>
      </c>
      <c r="L237" s="71">
        <f>H237-SUM(I237:K237)</f>
        <v>0</v>
      </c>
    </row>
    <row r="238" spans="1:13" ht="15.75">
      <c r="A238" s="88"/>
      <c r="B238" t="s">
        <v>692</v>
      </c>
      <c r="D238" s="80"/>
      <c r="E238" s="80"/>
      <c r="F238" s="80" t="s">
        <v>716</v>
      </c>
      <c r="G238" s="83"/>
      <c r="H238" s="83">
        <f>SUMIF($H$147:$H$225, "Additional", $E$147:$E$225)</f>
        <v>41</v>
      </c>
      <c r="I238" s="83">
        <f>SUMIF($H$147:$H$180, "Additional", $E$147:$E$180)</f>
        <v>5</v>
      </c>
      <c r="J238" s="83">
        <f>SUMIF($H$181:$H$191, "Additional", $E$181:$E$191)</f>
        <v>11</v>
      </c>
      <c r="K238" s="83">
        <f>SUMIF($H$193:$H$225, "Additional", $E$193:$E$225)</f>
        <v>25</v>
      </c>
      <c r="L238" s="71">
        <f>H238-SUM(I238:K238)</f>
        <v>0</v>
      </c>
    </row>
    <row r="239" spans="1:13" ht="15.75">
      <c r="A239" s="88"/>
      <c r="B239" t="s">
        <v>693</v>
      </c>
      <c r="D239" s="80"/>
      <c r="E239" s="80"/>
      <c r="F239" s="80" t="s">
        <v>689</v>
      </c>
      <c r="G239" s="83"/>
      <c r="H239" s="83">
        <f>SUMIF($H$147:$H$225, "Bug", $E$147:$E$225)</f>
        <v>15</v>
      </c>
      <c r="I239" s="83">
        <f>SUMIF($H$147:$H$180, "Bug", $E$147:$E$180)</f>
        <v>13</v>
      </c>
      <c r="J239" s="83">
        <f>SUMIF($H$181:$H$191, "Bug", $E$181:$E$191)</f>
        <v>0</v>
      </c>
      <c r="K239" s="83">
        <f>SUMIF($H$193:$H$225, "Bug", $E$193:$E$225)</f>
        <v>2</v>
      </c>
      <c r="L239" s="71">
        <f>H239-SUM(I239:K239)</f>
        <v>0</v>
      </c>
    </row>
    <row r="240" spans="1:13" ht="15.75">
      <c r="A240" s="88"/>
      <c r="B240" s="80"/>
      <c r="C240" s="80"/>
      <c r="D240" s="80"/>
      <c r="E240" s="80"/>
      <c r="F240" s="80" t="s">
        <v>690</v>
      </c>
      <c r="G240" s="83"/>
      <c r="H240" s="83" t="e">
        <f>E156+#REF!+E192+E226-SUM(H237:H239)</f>
        <v>#REF!</v>
      </c>
      <c r="I240" s="80"/>
      <c r="J240" s="80"/>
      <c r="K240" s="80"/>
      <c r="L240" s="71"/>
    </row>
    <row r="241" spans="1:12" ht="15.75">
      <c r="A241" s="88"/>
      <c r="B241" s="80"/>
      <c r="C241" s="80"/>
      <c r="D241" s="80"/>
      <c r="E241" s="80"/>
      <c r="F241" s="80"/>
      <c r="G241" s="83"/>
      <c r="H241" s="83"/>
      <c r="I241" s="80"/>
      <c r="J241" s="80"/>
      <c r="K241" s="80"/>
      <c r="L241" s="71"/>
    </row>
    <row r="242" spans="1:12" ht="15.75">
      <c r="A242" s="88"/>
      <c r="B242" s="80"/>
      <c r="C242" s="80"/>
      <c r="D242" s="80"/>
      <c r="E242" s="80"/>
      <c r="F242" s="80"/>
      <c r="G242" s="83"/>
      <c r="H242" s="83"/>
      <c r="I242" s="80"/>
      <c r="J242" s="80"/>
      <c r="K242" s="80"/>
      <c r="L242" s="71"/>
    </row>
    <row r="243" spans="1:12" ht="15">
      <c r="A243" s="49" t="s">
        <v>815</v>
      </c>
      <c r="B243" s="80"/>
      <c r="C243" s="80"/>
      <c r="D243" s="80"/>
      <c r="E243" s="80"/>
      <c r="F243" s="80"/>
      <c r="G243" s="83"/>
      <c r="H243" s="83"/>
      <c r="I243" s="80"/>
      <c r="J243" s="80"/>
      <c r="K243" s="80"/>
      <c r="L243" s="71"/>
    </row>
    <row r="244" spans="1:12" ht="24">
      <c r="A244" s="70" t="s">
        <v>587</v>
      </c>
      <c r="B244" s="72"/>
      <c r="C244" s="70"/>
      <c r="D244" s="80"/>
      <c r="E244" s="80"/>
      <c r="F244" s="80" t="s">
        <v>540</v>
      </c>
      <c r="G244" s="83"/>
      <c r="H244" s="83"/>
      <c r="I244" s="80"/>
      <c r="J244" s="80"/>
      <c r="K244" s="80"/>
      <c r="L244" s="71"/>
    </row>
    <row r="245" spans="1:12" ht="24">
      <c r="A245" s="70" t="s">
        <v>541</v>
      </c>
      <c r="B245" s="80"/>
      <c r="C245" s="80"/>
      <c r="D245" s="80"/>
      <c r="E245" s="80"/>
      <c r="F245" s="80" t="s">
        <v>722</v>
      </c>
      <c r="G245" s="83"/>
      <c r="H245" s="83"/>
      <c r="I245" s="80"/>
      <c r="J245" s="80"/>
      <c r="K245" s="80"/>
      <c r="L245" s="71"/>
    </row>
    <row r="246" spans="1:12">
      <c r="A246" s="70"/>
      <c r="B246" s="80"/>
      <c r="C246" s="80"/>
      <c r="D246" s="80"/>
      <c r="E246" s="80"/>
      <c r="F246" s="80"/>
      <c r="G246" s="83"/>
      <c r="H246" s="83"/>
      <c r="I246" s="80"/>
      <c r="J246" s="80"/>
      <c r="K246" s="80"/>
      <c r="L246" s="71"/>
    </row>
    <row r="247" spans="1:12">
      <c r="A247" s="70"/>
      <c r="B247" s="80"/>
      <c r="C247" s="80"/>
      <c r="D247" s="80"/>
      <c r="E247" s="80"/>
      <c r="F247" s="80"/>
      <c r="G247" s="83"/>
      <c r="H247" s="83"/>
      <c r="I247" s="80"/>
      <c r="J247" s="80"/>
      <c r="K247" s="80"/>
      <c r="L247" s="71"/>
    </row>
    <row r="248" spans="1:12">
      <c r="A248" s="70"/>
      <c r="B248" s="80"/>
      <c r="C248" s="80"/>
      <c r="D248" s="80"/>
      <c r="E248" s="80"/>
      <c r="F248" s="68" t="s">
        <v>436</v>
      </c>
      <c r="G248" s="69" t="s">
        <v>316</v>
      </c>
      <c r="H248" s="69"/>
      <c r="I248" s="100" t="s">
        <v>959</v>
      </c>
      <c r="J248" s="80"/>
      <c r="K248" s="80"/>
      <c r="L248" s="71"/>
    </row>
    <row r="249" spans="1:12">
      <c r="A249" s="70"/>
      <c r="B249" s="80"/>
      <c r="C249" s="80"/>
      <c r="D249" s="80"/>
      <c r="E249" s="80"/>
      <c r="F249" s="89" t="s">
        <v>314</v>
      </c>
      <c r="G249" s="138">
        <f>E12+E18+E25+E179</f>
        <v>34</v>
      </c>
      <c r="H249" s="138"/>
      <c r="I249" s="90">
        <f>G249/G$253</f>
        <v>0.21118012422360249</v>
      </c>
      <c r="J249" s="80"/>
      <c r="K249" s="80"/>
      <c r="L249" s="71"/>
    </row>
    <row r="250" spans="1:12" ht="24">
      <c r="A250" s="70"/>
      <c r="B250" s="80"/>
      <c r="C250" s="80"/>
      <c r="D250" s="80"/>
      <c r="E250" s="80"/>
      <c r="F250" s="80" t="s">
        <v>542</v>
      </c>
      <c r="G250" s="83">
        <f>SUMIF(M7:M233,"CCI",E7:E233)</f>
        <v>72</v>
      </c>
      <c r="H250" s="83"/>
      <c r="I250" s="90">
        <f>G250/G$253</f>
        <v>0.44720496894409939</v>
      </c>
      <c r="J250" s="80"/>
      <c r="K250" s="80"/>
      <c r="L250" s="71"/>
    </row>
    <row r="251" spans="1:12">
      <c r="F251" s="80" t="s">
        <v>130</v>
      </c>
      <c r="G251" s="83">
        <f>SUMIF(M7:M233,"OLC",E7:E233)</f>
        <v>10</v>
      </c>
      <c r="H251" s="83"/>
      <c r="I251" s="90">
        <f>G251/G$253</f>
        <v>6.2111801242236024E-2</v>
      </c>
    </row>
    <row r="252" spans="1:12">
      <c r="F252" s="80" t="s">
        <v>543</v>
      </c>
      <c r="G252" s="83">
        <f>SUMIF(M7:M233,"WAM",E7:E233)</f>
        <v>79</v>
      </c>
      <c r="H252" s="83"/>
      <c r="I252" s="90">
        <f>G252/G$253</f>
        <v>0.49068322981366458</v>
      </c>
    </row>
    <row r="253" spans="1:12">
      <c r="F253" s="89" t="s">
        <v>940</v>
      </c>
      <c r="G253" s="139">
        <f>SUM(G250:G252)</f>
        <v>161</v>
      </c>
      <c r="H253" s="139"/>
      <c r="I253" s="90">
        <f>G253/G$253</f>
        <v>1</v>
      </c>
    </row>
    <row r="254" spans="1:12">
      <c r="G254" s="121" t="str">
        <f>IF((G249-G253)=0,"","error of "&amp;(G249-G253))</f>
        <v>error of -127</v>
      </c>
    </row>
    <row r="255" spans="1:12">
      <c r="F255" s="68" t="s">
        <v>315</v>
      </c>
      <c r="G255" s="140" t="s">
        <v>316</v>
      </c>
      <c r="H255" s="140"/>
      <c r="I255" s="99" t="s">
        <v>317</v>
      </c>
    </row>
    <row r="256" spans="1:12">
      <c r="F256" s="80" t="s">
        <v>445</v>
      </c>
      <c r="G256" s="121">
        <v>259</v>
      </c>
      <c r="I256" s="96">
        <f>G256*350</f>
        <v>90650</v>
      </c>
    </row>
    <row r="257" spans="6:9">
      <c r="F257" s="80" t="s">
        <v>299</v>
      </c>
      <c r="I257" s="96"/>
    </row>
    <row r="258" spans="6:9">
      <c r="F258" s="80" t="s">
        <v>207</v>
      </c>
      <c r="G258" s="121">
        <v>20</v>
      </c>
      <c r="I258" s="96">
        <f>20*350</f>
        <v>7000</v>
      </c>
    </row>
    <row r="259" spans="6:9">
      <c r="F259" s="80" t="s">
        <v>701</v>
      </c>
      <c r="G259" s="121">
        <v>43</v>
      </c>
      <c r="I259" s="96">
        <f>43*350</f>
        <v>15050</v>
      </c>
    </row>
    <row r="260" spans="6:9" ht="13.5" thickBot="1">
      <c r="F260" s="80" t="s">
        <v>208</v>
      </c>
      <c r="G260" s="121">
        <v>0</v>
      </c>
      <c r="I260" s="96">
        <v>0</v>
      </c>
    </row>
    <row r="261" spans="6:9">
      <c r="I261" s="97">
        <f>SUM(I256:I260)</f>
        <v>112700</v>
      </c>
    </row>
    <row r="262" spans="6:9" ht="13.5" thickBot="1">
      <c r="F262" s="80" t="s">
        <v>702</v>
      </c>
      <c r="I262" s="96">
        <v>85000</v>
      </c>
    </row>
    <row r="263" spans="6:9" ht="13.5" thickBot="1">
      <c r="F263" s="80" t="s">
        <v>565</v>
      </c>
      <c r="I263" s="98">
        <f>I261+I262</f>
        <v>197700</v>
      </c>
    </row>
    <row r="264" spans="6:9" ht="13.5" thickTop="1"/>
    <row r="265" spans="6:9">
      <c r="F265" s="80"/>
    </row>
  </sheetData>
  <phoneticPr fontId="4" type="noConversion"/>
  <conditionalFormatting sqref="G233:J233 I230:J230 I206:J207 I200:J204 I180:J180 G176:G180 G144:H146 G122:H124 I136:J136 I126:J126 G127:J127 I133:J133 G102:H105 I111:J112 I114:J119 I121:J121 I82:J83 I100:J101 I96:J97 I85:J85 G84:H84 I87:J87 G88:H90 G77:H77 G75:H75 I73:J74 G71:H72 I69:J69 I65:J66 G55:H57 I59:J61 G45:J45 I51:J51 G40:H41 G30:H31 I37:J37 G25:H25 I29:J29 G18:H19 G11:H12 G13:J13 I14:J14 G17:J17 G1:J1 G6:H6 I7:J7 I9:J10 I79:J80 G137:H140 G155:H157 G162:H164 I166:J167 G168:H170 H176:H179 I174:J175">
    <cfRule type="cellIs" dxfId="5" priority="1" stopIfTrue="1" operator="equal">
      <formula>""""""</formula>
    </cfRule>
  </conditionalFormatting>
  <dataValidations count="2">
    <dataValidation type="list" allowBlank="1" showInputMessage="1" showErrorMessage="1" sqref="I230:J230 I233:J233 I210:J224 I206:J208 I200:J204 I182:J182 I192:J198 K168:K170 I166:J170 I155:J160 K155:K157 K144:K146 I121:J124 I136:J140 K137:K140 I126:J127 I87:J92 I133:J133 I94:J97 K88:K90 I77:K77 I71:J74 I75:K75 I65:J66 I45:J45 I29:J31 K30:K31 I1:J1 I6:K6 I7:J7 I9:J14 K11:K12 I17:J19 I25:K25 K18:K19 I37:J37 I40:K41 K55:K56 I55:J57 I51:J51 I59:J61 I69:J69 K71:K72 K84 I79:J80 I82:J85 K102:K105 I100:J119 K122:K124 I144:J153 I162:K164 I173:J180 K176:K179">
      <formula1>Risk</formula1>
    </dataValidation>
    <dataValidation type="list" allowBlank="1" showInputMessage="1" showErrorMessage="1" sqref="E233 E193:E198 E180 E158:E160 E13 E127 E45 E91 E17 E1:E5 E147:E153">
      <formula1>Feature_Point_Scale</formula1>
    </dataValidation>
  </dataValidations>
  <printOptions gridLines="1"/>
  <pageMargins left="0.75" right="0.75" top="1" bottom="1" header="0.5" footer="0.5"/>
  <pageSetup paperSize="9" scale="40" fitToHeight="4" orientation="landscape" r:id="rId1"/>
  <headerFooter alignWithMargins="0">
    <oddHeader>&amp;C&amp;A</oddHeader>
    <oddFooter>&amp;L&amp;F : &amp;A&amp;C&amp;P of &amp;N&amp;R&amp;D</oddFooter>
  </headerFooter>
</worksheet>
</file>

<file path=xl/worksheets/sheet4.xml><?xml version="1.0" encoding="utf-8"?>
<worksheet xmlns="http://schemas.openxmlformats.org/spreadsheetml/2006/main" xmlns:r="http://schemas.openxmlformats.org/officeDocument/2006/relationships">
  <dimension ref="A1:R34"/>
  <sheetViews>
    <sheetView topLeftCell="A10" workbookViewId="0">
      <selection activeCell="D29" sqref="D29"/>
    </sheetView>
  </sheetViews>
  <sheetFormatPr defaultRowHeight="12.75"/>
  <cols>
    <col min="1" max="1" width="4" bestFit="1" customWidth="1"/>
    <col min="2" max="2" width="5.5703125" customWidth="1"/>
    <col min="3" max="3" width="4" customWidth="1"/>
    <col min="4" max="9" width="4.5703125" style="25" customWidth="1"/>
    <col min="10" max="11" width="4" bestFit="1" customWidth="1"/>
    <col min="12" max="12" width="6" bestFit="1" customWidth="1"/>
    <col min="13" max="13" width="4.5703125" style="3" bestFit="1" customWidth="1"/>
    <col min="14" max="14" width="4.5703125" style="4" bestFit="1" customWidth="1"/>
    <col min="15" max="15" width="7" bestFit="1" customWidth="1"/>
    <col min="16" max="16" width="5.42578125" customWidth="1"/>
    <col min="17" max="17" width="5.140625" customWidth="1"/>
    <col min="18" max="18" width="10.140625" bestFit="1" customWidth="1"/>
  </cols>
  <sheetData>
    <row r="1" spans="1:18" s="8" customFormat="1" ht="120.75">
      <c r="A1" s="5" t="s">
        <v>572</v>
      </c>
      <c r="B1" s="5" t="s">
        <v>414</v>
      </c>
      <c r="C1" s="5" t="s">
        <v>772</v>
      </c>
      <c r="D1" s="24" t="s">
        <v>968</v>
      </c>
      <c r="E1" s="24" t="s">
        <v>773</v>
      </c>
      <c r="F1" s="24" t="s">
        <v>775</v>
      </c>
      <c r="G1" s="24" t="s">
        <v>771</v>
      </c>
      <c r="H1" s="24" t="s">
        <v>717</v>
      </c>
      <c r="I1" s="24" t="s">
        <v>178</v>
      </c>
      <c r="J1" s="5" t="s">
        <v>126</v>
      </c>
      <c r="K1" s="5" t="s">
        <v>776</v>
      </c>
      <c r="L1" s="5" t="s">
        <v>971</v>
      </c>
      <c r="M1" s="6" t="s">
        <v>412</v>
      </c>
      <c r="N1" s="7" t="s">
        <v>426</v>
      </c>
      <c r="O1" s="5" t="s">
        <v>970</v>
      </c>
      <c r="P1" s="5" t="s">
        <v>425</v>
      </c>
      <c r="Q1" s="5" t="s">
        <v>427</v>
      </c>
      <c r="R1" s="94" t="s">
        <v>688</v>
      </c>
    </row>
    <row r="2" spans="1:18">
      <c r="A2">
        <v>0</v>
      </c>
      <c r="D2"/>
      <c r="E2"/>
      <c r="F2"/>
      <c r="G2"/>
      <c r="H2"/>
      <c r="I2" s="25">
        <v>638</v>
      </c>
      <c r="M2"/>
      <c r="N2"/>
      <c r="P2" s="3"/>
    </row>
    <row r="3" spans="1:18">
      <c r="A3">
        <v>1</v>
      </c>
      <c r="D3" s="25">
        <v>94</v>
      </c>
      <c r="I3" s="25">
        <v>544</v>
      </c>
      <c r="J3" t="s">
        <v>969</v>
      </c>
      <c r="K3">
        <v>298</v>
      </c>
      <c r="L3">
        <v>317.5</v>
      </c>
      <c r="M3" s="3">
        <f t="shared" ref="M3:M21" si="0">L3/7</f>
        <v>45.357142857142854</v>
      </c>
      <c r="N3" s="4">
        <f t="shared" ref="N3:N21" si="1">D3/M3</f>
        <v>2.0724409448818899</v>
      </c>
      <c r="O3" t="str">
        <f>"1 : " &amp; ROUND(L3/K3,1)</f>
        <v>1 : 1.1</v>
      </c>
      <c r="P3" s="3"/>
    </row>
    <row r="4" spans="1:18">
      <c r="A4">
        <v>2</v>
      </c>
      <c r="D4" s="25">
        <f>'Features (OLC)'!E52</f>
        <v>81</v>
      </c>
      <c r="I4" s="25">
        <v>463</v>
      </c>
      <c r="J4">
        <v>28.5</v>
      </c>
      <c r="K4">
        <v>187</v>
      </c>
      <c r="L4">
        <v>274</v>
      </c>
      <c r="M4" s="3">
        <f t="shared" si="0"/>
        <v>39.142857142857146</v>
      </c>
      <c r="N4" s="4">
        <f t="shared" si="1"/>
        <v>2.0693430656934306</v>
      </c>
      <c r="O4" t="str">
        <f>"1 : " &amp; ROUND(L4/K4,1)</f>
        <v>1 : 1.5</v>
      </c>
      <c r="P4" s="3"/>
    </row>
    <row r="5" spans="1:18">
      <c r="A5">
        <v>3</v>
      </c>
      <c r="D5" s="25">
        <v>47</v>
      </c>
      <c r="I5" s="25">
        <v>416</v>
      </c>
      <c r="J5">
        <v>23</v>
      </c>
      <c r="K5">
        <v>210</v>
      </c>
      <c r="L5">
        <v>326</v>
      </c>
      <c r="M5" s="3">
        <f t="shared" si="0"/>
        <v>46.571428571428569</v>
      </c>
      <c r="N5" s="4">
        <f t="shared" si="1"/>
        <v>1.00920245398773</v>
      </c>
      <c r="O5" t="str">
        <f>"1 : " &amp; ROUND(L5/K5,1)</f>
        <v>1 : 1.6</v>
      </c>
      <c r="P5" s="3"/>
    </row>
    <row r="6" spans="1:18">
      <c r="A6">
        <v>4</v>
      </c>
      <c r="D6" s="25">
        <v>68</v>
      </c>
      <c r="I6" s="25">
        <v>348</v>
      </c>
      <c r="J6">
        <v>22</v>
      </c>
      <c r="K6">
        <v>185</v>
      </c>
      <c r="L6">
        <v>503</v>
      </c>
      <c r="M6" s="3">
        <f t="shared" si="0"/>
        <v>71.857142857142861</v>
      </c>
      <c r="N6" s="4">
        <f t="shared" si="1"/>
        <v>0.94632206759443338</v>
      </c>
      <c r="O6" t="str">
        <f>"1 : " &amp; ROUND(L6/K6,1)</f>
        <v>1 : 2.7</v>
      </c>
      <c r="P6" s="3"/>
    </row>
    <row r="7" spans="1:18">
      <c r="A7">
        <v>5</v>
      </c>
      <c r="D7" s="25">
        <v>62</v>
      </c>
      <c r="I7" s="25">
        <v>269</v>
      </c>
      <c r="J7">
        <v>22</v>
      </c>
      <c r="K7">
        <v>267</v>
      </c>
      <c r="L7">
        <v>390</v>
      </c>
      <c r="M7" s="3">
        <f t="shared" si="0"/>
        <v>55.714285714285715</v>
      </c>
      <c r="N7" s="4">
        <f t="shared" si="1"/>
        <v>1.1128205128205129</v>
      </c>
      <c r="O7" t="str">
        <f>"1 : " &amp; ROUND(L7/K7,1)</f>
        <v>1 : 1.5</v>
      </c>
      <c r="P7" s="3"/>
    </row>
    <row r="8" spans="1:18">
      <c r="A8">
        <v>6</v>
      </c>
      <c r="D8" s="25">
        <v>50</v>
      </c>
      <c r="I8" s="25">
        <v>457</v>
      </c>
      <c r="L8">
        <v>301.75</v>
      </c>
      <c r="M8" s="3">
        <f t="shared" si="0"/>
        <v>43.107142857142854</v>
      </c>
      <c r="N8" s="4">
        <f t="shared" si="1"/>
        <v>1.1599005799502902</v>
      </c>
      <c r="P8" s="3">
        <v>40.5</v>
      </c>
      <c r="Q8">
        <f>D8/P8</f>
        <v>1.2345679012345678</v>
      </c>
    </row>
    <row r="9" spans="1:18">
      <c r="I9" s="151" t="s">
        <v>1007</v>
      </c>
      <c r="P9" s="3"/>
    </row>
    <row r="10" spans="1:18">
      <c r="A10">
        <v>7</v>
      </c>
      <c r="B10" s="105">
        <f>B11-14</f>
        <v>39192</v>
      </c>
      <c r="C10">
        <v>47</v>
      </c>
      <c r="D10" s="25">
        <v>45</v>
      </c>
      <c r="E10" s="25">
        <v>6</v>
      </c>
      <c r="F10" s="25">
        <v>6</v>
      </c>
      <c r="G10" s="25">
        <v>740</v>
      </c>
      <c r="I10" s="25">
        <v>522</v>
      </c>
      <c r="K10" s="25">
        <v>325</v>
      </c>
      <c r="L10">
        <v>351</v>
      </c>
      <c r="M10" s="3">
        <f t="shared" si="0"/>
        <v>50.142857142857146</v>
      </c>
      <c r="N10" s="4">
        <f t="shared" si="1"/>
        <v>0.89743589743589736</v>
      </c>
      <c r="O10" t="str">
        <f>"1 : " &amp; ROUND(L10/K10,1)</f>
        <v>1 : 1.1</v>
      </c>
      <c r="P10" s="3">
        <v>46</v>
      </c>
      <c r="Q10" s="4">
        <f>D10/P10</f>
        <v>0.97826086956521741</v>
      </c>
      <c r="R10" s="95"/>
    </row>
    <row r="11" spans="1:18">
      <c r="A11">
        <v>8</v>
      </c>
      <c r="B11" s="105">
        <f>B12-14</f>
        <v>39206</v>
      </c>
      <c r="C11">
        <v>53</v>
      </c>
      <c r="D11" s="25">
        <v>53</v>
      </c>
      <c r="E11" s="25">
        <v>0</v>
      </c>
      <c r="F11" s="25">
        <v>0</v>
      </c>
      <c r="G11" s="25">
        <v>868</v>
      </c>
      <c r="I11" s="25">
        <v>466</v>
      </c>
      <c r="K11" s="25">
        <v>320</v>
      </c>
      <c r="L11" s="25">
        <v>293</v>
      </c>
      <c r="M11" s="3">
        <f t="shared" si="0"/>
        <v>41.857142857142854</v>
      </c>
      <c r="N11" s="4">
        <f t="shared" si="1"/>
        <v>1.2662116040955633</v>
      </c>
      <c r="O11" t="str">
        <f>"1 : " &amp; ROUND(L11/K11,1)</f>
        <v>1 : 0.9</v>
      </c>
      <c r="P11" s="3"/>
      <c r="R11" s="95"/>
    </row>
    <row r="12" spans="1:18">
      <c r="A12">
        <v>9</v>
      </c>
      <c r="B12" s="105">
        <f>B13-14</f>
        <v>39220</v>
      </c>
      <c r="C12">
        <v>38</v>
      </c>
      <c r="D12" s="25">
        <v>37</v>
      </c>
      <c r="G12" s="25">
        <v>803</v>
      </c>
      <c r="I12" s="25">
        <v>434</v>
      </c>
      <c r="K12">
        <v>168</v>
      </c>
      <c r="L12">
        <v>228.5</v>
      </c>
      <c r="M12" s="3">
        <f t="shared" si="0"/>
        <v>32.642857142857146</v>
      </c>
      <c r="N12" s="4">
        <f t="shared" si="1"/>
        <v>1.1334792122538293</v>
      </c>
      <c r="O12" t="str">
        <f>"1 : " &amp; ROUND(L12/K12,1)</f>
        <v>1 : 1.4</v>
      </c>
      <c r="P12" s="3"/>
      <c r="R12" s="95"/>
    </row>
    <row r="13" spans="1:18">
      <c r="A13">
        <v>10</v>
      </c>
      <c r="B13" s="105">
        <f>B14-14</f>
        <v>39234</v>
      </c>
      <c r="D13" s="25">
        <v>39</v>
      </c>
      <c r="E13" s="25">
        <v>0</v>
      </c>
      <c r="F13" s="25">
        <v>0</v>
      </c>
      <c r="G13" s="25">
        <v>780</v>
      </c>
      <c r="I13" s="25">
        <v>395</v>
      </c>
      <c r="L13" s="25">
        <v>191.5</v>
      </c>
      <c r="M13" s="3">
        <f t="shared" si="0"/>
        <v>27.357142857142858</v>
      </c>
      <c r="N13" s="4">
        <f t="shared" si="1"/>
        <v>1.4255874673629243</v>
      </c>
      <c r="P13" s="3"/>
      <c r="R13" s="95"/>
    </row>
    <row r="14" spans="1:18">
      <c r="A14">
        <v>11</v>
      </c>
      <c r="B14" s="105">
        <v>39248</v>
      </c>
      <c r="C14">
        <v>48</v>
      </c>
      <c r="D14" s="25">
        <v>48</v>
      </c>
      <c r="E14" s="25">
        <v>0</v>
      </c>
      <c r="F14" s="25">
        <v>0</v>
      </c>
      <c r="I14" s="25">
        <v>349</v>
      </c>
      <c r="L14">
        <v>316</v>
      </c>
      <c r="M14" s="3">
        <f t="shared" si="0"/>
        <v>45.142857142857146</v>
      </c>
      <c r="N14" s="4">
        <f t="shared" si="1"/>
        <v>1.0632911392405062</v>
      </c>
      <c r="P14" s="3"/>
    </row>
    <row r="15" spans="1:18">
      <c r="A15">
        <v>12</v>
      </c>
      <c r="B15" s="105">
        <f>B14+14</f>
        <v>39262</v>
      </c>
      <c r="C15">
        <v>28</v>
      </c>
      <c r="D15" s="25">
        <v>34</v>
      </c>
      <c r="E15" s="25">
        <v>0</v>
      </c>
      <c r="F15" s="25">
        <v>0</v>
      </c>
      <c r="I15" s="25">
        <v>315</v>
      </c>
      <c r="L15" s="25">
        <v>324.5</v>
      </c>
      <c r="M15" s="3">
        <f t="shared" si="0"/>
        <v>46.357142857142854</v>
      </c>
      <c r="N15" s="4">
        <f t="shared" si="1"/>
        <v>0.73343605546995383</v>
      </c>
      <c r="P15" s="3"/>
    </row>
    <row r="16" spans="1:18">
      <c r="A16">
        <v>13</v>
      </c>
      <c r="B16" s="105">
        <f t="shared" ref="B16:B29" si="2">B15+14</f>
        <v>39276</v>
      </c>
      <c r="C16">
        <v>15</v>
      </c>
      <c r="D16" s="25">
        <v>15</v>
      </c>
      <c r="E16" s="25">
        <v>0</v>
      </c>
      <c r="F16" s="25">
        <v>0</v>
      </c>
      <c r="I16" s="25">
        <v>300</v>
      </c>
      <c r="L16">
        <v>146</v>
      </c>
      <c r="M16" s="3">
        <f t="shared" si="0"/>
        <v>20.857142857142858</v>
      </c>
      <c r="N16" s="4">
        <f t="shared" si="1"/>
        <v>0.71917808219178081</v>
      </c>
      <c r="P16" s="3"/>
    </row>
    <row r="17" spans="1:18">
      <c r="A17">
        <v>14</v>
      </c>
      <c r="B17" s="105">
        <f t="shared" si="2"/>
        <v>39290</v>
      </c>
      <c r="C17">
        <v>26</v>
      </c>
      <c r="D17" s="25">
        <v>25</v>
      </c>
      <c r="I17" s="25">
        <v>275</v>
      </c>
      <c r="L17" s="25">
        <v>179</v>
      </c>
      <c r="M17" s="3">
        <f t="shared" si="0"/>
        <v>25.571428571428573</v>
      </c>
      <c r="N17" s="4">
        <f t="shared" si="1"/>
        <v>0.97765363128491611</v>
      </c>
    </row>
    <row r="18" spans="1:18">
      <c r="A18">
        <v>15</v>
      </c>
      <c r="B18" s="105">
        <f t="shared" si="2"/>
        <v>39304</v>
      </c>
      <c r="C18">
        <v>27</v>
      </c>
      <c r="D18" s="135">
        <v>25</v>
      </c>
      <c r="E18" s="25">
        <v>2</v>
      </c>
      <c r="I18" s="135">
        <v>252</v>
      </c>
      <c r="L18" s="136">
        <v>159.5</v>
      </c>
      <c r="M18" s="3">
        <f t="shared" si="0"/>
        <v>22.785714285714285</v>
      </c>
      <c r="N18" s="4">
        <f t="shared" si="1"/>
        <v>1.0971786833855799</v>
      </c>
    </row>
    <row r="19" spans="1:18">
      <c r="A19">
        <v>16</v>
      </c>
      <c r="B19" s="105">
        <f t="shared" si="2"/>
        <v>39318</v>
      </c>
      <c r="C19">
        <v>23</v>
      </c>
      <c r="D19" s="25">
        <v>21</v>
      </c>
      <c r="H19" s="135"/>
      <c r="I19" s="25">
        <v>231</v>
      </c>
      <c r="L19" s="25">
        <v>96</v>
      </c>
      <c r="M19" s="3">
        <f t="shared" si="0"/>
        <v>13.714285714285714</v>
      </c>
      <c r="N19" s="4">
        <f t="shared" si="1"/>
        <v>1.53125</v>
      </c>
    </row>
    <row r="20" spans="1:18">
      <c r="A20">
        <v>17</v>
      </c>
      <c r="B20" s="105">
        <f t="shared" si="2"/>
        <v>39332</v>
      </c>
      <c r="C20">
        <v>17</v>
      </c>
      <c r="D20" s="25">
        <v>21</v>
      </c>
      <c r="H20" s="135"/>
      <c r="I20" s="25">
        <v>210</v>
      </c>
      <c r="L20" s="136">
        <v>163</v>
      </c>
      <c r="M20" s="3">
        <f t="shared" si="0"/>
        <v>23.285714285714285</v>
      </c>
      <c r="N20" s="4">
        <f t="shared" si="1"/>
        <v>0.90184049079754602</v>
      </c>
    </row>
    <row r="21" spans="1:18">
      <c r="A21">
        <v>18</v>
      </c>
      <c r="B21" s="105">
        <f t="shared" si="2"/>
        <v>39346</v>
      </c>
      <c r="C21">
        <v>8</v>
      </c>
      <c r="D21" s="25">
        <v>5</v>
      </c>
      <c r="H21" s="135"/>
      <c r="I21" s="25">
        <v>205</v>
      </c>
      <c r="L21" s="25">
        <v>21</v>
      </c>
      <c r="M21" s="3">
        <f t="shared" si="0"/>
        <v>3</v>
      </c>
      <c r="N21" s="4">
        <f t="shared" si="1"/>
        <v>1.6666666666666667</v>
      </c>
    </row>
    <row r="22" spans="1:18">
      <c r="A22">
        <v>19</v>
      </c>
      <c r="B22" s="105">
        <f t="shared" si="2"/>
        <v>39360</v>
      </c>
      <c r="C22">
        <v>0</v>
      </c>
      <c r="D22" s="25">
        <v>0</v>
      </c>
      <c r="H22" s="135"/>
      <c r="I22" s="25">
        <v>205</v>
      </c>
    </row>
    <row r="23" spans="1:18">
      <c r="A23">
        <v>20</v>
      </c>
      <c r="B23" s="105">
        <f t="shared" si="2"/>
        <v>39374</v>
      </c>
      <c r="C23">
        <v>0</v>
      </c>
      <c r="D23" s="25">
        <v>0</v>
      </c>
      <c r="H23" s="135"/>
      <c r="I23" s="25">
        <v>205</v>
      </c>
    </row>
    <row r="24" spans="1:18">
      <c r="A24">
        <v>21</v>
      </c>
      <c r="B24" s="105">
        <f t="shared" si="2"/>
        <v>39388</v>
      </c>
      <c r="C24">
        <v>9</v>
      </c>
      <c r="D24" s="25">
        <v>9</v>
      </c>
      <c r="H24" s="135"/>
      <c r="I24" s="25">
        <v>209</v>
      </c>
    </row>
    <row r="25" spans="1:18">
      <c r="A25">
        <v>22</v>
      </c>
      <c r="B25" s="105">
        <f t="shared" si="2"/>
        <v>39402</v>
      </c>
      <c r="C25">
        <v>45</v>
      </c>
      <c r="D25" s="25">
        <v>42</v>
      </c>
      <c r="E25" s="25">
        <v>3</v>
      </c>
      <c r="F25" s="25">
        <v>11</v>
      </c>
      <c r="H25" s="135"/>
      <c r="I25" s="25">
        <v>178</v>
      </c>
      <c r="L25">
        <v>451.1</v>
      </c>
      <c r="M25" s="3">
        <f>L25/7</f>
        <v>64.44285714285715</v>
      </c>
      <c r="N25" s="4">
        <f>D25/M25</f>
        <v>0.6517401906450897</v>
      </c>
    </row>
    <row r="26" spans="1:18">
      <c r="A26">
        <v>23</v>
      </c>
      <c r="B26" s="105">
        <f t="shared" si="2"/>
        <v>39416</v>
      </c>
      <c r="C26">
        <v>49</v>
      </c>
      <c r="D26" s="25">
        <v>27</v>
      </c>
      <c r="H26" s="135"/>
      <c r="I26" s="25">
        <v>175</v>
      </c>
      <c r="L26">
        <v>405</v>
      </c>
      <c r="M26" s="3">
        <f>L26/7</f>
        <v>57.857142857142854</v>
      </c>
      <c r="N26" s="4">
        <f>D26/M26</f>
        <v>0.46666666666666667</v>
      </c>
    </row>
    <row r="27" spans="1:18">
      <c r="A27">
        <v>24</v>
      </c>
      <c r="B27" s="105">
        <f t="shared" si="2"/>
        <v>39430</v>
      </c>
      <c r="C27">
        <v>45</v>
      </c>
      <c r="D27" s="25">
        <v>38</v>
      </c>
      <c r="H27" s="135"/>
      <c r="I27" s="25">
        <f>175-38</f>
        <v>137</v>
      </c>
      <c r="L27">
        <v>316.5</v>
      </c>
      <c r="M27" s="3">
        <f>L27/7</f>
        <v>45.214285714285715</v>
      </c>
      <c r="N27" s="4">
        <f>D27/M27</f>
        <v>0.84044233807266977</v>
      </c>
    </row>
    <row r="28" spans="1:18">
      <c r="A28">
        <v>25</v>
      </c>
      <c r="B28" s="105">
        <f>B27+14</f>
        <v>39444</v>
      </c>
      <c r="H28" s="135">
        <v>127</v>
      </c>
      <c r="R28">
        <v>127</v>
      </c>
    </row>
    <row r="29" spans="1:18">
      <c r="A29">
        <v>26</v>
      </c>
      <c r="B29" s="105">
        <f t="shared" si="2"/>
        <v>39458</v>
      </c>
      <c r="C29">
        <v>40</v>
      </c>
      <c r="D29" s="25">
        <v>24</v>
      </c>
      <c r="H29" s="135">
        <v>97</v>
      </c>
      <c r="L29">
        <v>329.75</v>
      </c>
      <c r="M29" s="3">
        <f>L29/7</f>
        <v>47.107142857142854</v>
      </c>
      <c r="N29" s="4">
        <f>D29/M29</f>
        <v>0.5094768764215315</v>
      </c>
      <c r="R29">
        <v>101</v>
      </c>
    </row>
    <row r="30" spans="1:18">
      <c r="A30">
        <v>27</v>
      </c>
      <c r="B30" s="105">
        <f>B29+14</f>
        <v>39472</v>
      </c>
      <c r="H30" s="135">
        <v>45</v>
      </c>
      <c r="R30">
        <v>56</v>
      </c>
    </row>
    <row r="31" spans="1:18">
      <c r="A31">
        <v>28</v>
      </c>
      <c r="B31" s="105">
        <f>B30+14</f>
        <v>39486</v>
      </c>
      <c r="H31" s="135">
        <v>0</v>
      </c>
      <c r="R31">
        <v>0</v>
      </c>
    </row>
    <row r="32" spans="1:18">
      <c r="A32">
        <v>29</v>
      </c>
      <c r="B32" s="105">
        <f>B31+14</f>
        <v>39500</v>
      </c>
      <c r="H32" s="135">
        <v>0</v>
      </c>
      <c r="R32">
        <v>0</v>
      </c>
    </row>
    <row r="34" spans="4:14">
      <c r="D34" s="25">
        <f>SUM(D10:D27)</f>
        <v>484</v>
      </c>
      <c r="M34" s="25">
        <f>SUM(M10:M27)</f>
        <v>520.2285714285714</v>
      </c>
      <c r="N34" s="4">
        <f>D34/M34</f>
        <v>0.93036028119507919</v>
      </c>
    </row>
  </sheetData>
  <phoneticPr fontId="4"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dimension ref="A1:R24"/>
  <sheetViews>
    <sheetView topLeftCell="A13" workbookViewId="0">
      <selection activeCell="N20" sqref="N11:N20"/>
    </sheetView>
  </sheetViews>
  <sheetFormatPr defaultRowHeight="12.75"/>
  <cols>
    <col min="1" max="1" width="4" bestFit="1" customWidth="1"/>
    <col min="2" max="2" width="5.5703125" customWidth="1"/>
    <col min="3" max="3" width="4" customWidth="1"/>
    <col min="4" max="9" width="4.5703125" style="25" customWidth="1"/>
    <col min="10" max="11" width="4" bestFit="1" customWidth="1"/>
    <col min="12" max="12" width="6" bestFit="1" customWidth="1"/>
    <col min="13" max="13" width="4.5703125" style="3" bestFit="1" customWidth="1"/>
    <col min="14" max="14" width="4.5703125" style="4" bestFit="1" customWidth="1"/>
    <col min="15" max="15" width="7" bestFit="1" customWidth="1"/>
    <col min="16" max="16" width="5.42578125" customWidth="1"/>
    <col min="17" max="17" width="5.140625" customWidth="1"/>
    <col min="18" max="18" width="10.140625" bestFit="1" customWidth="1"/>
  </cols>
  <sheetData>
    <row r="1" spans="1:18" s="8" customFormat="1" ht="120.75">
      <c r="A1" s="5" t="s">
        <v>572</v>
      </c>
      <c r="B1" s="5" t="s">
        <v>414</v>
      </c>
      <c r="C1" s="5" t="s">
        <v>772</v>
      </c>
      <c r="D1" s="24" t="s">
        <v>968</v>
      </c>
      <c r="E1" s="24" t="s">
        <v>773</v>
      </c>
      <c r="F1" s="24" t="s">
        <v>775</v>
      </c>
      <c r="G1" s="24" t="s">
        <v>771</v>
      </c>
      <c r="H1" s="24" t="s">
        <v>197</v>
      </c>
      <c r="I1" s="24" t="s">
        <v>178</v>
      </c>
      <c r="J1" s="5" t="s">
        <v>126</v>
      </c>
      <c r="K1" s="5" t="s">
        <v>776</v>
      </c>
      <c r="L1" s="5" t="s">
        <v>971</v>
      </c>
      <c r="M1" s="6" t="s">
        <v>412</v>
      </c>
      <c r="N1" s="7" t="s">
        <v>426</v>
      </c>
      <c r="O1" s="5" t="s">
        <v>970</v>
      </c>
      <c r="P1" s="5" t="s">
        <v>425</v>
      </c>
      <c r="Q1" s="5" t="s">
        <v>427</v>
      </c>
      <c r="R1" s="94"/>
    </row>
    <row r="2" spans="1:18">
      <c r="A2">
        <v>0</v>
      </c>
      <c r="D2"/>
      <c r="E2"/>
      <c r="F2"/>
      <c r="G2"/>
      <c r="H2"/>
      <c r="M2"/>
      <c r="N2"/>
      <c r="P2" s="3"/>
    </row>
    <row r="3" spans="1:18">
      <c r="A3">
        <v>1</v>
      </c>
      <c r="P3" s="3"/>
    </row>
    <row r="4" spans="1:18">
      <c r="A4">
        <v>2</v>
      </c>
      <c r="P4" s="3"/>
    </row>
    <row r="5" spans="1:18">
      <c r="A5">
        <v>3</v>
      </c>
      <c r="P5" s="3"/>
    </row>
    <row r="6" spans="1:18">
      <c r="A6">
        <v>4</v>
      </c>
      <c r="P6" s="3"/>
    </row>
    <row r="7" spans="1:18">
      <c r="A7">
        <v>5</v>
      </c>
      <c r="P7" s="3"/>
    </row>
    <row r="8" spans="1:18">
      <c r="A8">
        <v>6</v>
      </c>
      <c r="P8" s="3"/>
    </row>
    <row r="9" spans="1:18">
      <c r="A9">
        <v>7</v>
      </c>
      <c r="B9" s="105">
        <f>B10-14</f>
        <v>39192</v>
      </c>
      <c r="D9" s="25">
        <v>15</v>
      </c>
      <c r="I9" s="25">
        <v>304</v>
      </c>
      <c r="K9" s="25"/>
      <c r="M9" s="3">
        <f t="shared" ref="M9:M20" si="0">L9/7</f>
        <v>0</v>
      </c>
      <c r="N9" s="4">
        <v>1.66</v>
      </c>
      <c r="O9" t="e">
        <f>"1 : " &amp; ROUND(L9/K9,1)</f>
        <v>#DIV/0!</v>
      </c>
      <c r="P9" s="3"/>
      <c r="Q9" s="4"/>
      <c r="R9" s="95"/>
    </row>
    <row r="10" spans="1:18">
      <c r="A10">
        <v>8</v>
      </c>
      <c r="B10" s="105">
        <f>B11-14</f>
        <v>39206</v>
      </c>
      <c r="D10" s="25">
        <v>9</v>
      </c>
      <c r="I10" s="25">
        <v>295</v>
      </c>
      <c r="K10" s="25"/>
      <c r="L10" s="25"/>
      <c r="M10" s="3">
        <f t="shared" si="0"/>
        <v>0</v>
      </c>
      <c r="N10" s="4">
        <v>1.28</v>
      </c>
      <c r="O10" t="e">
        <f>"1 : " &amp; ROUND(L10/K10,1)</f>
        <v>#DIV/0!</v>
      </c>
      <c r="P10" s="3"/>
      <c r="R10" s="95"/>
    </row>
    <row r="11" spans="1:18">
      <c r="A11">
        <v>9</v>
      </c>
      <c r="B11" s="105">
        <f>B12-14</f>
        <v>39220</v>
      </c>
      <c r="D11" s="25">
        <v>9</v>
      </c>
      <c r="I11" s="25">
        <v>286</v>
      </c>
      <c r="M11" s="3">
        <f t="shared" si="0"/>
        <v>0</v>
      </c>
      <c r="N11" s="4">
        <v>0.6</v>
      </c>
      <c r="O11" t="e">
        <f>"1 : " &amp; ROUND(L11/K11,1)</f>
        <v>#DIV/0!</v>
      </c>
      <c r="P11" s="3"/>
      <c r="R11" s="95"/>
    </row>
    <row r="12" spans="1:18">
      <c r="A12">
        <v>10</v>
      </c>
      <c r="B12" s="105">
        <f>B13-14</f>
        <v>39234</v>
      </c>
      <c r="D12" s="25">
        <v>17</v>
      </c>
      <c r="I12" s="25">
        <v>269</v>
      </c>
      <c r="L12" s="25"/>
      <c r="M12" s="3">
        <f t="shared" si="0"/>
        <v>0</v>
      </c>
      <c r="N12" s="4">
        <v>0.92</v>
      </c>
      <c r="P12" s="3"/>
      <c r="R12" s="95"/>
    </row>
    <row r="13" spans="1:18">
      <c r="A13">
        <v>11</v>
      </c>
      <c r="B13" s="105">
        <v>39248</v>
      </c>
      <c r="C13">
        <v>14</v>
      </c>
      <c r="D13" s="25">
        <v>14</v>
      </c>
      <c r="E13" s="25">
        <v>0</v>
      </c>
      <c r="F13" s="25">
        <v>3</v>
      </c>
      <c r="I13" s="25">
        <v>258</v>
      </c>
      <c r="L13">
        <v>120</v>
      </c>
      <c r="M13" s="3">
        <f t="shared" si="0"/>
        <v>17.142857142857142</v>
      </c>
      <c r="N13" s="4">
        <f t="shared" ref="N13:N20" si="1">D13/M13</f>
        <v>0.81666666666666665</v>
      </c>
      <c r="P13" s="3"/>
    </row>
    <row r="14" spans="1:18">
      <c r="A14">
        <v>12</v>
      </c>
      <c r="B14" s="105">
        <f>B13+14</f>
        <v>39262</v>
      </c>
      <c r="C14">
        <v>37</v>
      </c>
      <c r="D14" s="25">
        <v>21</v>
      </c>
      <c r="F14" s="25">
        <v>9</v>
      </c>
      <c r="I14" s="25">
        <v>246</v>
      </c>
      <c r="L14">
        <v>168.5</v>
      </c>
      <c r="M14" s="3">
        <f t="shared" si="0"/>
        <v>24.071428571428573</v>
      </c>
      <c r="N14" s="4">
        <f t="shared" si="1"/>
        <v>0.87240356083086046</v>
      </c>
      <c r="P14" s="3"/>
    </row>
    <row r="15" spans="1:18">
      <c r="A15">
        <v>13</v>
      </c>
      <c r="B15" s="105">
        <f t="shared" ref="B15:B23" si="2">B14+14</f>
        <v>39276</v>
      </c>
      <c r="C15">
        <v>40</v>
      </c>
      <c r="D15" s="25">
        <v>30</v>
      </c>
      <c r="I15" s="25">
        <v>216</v>
      </c>
      <c r="L15">
        <v>262</v>
      </c>
      <c r="M15" s="3">
        <f t="shared" si="0"/>
        <v>37.428571428571431</v>
      </c>
      <c r="N15" s="4">
        <f t="shared" si="1"/>
        <v>0.80152671755725191</v>
      </c>
      <c r="P15" s="3"/>
    </row>
    <row r="16" spans="1:18">
      <c r="A16">
        <v>14</v>
      </c>
      <c r="B16" s="105">
        <f t="shared" si="2"/>
        <v>39290</v>
      </c>
      <c r="C16">
        <v>41</v>
      </c>
      <c r="D16" s="25">
        <v>29</v>
      </c>
      <c r="I16" s="25">
        <v>187</v>
      </c>
      <c r="L16">
        <v>248.5</v>
      </c>
      <c r="M16" s="3">
        <f t="shared" si="0"/>
        <v>35.5</v>
      </c>
      <c r="N16" s="4">
        <f t="shared" si="1"/>
        <v>0.81690140845070425</v>
      </c>
    </row>
    <row r="17" spans="1:17">
      <c r="A17">
        <v>15</v>
      </c>
      <c r="B17" s="105">
        <f t="shared" si="2"/>
        <v>39304</v>
      </c>
      <c r="C17">
        <v>40</v>
      </c>
      <c r="D17" s="135">
        <v>34</v>
      </c>
      <c r="I17" s="135">
        <v>153</v>
      </c>
      <c r="L17" s="136">
        <v>261</v>
      </c>
      <c r="M17" s="3">
        <f t="shared" si="0"/>
        <v>37.285714285714285</v>
      </c>
      <c r="N17" s="4">
        <f t="shared" si="1"/>
        <v>0.91187739463601536</v>
      </c>
      <c r="Q17" s="3"/>
    </row>
    <row r="18" spans="1:17">
      <c r="A18">
        <v>16</v>
      </c>
      <c r="B18" s="105">
        <f t="shared" si="2"/>
        <v>39318</v>
      </c>
      <c r="C18">
        <v>37</v>
      </c>
      <c r="D18" s="25">
        <v>25</v>
      </c>
      <c r="I18" s="25">
        <v>128</v>
      </c>
      <c r="L18" s="136">
        <v>293.5</v>
      </c>
      <c r="M18" s="3">
        <f t="shared" si="0"/>
        <v>41.928571428571431</v>
      </c>
      <c r="N18" s="4">
        <f t="shared" si="1"/>
        <v>0.59625212947189099</v>
      </c>
    </row>
    <row r="19" spans="1:17">
      <c r="A19">
        <v>17</v>
      </c>
      <c r="B19" s="105">
        <f t="shared" si="2"/>
        <v>39332</v>
      </c>
      <c r="C19">
        <v>37</v>
      </c>
      <c r="D19" s="25">
        <v>35</v>
      </c>
      <c r="I19" s="25">
        <v>93</v>
      </c>
      <c r="L19" s="136">
        <v>270</v>
      </c>
      <c r="M19" s="3">
        <f t="shared" si="0"/>
        <v>38.571428571428569</v>
      </c>
      <c r="N19" s="4">
        <f t="shared" si="1"/>
        <v>0.90740740740740744</v>
      </c>
    </row>
    <row r="20" spans="1:17">
      <c r="A20">
        <v>18</v>
      </c>
      <c r="B20" s="105">
        <f t="shared" si="2"/>
        <v>39346</v>
      </c>
      <c r="C20">
        <v>35</v>
      </c>
      <c r="D20" s="25">
        <v>29</v>
      </c>
      <c r="I20" s="25">
        <v>64</v>
      </c>
      <c r="L20" s="136">
        <v>430.5</v>
      </c>
      <c r="M20" s="3">
        <f t="shared" si="0"/>
        <v>61.5</v>
      </c>
      <c r="N20" s="4">
        <f t="shared" si="1"/>
        <v>0.47154471544715448</v>
      </c>
    </row>
    <row r="21" spans="1:17">
      <c r="A21">
        <v>19</v>
      </c>
      <c r="B21" s="105">
        <f t="shared" si="2"/>
        <v>39360</v>
      </c>
      <c r="C21">
        <v>21</v>
      </c>
      <c r="H21" s="25">
        <v>47</v>
      </c>
    </row>
    <row r="22" spans="1:17">
      <c r="A22">
        <v>20</v>
      </c>
      <c r="B22" s="105">
        <f t="shared" si="2"/>
        <v>39374</v>
      </c>
      <c r="C22">
        <v>38</v>
      </c>
      <c r="H22" s="25">
        <v>0</v>
      </c>
    </row>
    <row r="23" spans="1:17">
      <c r="A23">
        <v>21</v>
      </c>
      <c r="B23" s="105">
        <f t="shared" si="2"/>
        <v>39388</v>
      </c>
      <c r="C23">
        <v>5</v>
      </c>
      <c r="H23" s="25">
        <v>5</v>
      </c>
    </row>
    <row r="24" spans="1:17">
      <c r="M24" s="25"/>
    </row>
  </sheetData>
  <phoneticPr fontId="4"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dimension ref="A1:L31"/>
  <sheetViews>
    <sheetView topLeftCell="A25" workbookViewId="0">
      <selection activeCell="F7" sqref="F7"/>
    </sheetView>
  </sheetViews>
  <sheetFormatPr defaultRowHeight="12.75"/>
  <cols>
    <col min="1" max="1" width="6" bestFit="1" customWidth="1"/>
    <col min="2" max="2" width="11.85546875" bestFit="1" customWidth="1"/>
    <col min="3" max="3" width="8.28515625" bestFit="1" customWidth="1"/>
    <col min="4" max="6" width="11.85546875" customWidth="1"/>
    <col min="7" max="7" width="11" bestFit="1" customWidth="1"/>
    <col min="8" max="9" width="11" customWidth="1"/>
    <col min="10" max="10" width="12.85546875" style="3" bestFit="1" customWidth="1"/>
    <col min="12" max="12" width="11.28515625" style="3" bestFit="1" customWidth="1"/>
  </cols>
  <sheetData>
    <row r="1" spans="1:12">
      <c r="A1" s="120"/>
      <c r="B1" s="120"/>
      <c r="C1" s="123" t="s">
        <v>617</v>
      </c>
      <c r="D1" s="121">
        <v>17</v>
      </c>
    </row>
    <row r="2" spans="1:12">
      <c r="A2" s="120"/>
      <c r="B2" s="120"/>
      <c r="C2" s="119" t="s">
        <v>616</v>
      </c>
      <c r="D2" s="122">
        <v>19</v>
      </c>
    </row>
    <row r="3" spans="1:12">
      <c r="A3" s="120"/>
      <c r="B3" s="120"/>
      <c r="C3" s="123" t="s">
        <v>618</v>
      </c>
      <c r="D3" s="121">
        <v>36</v>
      </c>
      <c r="E3" s="124" t="s">
        <v>619</v>
      </c>
    </row>
    <row r="4" spans="1:12">
      <c r="A4" s="120"/>
      <c r="B4" s="120"/>
      <c r="C4" s="120"/>
      <c r="D4" s="121"/>
    </row>
    <row r="6" spans="1:12" s="117" customFormat="1" ht="38.25">
      <c r="A6" s="117" t="s">
        <v>606</v>
      </c>
      <c r="B6" s="117" t="s">
        <v>607</v>
      </c>
      <c r="C6" s="117" t="s">
        <v>612</v>
      </c>
      <c r="D6" s="117" t="s">
        <v>615</v>
      </c>
      <c r="E6" s="117" t="s">
        <v>614</v>
      </c>
      <c r="F6" s="117" t="s">
        <v>621</v>
      </c>
      <c r="G6" s="117" t="s">
        <v>608</v>
      </c>
      <c r="H6" s="117" t="s">
        <v>613</v>
      </c>
      <c r="I6" s="117" t="s">
        <v>620</v>
      </c>
      <c r="J6" s="118" t="s">
        <v>610</v>
      </c>
      <c r="K6" s="117" t="s">
        <v>609</v>
      </c>
      <c r="L6" s="118" t="s">
        <v>611</v>
      </c>
    </row>
    <row r="7" spans="1:12">
      <c r="A7">
        <f>'Iteration Summary (OLC)'!A3</f>
        <v>1</v>
      </c>
      <c r="B7">
        <f>'Iteration Summary (WAM)'!D3</f>
        <v>0</v>
      </c>
      <c r="C7" s="25">
        <f>'Iteration Summary (WAM)'!I3</f>
        <v>0</v>
      </c>
      <c r="D7" s="25">
        <f t="shared" ref="D7:D25" si="0">WAM_Target-A7</f>
        <v>18</v>
      </c>
      <c r="E7" s="25"/>
      <c r="F7" s="25">
        <f t="shared" ref="F7:F25" si="1">Velocity_Required*Sprints_Remaining</f>
        <v>648</v>
      </c>
      <c r="G7">
        <f>'Iteration Summary (OLC)'!D3</f>
        <v>94</v>
      </c>
      <c r="H7" s="25">
        <f>'Iteration Summary (OLC)'!I3</f>
        <v>544</v>
      </c>
      <c r="I7" s="25">
        <f>F7+H7</f>
        <v>1192</v>
      </c>
      <c r="J7" s="3">
        <f>('Iteration Summary (OLC)'!L3+'Iteration Summary (WAM)'!L3)/7</f>
        <v>45.357142857142854</v>
      </c>
      <c r="K7">
        <f>B7+G7</f>
        <v>94</v>
      </c>
      <c r="L7" s="3">
        <f t="shared" ref="L7:L23" si="2">Velocity/Days_Worked</f>
        <v>2.0724409448818899</v>
      </c>
    </row>
    <row r="8" spans="1:12">
      <c r="A8">
        <f>'Iteration Summary (OLC)'!A4</f>
        <v>2</v>
      </c>
      <c r="B8">
        <f>'Iteration Summary (WAM)'!D4</f>
        <v>0</v>
      </c>
      <c r="C8" s="25">
        <f>'Iteration Summary (WAM)'!I4</f>
        <v>0</v>
      </c>
      <c r="D8" s="25">
        <f t="shared" si="0"/>
        <v>17</v>
      </c>
      <c r="E8" s="25"/>
      <c r="F8" s="25">
        <f t="shared" si="1"/>
        <v>612</v>
      </c>
      <c r="G8">
        <f>'Iteration Summary (OLC)'!D4</f>
        <v>81</v>
      </c>
      <c r="H8" s="25">
        <f>'Iteration Summary (OLC)'!I4</f>
        <v>463</v>
      </c>
      <c r="I8" s="25">
        <f t="shared" ref="I8:I31" si="3">F8+H8</f>
        <v>1075</v>
      </c>
      <c r="J8" s="3">
        <f>('Iteration Summary (OLC)'!L4+'Iteration Summary (WAM)'!L4)/7</f>
        <v>39.142857142857146</v>
      </c>
      <c r="K8">
        <f t="shared" ref="K8:K21" si="4">B8+G8</f>
        <v>81</v>
      </c>
      <c r="L8" s="3">
        <f t="shared" si="2"/>
        <v>2.0693430656934306</v>
      </c>
    </row>
    <row r="9" spans="1:12">
      <c r="A9">
        <f>'Iteration Summary (OLC)'!A5</f>
        <v>3</v>
      </c>
      <c r="B9">
        <f>'Iteration Summary (WAM)'!D5</f>
        <v>0</v>
      </c>
      <c r="C9" s="25">
        <f>'Iteration Summary (WAM)'!I5</f>
        <v>0</v>
      </c>
      <c r="D9" s="25">
        <f t="shared" si="0"/>
        <v>16</v>
      </c>
      <c r="E9" s="25"/>
      <c r="F9" s="25">
        <f t="shared" si="1"/>
        <v>576</v>
      </c>
      <c r="G9">
        <f>'Iteration Summary (OLC)'!D5</f>
        <v>47</v>
      </c>
      <c r="H9" s="25">
        <f>'Iteration Summary (OLC)'!I5</f>
        <v>416</v>
      </c>
      <c r="I9" s="25">
        <f t="shared" si="3"/>
        <v>992</v>
      </c>
      <c r="J9" s="3">
        <f>('Iteration Summary (OLC)'!L5+'Iteration Summary (WAM)'!L5)/7</f>
        <v>46.571428571428569</v>
      </c>
      <c r="K9">
        <f t="shared" si="4"/>
        <v>47</v>
      </c>
      <c r="L9" s="3">
        <f t="shared" si="2"/>
        <v>1.00920245398773</v>
      </c>
    </row>
    <row r="10" spans="1:12">
      <c r="A10">
        <f>'Iteration Summary (OLC)'!A6</f>
        <v>4</v>
      </c>
      <c r="B10">
        <f>'Iteration Summary (WAM)'!D6</f>
        <v>0</v>
      </c>
      <c r="C10" s="25">
        <f>'Iteration Summary (WAM)'!I6</f>
        <v>0</v>
      </c>
      <c r="D10" s="25">
        <f t="shared" si="0"/>
        <v>15</v>
      </c>
      <c r="E10" s="25"/>
      <c r="F10" s="25">
        <f t="shared" si="1"/>
        <v>540</v>
      </c>
      <c r="G10">
        <f>'Iteration Summary (OLC)'!D6</f>
        <v>68</v>
      </c>
      <c r="H10" s="25">
        <f>'Iteration Summary (OLC)'!I6</f>
        <v>348</v>
      </c>
      <c r="I10" s="25">
        <f t="shared" si="3"/>
        <v>888</v>
      </c>
      <c r="J10" s="3">
        <f>('Iteration Summary (OLC)'!L6+'Iteration Summary (WAM)'!L6)/7</f>
        <v>71.857142857142861</v>
      </c>
      <c r="K10">
        <f t="shared" si="4"/>
        <v>68</v>
      </c>
      <c r="L10" s="3">
        <f t="shared" si="2"/>
        <v>0.94632206759443338</v>
      </c>
    </row>
    <row r="11" spans="1:12">
      <c r="A11">
        <f>'Iteration Summary (OLC)'!A7</f>
        <v>5</v>
      </c>
      <c r="B11">
        <f>'Iteration Summary (WAM)'!D7</f>
        <v>0</v>
      </c>
      <c r="C11" s="25">
        <f>'Iteration Summary (WAM)'!I7</f>
        <v>0</v>
      </c>
      <c r="D11" s="25">
        <f t="shared" si="0"/>
        <v>14</v>
      </c>
      <c r="E11" s="25"/>
      <c r="F11" s="25">
        <f t="shared" si="1"/>
        <v>504</v>
      </c>
      <c r="G11">
        <f>'Iteration Summary (OLC)'!D7</f>
        <v>62</v>
      </c>
      <c r="H11" s="25">
        <f>'Iteration Summary (OLC)'!I7</f>
        <v>269</v>
      </c>
      <c r="I11" s="25">
        <f t="shared" si="3"/>
        <v>773</v>
      </c>
      <c r="J11" s="3">
        <f>('Iteration Summary (OLC)'!L7+'Iteration Summary (WAM)'!L7)/7</f>
        <v>55.714285714285715</v>
      </c>
      <c r="K11">
        <f t="shared" si="4"/>
        <v>62</v>
      </c>
      <c r="L11" s="3">
        <f t="shared" si="2"/>
        <v>1.1128205128205129</v>
      </c>
    </row>
    <row r="12" spans="1:12">
      <c r="A12">
        <f>'Iteration Summary (OLC)'!A8</f>
        <v>6</v>
      </c>
      <c r="B12">
        <f>'Iteration Summary (WAM)'!D8</f>
        <v>0</v>
      </c>
      <c r="C12" s="25">
        <f>'Iteration Summary (WAM)'!I8</f>
        <v>0</v>
      </c>
      <c r="D12" s="25">
        <f t="shared" si="0"/>
        <v>13</v>
      </c>
      <c r="E12" s="25"/>
      <c r="F12" s="25">
        <f t="shared" si="1"/>
        <v>468</v>
      </c>
      <c r="G12">
        <f>'Iteration Summary (OLC)'!D8</f>
        <v>50</v>
      </c>
      <c r="H12" s="25">
        <f>'Iteration Summary (OLC)'!I8</f>
        <v>457</v>
      </c>
      <c r="I12" s="25">
        <f t="shared" si="3"/>
        <v>925</v>
      </c>
      <c r="J12" s="3">
        <f>('Iteration Summary (OLC)'!L8+'Iteration Summary (WAM)'!L8)/7</f>
        <v>43.107142857142854</v>
      </c>
      <c r="K12">
        <f t="shared" si="4"/>
        <v>50</v>
      </c>
      <c r="L12" s="3">
        <f t="shared" si="2"/>
        <v>1.1599005799502902</v>
      </c>
    </row>
    <row r="13" spans="1:12">
      <c r="A13">
        <f>'Iteration Summary (OLC)'!A10</f>
        <v>7</v>
      </c>
      <c r="B13">
        <f>'Iteration Summary (WAM)'!D9</f>
        <v>15</v>
      </c>
      <c r="C13" s="25">
        <f>'Iteration Summary (WAM)'!I9</f>
        <v>304</v>
      </c>
      <c r="D13" s="25">
        <f t="shared" si="0"/>
        <v>12</v>
      </c>
      <c r="E13" s="25">
        <f t="shared" ref="E13:E23" si="5">C13/(Sprints_Remaining)</f>
        <v>25.333333333333332</v>
      </c>
      <c r="F13" s="25">
        <f t="shared" si="1"/>
        <v>432</v>
      </c>
      <c r="G13">
        <f>'Iteration Summary (OLC)'!D10</f>
        <v>45</v>
      </c>
      <c r="H13" s="25">
        <f>'Iteration Summary (OLC)'!I10</f>
        <v>522</v>
      </c>
      <c r="I13" s="25">
        <f t="shared" si="3"/>
        <v>954</v>
      </c>
      <c r="J13" s="3">
        <f>('Iteration Summary (OLC)'!L10+'Iteration Summary (WAM)'!L9)/7</f>
        <v>50.142857142857146</v>
      </c>
      <c r="K13">
        <f t="shared" si="4"/>
        <v>60</v>
      </c>
      <c r="L13" s="3">
        <f t="shared" si="2"/>
        <v>1.1965811965811965</v>
      </c>
    </row>
    <row r="14" spans="1:12">
      <c r="A14">
        <f>'Iteration Summary (OLC)'!A11</f>
        <v>8</v>
      </c>
      <c r="B14">
        <f>'Iteration Summary (WAM)'!D10</f>
        <v>9</v>
      </c>
      <c r="C14" s="25">
        <f>'Iteration Summary (WAM)'!I10</f>
        <v>295</v>
      </c>
      <c r="D14" s="25">
        <f t="shared" si="0"/>
        <v>11</v>
      </c>
      <c r="E14" s="25">
        <f t="shared" si="5"/>
        <v>26.818181818181817</v>
      </c>
      <c r="F14" s="25">
        <f t="shared" si="1"/>
        <v>396</v>
      </c>
      <c r="G14">
        <f>'Iteration Summary (OLC)'!D11</f>
        <v>53</v>
      </c>
      <c r="H14" s="25">
        <f>'Iteration Summary (OLC)'!I11</f>
        <v>466</v>
      </c>
      <c r="I14" s="25">
        <f t="shared" si="3"/>
        <v>862</v>
      </c>
      <c r="J14" s="3">
        <f>('Iteration Summary (OLC)'!L11+'Iteration Summary (WAM)'!L10)/7</f>
        <v>41.857142857142854</v>
      </c>
      <c r="K14">
        <f t="shared" si="4"/>
        <v>62</v>
      </c>
      <c r="L14" s="3">
        <f t="shared" si="2"/>
        <v>1.4812286689419796</v>
      </c>
    </row>
    <row r="15" spans="1:12">
      <c r="A15">
        <f>'Iteration Summary (OLC)'!A12</f>
        <v>9</v>
      </c>
      <c r="B15">
        <f>'Iteration Summary (WAM)'!D11</f>
        <v>9</v>
      </c>
      <c r="C15" s="25">
        <f>'Iteration Summary (WAM)'!I11</f>
        <v>286</v>
      </c>
      <c r="D15" s="25">
        <f t="shared" si="0"/>
        <v>10</v>
      </c>
      <c r="E15" s="25">
        <f t="shared" si="5"/>
        <v>28.6</v>
      </c>
      <c r="F15" s="25">
        <f t="shared" si="1"/>
        <v>360</v>
      </c>
      <c r="G15">
        <f>'Iteration Summary (OLC)'!D12</f>
        <v>37</v>
      </c>
      <c r="H15" s="25">
        <f>'Iteration Summary (OLC)'!I12</f>
        <v>434</v>
      </c>
      <c r="I15" s="25">
        <f t="shared" si="3"/>
        <v>794</v>
      </c>
      <c r="J15" s="3">
        <f>('Iteration Summary (OLC)'!L12+'Iteration Summary (WAM)'!L11)/7</f>
        <v>32.642857142857146</v>
      </c>
      <c r="K15">
        <f t="shared" si="4"/>
        <v>46</v>
      </c>
      <c r="L15" s="3">
        <f t="shared" si="2"/>
        <v>1.4091903719912471</v>
      </c>
    </row>
    <row r="16" spans="1:12">
      <c r="A16">
        <f>'Iteration Summary (OLC)'!A13</f>
        <v>10</v>
      </c>
      <c r="B16">
        <f>'Iteration Summary (WAM)'!D12</f>
        <v>17</v>
      </c>
      <c r="C16" s="25">
        <f>'Iteration Summary (WAM)'!I12</f>
        <v>269</v>
      </c>
      <c r="D16" s="25">
        <f t="shared" si="0"/>
        <v>9</v>
      </c>
      <c r="E16" s="25">
        <f t="shared" si="5"/>
        <v>29.888888888888889</v>
      </c>
      <c r="F16" s="25">
        <f t="shared" si="1"/>
        <v>324</v>
      </c>
      <c r="G16">
        <f>'Iteration Summary (OLC)'!D13</f>
        <v>39</v>
      </c>
      <c r="H16" s="25">
        <f>'Iteration Summary (OLC)'!I13</f>
        <v>395</v>
      </c>
      <c r="I16" s="25">
        <f t="shared" si="3"/>
        <v>719</v>
      </c>
      <c r="J16" s="3">
        <f>('Iteration Summary (OLC)'!L13+'Iteration Summary (WAM)'!L12)/7</f>
        <v>27.357142857142858</v>
      </c>
      <c r="K16">
        <f t="shared" si="4"/>
        <v>56</v>
      </c>
      <c r="L16" s="3">
        <f t="shared" si="2"/>
        <v>2.0469973890339426</v>
      </c>
    </row>
    <row r="17" spans="1:12">
      <c r="A17">
        <f>'Iteration Summary (OLC)'!A14</f>
        <v>11</v>
      </c>
      <c r="B17">
        <f>'Iteration Summary (WAM)'!D13</f>
        <v>14</v>
      </c>
      <c r="C17" s="25">
        <f>'Iteration Summary (WAM)'!I13</f>
        <v>258</v>
      </c>
      <c r="D17" s="25">
        <f t="shared" si="0"/>
        <v>8</v>
      </c>
      <c r="E17" s="25">
        <f t="shared" si="5"/>
        <v>32.25</v>
      </c>
      <c r="F17" s="25">
        <f t="shared" si="1"/>
        <v>288</v>
      </c>
      <c r="G17">
        <f>'Iteration Summary (OLC)'!D14</f>
        <v>48</v>
      </c>
      <c r="H17" s="25">
        <f>'Iteration Summary (OLC)'!I14</f>
        <v>349</v>
      </c>
      <c r="I17" s="25">
        <f t="shared" si="3"/>
        <v>637</v>
      </c>
      <c r="J17" s="3">
        <f>('Iteration Summary (OLC)'!L14+'Iteration Summary (WAM)'!L13)/7</f>
        <v>62.285714285714285</v>
      </c>
      <c r="K17">
        <f t="shared" si="4"/>
        <v>62</v>
      </c>
      <c r="L17" s="3">
        <f t="shared" si="2"/>
        <v>0.99541284403669728</v>
      </c>
    </row>
    <row r="18" spans="1:12">
      <c r="A18">
        <f>'Iteration Summary (OLC)'!A15</f>
        <v>12</v>
      </c>
      <c r="B18">
        <f>'Iteration Summary (WAM)'!D14</f>
        <v>21</v>
      </c>
      <c r="C18" s="25">
        <f>'Iteration Summary (WAM)'!I14</f>
        <v>246</v>
      </c>
      <c r="D18" s="25">
        <f t="shared" si="0"/>
        <v>7</v>
      </c>
      <c r="E18" s="25">
        <f t="shared" si="5"/>
        <v>35.142857142857146</v>
      </c>
      <c r="F18" s="25">
        <f t="shared" si="1"/>
        <v>252</v>
      </c>
      <c r="G18">
        <f>'Iteration Summary (OLC)'!D15</f>
        <v>34</v>
      </c>
      <c r="H18" s="25">
        <f>'Iteration Summary (OLC)'!I15</f>
        <v>315</v>
      </c>
      <c r="I18" s="25">
        <f t="shared" si="3"/>
        <v>567</v>
      </c>
      <c r="J18" s="3">
        <f>('Iteration Summary (OLC)'!L15+'Iteration Summary (WAM)'!L14)/7</f>
        <v>70.428571428571431</v>
      </c>
      <c r="K18">
        <f t="shared" si="4"/>
        <v>55</v>
      </c>
      <c r="L18" s="3">
        <f t="shared" si="2"/>
        <v>0.78093306288032449</v>
      </c>
    </row>
    <row r="19" spans="1:12">
      <c r="A19">
        <f>'Iteration Summary (OLC)'!A16</f>
        <v>13</v>
      </c>
      <c r="B19">
        <f>'Iteration Summary (WAM)'!D15</f>
        <v>30</v>
      </c>
      <c r="C19" s="25">
        <f>'Iteration Summary (WAM)'!I15</f>
        <v>216</v>
      </c>
      <c r="D19" s="25">
        <f t="shared" si="0"/>
        <v>6</v>
      </c>
      <c r="E19" s="25">
        <f t="shared" si="5"/>
        <v>36</v>
      </c>
      <c r="F19" s="25">
        <f t="shared" si="1"/>
        <v>216</v>
      </c>
      <c r="G19">
        <f>'Iteration Summary (OLC)'!D16</f>
        <v>15</v>
      </c>
      <c r="H19" s="25">
        <f>'Iteration Summary (OLC)'!I16</f>
        <v>300</v>
      </c>
      <c r="I19" s="25">
        <f t="shared" si="3"/>
        <v>516</v>
      </c>
      <c r="J19" s="3">
        <f>('Iteration Summary (OLC)'!L16+'Iteration Summary (WAM)'!L15)/7</f>
        <v>58.285714285714285</v>
      </c>
      <c r="K19">
        <f t="shared" si="4"/>
        <v>45</v>
      </c>
      <c r="L19" s="3">
        <f t="shared" si="2"/>
        <v>0.7720588235294118</v>
      </c>
    </row>
    <row r="20" spans="1:12">
      <c r="A20">
        <v>14</v>
      </c>
      <c r="B20">
        <f>'Iteration Summary (WAM)'!D16</f>
        <v>29</v>
      </c>
      <c r="C20" s="25">
        <f>'Iteration Summary (WAM)'!I16</f>
        <v>187</v>
      </c>
      <c r="D20" s="25">
        <f t="shared" si="0"/>
        <v>5</v>
      </c>
      <c r="E20" s="25">
        <f t="shared" si="5"/>
        <v>37.4</v>
      </c>
      <c r="F20" s="25">
        <f t="shared" si="1"/>
        <v>180</v>
      </c>
      <c r="G20">
        <f>'Iteration Summary (OLC)'!D17</f>
        <v>25</v>
      </c>
      <c r="H20" s="25">
        <f>'Iteration Summary (OLC)'!I17</f>
        <v>275</v>
      </c>
      <c r="I20" s="25">
        <f t="shared" si="3"/>
        <v>455</v>
      </c>
      <c r="J20" s="3">
        <f>('Iteration Summary (OLC)'!L17+'Iteration Summary (WAM)'!L16)/7</f>
        <v>61.071428571428569</v>
      </c>
      <c r="K20">
        <f t="shared" si="4"/>
        <v>54</v>
      </c>
      <c r="L20" s="3">
        <f t="shared" si="2"/>
        <v>0.88421052631578956</v>
      </c>
    </row>
    <row r="21" spans="1:12">
      <c r="A21">
        <v>15</v>
      </c>
      <c r="B21">
        <v>34</v>
      </c>
      <c r="C21">
        <v>150</v>
      </c>
      <c r="D21" s="25">
        <f t="shared" si="0"/>
        <v>4</v>
      </c>
      <c r="E21" s="25">
        <f t="shared" si="5"/>
        <v>37.5</v>
      </c>
      <c r="F21" s="25">
        <f t="shared" si="1"/>
        <v>144</v>
      </c>
      <c r="G21">
        <v>25</v>
      </c>
      <c r="H21">
        <v>252</v>
      </c>
      <c r="I21" s="25">
        <f t="shared" si="3"/>
        <v>396</v>
      </c>
      <c r="J21" s="3">
        <f>('Iteration Summary (OLC)'!L18+'Iteration Summary (WAM)'!L17)/7</f>
        <v>60.071428571428569</v>
      </c>
      <c r="K21">
        <f t="shared" si="4"/>
        <v>59</v>
      </c>
      <c r="L21" s="3">
        <f t="shared" si="2"/>
        <v>0.98216409036860886</v>
      </c>
    </row>
    <row r="22" spans="1:12">
      <c r="A22">
        <v>16</v>
      </c>
      <c r="B22" s="25">
        <f>'Iteration Summary (WAM)'!D18</f>
        <v>25</v>
      </c>
      <c r="C22" s="25">
        <f>'Iteration Summary (WAM)'!I18</f>
        <v>128</v>
      </c>
      <c r="D22" s="25">
        <f t="shared" si="0"/>
        <v>3</v>
      </c>
      <c r="E22" s="25">
        <f t="shared" si="5"/>
        <v>42.666666666666664</v>
      </c>
      <c r="F22" s="25">
        <f t="shared" si="1"/>
        <v>108</v>
      </c>
      <c r="G22" s="25">
        <f>'Iteration Summary (OLC)'!D19</f>
        <v>21</v>
      </c>
      <c r="H22" s="25">
        <f>'Iteration Summary (OLC)'!I19</f>
        <v>231</v>
      </c>
      <c r="I22" s="25">
        <f t="shared" si="3"/>
        <v>339</v>
      </c>
      <c r="J22" s="3">
        <f>('Iteration Summary (OLC)'!L19+'Iteration Summary (WAM)'!L18)/7</f>
        <v>55.642857142857146</v>
      </c>
      <c r="K22">
        <f>B22+G22</f>
        <v>46</v>
      </c>
      <c r="L22" s="3">
        <f t="shared" si="2"/>
        <v>0.82670089858793316</v>
      </c>
    </row>
    <row r="23" spans="1:12">
      <c r="A23">
        <v>17</v>
      </c>
      <c r="B23" s="25">
        <f>'Iteration Summary (WAM)'!D19</f>
        <v>35</v>
      </c>
      <c r="C23" s="25">
        <f>'Iteration Summary (WAM)'!I19</f>
        <v>93</v>
      </c>
      <c r="D23" s="25">
        <f t="shared" si="0"/>
        <v>2</v>
      </c>
      <c r="E23" s="25">
        <f t="shared" si="5"/>
        <v>46.5</v>
      </c>
      <c r="F23" s="25">
        <f t="shared" si="1"/>
        <v>72</v>
      </c>
      <c r="G23" s="25">
        <f>'Iteration Summary (OLC)'!D20</f>
        <v>21</v>
      </c>
      <c r="H23" s="25">
        <f>'Iteration Summary (OLC)'!I20</f>
        <v>210</v>
      </c>
      <c r="I23" s="25">
        <f t="shared" si="3"/>
        <v>282</v>
      </c>
      <c r="J23" s="3">
        <f>('Iteration Summary (OLC)'!L20+'Iteration Summary (WAM)'!L19)/7</f>
        <v>61.857142857142854</v>
      </c>
      <c r="K23">
        <f>B23+G23</f>
        <v>56</v>
      </c>
      <c r="L23" s="3">
        <f t="shared" si="2"/>
        <v>0.90531177829099307</v>
      </c>
    </row>
    <row r="24" spans="1:12">
      <c r="A24">
        <v>18</v>
      </c>
      <c r="D24" s="25">
        <f t="shared" si="0"/>
        <v>1</v>
      </c>
      <c r="F24" s="25">
        <f t="shared" si="1"/>
        <v>36</v>
      </c>
      <c r="I24" s="25">
        <f t="shared" si="3"/>
        <v>36</v>
      </c>
    </row>
    <row r="25" spans="1:12">
      <c r="A25">
        <v>19</v>
      </c>
      <c r="D25" s="25">
        <f t="shared" si="0"/>
        <v>0</v>
      </c>
      <c r="F25" s="25">
        <f t="shared" si="1"/>
        <v>0</v>
      </c>
      <c r="I25" s="25">
        <f t="shared" si="3"/>
        <v>0</v>
      </c>
    </row>
    <row r="26" spans="1:12">
      <c r="A26">
        <v>20</v>
      </c>
      <c r="I26" s="25">
        <f t="shared" si="3"/>
        <v>0</v>
      </c>
    </row>
    <row r="27" spans="1:12">
      <c r="A27">
        <v>21</v>
      </c>
      <c r="I27" s="25">
        <f t="shared" si="3"/>
        <v>0</v>
      </c>
    </row>
    <row r="28" spans="1:12">
      <c r="A28">
        <v>22</v>
      </c>
      <c r="I28" s="25">
        <f t="shared" si="3"/>
        <v>0</v>
      </c>
    </row>
    <row r="29" spans="1:12">
      <c r="A29">
        <v>23</v>
      </c>
      <c r="I29" s="25">
        <f t="shared" si="3"/>
        <v>0</v>
      </c>
    </row>
    <row r="30" spans="1:12">
      <c r="A30">
        <v>24</v>
      </c>
      <c r="I30" s="25">
        <f t="shared" si="3"/>
        <v>0</v>
      </c>
    </row>
    <row r="31" spans="1:12">
      <c r="A31">
        <v>25</v>
      </c>
      <c r="I31" s="25">
        <f t="shared" si="3"/>
        <v>0</v>
      </c>
    </row>
  </sheetData>
  <phoneticPr fontId="4" type="noConversion"/>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pageSetUpPr fitToPage="1"/>
  </sheetPr>
  <dimension ref="A1:G28"/>
  <sheetViews>
    <sheetView workbookViewId="0">
      <selection activeCell="E12" sqref="E12"/>
    </sheetView>
  </sheetViews>
  <sheetFormatPr defaultRowHeight="12.75"/>
  <cols>
    <col min="3" max="3" width="14.42578125" customWidth="1"/>
    <col min="4" max="4" width="39.28515625" customWidth="1"/>
    <col min="5" max="5" width="11.140625" customWidth="1"/>
    <col min="6" max="6" width="20.5703125" customWidth="1"/>
    <col min="7" max="7" width="12.140625" customWidth="1"/>
  </cols>
  <sheetData>
    <row r="1" spans="1:6">
      <c r="A1" s="35" t="s">
        <v>1015</v>
      </c>
    </row>
    <row r="3" spans="1:6">
      <c r="B3" s="35" t="s">
        <v>1011</v>
      </c>
      <c r="C3" s="35" t="s">
        <v>1012</v>
      </c>
      <c r="D3" s="35" t="s">
        <v>1014</v>
      </c>
      <c r="E3" s="123" t="s">
        <v>1035</v>
      </c>
      <c r="F3" s="123" t="s">
        <v>1031</v>
      </c>
    </row>
    <row r="4" spans="1:6">
      <c r="A4">
        <v>1</v>
      </c>
      <c r="B4" t="s">
        <v>353</v>
      </c>
      <c r="C4" t="s">
        <v>766</v>
      </c>
      <c r="D4" s="150" t="s">
        <v>1016</v>
      </c>
      <c r="E4" s="153" t="s">
        <v>969</v>
      </c>
      <c r="F4" s="153" t="s">
        <v>969</v>
      </c>
    </row>
    <row r="5" spans="1:6">
      <c r="A5">
        <v>2</v>
      </c>
      <c r="B5" t="s">
        <v>353</v>
      </c>
      <c r="C5" t="s">
        <v>432</v>
      </c>
      <c r="D5" s="150" t="s">
        <v>1016</v>
      </c>
      <c r="E5" s="153" t="s">
        <v>969</v>
      </c>
      <c r="F5" s="153" t="s">
        <v>969</v>
      </c>
    </row>
    <row r="6" spans="1:6">
      <c r="A6">
        <v>3</v>
      </c>
      <c r="B6" t="s">
        <v>353</v>
      </c>
      <c r="C6" t="s">
        <v>728</v>
      </c>
      <c r="D6" s="150" t="s">
        <v>1016</v>
      </c>
      <c r="E6">
        <v>239</v>
      </c>
      <c r="F6">
        <v>2</v>
      </c>
    </row>
    <row r="7" spans="1:6">
      <c r="A7">
        <v>4</v>
      </c>
      <c r="B7" t="s">
        <v>353</v>
      </c>
      <c r="C7" t="s">
        <v>1013</v>
      </c>
      <c r="D7" s="150" t="s">
        <v>1016</v>
      </c>
      <c r="E7">
        <v>240</v>
      </c>
      <c r="F7">
        <v>2</v>
      </c>
    </row>
    <row r="9" spans="1:6">
      <c r="A9">
        <v>5</v>
      </c>
      <c r="B9" t="s">
        <v>340</v>
      </c>
      <c r="C9" t="s">
        <v>766</v>
      </c>
      <c r="D9" s="150" t="s">
        <v>1017</v>
      </c>
    </row>
    <row r="10" spans="1:6">
      <c r="A10">
        <v>6</v>
      </c>
      <c r="B10" s="150" t="s">
        <v>340</v>
      </c>
      <c r="C10" t="s">
        <v>432</v>
      </c>
      <c r="D10" s="150" t="s">
        <v>1017</v>
      </c>
    </row>
    <row r="12" spans="1:6">
      <c r="A12">
        <v>7</v>
      </c>
      <c r="B12" s="150" t="s">
        <v>42</v>
      </c>
      <c r="C12" s="150" t="s">
        <v>1018</v>
      </c>
      <c r="D12" s="150" t="s">
        <v>1020</v>
      </c>
      <c r="E12">
        <v>415</v>
      </c>
      <c r="F12">
        <v>13</v>
      </c>
    </row>
    <row r="13" spans="1:6">
      <c r="A13">
        <v>8</v>
      </c>
      <c r="B13" s="150" t="s">
        <v>42</v>
      </c>
      <c r="C13" s="150" t="s">
        <v>1019</v>
      </c>
      <c r="D13" s="150" t="s">
        <v>1020</v>
      </c>
      <c r="E13" s="153" t="s">
        <v>1037</v>
      </c>
      <c r="F13" s="153" t="s">
        <v>1037</v>
      </c>
    </row>
    <row r="15" spans="1:6">
      <c r="A15">
        <v>9</v>
      </c>
      <c r="B15" s="150" t="s">
        <v>76</v>
      </c>
      <c r="C15" s="150" t="s">
        <v>1018</v>
      </c>
      <c r="D15" s="150" t="s">
        <v>1021</v>
      </c>
      <c r="E15">
        <v>19</v>
      </c>
      <c r="F15" s="153" t="s">
        <v>1034</v>
      </c>
    </row>
    <row r="16" spans="1:6">
      <c r="A16">
        <v>10</v>
      </c>
      <c r="B16" s="150" t="s">
        <v>76</v>
      </c>
      <c r="C16" s="150" t="s">
        <v>1019</v>
      </c>
      <c r="D16" s="150" t="s">
        <v>1021</v>
      </c>
      <c r="F16" s="120"/>
    </row>
    <row r="17" spans="1:7">
      <c r="B17" s="150"/>
      <c r="F17" s="120"/>
    </row>
    <row r="18" spans="1:7">
      <c r="A18">
        <v>11</v>
      </c>
      <c r="B18" s="150" t="s">
        <v>1022</v>
      </c>
      <c r="C18" s="150" t="s">
        <v>432</v>
      </c>
      <c r="D18" s="150" t="s">
        <v>1023</v>
      </c>
      <c r="E18">
        <v>433</v>
      </c>
      <c r="F18" s="153" t="s">
        <v>1033</v>
      </c>
    </row>
    <row r="19" spans="1:7">
      <c r="A19">
        <v>12</v>
      </c>
      <c r="B19" s="150" t="s">
        <v>1022</v>
      </c>
      <c r="C19" s="150" t="s">
        <v>432</v>
      </c>
      <c r="D19" s="150" t="s">
        <v>1024</v>
      </c>
      <c r="E19">
        <v>430</v>
      </c>
      <c r="F19" s="153" t="s">
        <v>1032</v>
      </c>
    </row>
    <row r="20" spans="1:7">
      <c r="B20" s="150"/>
      <c r="C20" s="150"/>
      <c r="D20" s="150"/>
      <c r="F20" s="120"/>
    </row>
    <row r="21" spans="1:7">
      <c r="A21">
        <v>13</v>
      </c>
      <c r="B21" s="150" t="s">
        <v>1022</v>
      </c>
      <c r="C21" s="150" t="s">
        <v>432</v>
      </c>
      <c r="D21" s="150" t="s">
        <v>12</v>
      </c>
      <c r="E21">
        <v>113</v>
      </c>
      <c r="F21" s="153" t="s">
        <v>1036</v>
      </c>
    </row>
    <row r="22" spans="1:7">
      <c r="A22">
        <v>14</v>
      </c>
      <c r="B22" s="150" t="s">
        <v>1022</v>
      </c>
      <c r="C22" s="150" t="s">
        <v>1025</v>
      </c>
      <c r="D22" s="150" t="s">
        <v>12</v>
      </c>
      <c r="E22" s="153" t="s">
        <v>969</v>
      </c>
      <c r="F22" s="154" t="s">
        <v>1041</v>
      </c>
    </row>
    <row r="23" spans="1:7">
      <c r="A23">
        <v>15</v>
      </c>
      <c r="B23" s="150" t="s">
        <v>1022</v>
      </c>
      <c r="C23" s="150" t="s">
        <v>1025</v>
      </c>
      <c r="D23" s="150" t="s">
        <v>12</v>
      </c>
      <c r="E23" s="153" t="s">
        <v>969</v>
      </c>
      <c r="F23" s="154" t="s">
        <v>1041</v>
      </c>
    </row>
    <row r="24" spans="1:7">
      <c r="F24" s="120"/>
    </row>
    <row r="25" spans="1:7">
      <c r="A25">
        <v>16</v>
      </c>
      <c r="B25" s="150" t="s">
        <v>340</v>
      </c>
      <c r="C25" s="150" t="s">
        <v>1018</v>
      </c>
      <c r="D25" s="150" t="s">
        <v>1026</v>
      </c>
      <c r="E25" s="150" t="s">
        <v>1030</v>
      </c>
      <c r="F25" s="120">
        <v>20</v>
      </c>
    </row>
    <row r="26" spans="1:7">
      <c r="A26">
        <v>17</v>
      </c>
      <c r="B26" s="150" t="s">
        <v>340</v>
      </c>
      <c r="C26" s="150" t="s">
        <v>1019</v>
      </c>
      <c r="D26" s="150" t="s">
        <v>1026</v>
      </c>
      <c r="E26" s="150" t="s">
        <v>1029</v>
      </c>
      <c r="F26" s="120">
        <v>5</v>
      </c>
    </row>
    <row r="27" spans="1:7">
      <c r="F27" s="120"/>
    </row>
    <row r="28" spans="1:7">
      <c r="D28" s="150" t="s">
        <v>1027</v>
      </c>
      <c r="E28" s="150" t="s">
        <v>1028</v>
      </c>
      <c r="F28" s="120" t="s">
        <v>1039</v>
      </c>
      <c r="G28" s="120" t="s">
        <v>1038</v>
      </c>
    </row>
  </sheetData>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dimension ref="A1:G21"/>
  <sheetViews>
    <sheetView showZeros="0" workbookViewId="0">
      <selection activeCell="F20" sqref="F20"/>
    </sheetView>
  </sheetViews>
  <sheetFormatPr defaultRowHeight="12.75"/>
  <cols>
    <col min="1" max="1" width="7.7109375" bestFit="1" customWidth="1"/>
    <col min="2" max="2" width="7.5703125" bestFit="1" customWidth="1"/>
    <col min="3" max="3" width="12.140625" bestFit="1" customWidth="1"/>
    <col min="4" max="4" width="6.5703125" bestFit="1" customWidth="1"/>
    <col min="5" max="5" width="3.85546875" bestFit="1" customWidth="1"/>
    <col min="6" max="6" width="53.28515625" customWidth="1"/>
    <col min="7" max="7" width="17.42578125" bestFit="1" customWidth="1"/>
    <col min="8" max="8" width="2" bestFit="1" customWidth="1"/>
  </cols>
  <sheetData>
    <row r="1" spans="1:7">
      <c r="A1" t="s">
        <v>77</v>
      </c>
      <c r="B1" t="s">
        <v>192</v>
      </c>
      <c r="C1" t="s">
        <v>449</v>
      </c>
      <c r="D1" t="s">
        <v>904</v>
      </c>
      <c r="E1" t="s">
        <v>903</v>
      </c>
      <c r="F1" t="s">
        <v>902</v>
      </c>
      <c r="G1" t="s">
        <v>275</v>
      </c>
    </row>
    <row r="2" spans="1:7">
      <c r="A2" s="35" t="s">
        <v>432</v>
      </c>
      <c r="B2" s="35"/>
      <c r="C2" s="35">
        <v>3</v>
      </c>
      <c r="D2" s="35">
        <v>4</v>
      </c>
      <c r="E2" s="78">
        <v>5</v>
      </c>
      <c r="F2" s="35">
        <v>7</v>
      </c>
      <c r="G2" s="35">
        <v>6</v>
      </c>
    </row>
    <row r="3" spans="1:7" ht="38.25">
      <c r="A3" s="77">
        <v>208.5</v>
      </c>
      <c r="B3" s="29"/>
      <c r="C3" s="29" t="str">
        <f>VLOOKUP($A3,'Features (OLC)'!$A$2:$G$612,C$2,FALSE)</f>
        <v>OLC UI</v>
      </c>
      <c r="D3" s="29" t="str">
        <f>VLOOKUP($A3,'Features (OLC)'!$A$2:$G$612,D$2,FALSE)</f>
        <v>Search results</v>
      </c>
      <c r="E3" s="29">
        <f>VLOOKUP($A3,'Features (OLC)'!$A$2:$G$612,E$2,FALSE)</f>
        <v>5</v>
      </c>
      <c r="F3" s="55" t="str">
        <f>VLOOKUP($A3,'Features (OLC)'!$A$2:$G$612,F$2,FALSE)</f>
        <v>As a user of the OLC, I want to be able to search the catalogue quickly and easily so that I can find programmes that I am interested in.</v>
      </c>
      <c r="G3" s="29" t="str">
        <f>VLOOKUP($A3,'Features (OLC)'!$A$2:$G$612,G$2,FALSE)</f>
        <v>Conditions of Satisfaction Doc</v>
      </c>
    </row>
    <row r="4" spans="1:7" ht="38.25">
      <c r="A4" s="77">
        <v>208.5</v>
      </c>
      <c r="B4" s="29"/>
      <c r="C4" s="29" t="str">
        <f>VLOOKUP($A4,'Features (OLC)'!$A$2:$G$612,C$2,FALSE)</f>
        <v>OLC UI</v>
      </c>
      <c r="D4" s="29" t="str">
        <f>VLOOKUP($A4,'Features (OLC)'!$A$2:$G$612,D$2,FALSE)</f>
        <v>Search results</v>
      </c>
      <c r="E4" s="29">
        <f>VLOOKUP($A4,'Features (OLC)'!$A$2:$G$612,E$2,FALSE)</f>
        <v>5</v>
      </c>
      <c r="F4" s="55" t="str">
        <f>VLOOKUP($A4,'Features (OLC)'!$A$2:$G$612,F$2,FALSE)</f>
        <v>As a user of the OLC, I want to be able to search the catalogue quickly and easily so that I can find programmes that I am interested in.</v>
      </c>
      <c r="G4" s="29" t="str">
        <f>VLOOKUP($A4,'Features (OLC)'!$A$2:$G$612,G$2,FALSE)</f>
        <v>Conditions of Satisfaction Doc</v>
      </c>
    </row>
    <row r="5" spans="1:7">
      <c r="A5" s="77"/>
      <c r="B5" s="29"/>
      <c r="C5" s="29"/>
      <c r="D5" s="29"/>
      <c r="E5" s="29"/>
      <c r="F5" s="55"/>
      <c r="G5" s="29"/>
    </row>
    <row r="6" spans="1:7">
      <c r="A6" s="77"/>
      <c r="B6" s="29"/>
      <c r="C6" s="29"/>
      <c r="D6" s="29"/>
      <c r="E6" s="29"/>
      <c r="F6" s="55"/>
      <c r="G6" s="29"/>
    </row>
    <row r="7" spans="1:7">
      <c r="A7" s="77"/>
      <c r="B7" s="29"/>
      <c r="C7" s="29"/>
      <c r="D7" s="29"/>
      <c r="E7" s="29"/>
      <c r="F7" s="55"/>
      <c r="G7" s="29"/>
    </row>
    <row r="8" spans="1:7">
      <c r="A8" s="77"/>
      <c r="B8" s="29"/>
      <c r="C8" s="29"/>
      <c r="D8" s="29"/>
      <c r="E8" s="29"/>
      <c r="F8" s="55"/>
      <c r="G8" s="29"/>
    </row>
    <row r="9" spans="1:7">
      <c r="A9" s="77"/>
      <c r="B9" s="29"/>
      <c r="C9" s="29"/>
      <c r="D9" s="29"/>
      <c r="E9" s="29"/>
      <c r="F9" s="55"/>
      <c r="G9" s="29"/>
    </row>
    <row r="10" spans="1:7">
      <c r="A10" s="77"/>
      <c r="B10" s="29"/>
      <c r="C10" s="29"/>
      <c r="D10" s="29"/>
      <c r="E10" s="29"/>
      <c r="F10" s="55"/>
      <c r="G10" s="29"/>
    </row>
    <row r="11" spans="1:7">
      <c r="A11" s="77"/>
      <c r="B11" s="29"/>
      <c r="C11" s="29"/>
      <c r="D11" s="29"/>
      <c r="E11" s="29"/>
      <c r="F11" s="55"/>
      <c r="G11" s="29"/>
    </row>
    <row r="12" spans="1:7">
      <c r="A12" s="77"/>
      <c r="B12" s="29"/>
      <c r="C12" s="29"/>
      <c r="D12" s="29"/>
      <c r="E12" s="29"/>
      <c r="F12" s="55"/>
      <c r="G12" s="29"/>
    </row>
    <row r="13" spans="1:7">
      <c r="A13" s="77"/>
      <c r="B13" s="29"/>
      <c r="C13" s="29"/>
      <c r="D13" s="29"/>
      <c r="E13" s="29"/>
      <c r="F13" s="55"/>
      <c r="G13" s="29"/>
    </row>
    <row r="14" spans="1:7">
      <c r="A14" s="77"/>
      <c r="B14" s="29"/>
      <c r="C14" s="29"/>
      <c r="D14" s="29"/>
      <c r="E14" s="29"/>
      <c r="F14" s="55"/>
      <c r="G14" s="29"/>
    </row>
    <row r="15" spans="1:7">
      <c r="A15" s="77"/>
      <c r="B15" s="29"/>
      <c r="C15" s="29"/>
      <c r="D15" s="29"/>
      <c r="E15" s="29"/>
      <c r="F15" s="55"/>
      <c r="G15" s="29"/>
    </row>
    <row r="16" spans="1:7">
      <c r="A16" s="77"/>
      <c r="B16" s="29"/>
      <c r="C16" s="29"/>
      <c r="D16" s="29"/>
      <c r="E16" s="29"/>
      <c r="F16" s="55"/>
      <c r="G16" s="29"/>
    </row>
    <row r="17" spans="1:7">
      <c r="A17" s="77"/>
      <c r="B17" s="29"/>
      <c r="C17" s="29"/>
      <c r="D17" s="29"/>
      <c r="E17" s="29"/>
      <c r="F17" s="55"/>
      <c r="G17" s="29"/>
    </row>
    <row r="18" spans="1:7">
      <c r="A18" s="77"/>
      <c r="B18" s="29"/>
      <c r="C18" s="29"/>
      <c r="D18" s="29"/>
      <c r="E18" s="29"/>
      <c r="F18" s="55"/>
      <c r="G18" s="29"/>
    </row>
    <row r="19" spans="1:7">
      <c r="A19" s="35" t="s">
        <v>340</v>
      </c>
      <c r="B19" s="35"/>
      <c r="C19" s="35">
        <v>3</v>
      </c>
      <c r="D19" s="35">
        <v>4</v>
      </c>
      <c r="E19" s="78">
        <v>5</v>
      </c>
      <c r="F19" s="107">
        <v>6</v>
      </c>
      <c r="G19" s="35">
        <v>7</v>
      </c>
    </row>
    <row r="20" spans="1:7" ht="38.25">
      <c r="A20" s="77">
        <v>699</v>
      </c>
      <c r="B20" s="29"/>
      <c r="C20" s="29" t="str">
        <f>VLOOKUP($A20,'Features (WAM)'!$A$2:$G$235,C$19,FALSE)</f>
        <v>WAM UI</v>
      </c>
      <c r="D20" s="29" t="str">
        <f>VLOOKUP($A20,'Features (WAM)'!$A$2:$G$235,D$19,FALSE)</f>
        <v>Contributors</v>
      </c>
      <c r="E20" s="29">
        <f>VLOOKUP($A20,'Features (WAM)'!$A$2:$G$235,E$19,FALSE)</f>
        <v>5</v>
      </c>
      <c r="F20" s="55" t="str">
        <f>VLOOKUP($A20,'Features (WAM)'!$A$2:$G$235,F$19,FALSE)</f>
        <v>As a user I want to be able to type various types of contributor names into the contributors tab for an MCI, and have the data appear on the OLC Programme Page</v>
      </c>
      <c r="G20" s="133">
        <f>VLOOKUP($A20,'Features (WAM)'!$A$2:$G$235,G$19,FALSE)</f>
        <v>0</v>
      </c>
    </row>
    <row r="21" spans="1:7" ht="38.25">
      <c r="A21" s="77">
        <v>699</v>
      </c>
      <c r="B21" s="29"/>
      <c r="C21" s="29" t="str">
        <f>VLOOKUP($A21,'Features (WAM)'!$A$2:$G$235,C$19,FALSE)</f>
        <v>WAM UI</v>
      </c>
      <c r="D21" s="29" t="str">
        <f>VLOOKUP($A21,'Features (WAM)'!$A$2:$G$235,D$19,FALSE)</f>
        <v>Contributors</v>
      </c>
      <c r="E21" s="29">
        <f>VLOOKUP($A21,'Features (WAM)'!$A$2:$G$235,E$19,FALSE)</f>
        <v>5</v>
      </c>
      <c r="F21" s="55" t="str">
        <f>VLOOKUP($A21,'Features (WAM)'!$A$2:$G$235,F$19,FALSE)</f>
        <v>As a user I want to be able to type various types of contributor names into the contributors tab for an MCI, and have the data appear on the OLC Programme Page</v>
      </c>
      <c r="G21" s="133">
        <f>VLOOKUP($A21,'Features (WAM)'!$A$2:$G$235,G$19,FALSE)</f>
        <v>0</v>
      </c>
    </row>
  </sheetData>
  <phoneticPr fontId="4"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dimension ref="A1:D12"/>
  <sheetViews>
    <sheetView workbookViewId="0">
      <selection activeCell="E10" sqref="E10"/>
    </sheetView>
  </sheetViews>
  <sheetFormatPr defaultRowHeight="12.75"/>
  <cols>
    <col min="2" max="2" width="18.28515625" bestFit="1" customWidth="1"/>
    <col min="3" max="3" width="41" customWidth="1"/>
  </cols>
  <sheetData>
    <row r="1" spans="1:4">
      <c r="A1" s="35" t="s">
        <v>86</v>
      </c>
      <c r="B1" s="29" t="s">
        <v>54</v>
      </c>
      <c r="C1" t="s">
        <v>1077</v>
      </c>
      <c r="D1" t="s">
        <v>1079</v>
      </c>
    </row>
    <row r="2" spans="1:4">
      <c r="A2" t="s">
        <v>175</v>
      </c>
      <c r="B2" s="30" t="s">
        <v>274</v>
      </c>
      <c r="C2" s="162" t="s">
        <v>1089</v>
      </c>
      <c r="D2" s="162" t="s">
        <v>1080</v>
      </c>
    </row>
    <row r="3" spans="1:4">
      <c r="A3" t="s">
        <v>174</v>
      </c>
      <c r="B3" s="29">
        <v>1</v>
      </c>
      <c r="C3" s="29" t="s">
        <v>1091</v>
      </c>
      <c r="D3" s="29" t="s">
        <v>1081</v>
      </c>
    </row>
    <row r="4" spans="1:4">
      <c r="A4" t="s">
        <v>173</v>
      </c>
      <c r="B4" s="29">
        <v>2</v>
      </c>
      <c r="C4" s="29" t="s">
        <v>1090</v>
      </c>
      <c r="D4" s="29" t="s">
        <v>1082</v>
      </c>
    </row>
    <row r="5" spans="1:4">
      <c r="B5" s="29">
        <v>3</v>
      </c>
      <c r="C5" s="29" t="s">
        <v>1092</v>
      </c>
      <c r="D5" s="29" t="s">
        <v>1083</v>
      </c>
    </row>
    <row r="6" spans="1:4">
      <c r="B6" s="29">
        <v>5</v>
      </c>
      <c r="C6" s="29" t="s">
        <v>1117</v>
      </c>
      <c r="D6" s="29" t="s">
        <v>1084</v>
      </c>
    </row>
    <row r="7" spans="1:4">
      <c r="B7" s="29">
        <v>8</v>
      </c>
      <c r="C7" s="29" t="s">
        <v>1093</v>
      </c>
      <c r="D7" s="29" t="s">
        <v>1085</v>
      </c>
    </row>
    <row r="8" spans="1:4">
      <c r="B8" s="29">
        <v>13</v>
      </c>
      <c r="C8" s="29" t="s">
        <v>1094</v>
      </c>
      <c r="D8" s="29" t="s">
        <v>1087</v>
      </c>
    </row>
    <row r="9" spans="1:4">
      <c r="B9" s="29">
        <v>20</v>
      </c>
      <c r="C9" s="166" t="s">
        <v>1157</v>
      </c>
      <c r="D9" s="29" t="s">
        <v>1113</v>
      </c>
    </row>
    <row r="10" spans="1:4">
      <c r="B10" s="29"/>
      <c r="C10" s="166" t="s">
        <v>1158</v>
      </c>
      <c r="D10" s="29"/>
    </row>
    <row r="11" spans="1:4">
      <c r="B11" s="29">
        <v>40</v>
      </c>
      <c r="C11" s="166" t="s">
        <v>1154</v>
      </c>
      <c r="D11" s="29"/>
    </row>
    <row r="12" spans="1:4">
      <c r="B12" s="29">
        <v>100</v>
      </c>
      <c r="C12" s="29" t="s">
        <v>1162</v>
      </c>
      <c r="D12" s="29"/>
    </row>
  </sheetData>
  <phoneticPr fontId="4" type="noConversion"/>
  <pageMargins left="0.75" right="0.75" top="1" bottom="1" header="0.5" footer="0.5"/>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Learning Log</vt:lpstr>
      <vt:lpstr>Features (OLC)</vt:lpstr>
      <vt:lpstr>Features (WAM)</vt:lpstr>
      <vt:lpstr>Iteration Summary (OLC)</vt:lpstr>
      <vt:lpstr>Iteration Summary (WAM)</vt:lpstr>
      <vt:lpstr>Summary (Both)</vt:lpstr>
      <vt:lpstr>OLC migration</vt:lpstr>
      <vt:lpstr>Printing</vt:lpstr>
      <vt:lpstr>LookUps</vt:lpstr>
      <vt:lpstr>Days_Worked</vt:lpstr>
      <vt:lpstr>Feature_Point_Scale</vt:lpstr>
      <vt:lpstr>Goal_Backlog</vt:lpstr>
      <vt:lpstr>Milestone</vt:lpstr>
      <vt:lpstr>Normalised_Velocity</vt:lpstr>
      <vt:lpstr>OLC_Backlog</vt:lpstr>
      <vt:lpstr>'Features (OLC)'!Print_Area</vt:lpstr>
      <vt:lpstr>'Features (OLC)'!Print_Titles</vt:lpstr>
      <vt:lpstr>'Features (WAM)'!Print_Titles</vt:lpstr>
      <vt:lpstr>Risk</vt:lpstr>
      <vt:lpstr>Sprints_Remaining</vt:lpstr>
      <vt:lpstr>Status</vt:lpstr>
      <vt:lpstr>Velocity</vt:lpstr>
      <vt:lpstr>Velocity_Required</vt:lpstr>
      <vt:lpstr>WAM_Backlog</vt:lpstr>
      <vt:lpstr>WAM_Target</vt:lpstr>
    </vt:vector>
  </TitlesOfParts>
  <Company>BBCWorldwide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Serdar Kaymaklioglu</dc:creator>
  <cp:lastModifiedBy>Matt Wynne</cp:lastModifiedBy>
  <cp:lastPrinted>2008-02-14T11:59:23Z</cp:lastPrinted>
  <dcterms:created xsi:type="dcterms:W3CDTF">2007-01-08T11:08:26Z</dcterms:created>
  <dcterms:modified xsi:type="dcterms:W3CDTF">2008-05-12T15:16:04Z</dcterms:modified>
</cp:coreProperties>
</file>