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rberm/Desktop/"/>
    </mc:Choice>
  </mc:AlternateContent>
  <xr:revisionPtr revIDLastSave="0" documentId="13_ncr:1_{8D163FF3-FFAA-F44A-A1EC-C7C3D5B2EBDF}" xr6:coauthVersionLast="45" xr6:coauthVersionMax="45" xr10:uidLastSave="{00000000-0000-0000-0000-000000000000}"/>
  <bookViews>
    <workbookView xWindow="780" yWindow="960" windowWidth="27640" windowHeight="15280" xr2:uid="{6A4E4DB0-8F20-D945-9803-8F71706EBE2B}"/>
  </bookViews>
  <sheets>
    <sheet name="summary" sheetId="1" r:id="rId1"/>
    <sheet name="data valid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D14" i="1" l="1"/>
  <c r="D33" i="1" s="1"/>
  <c r="P18" i="1"/>
  <c r="P43" i="1" s="1"/>
  <c r="O18" i="1"/>
  <c r="O43" i="1" s="1"/>
  <c r="N18" i="1"/>
  <c r="N54" i="1" s="1"/>
  <c r="M18" i="1"/>
  <c r="M43" i="1" s="1"/>
  <c r="L18" i="1"/>
  <c r="L43" i="1" s="1"/>
  <c r="K18" i="1"/>
  <c r="K43" i="1" s="1"/>
  <c r="J18" i="1"/>
  <c r="J43" i="1" s="1"/>
  <c r="I18" i="1"/>
  <c r="I54" i="1" s="1"/>
  <c r="H18" i="1"/>
  <c r="H43" i="1" s="1"/>
  <c r="G18" i="1"/>
  <c r="G43" i="1" s="1"/>
  <c r="F18" i="1"/>
  <c r="F54" i="1" s="1"/>
  <c r="E18" i="1"/>
  <c r="E46" i="1" s="1"/>
  <c r="E26" i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D32" i="1"/>
  <c r="E24" i="1"/>
  <c r="E25" i="1" s="1"/>
  <c r="F23" i="1" s="1"/>
  <c r="I46" i="1" l="1"/>
  <c r="M46" i="1"/>
  <c r="E35" i="1"/>
  <c r="M54" i="1"/>
  <c r="I35" i="1"/>
  <c r="E43" i="1"/>
  <c r="M35" i="1"/>
  <c r="E54" i="1"/>
  <c r="I43" i="1"/>
  <c r="J35" i="1"/>
  <c r="F46" i="1"/>
  <c r="N46" i="1"/>
  <c r="J54" i="1"/>
  <c r="F43" i="1"/>
  <c r="N43" i="1"/>
  <c r="G35" i="1"/>
  <c r="K35" i="1"/>
  <c r="O35" i="1"/>
  <c r="G46" i="1"/>
  <c r="K46" i="1"/>
  <c r="O46" i="1"/>
  <c r="G54" i="1"/>
  <c r="K54" i="1"/>
  <c r="O54" i="1"/>
  <c r="F35" i="1"/>
  <c r="N35" i="1"/>
  <c r="J46" i="1"/>
  <c r="H35" i="1"/>
  <c r="L35" i="1"/>
  <c r="P35" i="1"/>
  <c r="H46" i="1"/>
  <c r="L46" i="1"/>
  <c r="P46" i="1"/>
  <c r="H54" i="1"/>
  <c r="L54" i="1"/>
  <c r="P54" i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E27" i="1"/>
  <c r="E29" i="1" s="1"/>
  <c r="E51" i="1" l="1"/>
  <c r="E49" i="1"/>
  <c r="E47" i="1"/>
  <c r="E55" i="1"/>
  <c r="E50" i="1"/>
  <c r="E48" i="1"/>
  <c r="F25" i="1"/>
  <c r="F27" i="1" s="1"/>
  <c r="G23" i="1" l="1"/>
  <c r="G25" i="1" s="1"/>
  <c r="G27" i="1" s="1"/>
  <c r="F29" i="1"/>
  <c r="E32" i="1"/>
  <c r="E33" i="1"/>
  <c r="E44" i="1" s="1"/>
  <c r="F55" i="1" l="1"/>
  <c r="F50" i="1"/>
  <c r="F48" i="1"/>
  <c r="F47" i="1"/>
  <c r="F51" i="1"/>
  <c r="F49" i="1"/>
  <c r="H23" i="1"/>
  <c r="H25" i="1" s="1"/>
  <c r="H27" i="1" s="1"/>
  <c r="G29" i="1"/>
  <c r="E37" i="1"/>
  <c r="E38" i="1"/>
  <c r="E39" i="1"/>
  <c r="E40" i="1"/>
  <c r="E36" i="1"/>
  <c r="F32" i="1"/>
  <c r="F33" i="1"/>
  <c r="F44" i="1" s="1"/>
  <c r="G55" i="1" l="1"/>
  <c r="G51" i="1"/>
  <c r="G50" i="1"/>
  <c r="G49" i="1"/>
  <c r="G48" i="1"/>
  <c r="G47" i="1"/>
  <c r="E52" i="1"/>
  <c r="G33" i="1"/>
  <c r="G44" i="1" s="1"/>
  <c r="G32" i="1"/>
  <c r="I23" i="1"/>
  <c r="I25" i="1" s="1"/>
  <c r="I27" i="1" s="1"/>
  <c r="H29" i="1"/>
  <c r="E41" i="1"/>
  <c r="F37" i="1"/>
  <c r="F40" i="1"/>
  <c r="F36" i="1"/>
  <c r="F39" i="1"/>
  <c r="F38" i="1"/>
  <c r="E19" i="1" l="1"/>
  <c r="H55" i="1"/>
  <c r="H51" i="1"/>
  <c r="H50" i="1"/>
  <c r="H49" i="1"/>
  <c r="H48" i="1"/>
  <c r="H47" i="1"/>
  <c r="F52" i="1"/>
  <c r="G40" i="1"/>
  <c r="G38" i="1"/>
  <c r="H33" i="1"/>
  <c r="H44" i="1" s="1"/>
  <c r="G39" i="1"/>
  <c r="G36" i="1"/>
  <c r="G37" i="1"/>
  <c r="H32" i="1"/>
  <c r="J23" i="1"/>
  <c r="J25" i="1" s="1"/>
  <c r="J27" i="1" s="1"/>
  <c r="I29" i="1"/>
  <c r="F41" i="1"/>
  <c r="F19" i="1" l="1"/>
  <c r="I55" i="1"/>
  <c r="I51" i="1"/>
  <c r="I50" i="1"/>
  <c r="I48" i="1"/>
  <c r="I49" i="1"/>
  <c r="I47" i="1"/>
  <c r="G52" i="1"/>
  <c r="H37" i="1"/>
  <c r="G41" i="1"/>
  <c r="H38" i="1"/>
  <c r="H40" i="1"/>
  <c r="I33" i="1"/>
  <c r="I44" i="1" s="1"/>
  <c r="H39" i="1"/>
  <c r="H36" i="1"/>
  <c r="I32" i="1"/>
  <c r="K23" i="1"/>
  <c r="K25" i="1" s="1"/>
  <c r="K27" i="1" s="1"/>
  <c r="J29" i="1"/>
  <c r="G19" i="1" l="1"/>
  <c r="J51" i="1"/>
  <c r="J49" i="1"/>
  <c r="J55" i="1"/>
  <c r="J50" i="1"/>
  <c r="J48" i="1"/>
  <c r="J47" i="1"/>
  <c r="H52" i="1"/>
  <c r="I40" i="1"/>
  <c r="I38" i="1"/>
  <c r="J33" i="1"/>
  <c r="J44" i="1" s="1"/>
  <c r="H41" i="1"/>
  <c r="J32" i="1"/>
  <c r="I36" i="1"/>
  <c r="I37" i="1"/>
  <c r="I39" i="1"/>
  <c r="L23" i="1"/>
  <c r="L25" i="1" s="1"/>
  <c r="L27" i="1" s="1"/>
  <c r="K29" i="1"/>
  <c r="H19" i="1" l="1"/>
  <c r="K55" i="1"/>
  <c r="K51" i="1"/>
  <c r="K50" i="1"/>
  <c r="K49" i="1"/>
  <c r="K48" i="1"/>
  <c r="K47" i="1"/>
  <c r="I52" i="1"/>
  <c r="J37" i="1"/>
  <c r="J39" i="1"/>
  <c r="J36" i="1"/>
  <c r="J40" i="1"/>
  <c r="J38" i="1"/>
  <c r="I41" i="1"/>
  <c r="K33" i="1"/>
  <c r="K44" i="1" s="1"/>
  <c r="K32" i="1"/>
  <c r="M23" i="1"/>
  <c r="M25" i="1" s="1"/>
  <c r="M27" i="1" s="1"/>
  <c r="L29" i="1"/>
  <c r="I19" i="1" l="1"/>
  <c r="L55" i="1"/>
  <c r="L51" i="1"/>
  <c r="L50" i="1"/>
  <c r="L49" i="1"/>
  <c r="L48" i="1"/>
  <c r="L47" i="1"/>
  <c r="J52" i="1"/>
  <c r="K40" i="1"/>
  <c r="J41" i="1"/>
  <c r="L32" i="1"/>
  <c r="K39" i="1"/>
  <c r="K38" i="1"/>
  <c r="K36" i="1"/>
  <c r="L33" i="1"/>
  <c r="L44" i="1" s="1"/>
  <c r="K37" i="1"/>
  <c r="N23" i="1"/>
  <c r="N25" i="1" s="1"/>
  <c r="N27" i="1" s="1"/>
  <c r="M29" i="1"/>
  <c r="J19" i="1" l="1"/>
  <c r="M55" i="1"/>
  <c r="M51" i="1"/>
  <c r="M49" i="1"/>
  <c r="M47" i="1"/>
  <c r="M50" i="1"/>
  <c r="M48" i="1"/>
  <c r="K52" i="1"/>
  <c r="L37" i="1"/>
  <c r="L38" i="1"/>
  <c r="L39" i="1"/>
  <c r="L40" i="1"/>
  <c r="L36" i="1"/>
  <c r="M33" i="1"/>
  <c r="M44" i="1" s="1"/>
  <c r="K41" i="1"/>
  <c r="M32" i="1"/>
  <c r="O23" i="1"/>
  <c r="O25" i="1" s="1"/>
  <c r="O27" i="1" s="1"/>
  <c r="N29" i="1"/>
  <c r="K19" i="1" l="1"/>
  <c r="N55" i="1"/>
  <c r="N50" i="1"/>
  <c r="N48" i="1"/>
  <c r="N47" i="1"/>
  <c r="N51" i="1"/>
  <c r="N49" i="1"/>
  <c r="L52" i="1"/>
  <c r="M38" i="1"/>
  <c r="L41" i="1"/>
  <c r="M39" i="1"/>
  <c r="M36" i="1"/>
  <c r="M40" i="1"/>
  <c r="M37" i="1"/>
  <c r="N32" i="1"/>
  <c r="N33" i="1"/>
  <c r="N44" i="1" s="1"/>
  <c r="P23" i="1"/>
  <c r="P25" i="1" s="1"/>
  <c r="O29" i="1"/>
  <c r="L19" i="1" l="1"/>
  <c r="O55" i="1"/>
  <c r="O51" i="1"/>
  <c r="O50" i="1"/>
  <c r="O49" i="1"/>
  <c r="O48" i="1"/>
  <c r="O47" i="1"/>
  <c r="M52" i="1"/>
  <c r="N40" i="1"/>
  <c r="P27" i="1"/>
  <c r="P29" i="1" s="1"/>
  <c r="M41" i="1"/>
  <c r="N38" i="1"/>
  <c r="N37" i="1"/>
  <c r="N39" i="1"/>
  <c r="O33" i="1"/>
  <c r="O44" i="1" s="1"/>
  <c r="N36" i="1"/>
  <c r="O32" i="1"/>
  <c r="M19" i="1" l="1"/>
  <c r="P55" i="1"/>
  <c r="P51" i="1"/>
  <c r="P50" i="1"/>
  <c r="P49" i="1"/>
  <c r="P48" i="1"/>
  <c r="P47" i="1"/>
  <c r="N52" i="1"/>
  <c r="O40" i="1"/>
  <c r="P32" i="1"/>
  <c r="P33" i="1"/>
  <c r="P44" i="1" s="1"/>
  <c r="O39" i="1"/>
  <c r="N41" i="1"/>
  <c r="O38" i="1"/>
  <c r="O36" i="1"/>
  <c r="O37" i="1"/>
  <c r="N19" i="1" l="1"/>
  <c r="O52" i="1"/>
  <c r="P37" i="1"/>
  <c r="P40" i="1"/>
  <c r="P36" i="1"/>
  <c r="P38" i="1"/>
  <c r="P39" i="1"/>
  <c r="O41" i="1"/>
  <c r="O19" i="1" l="1"/>
  <c r="P52" i="1"/>
  <c r="P41" i="1"/>
  <c r="P19" i="1" l="1"/>
</calcChain>
</file>

<file path=xl/sharedStrings.xml><?xml version="1.0" encoding="utf-8"?>
<sst xmlns="http://schemas.openxmlformats.org/spreadsheetml/2006/main" count="69" uniqueCount="58">
  <si>
    <t>Total users - prior month</t>
  </si>
  <si>
    <t>Total users - current month</t>
  </si>
  <si>
    <t>New signups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</si>
  <si>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</si>
  <si>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</si>
  <si>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</si>
  <si>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</si>
  <si>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</si>
  <si>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</si>
  <si>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</si>
  <si>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</si>
  <si>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</si>
  <si>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</si>
  <si>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</si>
  <si>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</si>
  <si>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Logins per month (avg)</t>
  </si>
  <si>
    <t xml:space="preserve">In a given month, what % of logins are unique users: </t>
  </si>
  <si>
    <t>Sign-ins with Cognito User Pool or Social Identity</t>
  </si>
  <si>
    <t>$ / MAU</t>
  </si>
  <si>
    <t>First 50,000 MAU</t>
  </si>
  <si>
    <t>Next 50,000 MAU</t>
  </si>
  <si>
    <t>Next 900,000 MAU</t>
  </si>
  <si>
    <t>Next 9,000,000 MAU</t>
  </si>
  <si>
    <t>Greater than 10,000,000 MAU</t>
  </si>
  <si>
    <t>Advanced Security Features</t>
  </si>
  <si>
    <t>Min</t>
  </si>
  <si>
    <t>Max</t>
  </si>
  <si>
    <t>Choice</t>
  </si>
  <si>
    <t>Yes</t>
  </si>
  <si>
    <t>No</t>
  </si>
  <si>
    <t>Signups and Total Users</t>
  </si>
  <si>
    <t>Growth rate in signups per month</t>
  </si>
  <si>
    <t>New signups in month 1</t>
  </si>
  <si>
    <t>Cost sub-total</t>
  </si>
  <si>
    <t>MAUs for Cognito User Pool / Social Provider</t>
  </si>
  <si>
    <t>MAUs for Custom SAML / OIDC</t>
  </si>
  <si>
    <t>https://aws.amazon.com/sns/sms-pricing/</t>
  </si>
  <si>
    <t>$ / message</t>
  </si>
  <si>
    <t>SMS Messaging for multi-factor or phone number validation</t>
  </si>
  <si>
    <t>SMS cost</t>
  </si>
  <si>
    <t>Login rate per month</t>
  </si>
  <si>
    <t>unique, aka Monthly Active Users (MAUs) / month</t>
  </si>
  <si>
    <t>Will you use Cognito advanced security?</t>
  </si>
  <si>
    <t>Total cost (per below):</t>
  </si>
  <si>
    <t>Sign-ins with custom SAML / OIDC Provider (first 50 MAUs are free)</t>
  </si>
  <si>
    <t xml:space="preserve">This spreadsheet is meant as an example analysis and actual costs will depend on usage and configuration. </t>
  </si>
  <si>
    <t>The type of MAU effects cost:</t>
  </si>
  <si>
    <t>Yellow cells are adjustable inputs:</t>
  </si>
  <si>
    <t>Login rate per month (of total users, how many log in or otherwise have at least 1 cognito event per month)</t>
  </si>
  <si>
    <t>On average, how many SMS messages will you send per active monthly user:</t>
  </si>
  <si>
    <t>% of users with custom SAML or OIDC provider</t>
  </si>
  <si>
    <t>% of users with Cognito User Pool or Social Provider</t>
  </si>
  <si>
    <t>Pricing was based on 4/21/2020 for us-east-1</t>
  </si>
  <si>
    <t>Please carefully review; you are responsible for ensuring accuracy of formulas and completeness of the analysis.</t>
  </si>
  <si>
    <t>Beginning # of users (e.g. for a migration)</t>
  </si>
  <si>
    <t>&lt;-- do not change, calculated from above</t>
  </si>
  <si>
    <t>https://aws.amazon.com/cognito/pricing/</t>
  </si>
  <si>
    <t>Note - this spreadsheet does not factor in other service costs, such as the cost of Lambda functions used for custom Cognito hooks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</si>
</sst>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3" borderId="0" xfId="0" applyFill="1"/>
    <xf numFmtId="0" fontId="0" fillId="3" borderId="0" xfId="0" applyFont="1" applyFill="1"/>
    <xf numFmtId="164" fontId="0" fillId="3" borderId="0" xfId="1" applyNumberFormat="1" applyFont="1" applyFill="1"/>
    <xf numFmtId="0" fontId="0" fillId="3" borderId="1" xfId="0" applyFont="1" applyFill="1" applyBorder="1"/>
    <xf numFmtId="0" fontId="0" fillId="3" borderId="0" xfId="0" applyFont="1" applyFill="1" applyBorder="1"/>
    <xf numFmtId="164" fontId="0" fillId="3" borderId="1" xfId="1" applyNumberFormat="1" applyFont="1" applyFill="1" applyBorder="1"/>
    <xf numFmtId="0" fontId="2" fillId="3" borderId="0" xfId="0" applyFont="1" applyFill="1"/>
    <xf numFmtId="0" fontId="5" fillId="3" borderId="0" xfId="0" applyFont="1" applyFill="1"/>
    <xf numFmtId="0" fontId="2" fillId="3" borderId="0" xfId="0" applyFont="1" applyFill="1" applyBorder="1"/>
    <xf numFmtId="43" fontId="0" fillId="3" borderId="0" xfId="1" applyFont="1" applyFill="1"/>
    <xf numFmtId="165" fontId="0" fillId="3" borderId="0" xfId="1" applyNumberFormat="1" applyFont="1" applyFill="1"/>
    <xf numFmtId="0" fontId="0" fillId="3" borderId="1" xfId="0" applyFill="1" applyBorder="1"/>
    <xf numFmtId="0" fontId="2" fillId="3" borderId="0" xfId="0" applyFont="1" applyFill="1" applyAlignment="1">
      <alignment horizontal="center"/>
    </xf>
    <xf numFmtId="164" fontId="2" fillId="3" borderId="0" xfId="1" applyNumberFormat="1" applyFont="1" applyFill="1"/>
    <xf numFmtId="43" fontId="0" fillId="3" borderId="1" xfId="1" applyFont="1" applyFill="1" applyBorder="1"/>
    <xf numFmtId="0" fontId="0" fillId="3" borderId="2" xfId="0" applyFont="1" applyFill="1" applyBorder="1"/>
    <xf numFmtId="0" fontId="0" fillId="3" borderId="2" xfId="0" applyFill="1" applyBorder="1"/>
    <xf numFmtId="164" fontId="0" fillId="2" borderId="2" xfId="1" applyNumberFormat="1" applyFont="1" applyFill="1" applyBorder="1"/>
    <xf numFmtId="9" fontId="0" fillId="2" borderId="2" xfId="0" applyNumberFormat="1" applyFill="1" applyBorder="1"/>
    <xf numFmtId="10" fontId="0" fillId="2" borderId="2" xfId="2" applyNumberFormat="1" applyFont="1" applyFill="1" applyBorder="1"/>
    <xf numFmtId="0" fontId="0" fillId="3" borderId="0" xfId="0" applyFill="1" applyBorder="1"/>
    <xf numFmtId="10" fontId="0" fillId="3" borderId="2" xfId="2" applyNumberFormat="1" applyFont="1" applyFill="1" applyBorder="1"/>
    <xf numFmtId="165" fontId="0" fillId="3" borderId="1" xfId="1" applyNumberFormat="1" applyFont="1" applyFill="1" applyBorder="1"/>
    <xf numFmtId="165" fontId="2" fillId="3" borderId="0" xfId="1" applyNumberFormat="1" applyFont="1" applyFill="1"/>
    <xf numFmtId="43" fontId="2" fillId="3" borderId="0" xfId="1" applyFont="1" applyFill="1"/>
    <xf numFmtId="0" fontId="2" fillId="3" borderId="3" xfId="0" applyFont="1" applyFill="1" applyBorder="1"/>
    <xf numFmtId="0" fontId="0" fillId="3" borderId="3" xfId="0" applyFill="1" applyBorder="1"/>
    <xf numFmtId="164" fontId="0" fillId="3" borderId="3" xfId="0" applyNumberFormat="1" applyFill="1" applyBorder="1"/>
    <xf numFmtId="0" fontId="6" fillId="3" borderId="0" xfId="0" applyFont="1" applyFill="1"/>
    <xf numFmtId="10" fontId="5" fillId="3" borderId="0" xfId="0" applyNumberFormat="1" applyFont="1" applyFill="1"/>
    <xf numFmtId="164" fontId="5" fillId="3" borderId="0" xfId="0" applyNumberFormat="1" applyFont="1" applyFill="1"/>
    <xf numFmtId="164" fontId="0" fillId="3" borderId="0" xfId="0" applyNumberFormat="1" applyFill="1" applyBorder="1"/>
    <xf numFmtId="0" fontId="3" fillId="0" borderId="0" xfId="3"/>
    <xf numFmtId="9" fontId="5" fillId="3" borderId="0" xfId="0" applyNumberFormat="1" applyFont="1" applyFill="1"/>
    <xf numFmtId="0" fontId="5" fillId="3" borderId="1" xfId="0" applyFont="1" applyFill="1" applyBorder="1"/>
    <xf numFmtId="10" fontId="5" fillId="3" borderId="1" xfId="0" applyNumberFormat="1" applyFont="1" applyFill="1" applyBorder="1"/>
    <xf numFmtId="10" fontId="5" fillId="3" borderId="1" xfId="2" applyNumberFormat="1" applyFont="1" applyFill="1" applyBorder="1"/>
    <xf numFmtId="0" fontId="0" fillId="2" borderId="2" xfId="0" applyFont="1" applyFill="1" applyBorder="1" applyAlignment="1">
      <alignment horizontal="center"/>
    </xf>
    <xf numFmtId="164" fontId="2" fillId="3" borderId="3" xfId="1" applyNumberFormat="1" applyFont="1" applyFill="1" applyBorder="1"/>
    <xf numFmtId="165" fontId="1" fillId="3" borderId="3" xfId="1" applyNumberFormat="1" applyFont="1" applyFill="1" applyBorder="1"/>
    <xf numFmtId="43" fontId="1" fillId="3" borderId="3" xfId="1" applyFont="1" applyFill="1" applyBorder="1"/>
    <xf numFmtId="164" fontId="2" fillId="3" borderId="0" xfId="0" applyNumberFormat="1" applyFont="1" applyFill="1"/>
    <xf numFmtId="43" fontId="0" fillId="3" borderId="3" xfId="0" applyNumberFormat="1" applyFill="1" applyBorder="1"/>
    <xf numFmtId="0" fontId="0" fillId="3" borderId="2" xfId="0" applyFont="1" applyFill="1" applyBorder="1" applyAlignment="1">
      <alignment wrapText="1"/>
    </xf>
    <xf numFmtId="0" fontId="2" fillId="4" borderId="4" xfId="0" applyFont="1" applyFill="1" applyBorder="1"/>
    <xf numFmtId="0" fontId="0" fillId="4" borderId="4" xfId="0" applyFill="1" applyBorder="1"/>
    <xf numFmtId="0" fontId="0" fillId="4" borderId="4" xfId="0" applyFont="1" applyFill="1" applyBorder="1"/>
    <xf numFmtId="164" fontId="0" fillId="4" borderId="4" xfId="1" applyNumberFormat="1" applyFont="1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ws.amazon.com/cognito/pricing/" TargetMode="External"/><Relationship Id="rId1" Type="http://schemas.openxmlformats.org/officeDocument/2006/relationships/hyperlink" Target="https://aws.amazon.com/sns/sms-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45E8-F814-E542-A1F9-C8897DB4979F}">
  <dimension ref="A1:P57"/>
  <sheetViews>
    <sheetView tabSelected="1" zoomScale="140" zoomScaleNormal="140" workbookViewId="0">
      <selection activeCell="A6" sqref="A6"/>
    </sheetView>
  </sheetViews>
  <sheetFormatPr baseColWidth="10" defaultRowHeight="16" x14ac:dyDescent="0.2"/>
  <cols>
    <col min="1" max="1" width="66.83203125" style="1" customWidth="1"/>
    <col min="2" max="2" width="11.83203125" style="1" hidden="1" customWidth="1"/>
    <col min="3" max="3" width="4.33203125" style="1" hidden="1" customWidth="1"/>
    <col min="4" max="4" width="11.33203125" style="1" bestFit="1" customWidth="1"/>
    <col min="5" max="6" width="11.6640625" style="1" customWidth="1"/>
    <col min="7" max="16" width="10.83203125" style="1" bestFit="1" customWidth="1"/>
    <col min="17" max="16384" width="10.83203125" style="1"/>
  </cols>
  <sheetData>
    <row r="1" spans="1:5" x14ac:dyDescent="0.2">
      <c r="A1" s="8" t="s">
        <v>45</v>
      </c>
    </row>
    <row r="2" spans="1:5" x14ac:dyDescent="0.2">
      <c r="A2" s="8" t="s">
        <v>53</v>
      </c>
    </row>
    <row r="3" spans="1:5" x14ac:dyDescent="0.2">
      <c r="A3" s="8" t="s">
        <v>52</v>
      </c>
    </row>
    <row r="4" spans="1:5" x14ac:dyDescent="0.2">
      <c r="A4" s="8"/>
    </row>
    <row r="5" spans="1:5" x14ac:dyDescent="0.2">
      <c r="A5" s="8" t="s">
        <v>57</v>
      </c>
    </row>
    <row r="7" spans="1:5" x14ac:dyDescent="0.2">
      <c r="A7" s="7" t="s">
        <v>47</v>
      </c>
    </row>
    <row r="8" spans="1:5" x14ac:dyDescent="0.2">
      <c r="A8" s="16" t="s">
        <v>54</v>
      </c>
      <c r="B8" s="17"/>
      <c r="C8" s="17"/>
      <c r="D8" s="18">
        <v>1000000</v>
      </c>
    </row>
    <row r="9" spans="1:5" x14ac:dyDescent="0.2">
      <c r="A9" s="16" t="s">
        <v>32</v>
      </c>
      <c r="B9" s="17"/>
      <c r="C9" s="17"/>
      <c r="D9" s="18">
        <v>10000</v>
      </c>
    </row>
    <row r="10" spans="1:5" x14ac:dyDescent="0.2">
      <c r="A10" s="16" t="s">
        <v>31</v>
      </c>
      <c r="B10" s="17"/>
      <c r="C10" s="17"/>
      <c r="D10" s="19">
        <v>0.05</v>
      </c>
    </row>
    <row r="11" spans="1:5" ht="34" x14ac:dyDescent="0.2">
      <c r="A11" s="44" t="s">
        <v>48</v>
      </c>
      <c r="B11" s="17"/>
      <c r="C11" s="17"/>
      <c r="D11" s="20">
        <v>0.15</v>
      </c>
      <c r="E11" s="8"/>
    </row>
    <row r="12" spans="1:5" x14ac:dyDescent="0.2">
      <c r="A12" s="16" t="s">
        <v>49</v>
      </c>
      <c r="B12" s="17"/>
      <c r="C12" s="17"/>
      <c r="D12" s="20">
        <v>0.5</v>
      </c>
      <c r="E12" s="8"/>
    </row>
    <row r="13" spans="1:5" x14ac:dyDescent="0.2">
      <c r="A13" s="16" t="s">
        <v>51</v>
      </c>
      <c r="B13" s="17"/>
      <c r="C13" s="17"/>
      <c r="D13" s="20">
        <v>0.8</v>
      </c>
      <c r="E13" s="8"/>
    </row>
    <row r="14" spans="1:5" x14ac:dyDescent="0.2">
      <c r="A14" s="16" t="s">
        <v>50</v>
      </c>
      <c r="B14" s="17"/>
      <c r="C14" s="17"/>
      <c r="D14" s="22">
        <f>1-D13</f>
        <v>0.19999999999999996</v>
      </c>
      <c r="E14" s="8" t="s">
        <v>55</v>
      </c>
    </row>
    <row r="15" spans="1:5" x14ac:dyDescent="0.2">
      <c r="A15" s="16" t="s">
        <v>42</v>
      </c>
      <c r="B15" s="17"/>
      <c r="C15" s="17"/>
      <c r="D15" s="38" t="s">
        <v>28</v>
      </c>
      <c r="E15" s="8"/>
    </row>
    <row r="16" spans="1:5" x14ac:dyDescent="0.2">
      <c r="A16" s="33" t="s">
        <v>56</v>
      </c>
      <c r="B16" s="21"/>
      <c r="C16" s="21"/>
      <c r="D16" s="5"/>
    </row>
    <row r="17" spans="1:16" x14ac:dyDescent="0.2">
      <c r="B17" s="21"/>
      <c r="C17" s="21"/>
      <c r="D17" s="5"/>
    </row>
    <row r="18" spans="1:16" s="51" customFormat="1" x14ac:dyDescent="0.2">
      <c r="A18" s="49"/>
      <c r="B18" s="50"/>
      <c r="C18" s="50"/>
      <c r="D18" s="49"/>
      <c r="E18" s="13" t="str">
        <f>E22</f>
        <v>Month 1</v>
      </c>
      <c r="F18" s="13" t="str">
        <f t="shared" ref="F18:P18" si="0">F22</f>
        <v>Month 2</v>
      </c>
      <c r="G18" s="13" t="str">
        <f t="shared" si="0"/>
        <v>Month 3</v>
      </c>
      <c r="H18" s="13" t="str">
        <f t="shared" si="0"/>
        <v>Month 4</v>
      </c>
      <c r="I18" s="13" t="str">
        <f t="shared" si="0"/>
        <v>Month 5</v>
      </c>
      <c r="J18" s="13" t="str">
        <f t="shared" si="0"/>
        <v>Month 6</v>
      </c>
      <c r="K18" s="13" t="str">
        <f t="shared" si="0"/>
        <v>Month 7</v>
      </c>
      <c r="L18" s="13" t="str">
        <f t="shared" si="0"/>
        <v>Month 8</v>
      </c>
      <c r="M18" s="13" t="str">
        <f t="shared" si="0"/>
        <v>Month 9</v>
      </c>
      <c r="N18" s="13" t="str">
        <f t="shared" si="0"/>
        <v>Month 10</v>
      </c>
      <c r="O18" s="13" t="str">
        <f t="shared" si="0"/>
        <v>Month 11</v>
      </c>
      <c r="P18" s="13" t="str">
        <f t="shared" si="0"/>
        <v>Month 12</v>
      </c>
    </row>
    <row r="19" spans="1:16" ht="17" thickBot="1" x14ac:dyDescent="0.25">
      <c r="A19" s="45" t="s">
        <v>43</v>
      </c>
      <c r="B19" s="46"/>
      <c r="C19" s="46"/>
      <c r="D19" s="47"/>
      <c r="E19" s="48">
        <f>E41+E44+E52+E55</f>
        <v>6588.3429999999998</v>
      </c>
      <c r="F19" s="48">
        <f t="shared" ref="F19:P19" si="1">F41+F44+F52+F55</f>
        <v>6635.37565</v>
      </c>
      <c r="G19" s="48">
        <f t="shared" si="1"/>
        <v>6684.759932500001</v>
      </c>
      <c r="H19" s="48">
        <f t="shared" si="1"/>
        <v>6736.613429125</v>
      </c>
      <c r="I19" s="48">
        <f t="shared" si="1"/>
        <v>6791.0596005812495</v>
      </c>
      <c r="J19" s="48">
        <f t="shared" si="1"/>
        <v>6848.2280806103136</v>
      </c>
      <c r="K19" s="48">
        <f t="shared" si="1"/>
        <v>6908.2549846408274</v>
      </c>
      <c r="L19" s="48">
        <f t="shared" si="1"/>
        <v>6971.2832338728695</v>
      </c>
      <c r="M19" s="48">
        <f t="shared" si="1"/>
        <v>7037.4628955665139</v>
      </c>
      <c r="N19" s="48">
        <f t="shared" si="1"/>
        <v>7106.9515403448386</v>
      </c>
      <c r="O19" s="48">
        <f t="shared" si="1"/>
        <v>7179.9146173620802</v>
      </c>
      <c r="P19" s="48">
        <f t="shared" si="1"/>
        <v>7256.5258482301842</v>
      </c>
    </row>
    <row r="20" spans="1:16" ht="17" thickTop="1" x14ac:dyDescent="0.2">
      <c r="A20" s="5"/>
      <c r="B20" s="21"/>
      <c r="C20" s="21"/>
      <c r="D20" s="5"/>
    </row>
    <row r="22" spans="1:16" s="51" customFormat="1" x14ac:dyDescent="0.2">
      <c r="A22" s="52" t="s">
        <v>30</v>
      </c>
      <c r="E22" s="13" t="s">
        <v>3</v>
      </c>
      <c r="F22" s="13" t="s">
        <v>4</v>
      </c>
      <c r="G22" s="13" t="s">
        <v>5</v>
      </c>
      <c r="H22" s="13" t="s">
        <v>6</v>
      </c>
      <c r="I22" s="13" t="s">
        <v>7</v>
      </c>
      <c r="J22" s="13" t="s">
        <v>8</v>
      </c>
      <c r="K22" s="13" t="s">
        <v>9</v>
      </c>
      <c r="L22" s="13" t="s">
        <v>10</v>
      </c>
      <c r="M22" s="13" t="s">
        <v>11</v>
      </c>
      <c r="N22" s="13" t="s">
        <v>12</v>
      </c>
      <c r="O22" s="13" t="s">
        <v>13</v>
      </c>
      <c r="P22" s="13" t="s">
        <v>14</v>
      </c>
    </row>
    <row r="23" spans="1:16" x14ac:dyDescent="0.2">
      <c r="A23" s="2" t="s">
        <v>0</v>
      </c>
      <c r="B23" s="2"/>
      <c r="C23" s="2"/>
      <c r="E23" s="3">
        <f>$D$8</f>
        <v>1000000</v>
      </c>
      <c r="F23" s="3">
        <f t="shared" ref="F23:P23" si="2">E25</f>
        <v>1010000</v>
      </c>
      <c r="G23" s="3">
        <f t="shared" si="2"/>
        <v>1020500</v>
      </c>
      <c r="H23" s="3">
        <f t="shared" si="2"/>
        <v>1031525</v>
      </c>
      <c r="I23" s="3">
        <f t="shared" si="2"/>
        <v>1043101.25</v>
      </c>
      <c r="J23" s="3">
        <f t="shared" si="2"/>
        <v>1055256.3125</v>
      </c>
      <c r="K23" s="3">
        <f t="shared" si="2"/>
        <v>1068019.128125</v>
      </c>
      <c r="L23" s="3">
        <f t="shared" si="2"/>
        <v>1081420.0845312499</v>
      </c>
      <c r="M23" s="3">
        <f t="shared" si="2"/>
        <v>1095491.0887578125</v>
      </c>
      <c r="N23" s="3">
        <f t="shared" si="2"/>
        <v>1110265.6431957032</v>
      </c>
      <c r="O23" s="3">
        <f t="shared" si="2"/>
        <v>1125778.9253554884</v>
      </c>
      <c r="P23" s="3">
        <f t="shared" si="2"/>
        <v>1142067.8716232628</v>
      </c>
    </row>
    <row r="24" spans="1:16" x14ac:dyDescent="0.2">
      <c r="A24" s="4" t="s">
        <v>2</v>
      </c>
      <c r="B24" s="5"/>
      <c r="C24" s="5"/>
      <c r="D24" s="12"/>
      <c r="E24" s="6">
        <f>$D$9</f>
        <v>10000</v>
      </c>
      <c r="F24" s="6">
        <f t="shared" ref="F24:P24" si="3">E24*(1+$D$10)</f>
        <v>10500</v>
      </c>
      <c r="G24" s="6">
        <f t="shared" si="3"/>
        <v>11025</v>
      </c>
      <c r="H24" s="6">
        <f t="shared" si="3"/>
        <v>11576.25</v>
      </c>
      <c r="I24" s="6">
        <f t="shared" si="3"/>
        <v>12155.0625</v>
      </c>
      <c r="J24" s="6">
        <f t="shared" si="3"/>
        <v>12762.815625000001</v>
      </c>
      <c r="K24" s="6">
        <f t="shared" si="3"/>
        <v>13400.956406250001</v>
      </c>
      <c r="L24" s="6">
        <f t="shared" si="3"/>
        <v>14071.004226562502</v>
      </c>
      <c r="M24" s="6">
        <f t="shared" si="3"/>
        <v>14774.554437890627</v>
      </c>
      <c r="N24" s="6">
        <f t="shared" si="3"/>
        <v>15513.28215978516</v>
      </c>
      <c r="O24" s="6">
        <f t="shared" si="3"/>
        <v>16288.946267774418</v>
      </c>
      <c r="P24" s="6">
        <f t="shared" si="3"/>
        <v>17103.393581163138</v>
      </c>
    </row>
    <row r="25" spans="1:16" x14ac:dyDescent="0.2">
      <c r="A25" s="7" t="s">
        <v>1</v>
      </c>
      <c r="B25" s="7"/>
      <c r="C25" s="7"/>
      <c r="E25" s="14">
        <f t="shared" ref="E25:P25" si="4">SUM(E23:E24)</f>
        <v>1010000</v>
      </c>
      <c r="F25" s="14">
        <f t="shared" si="4"/>
        <v>1020500</v>
      </c>
      <c r="G25" s="14">
        <f t="shared" si="4"/>
        <v>1031525</v>
      </c>
      <c r="H25" s="14">
        <f t="shared" si="4"/>
        <v>1043101.25</v>
      </c>
      <c r="I25" s="14">
        <f t="shared" si="4"/>
        <v>1055256.3125</v>
      </c>
      <c r="J25" s="14">
        <f t="shared" si="4"/>
        <v>1068019.128125</v>
      </c>
      <c r="K25" s="14">
        <f t="shared" si="4"/>
        <v>1081420.0845312499</v>
      </c>
      <c r="L25" s="14">
        <f t="shared" si="4"/>
        <v>1095491.0887578125</v>
      </c>
      <c r="M25" s="14">
        <f t="shared" si="4"/>
        <v>1110265.6431957032</v>
      </c>
      <c r="N25" s="14">
        <f t="shared" si="4"/>
        <v>1125778.9253554884</v>
      </c>
      <c r="O25" s="14">
        <f t="shared" si="4"/>
        <v>1142067.8716232628</v>
      </c>
      <c r="P25" s="14">
        <f t="shared" si="4"/>
        <v>1159171.2652044259</v>
      </c>
    </row>
    <row r="26" spans="1:16" s="8" customFormat="1" x14ac:dyDescent="0.2">
      <c r="A26" s="35" t="s">
        <v>40</v>
      </c>
      <c r="B26" s="35"/>
      <c r="C26" s="35"/>
      <c r="D26" s="35"/>
      <c r="E26" s="36">
        <f>$D$11</f>
        <v>0.15</v>
      </c>
      <c r="F26" s="37">
        <f>D11</f>
        <v>0.15</v>
      </c>
      <c r="G26" s="37">
        <f t="shared" ref="G26:P26" si="5">F26</f>
        <v>0.15</v>
      </c>
      <c r="H26" s="37">
        <f t="shared" si="5"/>
        <v>0.15</v>
      </c>
      <c r="I26" s="37">
        <f t="shared" si="5"/>
        <v>0.15</v>
      </c>
      <c r="J26" s="37">
        <f t="shared" si="5"/>
        <v>0.15</v>
      </c>
      <c r="K26" s="37">
        <f t="shared" si="5"/>
        <v>0.15</v>
      </c>
      <c r="L26" s="37">
        <f t="shared" si="5"/>
        <v>0.15</v>
      </c>
      <c r="M26" s="37">
        <f t="shared" si="5"/>
        <v>0.15</v>
      </c>
      <c r="N26" s="37">
        <f t="shared" si="5"/>
        <v>0.15</v>
      </c>
      <c r="O26" s="37">
        <f t="shared" si="5"/>
        <v>0.15</v>
      </c>
      <c r="P26" s="37">
        <f t="shared" si="5"/>
        <v>0.15</v>
      </c>
    </row>
    <row r="27" spans="1:16" x14ac:dyDescent="0.2">
      <c r="A27" s="7" t="s">
        <v>15</v>
      </c>
      <c r="B27" s="7"/>
      <c r="C27" s="7"/>
      <c r="E27" s="3">
        <f>E25*E26</f>
        <v>151500</v>
      </c>
      <c r="F27" s="3">
        <f t="shared" ref="F27:P27" si="6">F25*F26</f>
        <v>153075</v>
      </c>
      <c r="G27" s="3">
        <f t="shared" si="6"/>
        <v>154728.75</v>
      </c>
      <c r="H27" s="3">
        <f t="shared" si="6"/>
        <v>156465.1875</v>
      </c>
      <c r="I27" s="3">
        <f t="shared" si="6"/>
        <v>158288.44687499999</v>
      </c>
      <c r="J27" s="3">
        <f t="shared" si="6"/>
        <v>160202.86921875001</v>
      </c>
      <c r="K27" s="3">
        <f t="shared" si="6"/>
        <v>162213.0126796875</v>
      </c>
      <c r="L27" s="3">
        <f t="shared" si="6"/>
        <v>164323.66331367186</v>
      </c>
      <c r="M27" s="3">
        <f t="shared" si="6"/>
        <v>166539.84647935547</v>
      </c>
      <c r="N27" s="3">
        <f t="shared" si="6"/>
        <v>168866.83880332325</v>
      </c>
      <c r="O27" s="3">
        <f t="shared" si="6"/>
        <v>171310.18074348941</v>
      </c>
      <c r="P27" s="3">
        <f t="shared" si="6"/>
        <v>173875.68978066387</v>
      </c>
    </row>
    <row r="28" spans="1:16" s="8" customFormat="1" x14ac:dyDescent="0.2">
      <c r="A28" s="8" t="s">
        <v>16</v>
      </c>
      <c r="B28" s="29"/>
      <c r="C28" s="29"/>
      <c r="E28" s="34">
        <v>0.9</v>
      </c>
      <c r="F28" s="34">
        <f>E28</f>
        <v>0.9</v>
      </c>
      <c r="G28" s="34">
        <f t="shared" ref="G28:P28" si="7">F28</f>
        <v>0.9</v>
      </c>
      <c r="H28" s="34">
        <f t="shared" si="7"/>
        <v>0.9</v>
      </c>
      <c r="I28" s="34">
        <f t="shared" si="7"/>
        <v>0.9</v>
      </c>
      <c r="J28" s="34">
        <f t="shared" si="7"/>
        <v>0.9</v>
      </c>
      <c r="K28" s="34">
        <f t="shared" si="7"/>
        <v>0.9</v>
      </c>
      <c r="L28" s="34">
        <f t="shared" si="7"/>
        <v>0.9</v>
      </c>
      <c r="M28" s="34">
        <f t="shared" si="7"/>
        <v>0.9</v>
      </c>
      <c r="N28" s="34">
        <f t="shared" si="7"/>
        <v>0.9</v>
      </c>
      <c r="O28" s="34">
        <f t="shared" si="7"/>
        <v>0.9</v>
      </c>
      <c r="P28" s="34">
        <f t="shared" si="7"/>
        <v>0.9</v>
      </c>
    </row>
    <row r="29" spans="1:16" x14ac:dyDescent="0.2">
      <c r="A29" s="26" t="s">
        <v>41</v>
      </c>
      <c r="B29" s="26"/>
      <c r="C29" s="26"/>
      <c r="D29" s="27"/>
      <c r="E29" s="28">
        <f t="shared" ref="E29:P29" si="8">E28*E27</f>
        <v>136350</v>
      </c>
      <c r="F29" s="28">
        <f t="shared" si="8"/>
        <v>137767.5</v>
      </c>
      <c r="G29" s="28">
        <f t="shared" si="8"/>
        <v>139255.875</v>
      </c>
      <c r="H29" s="28">
        <f t="shared" si="8"/>
        <v>140818.66875000001</v>
      </c>
      <c r="I29" s="28">
        <f t="shared" si="8"/>
        <v>142459.60218749999</v>
      </c>
      <c r="J29" s="28">
        <f t="shared" si="8"/>
        <v>144182.58229687501</v>
      </c>
      <c r="K29" s="28">
        <f t="shared" si="8"/>
        <v>145991.71141171874</v>
      </c>
      <c r="L29" s="28">
        <f t="shared" si="8"/>
        <v>147891.29698230469</v>
      </c>
      <c r="M29" s="28">
        <f t="shared" si="8"/>
        <v>149885.86183141993</v>
      </c>
      <c r="N29" s="28">
        <f t="shared" si="8"/>
        <v>151980.15492299091</v>
      </c>
      <c r="O29" s="28">
        <f t="shared" si="8"/>
        <v>154179.16266914047</v>
      </c>
      <c r="P29" s="28">
        <f t="shared" si="8"/>
        <v>156488.12080259749</v>
      </c>
    </row>
    <row r="30" spans="1:16" x14ac:dyDescent="0.2">
      <c r="A30" s="9"/>
      <c r="B30" s="9"/>
      <c r="C30" s="9"/>
      <c r="D30" s="2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 x14ac:dyDescent="0.2">
      <c r="A31" s="9" t="s">
        <v>46</v>
      </c>
      <c r="B31" s="9"/>
      <c r="C31" s="9"/>
      <c r="D31" s="2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 x14ac:dyDescent="0.2">
      <c r="A32" s="8" t="s">
        <v>34</v>
      </c>
      <c r="B32" s="29"/>
      <c r="C32" s="29"/>
      <c r="D32" s="30">
        <f>$D$13</f>
        <v>0.8</v>
      </c>
      <c r="E32" s="31">
        <f>$D$32*E29</f>
        <v>109080</v>
      </c>
      <c r="F32" s="31">
        <f t="shared" ref="F32:P32" si="9">$D$32*F29</f>
        <v>110214</v>
      </c>
      <c r="G32" s="31">
        <f t="shared" si="9"/>
        <v>111404.70000000001</v>
      </c>
      <c r="H32" s="31">
        <f t="shared" si="9"/>
        <v>112654.93500000001</v>
      </c>
      <c r="I32" s="31">
        <f t="shared" si="9"/>
        <v>113967.68174999999</v>
      </c>
      <c r="J32" s="31">
        <f t="shared" si="9"/>
        <v>115346.06583750002</v>
      </c>
      <c r="K32" s="31">
        <f t="shared" si="9"/>
        <v>116793.369129375</v>
      </c>
      <c r="L32" s="31">
        <f t="shared" si="9"/>
        <v>118313.03758584376</v>
      </c>
      <c r="M32" s="31">
        <f t="shared" si="9"/>
        <v>119908.68946513595</v>
      </c>
      <c r="N32" s="31">
        <f t="shared" si="9"/>
        <v>121584.12393839273</v>
      </c>
      <c r="O32" s="31">
        <f t="shared" si="9"/>
        <v>123343.33013531238</v>
      </c>
      <c r="P32" s="31">
        <f t="shared" si="9"/>
        <v>125190.496642078</v>
      </c>
    </row>
    <row r="33" spans="1:16" x14ac:dyDescent="0.2">
      <c r="A33" s="8" t="s">
        <v>35</v>
      </c>
      <c r="B33" s="29"/>
      <c r="C33" s="29"/>
      <c r="D33" s="30">
        <f>D14</f>
        <v>0.19999999999999996</v>
      </c>
      <c r="E33" s="31">
        <f>$D$33*E29</f>
        <v>27269.999999999993</v>
      </c>
      <c r="F33" s="31">
        <f t="shared" ref="F33:P33" si="10">$D$33*F29</f>
        <v>27553.499999999993</v>
      </c>
      <c r="G33" s="31">
        <f t="shared" si="10"/>
        <v>27851.174999999996</v>
      </c>
      <c r="H33" s="31">
        <f t="shared" si="10"/>
        <v>28163.733749999996</v>
      </c>
      <c r="I33" s="31">
        <f t="shared" si="10"/>
        <v>28491.92043749999</v>
      </c>
      <c r="J33" s="31">
        <f t="shared" si="10"/>
        <v>28836.516459374998</v>
      </c>
      <c r="K33" s="31">
        <f t="shared" si="10"/>
        <v>29198.342282343743</v>
      </c>
      <c r="L33" s="31">
        <f t="shared" si="10"/>
        <v>29578.25939646093</v>
      </c>
      <c r="M33" s="31">
        <f t="shared" si="10"/>
        <v>29977.172366283979</v>
      </c>
      <c r="N33" s="31">
        <f t="shared" si="10"/>
        <v>30396.030984598176</v>
      </c>
      <c r="O33" s="31">
        <f t="shared" si="10"/>
        <v>30835.832533828088</v>
      </c>
      <c r="P33" s="31">
        <f t="shared" si="10"/>
        <v>31297.624160519492</v>
      </c>
    </row>
    <row r="35" spans="1:16" s="54" customFormat="1" x14ac:dyDescent="0.2">
      <c r="A35" s="53" t="s">
        <v>17</v>
      </c>
      <c r="B35" s="53" t="s">
        <v>25</v>
      </c>
      <c r="C35" s="53" t="s">
        <v>26</v>
      </c>
      <c r="D35" s="55" t="s">
        <v>18</v>
      </c>
      <c r="E35" s="56" t="str">
        <f>E$18</f>
        <v>Month 1</v>
      </c>
      <c r="F35" s="56" t="str">
        <f t="shared" ref="F35:P35" si="11">F$18</f>
        <v>Month 2</v>
      </c>
      <c r="G35" s="56" t="str">
        <f t="shared" si="11"/>
        <v>Month 3</v>
      </c>
      <c r="H35" s="56" t="str">
        <f t="shared" si="11"/>
        <v>Month 4</v>
      </c>
      <c r="I35" s="56" t="str">
        <f t="shared" si="11"/>
        <v>Month 5</v>
      </c>
      <c r="J35" s="56" t="str">
        <f t="shared" si="11"/>
        <v>Month 6</v>
      </c>
      <c r="K35" s="56" t="str">
        <f t="shared" si="11"/>
        <v>Month 7</v>
      </c>
      <c r="L35" s="56" t="str">
        <f t="shared" si="11"/>
        <v>Month 8</v>
      </c>
      <c r="M35" s="56" t="str">
        <f t="shared" si="11"/>
        <v>Month 9</v>
      </c>
      <c r="N35" s="56" t="str">
        <f t="shared" si="11"/>
        <v>Month 10</v>
      </c>
      <c r="O35" s="56" t="str">
        <f t="shared" si="11"/>
        <v>Month 11</v>
      </c>
      <c r="P35" s="56" t="str">
        <f t="shared" si="11"/>
        <v>Month 12</v>
      </c>
    </row>
    <row r="36" spans="1:16" x14ac:dyDescent="0.2">
      <c r="A36" s="2" t="s">
        <v>19</v>
      </c>
      <c r="B36" s="3">
        <v>0</v>
      </c>
      <c r="C36" s="3">
        <v>50000</v>
      </c>
      <c r="D36" s="10">
        <v>0</v>
      </c>
      <c r="E36" s="10">
        <f>IF(E$32&gt;$B36,IF(E$32&gt;$C36,$C36,E$32)-$B36,0)*$D36</f>
        <v>0</v>
      </c>
      <c r="F36" s="10">
        <f t="shared" ref="F36:P40" si="12">IF(F$32&gt;$B36,IF(F$32&gt;$C36,$C36,F$32)-$B36,0)*$D36</f>
        <v>0</v>
      </c>
      <c r="G36" s="10">
        <f t="shared" si="12"/>
        <v>0</v>
      </c>
      <c r="H36" s="10">
        <f t="shared" si="12"/>
        <v>0</v>
      </c>
      <c r="I36" s="10">
        <f t="shared" si="12"/>
        <v>0</v>
      </c>
      <c r="J36" s="10">
        <f t="shared" si="12"/>
        <v>0</v>
      </c>
      <c r="K36" s="10">
        <f t="shared" si="12"/>
        <v>0</v>
      </c>
      <c r="L36" s="10">
        <f t="shared" si="12"/>
        <v>0</v>
      </c>
      <c r="M36" s="10">
        <f t="shared" si="12"/>
        <v>0</v>
      </c>
      <c r="N36" s="10">
        <f t="shared" si="12"/>
        <v>0</v>
      </c>
      <c r="O36" s="10">
        <f t="shared" si="12"/>
        <v>0</v>
      </c>
      <c r="P36" s="10">
        <f t="shared" si="12"/>
        <v>0</v>
      </c>
    </row>
    <row r="37" spans="1:16" x14ac:dyDescent="0.2">
      <c r="A37" s="2" t="s">
        <v>20</v>
      </c>
      <c r="B37" s="3">
        <v>50000</v>
      </c>
      <c r="C37" s="3">
        <v>100000</v>
      </c>
      <c r="D37" s="11">
        <v>5.4999999999999997E-3</v>
      </c>
      <c r="E37" s="10">
        <f>IF(E$32&gt;$B37,IF(E$32&gt;$C37,$C37,E$32)-$B37,0)*$D37</f>
        <v>275</v>
      </c>
      <c r="F37" s="10">
        <f t="shared" si="12"/>
        <v>275</v>
      </c>
      <c r="G37" s="10">
        <f t="shared" si="12"/>
        <v>275</v>
      </c>
      <c r="H37" s="10">
        <f t="shared" si="12"/>
        <v>275</v>
      </c>
      <c r="I37" s="10">
        <f t="shared" si="12"/>
        <v>275</v>
      </c>
      <c r="J37" s="10">
        <f t="shared" si="12"/>
        <v>275</v>
      </c>
      <c r="K37" s="10">
        <f t="shared" si="12"/>
        <v>275</v>
      </c>
      <c r="L37" s="10">
        <f t="shared" si="12"/>
        <v>275</v>
      </c>
      <c r="M37" s="10">
        <f t="shared" si="12"/>
        <v>275</v>
      </c>
      <c r="N37" s="10">
        <f t="shared" si="12"/>
        <v>275</v>
      </c>
      <c r="O37" s="10">
        <f t="shared" si="12"/>
        <v>275</v>
      </c>
      <c r="P37" s="10">
        <f t="shared" si="12"/>
        <v>275</v>
      </c>
    </row>
    <row r="38" spans="1:16" x14ac:dyDescent="0.2">
      <c r="A38" s="2" t="s">
        <v>21</v>
      </c>
      <c r="B38" s="3">
        <v>100000</v>
      </c>
      <c r="C38" s="3">
        <v>1000000</v>
      </c>
      <c r="D38" s="11">
        <v>4.5999999999999999E-3</v>
      </c>
      <c r="E38" s="10">
        <f>IF(E$32&gt;$B38,IF(E$32&gt;$C38,$C38,E$32)-$B38,0)*$D38</f>
        <v>41.768000000000001</v>
      </c>
      <c r="F38" s="10">
        <f t="shared" si="12"/>
        <v>46.984400000000001</v>
      </c>
      <c r="G38" s="10">
        <f t="shared" si="12"/>
        <v>52.461620000000053</v>
      </c>
      <c r="H38" s="10">
        <f t="shared" si="12"/>
        <v>58.212701000000052</v>
      </c>
      <c r="I38" s="10">
        <f t="shared" si="12"/>
        <v>64.251336049999949</v>
      </c>
      <c r="J38" s="10">
        <f t="shared" si="12"/>
        <v>70.591902852500098</v>
      </c>
      <c r="K38" s="10">
        <f t="shared" si="12"/>
        <v>77.249497995125012</v>
      </c>
      <c r="L38" s="10">
        <f t="shared" si="12"/>
        <v>84.239972894881305</v>
      </c>
      <c r="M38" s="10">
        <f t="shared" si="12"/>
        <v>91.579971539625362</v>
      </c>
      <c r="N38" s="10">
        <f t="shared" si="12"/>
        <v>99.286970116606568</v>
      </c>
      <c r="O38" s="10">
        <f t="shared" si="12"/>
        <v>107.37931862243695</v>
      </c>
      <c r="P38" s="10">
        <f t="shared" si="12"/>
        <v>115.87628455355878</v>
      </c>
    </row>
    <row r="39" spans="1:16" x14ac:dyDescent="0.2">
      <c r="A39" s="2" t="s">
        <v>22</v>
      </c>
      <c r="B39" s="3">
        <v>1000000</v>
      </c>
      <c r="C39" s="3">
        <v>10000000</v>
      </c>
      <c r="D39" s="11">
        <v>3.2499999999999999E-3</v>
      </c>
      <c r="E39" s="10">
        <f>IF(E$32&gt;$B39,IF(E$32&gt;$C39,$C39,E$32)-$B39,0)*$D39</f>
        <v>0</v>
      </c>
      <c r="F39" s="10">
        <f t="shared" si="12"/>
        <v>0</v>
      </c>
      <c r="G39" s="10">
        <f t="shared" si="12"/>
        <v>0</v>
      </c>
      <c r="H39" s="10">
        <f t="shared" si="12"/>
        <v>0</v>
      </c>
      <c r="I39" s="10">
        <f t="shared" si="12"/>
        <v>0</v>
      </c>
      <c r="J39" s="10">
        <f t="shared" si="12"/>
        <v>0</v>
      </c>
      <c r="K39" s="10">
        <f t="shared" si="12"/>
        <v>0</v>
      </c>
      <c r="L39" s="10">
        <f t="shared" si="12"/>
        <v>0</v>
      </c>
      <c r="M39" s="10">
        <f t="shared" si="12"/>
        <v>0</v>
      </c>
      <c r="N39" s="10">
        <f t="shared" si="12"/>
        <v>0</v>
      </c>
      <c r="O39" s="10">
        <f t="shared" si="12"/>
        <v>0</v>
      </c>
      <c r="P39" s="10">
        <f t="shared" si="12"/>
        <v>0</v>
      </c>
    </row>
    <row r="40" spans="1:16" x14ac:dyDescent="0.2">
      <c r="A40" s="4" t="s">
        <v>23</v>
      </c>
      <c r="B40" s="6">
        <v>10000000</v>
      </c>
      <c r="C40" s="4"/>
      <c r="D40" s="23">
        <v>2.5000000000000001E-3</v>
      </c>
      <c r="E40" s="15">
        <f>IF(E$32&gt;$B40,IF(E$32&gt;$C40,$C40,E$32)-$B40,0)*$D40</f>
        <v>0</v>
      </c>
      <c r="F40" s="15">
        <f t="shared" si="12"/>
        <v>0</v>
      </c>
      <c r="G40" s="15">
        <f t="shared" si="12"/>
        <v>0</v>
      </c>
      <c r="H40" s="15">
        <f t="shared" si="12"/>
        <v>0</v>
      </c>
      <c r="I40" s="15">
        <f t="shared" si="12"/>
        <v>0</v>
      </c>
      <c r="J40" s="15">
        <f t="shared" si="12"/>
        <v>0</v>
      </c>
      <c r="K40" s="15">
        <f t="shared" si="12"/>
        <v>0</v>
      </c>
      <c r="L40" s="15">
        <f t="shared" si="12"/>
        <v>0</v>
      </c>
      <c r="M40" s="15">
        <f t="shared" si="12"/>
        <v>0</v>
      </c>
      <c r="N40" s="15">
        <f t="shared" si="12"/>
        <v>0</v>
      </c>
      <c r="O40" s="15">
        <f t="shared" si="12"/>
        <v>0</v>
      </c>
      <c r="P40" s="15">
        <f t="shared" si="12"/>
        <v>0</v>
      </c>
    </row>
    <row r="41" spans="1:16" x14ac:dyDescent="0.2">
      <c r="A41" s="7" t="s">
        <v>33</v>
      </c>
      <c r="B41" s="14"/>
      <c r="C41" s="7"/>
      <c r="D41" s="24"/>
      <c r="E41" s="25">
        <f>SUM(E36:E40)</f>
        <v>316.76800000000003</v>
      </c>
      <c r="F41" s="25">
        <f t="shared" ref="F41:P41" si="13">SUM(F36:F40)</f>
        <v>321.98439999999999</v>
      </c>
      <c r="G41" s="25">
        <f t="shared" si="13"/>
        <v>327.46162000000004</v>
      </c>
      <c r="H41" s="25">
        <f t="shared" si="13"/>
        <v>333.21270100000004</v>
      </c>
      <c r="I41" s="25">
        <f t="shared" si="13"/>
        <v>339.25133604999996</v>
      </c>
      <c r="J41" s="25">
        <f t="shared" si="13"/>
        <v>345.59190285250008</v>
      </c>
      <c r="K41" s="25">
        <f t="shared" si="13"/>
        <v>352.24949799512501</v>
      </c>
      <c r="L41" s="25">
        <f t="shared" si="13"/>
        <v>359.2399728948813</v>
      </c>
      <c r="M41" s="25">
        <f t="shared" si="13"/>
        <v>366.57997153962538</v>
      </c>
      <c r="N41" s="25">
        <f t="shared" si="13"/>
        <v>374.28697011660654</v>
      </c>
      <c r="O41" s="25">
        <f t="shared" si="13"/>
        <v>382.37931862243693</v>
      </c>
      <c r="P41" s="25">
        <f t="shared" si="13"/>
        <v>390.87628455355878</v>
      </c>
    </row>
    <row r="42" spans="1:16" x14ac:dyDescent="0.2">
      <c r="A42" s="7"/>
      <c r="B42" s="14"/>
      <c r="C42" s="7"/>
      <c r="D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</row>
    <row r="43" spans="1:16" x14ac:dyDescent="0.2">
      <c r="A43" s="2"/>
      <c r="B43" s="3"/>
      <c r="C43" s="2"/>
      <c r="D43" s="55" t="s">
        <v>18</v>
      </c>
      <c r="E43" s="57" t="str">
        <f>E$18</f>
        <v>Month 1</v>
      </c>
      <c r="F43" s="57" t="str">
        <f t="shared" ref="F43:P43" si="14">F$18</f>
        <v>Month 2</v>
      </c>
      <c r="G43" s="57" t="str">
        <f t="shared" si="14"/>
        <v>Month 3</v>
      </c>
      <c r="H43" s="57" t="str">
        <f t="shared" si="14"/>
        <v>Month 4</v>
      </c>
      <c r="I43" s="57" t="str">
        <f t="shared" si="14"/>
        <v>Month 5</v>
      </c>
      <c r="J43" s="57" t="str">
        <f t="shared" si="14"/>
        <v>Month 6</v>
      </c>
      <c r="K43" s="57" t="str">
        <f t="shared" si="14"/>
        <v>Month 7</v>
      </c>
      <c r="L43" s="57" t="str">
        <f t="shared" si="14"/>
        <v>Month 8</v>
      </c>
      <c r="M43" s="57" t="str">
        <f t="shared" si="14"/>
        <v>Month 9</v>
      </c>
      <c r="N43" s="57" t="str">
        <f t="shared" si="14"/>
        <v>Month 10</v>
      </c>
      <c r="O43" s="57" t="str">
        <f t="shared" si="14"/>
        <v>Month 11</v>
      </c>
      <c r="P43" s="57" t="str">
        <f t="shared" si="14"/>
        <v>Month 12</v>
      </c>
    </row>
    <row r="44" spans="1:16" x14ac:dyDescent="0.2">
      <c r="A44" s="26" t="s">
        <v>44</v>
      </c>
      <c r="B44" s="39">
        <v>50</v>
      </c>
      <c r="C44" s="26"/>
      <c r="D44" s="40">
        <v>1.4999999999999999E-2</v>
      </c>
      <c r="E44" s="41">
        <f>IF(E$33&gt;$B44,$D44*(E$33-$B44),0)</f>
        <v>408.2999999999999</v>
      </c>
      <c r="F44" s="41">
        <f t="shared" ref="F44:P44" si="15">IF(F$33&gt;$B44,$D44*(F$33-$B44),0)</f>
        <v>412.5524999999999</v>
      </c>
      <c r="G44" s="41">
        <f t="shared" si="15"/>
        <v>417.0176249999999</v>
      </c>
      <c r="H44" s="41">
        <f t="shared" si="15"/>
        <v>421.70600624999992</v>
      </c>
      <c r="I44" s="41">
        <f t="shared" si="15"/>
        <v>426.62880656249985</v>
      </c>
      <c r="J44" s="41">
        <f t="shared" si="15"/>
        <v>431.79774689062498</v>
      </c>
      <c r="K44" s="41">
        <f t="shared" si="15"/>
        <v>437.22513423515613</v>
      </c>
      <c r="L44" s="41">
        <f t="shared" si="15"/>
        <v>442.9238909469139</v>
      </c>
      <c r="M44" s="41">
        <f t="shared" si="15"/>
        <v>448.90758549425965</v>
      </c>
      <c r="N44" s="41">
        <f t="shared" si="15"/>
        <v>455.19046476897262</v>
      </c>
      <c r="O44" s="41">
        <f t="shared" si="15"/>
        <v>461.7874880074213</v>
      </c>
      <c r="P44" s="41">
        <f t="shared" si="15"/>
        <v>468.71436240779235</v>
      </c>
    </row>
    <row r="46" spans="1:16" x14ac:dyDescent="0.2">
      <c r="A46" s="7" t="s">
        <v>24</v>
      </c>
      <c r="B46" s="7" t="s">
        <v>25</v>
      </c>
      <c r="C46" s="7" t="s">
        <v>26</v>
      </c>
      <c r="D46" s="13" t="s">
        <v>18</v>
      </c>
      <c r="E46" s="57" t="str">
        <f>E$18</f>
        <v>Month 1</v>
      </c>
      <c r="F46" s="57" t="str">
        <f t="shared" ref="F46:P46" si="16">F$18</f>
        <v>Month 2</v>
      </c>
      <c r="G46" s="57" t="str">
        <f t="shared" si="16"/>
        <v>Month 3</v>
      </c>
      <c r="H46" s="57" t="str">
        <f t="shared" si="16"/>
        <v>Month 4</v>
      </c>
      <c r="I46" s="57" t="str">
        <f t="shared" si="16"/>
        <v>Month 5</v>
      </c>
      <c r="J46" s="57" t="str">
        <f t="shared" si="16"/>
        <v>Month 6</v>
      </c>
      <c r="K46" s="57" t="str">
        <f t="shared" si="16"/>
        <v>Month 7</v>
      </c>
      <c r="L46" s="57" t="str">
        <f t="shared" si="16"/>
        <v>Month 8</v>
      </c>
      <c r="M46" s="57" t="str">
        <f t="shared" si="16"/>
        <v>Month 9</v>
      </c>
      <c r="N46" s="57" t="str">
        <f t="shared" si="16"/>
        <v>Month 10</v>
      </c>
      <c r="O46" s="57" t="str">
        <f t="shared" si="16"/>
        <v>Month 11</v>
      </c>
      <c r="P46" s="57" t="str">
        <f t="shared" si="16"/>
        <v>Month 12</v>
      </c>
    </row>
    <row r="47" spans="1:16" x14ac:dyDescent="0.2">
      <c r="A47" s="2" t="s">
        <v>19</v>
      </c>
      <c r="B47" s="3">
        <v>0</v>
      </c>
      <c r="C47" s="3">
        <v>50000</v>
      </c>
      <c r="D47" s="11">
        <v>0.05</v>
      </c>
      <c r="E47" s="10">
        <f>IF(E$29&gt;$B47,IF(E$29&gt;$C47,$C47,E$29)-$B47,0)*$D47*($D$15="Yes")</f>
        <v>2500</v>
      </c>
      <c r="F47" s="10">
        <f t="shared" ref="F47:P51" si="17">IF(F$29&gt;$B47,IF(F$29&gt;$C47,$C47,F$29)-$B47,0)*$D47*($D$15="Yes")</f>
        <v>2500</v>
      </c>
      <c r="G47" s="10">
        <f t="shared" si="17"/>
        <v>2500</v>
      </c>
      <c r="H47" s="10">
        <f t="shared" si="17"/>
        <v>2500</v>
      </c>
      <c r="I47" s="10">
        <f t="shared" si="17"/>
        <v>2500</v>
      </c>
      <c r="J47" s="10">
        <f t="shared" si="17"/>
        <v>2500</v>
      </c>
      <c r="K47" s="10">
        <f t="shared" si="17"/>
        <v>2500</v>
      </c>
      <c r="L47" s="10">
        <f t="shared" si="17"/>
        <v>2500</v>
      </c>
      <c r="M47" s="10">
        <f t="shared" si="17"/>
        <v>2500</v>
      </c>
      <c r="N47" s="10">
        <f t="shared" si="17"/>
        <v>2500</v>
      </c>
      <c r="O47" s="10">
        <f t="shared" si="17"/>
        <v>2500</v>
      </c>
      <c r="P47" s="10">
        <f t="shared" si="17"/>
        <v>2500</v>
      </c>
    </row>
    <row r="48" spans="1:16" x14ac:dyDescent="0.2">
      <c r="A48" s="2" t="s">
        <v>20</v>
      </c>
      <c r="B48" s="3">
        <v>50000</v>
      </c>
      <c r="C48" s="3">
        <v>100000</v>
      </c>
      <c r="D48" s="1">
        <v>3.5000000000000003E-2</v>
      </c>
      <c r="E48" s="10">
        <f t="shared" ref="E48:E51" si="18">IF(E$29&gt;$B48,IF(E$29&gt;$C48,$C48,E$29)-$B48,0)*$D48*($D$15="Yes")</f>
        <v>1750.0000000000002</v>
      </c>
      <c r="F48" s="10">
        <f t="shared" si="17"/>
        <v>1750.0000000000002</v>
      </c>
      <c r="G48" s="10">
        <f t="shared" si="17"/>
        <v>1750.0000000000002</v>
      </c>
      <c r="H48" s="10">
        <f t="shared" si="17"/>
        <v>1750.0000000000002</v>
      </c>
      <c r="I48" s="10">
        <f t="shared" si="17"/>
        <v>1750.0000000000002</v>
      </c>
      <c r="J48" s="10">
        <f t="shared" si="17"/>
        <v>1750.0000000000002</v>
      </c>
      <c r="K48" s="10">
        <f t="shared" si="17"/>
        <v>1750.0000000000002</v>
      </c>
      <c r="L48" s="10">
        <f t="shared" si="17"/>
        <v>1750.0000000000002</v>
      </c>
      <c r="M48" s="10">
        <f t="shared" si="17"/>
        <v>1750.0000000000002</v>
      </c>
      <c r="N48" s="10">
        <f t="shared" si="17"/>
        <v>1750.0000000000002</v>
      </c>
      <c r="O48" s="10">
        <f t="shared" si="17"/>
        <v>1750.0000000000002</v>
      </c>
      <c r="P48" s="10">
        <f t="shared" si="17"/>
        <v>1750.0000000000002</v>
      </c>
    </row>
    <row r="49" spans="1:16" x14ac:dyDescent="0.2">
      <c r="A49" s="2" t="s">
        <v>21</v>
      </c>
      <c r="B49" s="3">
        <v>100000</v>
      </c>
      <c r="C49" s="3">
        <v>1000000</v>
      </c>
      <c r="D49" s="1">
        <v>0.02</v>
      </c>
      <c r="E49" s="10">
        <f t="shared" si="18"/>
        <v>727</v>
      </c>
      <c r="F49" s="10">
        <f t="shared" si="17"/>
        <v>755.35</v>
      </c>
      <c r="G49" s="10">
        <f t="shared" si="17"/>
        <v>785.11750000000006</v>
      </c>
      <c r="H49" s="10">
        <f t="shared" si="17"/>
        <v>816.37337500000024</v>
      </c>
      <c r="I49" s="10">
        <f t="shared" si="17"/>
        <v>849.1920437499997</v>
      </c>
      <c r="J49" s="10">
        <f t="shared" si="17"/>
        <v>883.65164593750035</v>
      </c>
      <c r="K49" s="10">
        <f t="shared" si="17"/>
        <v>919.8342282343749</v>
      </c>
      <c r="L49" s="10">
        <f t="shared" si="17"/>
        <v>957.82593964609373</v>
      </c>
      <c r="M49" s="10">
        <f t="shared" si="17"/>
        <v>997.71723662839861</v>
      </c>
      <c r="N49" s="10">
        <f t="shared" si="17"/>
        <v>1039.6030984598183</v>
      </c>
      <c r="O49" s="10">
        <f t="shared" si="17"/>
        <v>1083.5832533828093</v>
      </c>
      <c r="P49" s="10">
        <f t="shared" si="17"/>
        <v>1129.7624160519499</v>
      </c>
    </row>
    <row r="50" spans="1:16" x14ac:dyDescent="0.2">
      <c r="A50" s="2" t="s">
        <v>22</v>
      </c>
      <c r="B50" s="3">
        <v>1000000</v>
      </c>
      <c r="C50" s="3">
        <v>10000000</v>
      </c>
      <c r="D50" s="1">
        <v>1.4999999999999999E-2</v>
      </c>
      <c r="E50" s="10">
        <f t="shared" si="18"/>
        <v>0</v>
      </c>
      <c r="F50" s="10">
        <f t="shared" si="17"/>
        <v>0</v>
      </c>
      <c r="G50" s="10">
        <f t="shared" si="17"/>
        <v>0</v>
      </c>
      <c r="H50" s="10">
        <f t="shared" si="17"/>
        <v>0</v>
      </c>
      <c r="I50" s="10">
        <f t="shared" si="17"/>
        <v>0</v>
      </c>
      <c r="J50" s="10">
        <f t="shared" si="17"/>
        <v>0</v>
      </c>
      <c r="K50" s="10">
        <f t="shared" si="17"/>
        <v>0</v>
      </c>
      <c r="L50" s="10">
        <f t="shared" si="17"/>
        <v>0</v>
      </c>
      <c r="M50" s="10">
        <f t="shared" si="17"/>
        <v>0</v>
      </c>
      <c r="N50" s="10">
        <f t="shared" si="17"/>
        <v>0</v>
      </c>
      <c r="O50" s="10">
        <f t="shared" si="17"/>
        <v>0</v>
      </c>
      <c r="P50" s="10">
        <f t="shared" si="17"/>
        <v>0</v>
      </c>
    </row>
    <row r="51" spans="1:16" x14ac:dyDescent="0.2">
      <c r="A51" s="4" t="s">
        <v>23</v>
      </c>
      <c r="B51" s="6">
        <v>10000000</v>
      </c>
      <c r="C51" s="4"/>
      <c r="D51" s="12">
        <v>0.01</v>
      </c>
      <c r="E51" s="15">
        <f t="shared" si="18"/>
        <v>0</v>
      </c>
      <c r="F51" s="15">
        <f t="shared" si="17"/>
        <v>0</v>
      </c>
      <c r="G51" s="15">
        <f t="shared" si="17"/>
        <v>0</v>
      </c>
      <c r="H51" s="15">
        <f t="shared" si="17"/>
        <v>0</v>
      </c>
      <c r="I51" s="15">
        <f t="shared" si="17"/>
        <v>0</v>
      </c>
      <c r="J51" s="15">
        <f t="shared" si="17"/>
        <v>0</v>
      </c>
      <c r="K51" s="15">
        <f t="shared" si="17"/>
        <v>0</v>
      </c>
      <c r="L51" s="15">
        <f t="shared" si="17"/>
        <v>0</v>
      </c>
      <c r="M51" s="15">
        <f t="shared" si="17"/>
        <v>0</v>
      </c>
      <c r="N51" s="15">
        <f t="shared" si="17"/>
        <v>0</v>
      </c>
      <c r="O51" s="15">
        <f t="shared" si="17"/>
        <v>0</v>
      </c>
      <c r="P51" s="15">
        <f t="shared" si="17"/>
        <v>0</v>
      </c>
    </row>
    <row r="52" spans="1:16" x14ac:dyDescent="0.2">
      <c r="A52" s="7" t="s">
        <v>33</v>
      </c>
      <c r="B52" s="3"/>
      <c r="C52" s="2"/>
      <c r="E52" s="10">
        <f>SUM(E47:E51)</f>
        <v>4977</v>
      </c>
      <c r="F52" s="10">
        <f t="shared" ref="F52:P52" si="19">SUM(F47:F51)</f>
        <v>5005.3500000000004</v>
      </c>
      <c r="G52" s="10">
        <f t="shared" si="19"/>
        <v>5035.1175000000003</v>
      </c>
      <c r="H52" s="10">
        <f t="shared" si="19"/>
        <v>5066.3733750000001</v>
      </c>
      <c r="I52" s="10">
        <f t="shared" si="19"/>
        <v>5099.1920437499994</v>
      </c>
      <c r="J52" s="10">
        <f t="shared" si="19"/>
        <v>5133.6516459375007</v>
      </c>
      <c r="K52" s="10">
        <f t="shared" si="19"/>
        <v>5169.8342282343747</v>
      </c>
      <c r="L52" s="10">
        <f t="shared" si="19"/>
        <v>5207.8259396460935</v>
      </c>
      <c r="M52" s="10">
        <f t="shared" si="19"/>
        <v>5247.7172366283985</v>
      </c>
      <c r="N52" s="10">
        <f t="shared" si="19"/>
        <v>5289.6030984598183</v>
      </c>
      <c r="O52" s="10">
        <f t="shared" si="19"/>
        <v>5333.5832533828088</v>
      </c>
      <c r="P52" s="10">
        <f t="shared" si="19"/>
        <v>5379.7624160519499</v>
      </c>
    </row>
    <row r="54" spans="1:16" x14ac:dyDescent="0.2">
      <c r="A54" s="7" t="s">
        <v>38</v>
      </c>
      <c r="B54" s="8"/>
      <c r="D54" s="7" t="s">
        <v>37</v>
      </c>
      <c r="E54" s="42" t="str">
        <f>E$18</f>
        <v>Month 1</v>
      </c>
      <c r="F54" s="42" t="str">
        <f t="shared" ref="F54:P54" si="20">F$18</f>
        <v>Month 2</v>
      </c>
      <c r="G54" s="42" t="str">
        <f t="shared" si="20"/>
        <v>Month 3</v>
      </c>
      <c r="H54" s="42" t="str">
        <f t="shared" si="20"/>
        <v>Month 4</v>
      </c>
      <c r="I54" s="42" t="str">
        <f t="shared" si="20"/>
        <v>Month 5</v>
      </c>
      <c r="J54" s="42" t="str">
        <f t="shared" si="20"/>
        <v>Month 6</v>
      </c>
      <c r="K54" s="42" t="str">
        <f t="shared" si="20"/>
        <v>Month 7</v>
      </c>
      <c r="L54" s="42" t="str">
        <f t="shared" si="20"/>
        <v>Month 8</v>
      </c>
      <c r="M54" s="42" t="str">
        <f t="shared" si="20"/>
        <v>Month 9</v>
      </c>
      <c r="N54" s="42" t="str">
        <f t="shared" si="20"/>
        <v>Month 10</v>
      </c>
      <c r="O54" s="42" t="str">
        <f t="shared" si="20"/>
        <v>Month 11</v>
      </c>
      <c r="P54" s="42" t="str">
        <f t="shared" si="20"/>
        <v>Month 12</v>
      </c>
    </row>
    <row r="55" spans="1:16" x14ac:dyDescent="0.2">
      <c r="A55" s="27" t="s">
        <v>39</v>
      </c>
      <c r="B55" s="27"/>
      <c r="C55" s="27"/>
      <c r="D55" s="27">
        <v>6.4999999999999997E-3</v>
      </c>
      <c r="E55" s="43">
        <f>$D$55*E29</f>
        <v>886.27499999999998</v>
      </c>
      <c r="F55" s="43">
        <f t="shared" ref="F55:P55" si="21">$D$55*F29</f>
        <v>895.48874999999998</v>
      </c>
      <c r="G55" s="43">
        <f t="shared" si="21"/>
        <v>905.16318749999994</v>
      </c>
      <c r="H55" s="43">
        <f t="shared" si="21"/>
        <v>915.32134687500002</v>
      </c>
      <c r="I55" s="43">
        <f t="shared" si="21"/>
        <v>925.9874142187499</v>
      </c>
      <c r="J55" s="43">
        <f t="shared" si="21"/>
        <v>937.18678492968752</v>
      </c>
      <c r="K55" s="43">
        <f t="shared" si="21"/>
        <v>948.94612417617179</v>
      </c>
      <c r="L55" s="43">
        <f t="shared" si="21"/>
        <v>961.29343038498041</v>
      </c>
      <c r="M55" s="43">
        <f t="shared" si="21"/>
        <v>974.25810190422953</v>
      </c>
      <c r="N55" s="43">
        <f t="shared" si="21"/>
        <v>987.87100699944085</v>
      </c>
      <c r="O55" s="43">
        <f t="shared" si="21"/>
        <v>1002.164557349413</v>
      </c>
      <c r="P55" s="43">
        <f t="shared" si="21"/>
        <v>1017.1727852168837</v>
      </c>
    </row>
    <row r="56" spans="1:16" x14ac:dyDescent="0.2">
      <c r="A56" s="33" t="s">
        <v>36</v>
      </c>
    </row>
    <row r="57" spans="1:16" x14ac:dyDescent="0.2">
      <c r="A57" s="7"/>
    </row>
  </sheetData>
  <phoneticPr fontId="4" type="noConversion"/>
  <hyperlinks>
    <hyperlink ref="A56" r:id="rId1" xr:uid="{A442B697-8E75-9648-B458-E26410A827EF}"/>
    <hyperlink ref="A16" r:id="rId2" xr:uid="{9DE30469-9282-7044-92C0-0B564FF5FAA9}"/>
  </hyperlinks>
  <pageMargins left="0.7" right="0.7" top="0.75" bottom="0.75" header="0.3" footer="0.3"/>
  <ignoredErrors>
    <ignoredError sqref="G27:P2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6F6065D-9EAA-E046-9E56-F5DCD93F5D6F}">
          <x14:formula1>
            <xm:f>'data validation'!$A$2:$A$3</xm:f>
          </x14:formula1>
          <xm:sqref>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BF88-5F3C-AF4F-AC2D-5678464ECEE0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27</v>
      </c>
    </row>
    <row r="2" spans="1:1" x14ac:dyDescent="0.2">
      <c r="A2" t="s">
        <v>28</v>
      </c>
    </row>
    <row r="3" spans="1:1" x14ac:dyDescent="0.2">
      <c r="A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2020-04-21T14:29:41Z</dcterms:created>
  <dcterms:modified xsi:type="dcterms:W3CDTF">2020-04-21T19:08:31Z</dcterms:modified>
</cp:coreProperties>
</file>