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rberm/Desktop/"/>
    </mc:Choice>
  </mc:AlternateContent>
  <xr:revisionPtr revIDLastSave="0" documentId="13_ncr:1_{9F073334-A4B6-5742-B807-65A885B9C9D8}" xr6:coauthVersionLast="45" xr6:coauthVersionMax="45" xr10:uidLastSave="{00000000-0000-0000-0000-000000000000}"/>
  <bookViews>
    <workbookView xWindow="0" yWindow="460" windowWidth="28800" windowHeight="15780" xr2:uid="{6A4E4DB0-8F20-D945-9803-8F71706EBE2B}"/>
  </bookViews>
  <sheets>
    <sheet name="summary" sheetId="1" r:id="rId1"/>
    <sheet name="data validation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7" i="1" l="1"/>
  <c r="G37" i="1"/>
  <c r="H34" i="1"/>
  <c r="G34" i="1"/>
  <c r="H30" i="1"/>
  <c r="H29" i="1"/>
  <c r="H28" i="1"/>
  <c r="H27" i="1"/>
  <c r="H26" i="1"/>
  <c r="G30" i="1"/>
  <c r="G29" i="1"/>
  <c r="G28" i="1"/>
  <c r="G27" i="1"/>
  <c r="G26" i="1"/>
  <c r="G23" i="1" l="1"/>
  <c r="G48" i="1" s="1"/>
  <c r="G50" i="1" s="1"/>
  <c r="D14" i="1" s="1"/>
  <c r="E12" i="1"/>
  <c r="H23" i="1"/>
  <c r="H48" i="1" s="1"/>
  <c r="H50" i="1" s="1"/>
  <c r="E14" i="1" s="1"/>
  <c r="D12" i="1" l="1"/>
  <c r="G42" i="1" l="1"/>
  <c r="G43" i="1"/>
  <c r="G44" i="1"/>
  <c r="G41" i="1"/>
  <c r="G40" i="1"/>
  <c r="H41" i="1"/>
  <c r="H43" i="1"/>
  <c r="H42" i="1"/>
  <c r="H40" i="1"/>
  <c r="H44" i="1"/>
  <c r="H31" i="1"/>
  <c r="E11" i="1" s="1"/>
  <c r="G31" i="1"/>
  <c r="D11" i="1" s="1"/>
  <c r="H45" i="1" l="1"/>
  <c r="E13" i="1" s="1"/>
  <c r="E15" i="1" s="1"/>
  <c r="G45" i="1"/>
  <c r="D13" i="1" s="1"/>
  <c r="D15" i="1" s="1"/>
</calcChain>
</file>

<file path=xl/sharedStrings.xml><?xml version="1.0" encoding="utf-8"?>
<sst xmlns="http://schemas.openxmlformats.org/spreadsheetml/2006/main" count="60" uniqueCount="43">
  <si>
    <t>Sign-ins with Cognito User Pool or Social Identity</t>
  </si>
  <si>
    <t>$ / MAU</t>
  </si>
  <si>
    <t>First 50,000 MAU</t>
  </si>
  <si>
    <t>Next 50,000 MAU</t>
  </si>
  <si>
    <t>Next 900,000 MAU</t>
  </si>
  <si>
    <t>Next 9,000,000 MAU</t>
  </si>
  <si>
    <t>Greater than 10,000,000 MAU</t>
  </si>
  <si>
    <t>Advanced Security Features</t>
  </si>
  <si>
    <t>Min</t>
  </si>
  <si>
    <t>Max</t>
  </si>
  <si>
    <t>Choice</t>
  </si>
  <si>
    <t>Yes</t>
  </si>
  <si>
    <t>No</t>
  </si>
  <si>
    <t>https://aws.amazon.com/sns/sms-pricing/</t>
  </si>
  <si>
    <t>SMS Messaging for multi-factor or phone number validation</t>
  </si>
  <si>
    <t>SMS cost</t>
  </si>
  <si>
    <t>Sign-ins with custom SAML / OIDC Provider (first 50 MAUs are free)</t>
  </si>
  <si>
    <t>MAUs (Low)</t>
  </si>
  <si>
    <t>MAUs (High)</t>
  </si>
  <si>
    <t>Total MAUs</t>
  </si>
  <si>
    <t>Cost (Low)</t>
  </si>
  <si>
    <t>Cost (High)</t>
  </si>
  <si>
    <t>Cost - Sign-ins with Cognito User Pool or Social Identity</t>
  </si>
  <si>
    <t>Number of SMS messages</t>
  </si>
  <si>
    <t>Cost per SMS</t>
  </si>
  <si>
    <t>Advanced security features cost</t>
  </si>
  <si>
    <t>MAU Cost - Cognito User Pools or Social Login</t>
  </si>
  <si>
    <t>MAU Cost - Custom Identity (SAML or OIDC)</t>
  </si>
  <si>
    <t>MAU Cost - Advanced Security Features</t>
  </si>
  <si>
    <t>SMS Cost for MFA</t>
  </si>
  <si>
    <t>Cost Summary</t>
  </si>
  <si>
    <t>Total Cost / month</t>
  </si>
  <si>
    <t xml:space="preserve">What % of users will use SMS MFA each month? </t>
  </si>
  <si>
    <t>Of those MFA users, how many SMS messages will they receive per month?</t>
  </si>
  <si>
    <t>Monthly Active Users (MAUs)</t>
  </si>
  <si>
    <t xml:space="preserve">Use advanced security features? </t>
  </si>
  <si>
    <t>MAUs with identity via custom SAML or OIDC provider</t>
  </si>
  <si>
    <t>MAUs
(Low range)</t>
  </si>
  <si>
    <t>MAUs
(High range)</t>
  </si>
  <si>
    <t># of users with Advanced Security Features?</t>
  </si>
  <si>
    <t>MAUs with identity managed by Cognito User Pools or Social Login (Amazon, Google, Facebook, Apple)</t>
  </si>
  <si>
    <t>MAUs 
(low range)</t>
  </si>
  <si>
    <t>MAUs
(high range)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</si>
</sst>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* #,##0.0000_);_(* \(#,##0.0000\);_(* &quot;-&quot;??_);_(@_)"/>
    <numFmt numFmtId="166" formatCode="_(&quot;$&quot;* #,##0_);_(&quot;$&quot;* \(#,##0\);_(&quot;$&quot;* &quot;-&quot;?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3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65">
    <xf numFmtId="0" fontId="0" fillId="0" borderId="0" xfId="0"/>
    <xf numFmtId="0" fontId="0" fillId="3" borderId="0" xfId="0" applyFill="1"/>
    <xf numFmtId="0" fontId="0" fillId="3" borderId="0" xfId="0" applyFont="1" applyFill="1"/>
    <xf numFmtId="164" fontId="0" fillId="3" borderId="0" xfId="1" applyNumberFormat="1" applyFont="1" applyFill="1"/>
    <xf numFmtId="0" fontId="0" fillId="3" borderId="1" xfId="0" applyFont="1" applyFill="1" applyBorder="1"/>
    <xf numFmtId="164" fontId="0" fillId="3" borderId="1" xfId="1" applyNumberFormat="1" applyFont="1" applyFill="1" applyBorder="1"/>
    <xf numFmtId="0" fontId="2" fillId="3" borderId="0" xfId="0" applyFont="1" applyFill="1"/>
    <xf numFmtId="0" fontId="5" fillId="3" borderId="0" xfId="0" applyFont="1" applyFill="1"/>
    <xf numFmtId="0" fontId="2" fillId="3" borderId="0" xfId="0" applyFont="1" applyFill="1" applyBorder="1"/>
    <xf numFmtId="43" fontId="0" fillId="3" borderId="0" xfId="1" applyFont="1" applyFill="1"/>
    <xf numFmtId="165" fontId="0" fillId="3" borderId="0" xfId="1" applyNumberFormat="1" applyFont="1" applyFill="1"/>
    <xf numFmtId="0" fontId="0" fillId="3" borderId="1" xfId="0" applyFill="1" applyBorder="1"/>
    <xf numFmtId="164" fontId="2" fillId="3" borderId="0" xfId="1" applyNumberFormat="1" applyFont="1" applyFill="1"/>
    <xf numFmtId="0" fontId="0" fillId="3" borderId="0" xfId="0" applyFill="1" applyBorder="1"/>
    <xf numFmtId="165" fontId="0" fillId="3" borderId="1" xfId="1" applyNumberFormat="1" applyFont="1" applyFill="1" applyBorder="1"/>
    <xf numFmtId="165" fontId="2" fillId="3" borderId="0" xfId="1" applyNumberFormat="1" applyFont="1" applyFill="1"/>
    <xf numFmtId="43" fontId="2" fillId="3" borderId="0" xfId="1" applyFont="1" applyFill="1"/>
    <xf numFmtId="0" fontId="2" fillId="3" borderId="2" xfId="0" applyFont="1" applyFill="1" applyBorder="1"/>
    <xf numFmtId="0" fontId="0" fillId="3" borderId="2" xfId="0" applyFill="1" applyBorder="1"/>
    <xf numFmtId="0" fontId="3" fillId="0" borderId="0" xfId="2"/>
    <xf numFmtId="164" fontId="2" fillId="3" borderId="2" xfId="1" applyNumberFormat="1" applyFont="1" applyFill="1" applyBorder="1"/>
    <xf numFmtId="165" fontId="1" fillId="3" borderId="2" xfId="1" applyNumberFormat="1" applyFont="1" applyFill="1" applyBorder="1"/>
    <xf numFmtId="0" fontId="0" fillId="3" borderId="0" xfId="0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164" fontId="2" fillId="3" borderId="0" xfId="0" applyNumberFormat="1" applyFont="1" applyFill="1" applyAlignment="1">
      <alignment horizontal="center" vertical="center"/>
    </xf>
    <xf numFmtId="0" fontId="6" fillId="0" borderId="0" xfId="0" applyFont="1"/>
    <xf numFmtId="0" fontId="2" fillId="3" borderId="1" xfId="0" applyFont="1" applyFill="1" applyBorder="1"/>
    <xf numFmtId="164" fontId="1" fillId="3" borderId="0" xfId="1" applyNumberFormat="1" applyFont="1" applyFill="1"/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164" fontId="2" fillId="3" borderId="0" xfId="1" applyNumberFormat="1" applyFont="1" applyFill="1" applyBorder="1"/>
    <xf numFmtId="165" fontId="1" fillId="3" borderId="0" xfId="1" applyNumberFormat="1" applyFont="1" applyFill="1" applyBorder="1"/>
    <xf numFmtId="43" fontId="1" fillId="3" borderId="0" xfId="1" applyFont="1" applyFill="1" applyBorder="1"/>
    <xf numFmtId="164" fontId="2" fillId="3" borderId="1" xfId="1" applyNumberFormat="1" applyFont="1" applyFill="1" applyBorder="1"/>
    <xf numFmtId="0" fontId="0" fillId="3" borderId="1" xfId="0" applyFill="1" applyBorder="1" applyAlignment="1">
      <alignment vertical="center"/>
    </xf>
    <xf numFmtId="164" fontId="1" fillId="3" borderId="2" xfId="1" applyNumberFormat="1" applyFont="1" applyFill="1" applyBorder="1"/>
    <xf numFmtId="0" fontId="2" fillId="3" borderId="1" xfId="0" applyFont="1" applyFill="1" applyBorder="1" applyAlignment="1">
      <alignment horizontal="center"/>
    </xf>
    <xf numFmtId="0" fontId="0" fillId="3" borderId="3" xfId="0" applyFill="1" applyBorder="1"/>
    <xf numFmtId="9" fontId="0" fillId="2" borderId="3" xfId="0" applyNumberFormat="1" applyFill="1" applyBorder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2" borderId="0" xfId="1" applyNumberFormat="1" applyFont="1" applyFill="1"/>
    <xf numFmtId="164" fontId="0" fillId="2" borderId="1" xfId="1" applyNumberFormat="1" applyFont="1" applyFill="1" applyBorder="1"/>
    <xf numFmtId="0" fontId="5" fillId="3" borderId="1" xfId="0" applyFont="1" applyFill="1" applyBorder="1"/>
    <xf numFmtId="164" fontId="0" fillId="3" borderId="2" xfId="1" applyNumberFormat="1" applyFont="1" applyFill="1" applyBorder="1"/>
    <xf numFmtId="0" fontId="2" fillId="4" borderId="4" xfId="0" applyFont="1" applyFill="1" applyBorder="1"/>
    <xf numFmtId="0" fontId="0" fillId="4" borderId="5" xfId="0" applyFill="1" applyBorder="1"/>
    <xf numFmtId="0" fontId="0" fillId="4" borderId="7" xfId="0" applyFill="1" applyBorder="1"/>
    <xf numFmtId="0" fontId="0" fillId="4" borderId="0" xfId="0" applyFill="1" applyBorder="1"/>
    <xf numFmtId="164" fontId="0" fillId="4" borderId="0" xfId="1" applyNumberFormat="1" applyFont="1" applyFill="1" applyBorder="1"/>
    <xf numFmtId="164" fontId="0" fillId="4" borderId="8" xfId="1" applyNumberFormat="1" applyFont="1" applyFill="1" applyBorder="1"/>
    <xf numFmtId="0" fontId="0" fillId="4" borderId="9" xfId="0" applyFill="1" applyBorder="1"/>
    <xf numFmtId="0" fontId="0" fillId="4" borderId="1" xfId="0" applyFill="1" applyBorder="1"/>
    <xf numFmtId="164" fontId="0" fillId="4" borderId="1" xfId="1" applyNumberFormat="1" applyFont="1" applyFill="1" applyBorder="1"/>
    <xf numFmtId="164" fontId="0" fillId="4" borderId="10" xfId="1" applyNumberFormat="1" applyFont="1" applyFill="1" applyBorder="1"/>
    <xf numFmtId="166" fontId="2" fillId="4" borderId="9" xfId="3" applyNumberFormat="1" applyFont="1" applyFill="1" applyBorder="1"/>
    <xf numFmtId="166" fontId="2" fillId="4" borderId="1" xfId="3" applyNumberFormat="1" applyFont="1" applyFill="1" applyBorder="1"/>
    <xf numFmtId="166" fontId="2" fillId="4" borderId="10" xfId="3" applyNumberFormat="1" applyFont="1" applyFill="1" applyBorder="1"/>
    <xf numFmtId="164" fontId="0" fillId="2" borderId="3" xfId="1" applyNumberFormat="1" applyFont="1" applyFill="1" applyBorder="1"/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0" borderId="1" xfId="0" applyFont="1" applyBorder="1"/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</cellXfs>
  <cellStyles count="4">
    <cellStyle name="Comma" xfId="1" builtinId="3"/>
    <cellStyle name="Currency" xfId="3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36286</xdr:colOff>
      <xdr:row>0</xdr:row>
      <xdr:rowOff>63501</xdr:rowOff>
    </xdr:from>
    <xdr:to>
      <xdr:col>5</xdr:col>
      <xdr:colOff>9071</xdr:colOff>
      <xdr:row>8</xdr:row>
      <xdr:rowOff>108858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5F74E60-1FDC-4A4B-A129-60910BD334E8}"/>
            </a:ext>
          </a:extLst>
        </xdr:cNvPr>
        <xdr:cNvSpPr txBox="1"/>
      </xdr:nvSpPr>
      <xdr:spPr>
        <a:xfrm>
          <a:off x="36286" y="63501"/>
          <a:ext cx="6576785" cy="16419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How to use this workbook</a:t>
          </a:r>
        </a:p>
        <a:p>
          <a:endParaRPr lang="en-US" sz="1100" b="1" u="sng"/>
        </a:p>
        <a:p>
          <a:r>
            <a:rPr lang="en-US" sz="1100" b="0" u="none"/>
            <a:t>This</a:t>
          </a:r>
          <a:r>
            <a:rPr lang="en-US" sz="1100" b="0" u="none" baseline="0"/>
            <a:t> workbook provides a rough pricing estimate for Amazon Cognito. </a:t>
          </a:r>
        </a:p>
        <a:p>
          <a:endParaRPr lang="en-US" sz="1100" b="0" u="none" baseline="0"/>
        </a:p>
        <a:p>
          <a:r>
            <a:rPr lang="en-US" sz="1100" b="0" u="none" baseline="0"/>
            <a:t>Cells in </a:t>
          </a:r>
          <a:r>
            <a:rPr lang="en-US" sz="1100" b="1" u="none" baseline="0"/>
            <a:t>YELLOW </a:t>
          </a:r>
          <a:r>
            <a:rPr lang="en-US" sz="1100" b="0" u="none" baseline="0"/>
            <a:t>are inputs that you can modify. All other cells are calculated based on your inputs. </a:t>
          </a:r>
        </a:p>
        <a:p>
          <a:endParaRPr lang="en-US" sz="1100" b="0" u="none" baseline="0"/>
        </a:p>
        <a:p>
          <a:r>
            <a:rPr lang="en-US" sz="1100" b="0" u="none" baseline="0"/>
            <a:t>Pricing based on us-east-1 (May 12 2020)</a:t>
          </a:r>
          <a:br>
            <a:rPr lang="en-US" sz="1100" b="0" u="none" baseline="0"/>
          </a:br>
          <a:r>
            <a:rPr lang="en-US">
              <a:hlinkClick xmlns:r="http://schemas.openxmlformats.org/officeDocument/2006/relationships" r:id=""/>
            </a:rPr>
            <a:t>https://aws.amazon.com/cognito/pricing/</a:t>
          </a:r>
          <a:endParaRPr lang="en-US" sz="1100" b="0" u="none"/>
        </a:p>
      </xdr:txBody>
    </xdr:sp>
    <xdr:clientData/>
  </xdr:twoCellAnchor>
  <xdr:twoCellAnchor>
    <xdr:from>
      <xdr:col>4</xdr:col>
      <xdr:colOff>99787</xdr:colOff>
      <xdr:row>15</xdr:row>
      <xdr:rowOff>190500</xdr:rowOff>
    </xdr:from>
    <xdr:to>
      <xdr:col>6</xdr:col>
      <xdr:colOff>789216</xdr:colOff>
      <xdr:row>17</xdr:row>
      <xdr:rowOff>181428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2513BDA1-6E88-A345-9814-6651E1B82FF1}"/>
            </a:ext>
          </a:extLst>
        </xdr:cNvPr>
        <xdr:cNvSpPr txBox="1"/>
      </xdr:nvSpPr>
      <xdr:spPr>
        <a:xfrm>
          <a:off x="5878287" y="3184071"/>
          <a:ext cx="2794000" cy="390071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EDIT CELLS IN YELLOW TO LEFT AND BELOW: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aws.amazon.com/sns/sms-pric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545E8-F814-E542-A1F9-C8897DB4979F}">
  <dimension ref="A10:H52"/>
  <sheetViews>
    <sheetView tabSelected="1" topLeftCell="A16" zoomScale="140" zoomScaleNormal="140" workbookViewId="0">
      <selection activeCell="G7" sqref="G7"/>
    </sheetView>
  </sheetViews>
  <sheetFormatPr baseColWidth="10" defaultRowHeight="16" x14ac:dyDescent="0.2"/>
  <cols>
    <col min="1" max="1" width="64.5" style="1" customWidth="1"/>
    <col min="2" max="2" width="11.83203125" style="1" hidden="1" customWidth="1"/>
    <col min="3" max="3" width="5.6640625" style="1" hidden="1" customWidth="1"/>
    <col min="4" max="4" width="11.33203125" style="1" bestFit="1" customWidth="1"/>
    <col min="5" max="5" width="11.1640625" style="1" bestFit="1" customWidth="1"/>
    <col min="6" max="6" width="16.83203125" style="1" customWidth="1"/>
    <col min="7" max="7" width="12.6640625" style="1" bestFit="1" customWidth="1"/>
    <col min="8" max="8" width="13.1640625" style="1" bestFit="1" customWidth="1"/>
    <col min="9" max="16384" width="10.83203125" style="1"/>
  </cols>
  <sheetData>
    <row r="10" spans="1:5" ht="34" x14ac:dyDescent="0.2">
      <c r="A10" s="46" t="s">
        <v>30</v>
      </c>
      <c r="B10" s="47"/>
      <c r="C10" s="47"/>
      <c r="D10" s="63" t="s">
        <v>41</v>
      </c>
      <c r="E10" s="64" t="s">
        <v>42</v>
      </c>
    </row>
    <row r="11" spans="1:5" x14ac:dyDescent="0.2">
      <c r="A11" s="48" t="s">
        <v>26</v>
      </c>
      <c r="B11" s="49"/>
      <c r="C11" s="49"/>
      <c r="D11" s="50">
        <f>G31</f>
        <v>275</v>
      </c>
      <c r="E11" s="51">
        <f>H31</f>
        <v>735</v>
      </c>
    </row>
    <row r="12" spans="1:5" x14ac:dyDescent="0.2">
      <c r="A12" s="48" t="s">
        <v>27</v>
      </c>
      <c r="B12" s="49"/>
      <c r="C12" s="49"/>
      <c r="D12" s="50">
        <f>G34</f>
        <v>749.25</v>
      </c>
      <c r="E12" s="51">
        <f>H34</f>
        <v>1499.25</v>
      </c>
    </row>
    <row r="13" spans="1:5" x14ac:dyDescent="0.2">
      <c r="A13" s="48" t="s">
        <v>28</v>
      </c>
      <c r="B13" s="49"/>
      <c r="C13" s="49"/>
      <c r="D13" s="50">
        <f>G45</f>
        <v>5250</v>
      </c>
      <c r="E13" s="51">
        <f>H45</f>
        <v>8250</v>
      </c>
    </row>
    <row r="14" spans="1:5" x14ac:dyDescent="0.2">
      <c r="A14" s="52" t="s">
        <v>29</v>
      </c>
      <c r="B14" s="53"/>
      <c r="C14" s="53"/>
      <c r="D14" s="54">
        <f>G50</f>
        <v>487.5</v>
      </c>
      <c r="E14" s="55">
        <f>H50</f>
        <v>975</v>
      </c>
    </row>
    <row r="15" spans="1:5" x14ac:dyDescent="0.2">
      <c r="A15" s="56" t="s">
        <v>31</v>
      </c>
      <c r="B15" s="57"/>
      <c r="C15" s="57"/>
      <c r="D15" s="57">
        <f>SUM(D11:D14)</f>
        <v>6761.75</v>
      </c>
      <c r="E15" s="58">
        <f>SUM(E11:E14)</f>
        <v>11459.25</v>
      </c>
    </row>
    <row r="17" spans="1:8" x14ac:dyDescent="0.2">
      <c r="A17" s="38" t="s">
        <v>32</v>
      </c>
      <c r="B17" s="38"/>
      <c r="C17" s="38"/>
      <c r="D17" s="39">
        <v>0.25</v>
      </c>
    </row>
    <row r="18" spans="1:8" x14ac:dyDescent="0.2">
      <c r="A18" s="38" t="s">
        <v>33</v>
      </c>
      <c r="B18" s="38"/>
      <c r="C18" s="38"/>
      <c r="D18" s="59">
        <v>2</v>
      </c>
    </row>
    <row r="19" spans="1:8" x14ac:dyDescent="0.2">
      <c r="B19" s="11"/>
      <c r="C19" s="11"/>
    </row>
    <row r="20" spans="1:8" ht="31" customHeight="1" x14ac:dyDescent="0.2">
      <c r="A20" s="26" t="s">
        <v>34</v>
      </c>
      <c r="B20" s="11"/>
      <c r="C20" s="11"/>
      <c r="D20" s="11"/>
      <c r="E20" s="11"/>
      <c r="F20" s="60" t="s">
        <v>35</v>
      </c>
      <c r="G20" s="61" t="s">
        <v>37</v>
      </c>
      <c r="H20" s="61" t="s">
        <v>38</v>
      </c>
    </row>
    <row r="21" spans="1:8" ht="17" x14ac:dyDescent="0.2">
      <c r="A21" s="25" t="s">
        <v>40</v>
      </c>
      <c r="F21" s="40" t="s">
        <v>11</v>
      </c>
      <c r="G21" s="42">
        <v>100000</v>
      </c>
      <c r="H21" s="42">
        <v>200000</v>
      </c>
    </row>
    <row r="22" spans="1:8" ht="17" x14ac:dyDescent="0.2">
      <c r="A22" s="62" t="s">
        <v>36</v>
      </c>
      <c r="B22" s="11"/>
      <c r="C22" s="11"/>
      <c r="D22" s="11"/>
      <c r="E22" s="11"/>
      <c r="F22" s="41" t="s">
        <v>11</v>
      </c>
      <c r="G22" s="43">
        <v>50000</v>
      </c>
      <c r="H22" s="43">
        <v>100000</v>
      </c>
    </row>
    <row r="23" spans="1:8" x14ac:dyDescent="0.2">
      <c r="A23" s="6" t="s">
        <v>19</v>
      </c>
      <c r="G23" s="12">
        <f>SUM(G21:G22)</f>
        <v>150000</v>
      </c>
      <c r="H23" s="12">
        <f>SUM(H21:H22)</f>
        <v>300000</v>
      </c>
    </row>
    <row r="25" spans="1:8" s="22" customFormat="1" x14ac:dyDescent="0.2">
      <c r="A25" s="28" t="s">
        <v>0</v>
      </c>
      <c r="B25" s="29" t="s">
        <v>8</v>
      </c>
      <c r="C25" s="29" t="s">
        <v>9</v>
      </c>
      <c r="D25" s="35"/>
      <c r="E25" s="35"/>
      <c r="F25" s="29" t="s">
        <v>1</v>
      </c>
      <c r="G25" s="30" t="s">
        <v>20</v>
      </c>
      <c r="H25" s="30" t="s">
        <v>20</v>
      </c>
    </row>
    <row r="26" spans="1:8" x14ac:dyDescent="0.2">
      <c r="A26" s="2" t="s">
        <v>2</v>
      </c>
      <c r="B26" s="3">
        <v>0</v>
      </c>
      <c r="C26" s="3">
        <v>50000</v>
      </c>
      <c r="F26" s="9">
        <v>0</v>
      </c>
      <c r="G26" s="3">
        <f>IF(G$21&gt;$B26,IF(G$21&gt;$C26,$C26,G$21)-$B26,0)*$F26</f>
        <v>0</v>
      </c>
      <c r="H26" s="3">
        <f>IF(H$21&gt;$B26,IF(H$21&gt;$C26,$C26,H$21)-$B26,0)*$F26</f>
        <v>0</v>
      </c>
    </row>
    <row r="27" spans="1:8" x14ac:dyDescent="0.2">
      <c r="A27" s="2" t="s">
        <v>3</v>
      </c>
      <c r="B27" s="3">
        <v>50000</v>
      </c>
      <c r="C27" s="3">
        <v>100000</v>
      </c>
      <c r="F27" s="10">
        <v>5.4999999999999997E-3</v>
      </c>
      <c r="G27" s="3">
        <f t="shared" ref="G27:H30" si="0">IF(G$21&gt;$B27,IF(G$21&gt;$C27,$C27,G$21)-$B27,0)*$F27</f>
        <v>275</v>
      </c>
      <c r="H27" s="3">
        <f t="shared" si="0"/>
        <v>275</v>
      </c>
    </row>
    <row r="28" spans="1:8" x14ac:dyDescent="0.2">
      <c r="A28" s="2" t="s">
        <v>4</v>
      </c>
      <c r="B28" s="3">
        <v>100000</v>
      </c>
      <c r="C28" s="3">
        <v>1000000</v>
      </c>
      <c r="F28" s="10">
        <v>4.5999999999999999E-3</v>
      </c>
      <c r="G28" s="3">
        <f t="shared" si="0"/>
        <v>0</v>
      </c>
      <c r="H28" s="3">
        <f t="shared" si="0"/>
        <v>460</v>
      </c>
    </row>
    <row r="29" spans="1:8" x14ac:dyDescent="0.2">
      <c r="A29" s="2" t="s">
        <v>5</v>
      </c>
      <c r="B29" s="3">
        <v>1000000</v>
      </c>
      <c r="C29" s="3">
        <v>10000000</v>
      </c>
      <c r="F29" s="10">
        <v>3.2499999999999999E-3</v>
      </c>
      <c r="G29" s="3">
        <f t="shared" si="0"/>
        <v>0</v>
      </c>
      <c r="H29" s="3">
        <f t="shared" si="0"/>
        <v>0</v>
      </c>
    </row>
    <row r="30" spans="1:8" x14ac:dyDescent="0.2">
      <c r="A30" s="4" t="s">
        <v>6</v>
      </c>
      <c r="B30" s="5">
        <v>10000000</v>
      </c>
      <c r="C30" s="4"/>
      <c r="D30" s="11"/>
      <c r="E30" s="11"/>
      <c r="F30" s="14">
        <v>2.5000000000000001E-3</v>
      </c>
      <c r="G30" s="5">
        <f t="shared" si="0"/>
        <v>0</v>
      </c>
      <c r="H30" s="5">
        <f t="shared" si="0"/>
        <v>0</v>
      </c>
    </row>
    <row r="31" spans="1:8" x14ac:dyDescent="0.2">
      <c r="A31" s="2" t="s">
        <v>22</v>
      </c>
      <c r="B31" s="12"/>
      <c r="C31" s="6"/>
      <c r="D31" s="15"/>
      <c r="E31" s="15"/>
      <c r="F31" s="15"/>
      <c r="G31" s="27">
        <f>SUM(G26:G30)</f>
        <v>275</v>
      </c>
      <c r="H31" s="27">
        <f>SUM(H26:H30)</f>
        <v>735</v>
      </c>
    </row>
    <row r="32" spans="1:8" x14ac:dyDescent="0.2">
      <c r="A32" s="6"/>
      <c r="B32" s="12"/>
      <c r="C32" s="6"/>
      <c r="D32" s="15"/>
      <c r="E32" s="15"/>
      <c r="F32" s="15"/>
      <c r="G32" s="16"/>
    </row>
    <row r="33" spans="1:8" x14ac:dyDescent="0.2">
      <c r="A33" s="2"/>
      <c r="B33" s="3"/>
      <c r="C33" s="2"/>
      <c r="D33" s="11"/>
      <c r="E33" s="13"/>
      <c r="F33" s="23" t="s">
        <v>1</v>
      </c>
      <c r="G33" s="24" t="s">
        <v>20</v>
      </c>
      <c r="H33" s="23" t="s">
        <v>21</v>
      </c>
    </row>
    <row r="34" spans="1:8" x14ac:dyDescent="0.2">
      <c r="A34" s="17" t="s">
        <v>16</v>
      </c>
      <c r="B34" s="20">
        <v>50</v>
      </c>
      <c r="C34" s="17"/>
      <c r="D34" s="18"/>
      <c r="E34" s="18"/>
      <c r="F34" s="21">
        <v>1.4999999999999999E-2</v>
      </c>
      <c r="G34" s="36">
        <f>IF(G$22&gt;$B34,$F34*($G22-$B34),0)</f>
        <v>749.25</v>
      </c>
      <c r="H34" s="36">
        <f>IF(H$22&gt;$B34,$F34*(H$22-$B34),0)</f>
        <v>1499.25</v>
      </c>
    </row>
    <row r="35" spans="1:8" x14ac:dyDescent="0.2">
      <c r="A35" s="8"/>
      <c r="B35" s="31"/>
      <c r="C35" s="8"/>
      <c r="D35" s="32"/>
      <c r="E35" s="32"/>
      <c r="F35" s="32"/>
      <c r="G35" s="33"/>
      <c r="H35" s="33"/>
    </row>
    <row r="36" spans="1:8" x14ac:dyDescent="0.2">
      <c r="A36" s="26"/>
      <c r="B36" s="11"/>
      <c r="C36" s="11"/>
      <c r="D36" s="34"/>
      <c r="E36" s="34"/>
      <c r="F36" s="34"/>
      <c r="G36" s="30" t="s">
        <v>17</v>
      </c>
      <c r="H36" s="30" t="s">
        <v>18</v>
      </c>
    </row>
    <row r="37" spans="1:8" x14ac:dyDescent="0.2">
      <c r="A37" s="17" t="s">
        <v>39</v>
      </c>
      <c r="B37" s="18"/>
      <c r="C37" s="18"/>
      <c r="D37" s="21"/>
      <c r="E37" s="21"/>
      <c r="F37" s="21"/>
      <c r="G37" s="36">
        <f>IF($F21="Yes",G21,0)+IF($F22="Yes",G22,0)</f>
        <v>150000</v>
      </c>
      <c r="H37" s="36">
        <f>IF($F21="Yes",H21,0)+IF($F22="Yes",H22,0)</f>
        <v>300000</v>
      </c>
    </row>
    <row r="38" spans="1:8" x14ac:dyDescent="0.2">
      <c r="A38" s="8"/>
      <c r="B38" s="8"/>
      <c r="C38" s="8"/>
      <c r="D38" s="32"/>
      <c r="E38" s="32"/>
      <c r="F38" s="32"/>
      <c r="G38" s="33"/>
      <c r="H38" s="33"/>
    </row>
    <row r="39" spans="1:8" x14ac:dyDescent="0.2">
      <c r="A39" s="26" t="s">
        <v>7</v>
      </c>
      <c r="B39" s="26" t="s">
        <v>8</v>
      </c>
      <c r="C39" s="26" t="s">
        <v>9</v>
      </c>
      <c r="D39" s="11"/>
      <c r="E39" s="11"/>
      <c r="F39" s="37" t="s">
        <v>1</v>
      </c>
      <c r="G39" s="30" t="s">
        <v>20</v>
      </c>
      <c r="H39" s="29" t="s">
        <v>21</v>
      </c>
    </row>
    <row r="40" spans="1:8" x14ac:dyDescent="0.2">
      <c r="A40" s="2" t="s">
        <v>2</v>
      </c>
      <c r="B40" s="3">
        <v>0</v>
      </c>
      <c r="C40" s="3">
        <v>50000</v>
      </c>
      <c r="F40" s="10">
        <v>0.05</v>
      </c>
      <c r="G40" s="3">
        <f t="shared" ref="G40:H44" si="1">IF(G$37&gt;$B40,IF(G$37&gt;$C40,$C40,G$37)-$B40,0)*$F40</f>
        <v>2500</v>
      </c>
      <c r="H40" s="3">
        <f t="shared" si="1"/>
        <v>2500</v>
      </c>
    </row>
    <row r="41" spans="1:8" x14ac:dyDescent="0.2">
      <c r="A41" s="2" t="s">
        <v>3</v>
      </c>
      <c r="B41" s="3">
        <v>50000</v>
      </c>
      <c r="C41" s="3">
        <v>100000</v>
      </c>
      <c r="F41" s="1">
        <v>3.5000000000000003E-2</v>
      </c>
      <c r="G41" s="3">
        <f t="shared" si="1"/>
        <v>1750.0000000000002</v>
      </c>
      <c r="H41" s="3">
        <f t="shared" si="1"/>
        <v>1750.0000000000002</v>
      </c>
    </row>
    <row r="42" spans="1:8" x14ac:dyDescent="0.2">
      <c r="A42" s="2" t="s">
        <v>4</v>
      </c>
      <c r="B42" s="3">
        <v>100000</v>
      </c>
      <c r="C42" s="3">
        <v>1000000</v>
      </c>
      <c r="F42" s="1">
        <v>0.02</v>
      </c>
      <c r="G42" s="3">
        <f t="shared" si="1"/>
        <v>1000</v>
      </c>
      <c r="H42" s="3">
        <f t="shared" si="1"/>
        <v>4000</v>
      </c>
    </row>
    <row r="43" spans="1:8" x14ac:dyDescent="0.2">
      <c r="A43" s="2" t="s">
        <v>5</v>
      </c>
      <c r="B43" s="3">
        <v>1000000</v>
      </c>
      <c r="C43" s="3">
        <v>10000000</v>
      </c>
      <c r="F43" s="1">
        <v>1.4999999999999999E-2</v>
      </c>
      <c r="G43" s="3">
        <f t="shared" si="1"/>
        <v>0</v>
      </c>
      <c r="H43" s="3">
        <f t="shared" si="1"/>
        <v>0</v>
      </c>
    </row>
    <row r="44" spans="1:8" x14ac:dyDescent="0.2">
      <c r="A44" s="4" t="s">
        <v>6</v>
      </c>
      <c r="B44" s="5">
        <v>10000000</v>
      </c>
      <c r="C44" s="4"/>
      <c r="D44" s="11"/>
      <c r="E44" s="11"/>
      <c r="F44" s="11">
        <v>0.01</v>
      </c>
      <c r="G44" s="5">
        <f t="shared" si="1"/>
        <v>0</v>
      </c>
      <c r="H44" s="5">
        <f t="shared" si="1"/>
        <v>0</v>
      </c>
    </row>
    <row r="45" spans="1:8" x14ac:dyDescent="0.2">
      <c r="A45" s="2" t="s">
        <v>25</v>
      </c>
      <c r="B45" s="3"/>
      <c r="C45" s="2"/>
      <c r="G45" s="3">
        <f>SUM(G40:G44)</f>
        <v>5250</v>
      </c>
      <c r="H45" s="3">
        <f>SUM(H40:H44)</f>
        <v>8250</v>
      </c>
    </row>
    <row r="47" spans="1:8" x14ac:dyDescent="0.2">
      <c r="A47" s="26" t="s">
        <v>14</v>
      </c>
      <c r="B47" s="44"/>
      <c r="C47" s="11"/>
      <c r="D47" s="26"/>
      <c r="E47" s="26"/>
      <c r="F47" s="26"/>
      <c r="G47" s="30" t="s">
        <v>20</v>
      </c>
      <c r="H47" s="29" t="s">
        <v>21</v>
      </c>
    </row>
    <row r="48" spans="1:8" x14ac:dyDescent="0.2">
      <c r="A48" s="2" t="s">
        <v>23</v>
      </c>
      <c r="B48" s="7"/>
      <c r="D48" s="6"/>
      <c r="E48" s="6"/>
      <c r="F48" s="6"/>
      <c r="G48" s="3">
        <f>G23*D17*D18</f>
        <v>75000</v>
      </c>
      <c r="H48" s="3">
        <f>H23*D17*D18</f>
        <v>150000</v>
      </c>
    </row>
    <row r="49" spans="1:8" x14ac:dyDescent="0.2">
      <c r="A49" s="2" t="s">
        <v>24</v>
      </c>
      <c r="B49" s="7"/>
      <c r="D49" s="6"/>
      <c r="E49" s="6"/>
      <c r="G49" s="2">
        <v>6.4999999999999997E-3</v>
      </c>
      <c r="H49" s="4">
        <v>6.4999999999999997E-3</v>
      </c>
    </row>
    <row r="50" spans="1:8" x14ac:dyDescent="0.2">
      <c r="A50" s="18" t="s">
        <v>15</v>
      </c>
      <c r="B50" s="18"/>
      <c r="C50" s="18"/>
      <c r="D50" s="18"/>
      <c r="E50" s="18"/>
      <c r="F50" s="18"/>
      <c r="G50" s="45">
        <f>G48*G49</f>
        <v>487.5</v>
      </c>
      <c r="H50" s="45">
        <f>H48*H49</f>
        <v>975</v>
      </c>
    </row>
    <row r="51" spans="1:8" x14ac:dyDescent="0.2">
      <c r="A51" s="19" t="s">
        <v>13</v>
      </c>
    </row>
    <row r="52" spans="1:8" x14ac:dyDescent="0.2">
      <c r="A52" s="6"/>
    </row>
  </sheetData>
  <phoneticPr fontId="4" type="noConversion"/>
  <hyperlinks>
    <hyperlink ref="A51" r:id="rId1" xr:uid="{A442B697-8E75-9648-B458-E26410A827EF}"/>
  </hyperlinks>
  <pageMargins left="0.7" right="0.7" top="0.75" bottom="0.75" header="0.3" footer="0.3"/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B94F8C85-BCC8-BF40-9D5D-B30D9DD55793}">
          <x14:formula1>
            <xm:f>'data validation'!$A$2:$A$3</xm:f>
          </x14:formula1>
          <xm:sqref>F21:F22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1BF88-5F3C-AF4F-AC2D-5678464ECEE0}">
  <dimension ref="A1:A3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 t="s">
        <v>10</v>
      </c>
    </row>
    <row r="2" spans="1:1" x14ac:dyDescent="0.2">
      <c r="A2" t="s">
        <v>11</v>
      </c>
    </row>
    <row r="3" spans="1:1" x14ac:dyDescent="0.2">
      <c r="A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2020-04-21T14:29:41Z</dcterms:created>
  <dcterms:modified xsi:type="dcterms:W3CDTF">2020-05-13T22:15:36Z</dcterms:modified>
</cp:coreProperties>
</file>