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berm/Desktop/"/>
    </mc:Choice>
  </mc:AlternateContent>
  <xr:revisionPtr revIDLastSave="0" documentId="13_ncr:1_{86171E2D-9A54-7243-88FD-E785EBDBC64E}" xr6:coauthVersionLast="45" xr6:coauthVersionMax="45" xr10:uidLastSave="{00000000-0000-0000-0000-000000000000}"/>
  <bookViews>
    <workbookView xWindow="0" yWindow="460" windowWidth="28800" windowHeight="15780" xr2:uid="{955865D9-57C2-E04D-998A-D98083884EBC}"/>
  </bookViews>
  <sheets>
    <sheet name="Daily Metrics" sheetId="1" r:id="rId1"/>
    <sheet name="Pricing (us-wes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9" i="1" l="1"/>
  <c r="B99" i="1"/>
  <c r="C66" i="1"/>
  <c r="B66" i="1"/>
  <c r="C97" i="1" l="1"/>
  <c r="F97" i="1" s="1"/>
  <c r="C96" i="1"/>
  <c r="C95" i="1"/>
  <c r="F95" i="1" s="1"/>
  <c r="C94" i="1"/>
  <c r="C93" i="1"/>
  <c r="F93" i="1" s="1"/>
  <c r="C92" i="1"/>
  <c r="C91" i="1"/>
  <c r="F91" i="1" s="1"/>
  <c r="C90" i="1"/>
  <c r="C89" i="1"/>
  <c r="F89" i="1" s="1"/>
  <c r="C88" i="1"/>
  <c r="C87" i="1"/>
  <c r="F87" i="1" s="1"/>
  <c r="C86" i="1"/>
  <c r="C85" i="1"/>
  <c r="C84" i="1"/>
  <c r="C83" i="1"/>
  <c r="C82" i="1"/>
  <c r="C81" i="1"/>
  <c r="C80" i="1"/>
  <c r="C79" i="1"/>
  <c r="C78" i="1"/>
  <c r="C77" i="1"/>
  <c r="C76" i="1"/>
  <c r="C75" i="1"/>
  <c r="F75" i="1" s="1"/>
  <c r="C74" i="1"/>
  <c r="F74" i="1" s="1"/>
  <c r="D97" i="1"/>
  <c r="E97" i="1" s="1"/>
  <c r="D96" i="1"/>
  <c r="D95" i="1"/>
  <c r="D94" i="1"/>
  <c r="D93" i="1"/>
  <c r="D92" i="1"/>
  <c r="D91" i="1"/>
  <c r="E91" i="1" s="1"/>
  <c r="D90" i="1"/>
  <c r="D89" i="1"/>
  <c r="D88" i="1"/>
  <c r="D87" i="1"/>
  <c r="D86" i="1"/>
  <c r="D85" i="1"/>
  <c r="E85" i="1" s="1"/>
  <c r="D84" i="1"/>
  <c r="D83" i="1"/>
  <c r="E83" i="1" s="1"/>
  <c r="D82" i="1"/>
  <c r="D81" i="1"/>
  <c r="E81" i="1" s="1"/>
  <c r="D80" i="1"/>
  <c r="D79" i="1"/>
  <c r="D78" i="1"/>
  <c r="D77" i="1"/>
  <c r="E77" i="1" s="1"/>
  <c r="D76" i="1"/>
  <c r="D75" i="1"/>
  <c r="E75" i="1" s="1"/>
  <c r="D74" i="1"/>
  <c r="D64" i="1"/>
  <c r="D63" i="1"/>
  <c r="D62" i="1"/>
  <c r="D61" i="1"/>
  <c r="D60" i="1"/>
  <c r="D59" i="1"/>
  <c r="D58" i="1"/>
  <c r="D57" i="1"/>
  <c r="D56" i="1"/>
  <c r="D55" i="1"/>
  <c r="J55" i="1" s="1"/>
  <c r="D54" i="1"/>
  <c r="D53" i="1"/>
  <c r="D52" i="1"/>
  <c r="D51" i="1"/>
  <c r="D50" i="1"/>
  <c r="D49" i="1"/>
  <c r="D48" i="1"/>
  <c r="D47" i="1"/>
  <c r="J47" i="1" s="1"/>
  <c r="D46" i="1"/>
  <c r="D45" i="1"/>
  <c r="D44" i="1"/>
  <c r="D43" i="1"/>
  <c r="D42" i="1"/>
  <c r="D41" i="1"/>
  <c r="C64" i="1"/>
  <c r="F64" i="1" s="1"/>
  <c r="C63" i="1"/>
  <c r="F63" i="1" s="1"/>
  <c r="C62" i="1"/>
  <c r="F62" i="1" s="1"/>
  <c r="C61" i="1"/>
  <c r="F61" i="1" s="1"/>
  <c r="C60" i="1"/>
  <c r="F60" i="1" s="1"/>
  <c r="C59" i="1"/>
  <c r="F59" i="1" s="1"/>
  <c r="C58" i="1"/>
  <c r="F58" i="1" s="1"/>
  <c r="C57" i="1"/>
  <c r="F57" i="1" s="1"/>
  <c r="C56" i="1"/>
  <c r="F56" i="1" s="1"/>
  <c r="C55" i="1"/>
  <c r="F55" i="1" s="1"/>
  <c r="C54" i="1"/>
  <c r="F54" i="1" s="1"/>
  <c r="C53" i="1"/>
  <c r="F53" i="1" s="1"/>
  <c r="C52" i="1"/>
  <c r="F52" i="1" s="1"/>
  <c r="C51" i="1"/>
  <c r="F51" i="1" s="1"/>
  <c r="C50" i="1"/>
  <c r="F50" i="1" s="1"/>
  <c r="C49" i="1"/>
  <c r="F49" i="1" s="1"/>
  <c r="C48" i="1"/>
  <c r="F48" i="1" s="1"/>
  <c r="C47" i="1"/>
  <c r="F47" i="1" s="1"/>
  <c r="C46" i="1"/>
  <c r="F46" i="1" s="1"/>
  <c r="C45" i="1"/>
  <c r="F45" i="1" s="1"/>
  <c r="C44" i="1"/>
  <c r="F44" i="1" s="1"/>
  <c r="C43" i="1"/>
  <c r="F43" i="1" s="1"/>
  <c r="C42" i="1"/>
  <c r="F42" i="1" s="1"/>
  <c r="C41" i="1"/>
  <c r="F41" i="1" s="1"/>
  <c r="C11" i="2"/>
  <c r="B11" i="2"/>
  <c r="K4" i="2"/>
  <c r="J4" i="2"/>
  <c r="J5" i="2" s="1"/>
  <c r="J7" i="2" s="1"/>
  <c r="J8" i="2" s="1"/>
  <c r="B7" i="2" s="1"/>
  <c r="K5" i="2"/>
  <c r="K7" i="2" s="1"/>
  <c r="K8" i="2" s="1"/>
  <c r="C7" i="2" s="1"/>
  <c r="H4" i="2"/>
  <c r="H5" i="2" s="1"/>
  <c r="H7" i="2" s="1"/>
  <c r="H8" i="2" s="1"/>
  <c r="C6" i="2" s="1"/>
  <c r="G4" i="2"/>
  <c r="G5" i="2" s="1"/>
  <c r="G7" i="2" s="1"/>
  <c r="G8" i="2" s="1"/>
  <c r="B6" i="2" s="1"/>
  <c r="D99" i="1" l="1"/>
  <c r="D66" i="1"/>
  <c r="E95" i="1"/>
  <c r="H95" i="1" s="1"/>
  <c r="E93" i="1"/>
  <c r="K93" i="1" s="1"/>
  <c r="E89" i="1"/>
  <c r="K89" i="1" s="1"/>
  <c r="E87" i="1"/>
  <c r="K87" i="1" s="1"/>
  <c r="E79" i="1"/>
  <c r="G41" i="1"/>
  <c r="G45" i="1"/>
  <c r="G49" i="1"/>
  <c r="G53" i="1"/>
  <c r="G57" i="1"/>
  <c r="G61" i="1"/>
  <c r="J74" i="1"/>
  <c r="J78" i="1"/>
  <c r="J82" i="1"/>
  <c r="J86" i="1"/>
  <c r="G90" i="1"/>
  <c r="J94" i="1"/>
  <c r="G43" i="1"/>
  <c r="G51" i="1"/>
  <c r="G59" i="1"/>
  <c r="J63" i="1"/>
  <c r="J42" i="1"/>
  <c r="J46" i="1"/>
  <c r="J50" i="1"/>
  <c r="J54" i="1"/>
  <c r="J58" i="1"/>
  <c r="J62" i="1"/>
  <c r="G76" i="1"/>
  <c r="G80" i="1"/>
  <c r="G88" i="1"/>
  <c r="J92" i="1"/>
  <c r="G96" i="1"/>
  <c r="J44" i="1"/>
  <c r="J48" i="1"/>
  <c r="J52" i="1"/>
  <c r="J56" i="1"/>
  <c r="J60" i="1"/>
  <c r="J64" i="1"/>
  <c r="E49" i="1"/>
  <c r="E53" i="1"/>
  <c r="E41" i="1"/>
  <c r="E57" i="1"/>
  <c r="E45" i="1"/>
  <c r="E61" i="1"/>
  <c r="E76" i="1"/>
  <c r="H76" i="1" s="1"/>
  <c r="E80" i="1"/>
  <c r="E84" i="1"/>
  <c r="H84" i="1" s="1"/>
  <c r="E88" i="1"/>
  <c r="H88" i="1" s="1"/>
  <c r="E92" i="1"/>
  <c r="H92" i="1" s="1"/>
  <c r="E96" i="1"/>
  <c r="H96" i="1" s="1"/>
  <c r="E74" i="1"/>
  <c r="E78" i="1"/>
  <c r="H78" i="1" s="1"/>
  <c r="E82" i="1"/>
  <c r="E86" i="1"/>
  <c r="H86" i="1" s="1"/>
  <c r="E90" i="1"/>
  <c r="H90" i="1" s="1"/>
  <c r="E94" i="1"/>
  <c r="H94" i="1" s="1"/>
  <c r="E42" i="1"/>
  <c r="E46" i="1"/>
  <c r="E50" i="1"/>
  <c r="E54" i="1"/>
  <c r="E58" i="1"/>
  <c r="E62" i="1"/>
  <c r="E43" i="1"/>
  <c r="E47" i="1"/>
  <c r="E51" i="1"/>
  <c r="E55" i="1"/>
  <c r="E59" i="1"/>
  <c r="E63" i="1"/>
  <c r="E44" i="1"/>
  <c r="E48" i="1"/>
  <c r="E52" i="1"/>
  <c r="E56" i="1"/>
  <c r="E60" i="1"/>
  <c r="E64" i="1"/>
  <c r="J96" i="1"/>
  <c r="G84" i="1"/>
  <c r="G74" i="1"/>
  <c r="G94" i="1"/>
  <c r="J90" i="1"/>
  <c r="J45" i="1"/>
  <c r="J61" i="1"/>
  <c r="J88" i="1"/>
  <c r="J76" i="1"/>
  <c r="J84" i="1"/>
  <c r="J80" i="1"/>
  <c r="G92" i="1"/>
  <c r="K85" i="1"/>
  <c r="G86" i="1"/>
  <c r="G78" i="1"/>
  <c r="G82" i="1"/>
  <c r="F88" i="1"/>
  <c r="F85" i="1"/>
  <c r="F96" i="1"/>
  <c r="K91" i="1"/>
  <c r="F90" i="1"/>
  <c r="G79" i="1"/>
  <c r="J79" i="1"/>
  <c r="G75" i="1"/>
  <c r="J75" i="1"/>
  <c r="F76" i="1"/>
  <c r="G83" i="1"/>
  <c r="J83" i="1"/>
  <c r="F84" i="1"/>
  <c r="H85" i="1"/>
  <c r="G87" i="1"/>
  <c r="J87" i="1"/>
  <c r="G95" i="1"/>
  <c r="J95" i="1"/>
  <c r="G81" i="1"/>
  <c r="J81" i="1"/>
  <c r="G89" i="1"/>
  <c r="J89" i="1"/>
  <c r="G97" i="1"/>
  <c r="J97" i="1"/>
  <c r="G91" i="1"/>
  <c r="J91" i="1"/>
  <c r="F92" i="1"/>
  <c r="G77" i="1"/>
  <c r="J77" i="1"/>
  <c r="G85" i="1"/>
  <c r="J85" i="1"/>
  <c r="F86" i="1"/>
  <c r="G93" i="1"/>
  <c r="J93" i="1"/>
  <c r="F94" i="1"/>
  <c r="G52" i="1"/>
  <c r="G56" i="1"/>
  <c r="G47" i="1"/>
  <c r="J53" i="1"/>
  <c r="J49" i="1"/>
  <c r="G63" i="1"/>
  <c r="J57" i="1"/>
  <c r="J43" i="1"/>
  <c r="J51" i="1"/>
  <c r="J59" i="1"/>
  <c r="G44" i="1"/>
  <c r="G46" i="1"/>
  <c r="G55" i="1"/>
  <c r="G60" i="1"/>
  <c r="G62" i="1"/>
  <c r="J41" i="1"/>
  <c r="G54" i="1"/>
  <c r="G42" i="1"/>
  <c r="G58" i="1"/>
  <c r="G48" i="1"/>
  <c r="G50" i="1"/>
  <c r="G64" i="1"/>
  <c r="F68" i="1"/>
  <c r="C32" i="1" s="1"/>
  <c r="H93" i="1" l="1"/>
  <c r="I93" i="1" s="1"/>
  <c r="H74" i="1"/>
  <c r="I74" i="1" s="1"/>
  <c r="E99" i="1"/>
  <c r="E66" i="1"/>
  <c r="K95" i="1"/>
  <c r="L95" i="1" s="1"/>
  <c r="I76" i="1"/>
  <c r="I88" i="1"/>
  <c r="I90" i="1"/>
  <c r="I96" i="1"/>
  <c r="I92" i="1"/>
  <c r="K84" i="1"/>
  <c r="L84" i="1" s="1"/>
  <c r="I84" i="1"/>
  <c r="K74" i="1"/>
  <c r="L74" i="1" s="1"/>
  <c r="I94" i="1"/>
  <c r="K92" i="1"/>
  <c r="L92" i="1" s="1"/>
  <c r="K94" i="1"/>
  <c r="L94" i="1" s="1"/>
  <c r="K88" i="1"/>
  <c r="L88" i="1" s="1"/>
  <c r="I86" i="1"/>
  <c r="K90" i="1"/>
  <c r="L90" i="1" s="1"/>
  <c r="K86" i="1"/>
  <c r="L86" i="1" s="1"/>
  <c r="L85" i="1"/>
  <c r="K76" i="1"/>
  <c r="L76" i="1" s="1"/>
  <c r="K96" i="1"/>
  <c r="L96" i="1" s="1"/>
  <c r="I78" i="1"/>
  <c r="L87" i="1"/>
  <c r="H91" i="1"/>
  <c r="I91" i="1" s="1"/>
  <c r="L93" i="1"/>
  <c r="I95" i="1"/>
  <c r="H87" i="1"/>
  <c r="I87" i="1" s="1"/>
  <c r="L89" i="1"/>
  <c r="H89" i="1"/>
  <c r="I89" i="1" s="1"/>
  <c r="F78" i="1"/>
  <c r="K78" i="1"/>
  <c r="L78" i="1" s="1"/>
  <c r="F79" i="1"/>
  <c r="L91" i="1"/>
  <c r="K97" i="1"/>
  <c r="L97" i="1" s="1"/>
  <c r="H97" i="1"/>
  <c r="I97" i="1" s="1"/>
  <c r="K75" i="1"/>
  <c r="L75" i="1" s="1"/>
  <c r="H75" i="1"/>
  <c r="I75" i="1" s="1"/>
  <c r="I85" i="1"/>
  <c r="H60" i="1"/>
  <c r="I60" i="1" s="1"/>
  <c r="K60" i="1"/>
  <c r="L60" i="1" s="1"/>
  <c r="K57" i="1"/>
  <c r="L57" i="1" s="1"/>
  <c r="H57" i="1"/>
  <c r="I57" i="1" s="1"/>
  <c r="H42" i="1"/>
  <c r="I42" i="1" s="1"/>
  <c r="K42" i="1"/>
  <c r="L42" i="1" s="1"/>
  <c r="K56" i="1"/>
  <c r="L56" i="1" s="1"/>
  <c r="H56" i="1"/>
  <c r="I56" i="1" s="1"/>
  <c r="H62" i="1"/>
  <c r="I62" i="1" s="1"/>
  <c r="K62" i="1"/>
  <c r="L62" i="1" s="1"/>
  <c r="K45" i="1"/>
  <c r="L45" i="1" s="1"/>
  <c r="H45" i="1"/>
  <c r="I45" i="1" s="1"/>
  <c r="H53" i="1"/>
  <c r="I53" i="1" s="1"/>
  <c r="K53" i="1"/>
  <c r="L53" i="1" s="1"/>
  <c r="K63" i="1"/>
  <c r="L63" i="1" s="1"/>
  <c r="H63" i="1"/>
  <c r="I63" i="1" s="1"/>
  <c r="H50" i="1"/>
  <c r="I50" i="1" s="1"/>
  <c r="K50" i="1"/>
  <c r="L50" i="1" s="1"/>
  <c r="H46" i="1"/>
  <c r="I46" i="1" s="1"/>
  <c r="K46" i="1"/>
  <c r="L46" i="1" s="1"/>
  <c r="K52" i="1"/>
  <c r="L52" i="1" s="1"/>
  <c r="H52" i="1"/>
  <c r="I52" i="1" s="1"/>
  <c r="H58" i="1"/>
  <c r="I58" i="1" s="1"/>
  <c r="K58" i="1"/>
  <c r="L58" i="1" s="1"/>
  <c r="K41" i="1"/>
  <c r="L41" i="1" s="1"/>
  <c r="H41" i="1"/>
  <c r="I41" i="1" s="1"/>
  <c r="K49" i="1"/>
  <c r="L49" i="1" s="1"/>
  <c r="H49" i="1"/>
  <c r="I49" i="1" s="1"/>
  <c r="H47" i="1"/>
  <c r="I47" i="1" s="1"/>
  <c r="K47" i="1"/>
  <c r="L47" i="1" s="1"/>
  <c r="H55" i="1"/>
  <c r="I55" i="1" s="1"/>
  <c r="K55" i="1"/>
  <c r="L55" i="1" s="1"/>
  <c r="H43" i="1"/>
  <c r="I43" i="1" s="1"/>
  <c r="K43" i="1"/>
  <c r="L43" i="1" s="1"/>
  <c r="K64" i="1"/>
  <c r="L64" i="1" s="1"/>
  <c r="H64" i="1"/>
  <c r="I64" i="1" s="1"/>
  <c r="K48" i="1"/>
  <c r="L48" i="1" s="1"/>
  <c r="H48" i="1"/>
  <c r="I48" i="1" s="1"/>
  <c r="H54" i="1"/>
  <c r="I54" i="1" s="1"/>
  <c r="K54" i="1"/>
  <c r="L54" i="1" s="1"/>
  <c r="H61" i="1"/>
  <c r="I61" i="1" s="1"/>
  <c r="K61" i="1"/>
  <c r="L61" i="1" s="1"/>
  <c r="H44" i="1"/>
  <c r="I44" i="1" s="1"/>
  <c r="K44" i="1"/>
  <c r="L44" i="1" s="1"/>
  <c r="H59" i="1"/>
  <c r="I59" i="1" s="1"/>
  <c r="K59" i="1"/>
  <c r="L59" i="1" s="1"/>
  <c r="K51" i="1"/>
  <c r="L51" i="1" s="1"/>
  <c r="H51" i="1"/>
  <c r="I51" i="1" s="1"/>
  <c r="F80" i="1" l="1"/>
  <c r="K79" i="1"/>
  <c r="L79" i="1" s="1"/>
  <c r="H79" i="1"/>
  <c r="I79" i="1" s="1"/>
  <c r="I68" i="1"/>
  <c r="D32" i="1" s="1"/>
  <c r="E32" i="1" s="1"/>
  <c r="L68" i="1"/>
  <c r="F32" i="1" s="1"/>
  <c r="G32" i="1" s="1"/>
  <c r="F81" i="1" l="1"/>
  <c r="H80" i="1"/>
  <c r="I80" i="1" s="1"/>
  <c r="K80" i="1"/>
  <c r="L80" i="1" s="1"/>
  <c r="K77" i="1"/>
  <c r="L77" i="1" s="1"/>
  <c r="H77" i="1"/>
  <c r="I77" i="1" s="1"/>
  <c r="F77" i="1"/>
  <c r="K81" i="1" l="1"/>
  <c r="L81" i="1" s="1"/>
  <c r="H81" i="1"/>
  <c r="I81" i="1" s="1"/>
  <c r="F82" i="1"/>
  <c r="F83" i="1"/>
  <c r="F101" i="1" l="1"/>
  <c r="C33" i="1" s="1"/>
  <c r="C34" i="1" s="1"/>
  <c r="K83" i="1"/>
  <c r="L83" i="1" s="1"/>
  <c r="H83" i="1"/>
  <c r="I83" i="1" s="1"/>
  <c r="H82" i="1"/>
  <c r="I82" i="1" s="1"/>
  <c r="K82" i="1"/>
  <c r="L82" i="1" s="1"/>
  <c r="I101" i="1" l="1"/>
  <c r="L101" i="1"/>
  <c r="F33" i="1" s="1"/>
  <c r="G33" i="1" s="1"/>
  <c r="D33" i="1" l="1"/>
  <c r="F34" i="1" l="1"/>
  <c r="G34" i="1" s="1"/>
  <c r="G35" i="1" s="1"/>
  <c r="D34" i="1"/>
  <c r="E34" i="1" s="1"/>
  <c r="E35" i="1" s="1"/>
  <c r="E33" i="1"/>
</calcChain>
</file>

<file path=xl/sharedStrings.xml><?xml version="1.0" encoding="utf-8"?>
<sst xmlns="http://schemas.openxmlformats.org/spreadsheetml/2006/main" count="89" uniqueCount="66">
  <si>
    <t>Hour</t>
  </si>
  <si>
    <t>Cost per WCU per hour</t>
  </si>
  <si>
    <t>Cost per RCU per hour</t>
  </si>
  <si>
    <t>1 year-commitment</t>
  </si>
  <si>
    <t>WCU</t>
  </si>
  <si>
    <t>RCU</t>
  </si>
  <si>
    <t>WCUs</t>
  </si>
  <si>
    <t>RCUs</t>
  </si>
  <si>
    <t>Up-front cost for 100 capacity units</t>
  </si>
  <si>
    <t>Up-front / hour / 100 units</t>
  </si>
  <si>
    <t xml:space="preserve"> + hourly cost / 100 units</t>
  </si>
  <si>
    <t>Total hourly cost / 100 units</t>
  </si>
  <si>
    <t>Cost per single unit</t>
  </si>
  <si>
    <t>3 year-commitment</t>
  </si>
  <si>
    <t>Total hours per commitment period</t>
  </si>
  <si>
    <t>Reserved - 1-year commitment</t>
  </si>
  <si>
    <t>Reserved  - 3-year commitment</t>
  </si>
  <si>
    <t>Pricing for us-west-2 (Oregon) as of May 7 2020:</t>
  </si>
  <si>
    <t>https://aws.amazon.com/dynamodb/pricing/provisioned/</t>
  </si>
  <si>
    <t>Calculation of hourly reserved pricing</t>
  </si>
  <si>
    <t>Provisioned Capacity Pricing</t>
  </si>
  <si>
    <t>Pay-per-request pricing</t>
  </si>
  <si>
    <t>Provisioned, no reservation</t>
  </si>
  <si>
    <t>Per write request</t>
  </si>
  <si>
    <t>Per read request</t>
  </si>
  <si>
    <t>On-demand pricing</t>
  </si>
  <si>
    <t>Consumed RCU</t>
  </si>
  <si>
    <t>Provisioned RCU</t>
  </si>
  <si>
    <t>Consumed WCU</t>
  </si>
  <si>
    <t>Provisioned WCU</t>
  </si>
  <si>
    <t>Reserved RCU</t>
  </si>
  <si>
    <t>Total Daily Cost</t>
  </si>
  <si>
    <t>`</t>
  </si>
  <si>
    <t>RCU Calculations</t>
  </si>
  <si>
    <t>1-year reservation</t>
  </si>
  <si>
    <t>provisioned usage above reserved capacity</t>
  </si>
  <si>
    <t>Hourly cost 
1-yr reserved</t>
  </si>
  <si>
    <t>Hourly cost
usage above reserved</t>
  </si>
  <si>
    <t>Total hourly cost
1-year reserved</t>
  </si>
  <si>
    <t>3-year reservation</t>
  </si>
  <si>
    <t>Daily RCU Cost</t>
  </si>
  <si>
    <t>WCU Calculations</t>
  </si>
  <si>
    <t>Reserved WCU</t>
  </si>
  <si>
    <t>RCU Cost - Provisioned
with no reservation</t>
  </si>
  <si>
    <t>WCU Cost - Provisioned
with no reservation</t>
  </si>
  <si>
    <t>Hourly cost 
3-yr reserved</t>
  </si>
  <si>
    <t>Total hourly cost
3-year reserved</t>
  </si>
  <si>
    <t>Actual usage (or estimate)</t>
  </si>
  <si>
    <t>Billed usage (factors in auto-scaling and reservations)</t>
  </si>
  <si>
    <t>Cost w/out reservation</t>
  </si>
  <si>
    <t>Cost w/ 1-year reservation</t>
  </si>
  <si>
    <t>Cost w/ 3-year reservation</t>
  </si>
  <si>
    <t>Auto-scaling target %?</t>
  </si>
  <si>
    <t>no reservation</t>
  </si>
  <si>
    <t>Total daily cost</t>
  </si>
  <si>
    <t>Savings (%):</t>
  </si>
  <si>
    <t>1-year savings</t>
  </si>
  <si>
    <t>3-year savings</t>
  </si>
  <si>
    <t>Savings Summary</t>
  </si>
  <si>
    <t>Capacity</t>
  </si>
  <si>
    <t>Auto-scaling &amp; Reserved Capacity Targets</t>
  </si>
  <si>
    <t>Reserved units to buy?</t>
  </si>
  <si>
    <t>Table being assessed?</t>
  </si>
  <si>
    <r>
      <t>&lt;--</t>
    </r>
    <r>
      <rPr>
        <i/>
        <sz val="12"/>
        <color theme="1"/>
        <rFont val="Calibri"/>
        <family val="2"/>
        <scheme val="minor"/>
      </rPr>
      <t>just for informational purposes</t>
    </r>
  </si>
  <si>
    <t>MyAppTable</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</si>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</sst>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quot;$&quot;* #,##0.00000_);_(&quot;$&quot;* \(#,##0.00000\);_(&quot;$&quot;* &quot;-&quot;??_);_(@_)"/>
    <numFmt numFmtId="166" formatCode="_(* #,##0_);_(* \(#,##0\);_(* &quot;-&quot;??_);_(@_)"/>
    <numFmt numFmtId="167" formatCode="_(* #,##0.00000_);_(* \(#,##0.00000\);_(* &quot;-&quot;??_);_(@_)"/>
  </numFmts>
  <fonts count="8">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b/>
      <u/>
      <sz val="12"/>
      <color theme="1"/>
      <name val="Calibri"/>
      <family val="2"/>
      <scheme val="minor"/>
    </font>
    <font>
      <b/>
      <sz val="12"/>
      <color theme="1"/>
      <name val="Calibri (Body)"/>
    </font>
    <font>
      <b/>
      <sz val="20"/>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7">
    <xf numFmtId="0" fontId="0" fillId="0" borderId="0" xfId="0"/>
    <xf numFmtId="0" fontId="0" fillId="2" borderId="0" xfId="0" applyFill="1"/>
    <xf numFmtId="0" fontId="2" fillId="2" borderId="0" xfId="0" applyFont="1" applyFill="1"/>
    <xf numFmtId="0" fontId="0" fillId="2" borderId="0" xfId="0" applyFont="1" applyFill="1"/>
    <xf numFmtId="164" fontId="0" fillId="2" borderId="0" xfId="2" applyNumberFormat="1" applyFont="1" applyFill="1"/>
    <xf numFmtId="0" fontId="0" fillId="2" borderId="1" xfId="0" applyFill="1" applyBorder="1"/>
    <xf numFmtId="165" fontId="0" fillId="2" borderId="0" xfId="2" applyNumberFormat="1" applyFont="1" applyFill="1"/>
    <xf numFmtId="44" fontId="0" fillId="2" borderId="0" xfId="0" applyNumberFormat="1" applyFill="1"/>
    <xf numFmtId="165" fontId="0" fillId="2" borderId="0" xfId="0" applyNumberFormat="1" applyFill="1"/>
    <xf numFmtId="0" fontId="3" fillId="0" borderId="0" xfId="4"/>
    <xf numFmtId="0" fontId="2" fillId="2" borderId="1" xfId="0" applyFont="1" applyFill="1" applyBorder="1"/>
    <xf numFmtId="0" fontId="4" fillId="2" borderId="0" xfId="0" applyFont="1" applyFill="1"/>
    <xf numFmtId="18" fontId="0" fillId="2" borderId="0" xfId="0" applyNumberFormat="1" applyFill="1"/>
    <xf numFmtId="0" fontId="0" fillId="3" borderId="0" xfId="0" applyFill="1"/>
    <xf numFmtId="18" fontId="0" fillId="4" borderId="0" xfId="0" applyNumberFormat="1" applyFill="1"/>
    <xf numFmtId="166" fontId="0" fillId="4" borderId="0" xfId="1" applyNumberFormat="1" applyFont="1" applyFill="1"/>
    <xf numFmtId="0" fontId="5" fillId="2" borderId="0" xfId="0" applyFont="1" applyFill="1" applyAlignment="1"/>
    <xf numFmtId="43" fontId="0" fillId="5" borderId="0" xfId="0" applyNumberFormat="1" applyFill="1"/>
    <xf numFmtId="43" fontId="0" fillId="5" borderId="0" xfId="1" applyNumberFormat="1" applyFont="1" applyFill="1"/>
    <xf numFmtId="43" fontId="0" fillId="6" borderId="0" xfId="0" applyNumberFormat="1" applyFill="1"/>
    <xf numFmtId="43" fontId="0" fillId="6" borderId="0" xfId="1" applyNumberFormat="1" applyFont="1" applyFill="1"/>
    <xf numFmtId="167" fontId="0" fillId="7" borderId="0" xfId="1" applyNumberFormat="1" applyFont="1" applyFill="1"/>
    <xf numFmtId="44" fontId="2" fillId="2" borderId="3" xfId="2" applyNumberFormat="1" applyFont="1" applyFill="1" applyBorder="1"/>
    <xf numFmtId="9" fontId="0" fillId="2" borderId="0" xfId="3" applyFont="1" applyFill="1"/>
    <xf numFmtId="0" fontId="0" fillId="2" borderId="0" xfId="0" applyFill="1" applyAlignment="1">
      <alignment horizontal="center" vertical="center"/>
    </xf>
    <xf numFmtId="0" fontId="0" fillId="2" borderId="9" xfId="0" applyFill="1" applyBorder="1" applyAlignment="1">
      <alignment horizont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43" fontId="2" fillId="6" borderId="3" xfId="0" applyNumberFormat="1" applyFont="1" applyFill="1" applyBorder="1" applyAlignment="1">
      <alignment horizontal="center" vertical="center" wrapText="1"/>
    </xf>
    <xf numFmtId="0" fontId="2" fillId="5" borderId="3" xfId="0" applyFont="1" applyFill="1" applyBorder="1" applyAlignment="1">
      <alignment horizontal="center" vertical="center" wrapText="1"/>
    </xf>
    <xf numFmtId="43" fontId="2" fillId="5" borderId="3" xfId="0" applyNumberFormat="1"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2" borderId="5" xfId="0" applyFont="1" applyFill="1" applyBorder="1" applyAlignment="1">
      <alignment horizontal="center" vertical="center"/>
    </xf>
    <xf numFmtId="0" fontId="6" fillId="2" borderId="2" xfId="0" applyFont="1" applyFill="1" applyBorder="1" applyAlignment="1"/>
    <xf numFmtId="0" fontId="2" fillId="2" borderId="2" xfId="0" applyFont="1" applyFill="1" applyBorder="1" applyAlignment="1"/>
    <xf numFmtId="0" fontId="0" fillId="2" borderId="2" xfId="0" applyFont="1" applyFill="1" applyBorder="1" applyAlignment="1"/>
    <xf numFmtId="9" fontId="0" fillId="3" borderId="2" xfId="0" applyNumberFormat="1" applyFill="1" applyBorder="1"/>
    <xf numFmtId="0" fontId="0" fillId="3" borderId="2" xfId="0" applyFill="1" applyBorder="1"/>
    <xf numFmtId="9" fontId="0" fillId="2" borderId="0" xfId="3" applyFont="1" applyFill="1" applyBorder="1"/>
    <xf numFmtId="0" fontId="2" fillId="2" borderId="10" xfId="0" applyFont="1" applyFill="1" applyBorder="1" applyAlignment="1">
      <alignment horizontal="center"/>
    </xf>
    <xf numFmtId="0" fontId="2" fillId="2" borderId="11" xfId="0" applyFont="1" applyFill="1" applyBorder="1"/>
    <xf numFmtId="43" fontId="0" fillId="2" borderId="12" xfId="1" applyNumberFormat="1" applyFont="1" applyFill="1" applyBorder="1"/>
    <xf numFmtId="43" fontId="0" fillId="2" borderId="13" xfId="0" applyNumberFormat="1" applyFill="1" applyBorder="1"/>
    <xf numFmtId="43" fontId="0" fillId="2" borderId="14" xfId="1" applyNumberFormat="1" applyFont="1" applyFill="1" applyBorder="1"/>
    <xf numFmtId="43" fontId="0" fillId="2" borderId="15" xfId="0" applyNumberFormat="1" applyFill="1" applyBorder="1"/>
    <xf numFmtId="43" fontId="2" fillId="2" borderId="12" xfId="1" applyNumberFormat="1" applyFont="1" applyFill="1" applyBorder="1"/>
    <xf numFmtId="0" fontId="0" fillId="2" borderId="16" xfId="0" applyFill="1" applyBorder="1"/>
    <xf numFmtId="9" fontId="0" fillId="2" borderId="17" xfId="3" applyNumberFormat="1" applyFont="1" applyFill="1" applyBorder="1"/>
    <xf numFmtId="0" fontId="2" fillId="2" borderId="18" xfId="0" applyFont="1" applyFill="1" applyBorder="1" applyAlignment="1">
      <alignment horizontal="center"/>
    </xf>
    <xf numFmtId="43" fontId="0" fillId="2" borderId="19" xfId="1" applyNumberFormat="1" applyFont="1" applyFill="1" applyBorder="1"/>
    <xf numFmtId="43" fontId="0" fillId="2" borderId="20" xfId="1" applyNumberFormat="1" applyFont="1" applyFill="1" applyBorder="1"/>
    <xf numFmtId="43" fontId="2" fillId="2" borderId="19" xfId="1" applyNumberFormat="1" applyFont="1" applyFill="1" applyBorder="1"/>
    <xf numFmtId="44" fontId="0" fillId="2" borderId="21" xfId="0" applyNumberFormat="1" applyFill="1" applyBorder="1"/>
    <xf numFmtId="0" fontId="2" fillId="2" borderId="10" xfId="0" applyFont="1" applyFill="1" applyBorder="1" applyAlignment="1">
      <alignment horizontal="left"/>
    </xf>
    <xf numFmtId="0" fontId="0" fillId="2" borderId="11" xfId="0" applyFill="1" applyBorder="1" applyAlignment="1">
      <alignment horizontal="center"/>
    </xf>
    <xf numFmtId="0" fontId="0" fillId="2" borderId="12" xfId="0" applyFont="1" applyFill="1" applyBorder="1"/>
    <xf numFmtId="0" fontId="0" fillId="2" borderId="13" xfId="0" applyFill="1" applyBorder="1"/>
    <xf numFmtId="0" fontId="0" fillId="2" borderId="14" xfId="0" applyFill="1" applyBorder="1"/>
    <xf numFmtId="0" fontId="0" fillId="2" borderId="15" xfId="0" applyFill="1" applyBorder="1"/>
    <xf numFmtId="0" fontId="2" fillId="2" borderId="12" xfId="0" applyFont="1" applyFill="1" applyBorder="1"/>
    <xf numFmtId="0" fontId="2" fillId="2" borderId="13" xfId="0" applyFont="1" applyFill="1" applyBorder="1"/>
    <xf numFmtId="0" fontId="4" fillId="2" borderId="16" xfId="0" applyFont="1" applyFill="1" applyBorder="1"/>
    <xf numFmtId="0" fontId="0" fillId="2" borderId="17" xfId="0" applyFill="1" applyBorder="1"/>
    <xf numFmtId="0" fontId="7" fillId="2" borderId="0" xfId="0" applyFont="1" applyFill="1"/>
    <xf numFmtId="0" fontId="2" fillId="2" borderId="2" xfId="0" applyFont="1" applyFill="1" applyBorder="1"/>
    <xf numFmtId="0" fontId="0" fillId="3" borderId="2"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0" fillId="2" borderId="7" xfId="0" applyFill="1" applyBorder="1" applyAlignment="1">
      <alignment horizontal="center"/>
    </xf>
    <xf numFmtId="0" fontId="0" fillId="2" borderId="4" xfId="0" applyFill="1" applyBorder="1" applyAlignment="1">
      <alignment horizontal="center"/>
    </xf>
    <xf numFmtId="0" fontId="0" fillId="2" borderId="8" xfId="0" applyFill="1" applyBorder="1" applyAlignment="1">
      <alignment horizontal="center"/>
    </xf>
    <xf numFmtId="0" fontId="2" fillId="2" borderId="0" xfId="0" applyFont="1" applyFill="1" applyAlignment="1">
      <alignment horizontal="center"/>
    </xf>
    <xf numFmtId="166" fontId="0" fillId="2" borderId="0" xfId="1" applyNumberFormat="1" applyFont="1" applyFill="1"/>
  </cellXfs>
  <cellStyles count="5">
    <cellStyle name="Comma" xfId="1" builtinId="3"/>
    <cellStyle name="Currency" xfId="2" builtinId="4"/>
    <cellStyle name="Hyperlink" xfId="4" builtinId="8"/>
    <cellStyle name="Normal" xfId="0" builtinId="0"/>
    <cellStyle name="Percent" xfId="3" builtinId="5"/>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 Capacity Units over 24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Metrics'!$B$40</c:f>
              <c:strCache>
                <c:ptCount val="1"/>
                <c:pt idx="0">
                  <c:v>Consumed RCU</c:v>
                </c:pt>
              </c:strCache>
            </c:strRef>
          </c:tx>
          <c:spPr>
            <a:ln w="28575" cap="rnd">
              <a:solidFill>
                <a:schemeClr val="accent1"/>
              </a:solidFill>
              <a:round/>
            </a:ln>
            <a:effectLst/>
          </c:spPr>
          <c:marker>
            <c:symbol val="none"/>
          </c:marker>
          <c:val>
            <c:numRef>
              <c:f>'Daily Metrics'!$B$41:$B$64</c:f>
              <c:numCache>
                <c:formatCode>General</c:formatCode>
                <c:ptCount val="24"/>
                <c:pt idx="0">
                  <c:v>200</c:v>
                </c:pt>
                <c:pt idx="1">
                  <c:v>200</c:v>
                </c:pt>
                <c:pt idx="2">
                  <c:v>200</c:v>
                </c:pt>
                <c:pt idx="3">
                  <c:v>500</c:v>
                </c:pt>
                <c:pt idx="4">
                  <c:v>500</c:v>
                </c:pt>
                <c:pt idx="5">
                  <c:v>800</c:v>
                </c:pt>
                <c:pt idx="6">
                  <c:v>1200</c:v>
                </c:pt>
                <c:pt idx="7">
                  <c:v>1500</c:v>
                </c:pt>
                <c:pt idx="8">
                  <c:v>1600</c:v>
                </c:pt>
                <c:pt idx="9">
                  <c:v>1700</c:v>
                </c:pt>
                <c:pt idx="10">
                  <c:v>1200</c:v>
                </c:pt>
                <c:pt idx="11">
                  <c:v>800</c:v>
                </c:pt>
                <c:pt idx="12">
                  <c:v>800</c:v>
                </c:pt>
                <c:pt idx="13">
                  <c:v>800</c:v>
                </c:pt>
                <c:pt idx="14">
                  <c:v>800</c:v>
                </c:pt>
                <c:pt idx="15">
                  <c:v>700</c:v>
                </c:pt>
                <c:pt idx="16">
                  <c:v>700</c:v>
                </c:pt>
                <c:pt idx="17">
                  <c:v>700</c:v>
                </c:pt>
                <c:pt idx="18">
                  <c:v>700</c:v>
                </c:pt>
                <c:pt idx="19">
                  <c:v>400</c:v>
                </c:pt>
                <c:pt idx="20">
                  <c:v>400</c:v>
                </c:pt>
                <c:pt idx="21">
                  <c:v>200</c:v>
                </c:pt>
                <c:pt idx="22">
                  <c:v>200</c:v>
                </c:pt>
                <c:pt idx="23">
                  <c:v>200</c:v>
                </c:pt>
              </c:numCache>
            </c:numRef>
          </c:val>
          <c:smooth val="0"/>
          <c:extLst>
            <c:ext xmlns:c16="http://schemas.microsoft.com/office/drawing/2014/chart" uri="{C3380CC4-5D6E-409C-BE32-E72D297353CC}">
              <c16:uniqueId val="{00000000-F00C-A44A-A084-2589968414E5}"/>
            </c:ext>
          </c:extLst>
        </c:ser>
        <c:ser>
          <c:idx val="1"/>
          <c:order val="1"/>
          <c:tx>
            <c:strRef>
              <c:f>'Daily Metrics'!$C$40</c:f>
              <c:strCache>
                <c:ptCount val="1"/>
                <c:pt idx="0">
                  <c:v>Provisioned RCU</c:v>
                </c:pt>
              </c:strCache>
            </c:strRef>
          </c:tx>
          <c:spPr>
            <a:ln w="28575" cap="rnd">
              <a:solidFill>
                <a:schemeClr val="accent2"/>
              </a:solidFill>
              <a:round/>
            </a:ln>
            <a:effectLst/>
          </c:spPr>
          <c:marker>
            <c:symbol val="none"/>
          </c:marker>
          <c:val>
            <c:numRef>
              <c:f>'Daily Metrics'!$C$41:$C$64</c:f>
              <c:numCache>
                <c:formatCode>_(* #,##0_);_(* \(#,##0\);_(* "-"??_);_(@_)</c:formatCode>
                <c:ptCount val="24"/>
                <c:pt idx="0">
                  <c:v>350</c:v>
                </c:pt>
                <c:pt idx="1">
                  <c:v>350</c:v>
                </c:pt>
                <c:pt idx="2">
                  <c:v>350</c:v>
                </c:pt>
                <c:pt idx="3">
                  <c:v>850</c:v>
                </c:pt>
                <c:pt idx="4">
                  <c:v>850</c:v>
                </c:pt>
                <c:pt idx="5">
                  <c:v>1350</c:v>
                </c:pt>
                <c:pt idx="6">
                  <c:v>2000</c:v>
                </c:pt>
                <c:pt idx="7">
                  <c:v>2500</c:v>
                </c:pt>
                <c:pt idx="8">
                  <c:v>2650</c:v>
                </c:pt>
                <c:pt idx="9">
                  <c:v>2850</c:v>
                </c:pt>
                <c:pt idx="10">
                  <c:v>2000</c:v>
                </c:pt>
                <c:pt idx="11">
                  <c:v>1350</c:v>
                </c:pt>
                <c:pt idx="12">
                  <c:v>1350</c:v>
                </c:pt>
                <c:pt idx="13">
                  <c:v>1350</c:v>
                </c:pt>
                <c:pt idx="14">
                  <c:v>1350</c:v>
                </c:pt>
                <c:pt idx="15">
                  <c:v>1150</c:v>
                </c:pt>
                <c:pt idx="16">
                  <c:v>1150</c:v>
                </c:pt>
                <c:pt idx="17">
                  <c:v>1150</c:v>
                </c:pt>
                <c:pt idx="18">
                  <c:v>1150</c:v>
                </c:pt>
                <c:pt idx="19">
                  <c:v>650</c:v>
                </c:pt>
                <c:pt idx="20">
                  <c:v>650</c:v>
                </c:pt>
                <c:pt idx="21">
                  <c:v>350</c:v>
                </c:pt>
                <c:pt idx="22">
                  <c:v>350</c:v>
                </c:pt>
                <c:pt idx="23">
                  <c:v>350</c:v>
                </c:pt>
              </c:numCache>
            </c:numRef>
          </c:val>
          <c:smooth val="0"/>
          <c:extLst>
            <c:ext xmlns:c16="http://schemas.microsoft.com/office/drawing/2014/chart" uri="{C3380CC4-5D6E-409C-BE32-E72D297353CC}">
              <c16:uniqueId val="{00000001-F00C-A44A-A084-2589968414E5}"/>
            </c:ext>
          </c:extLst>
        </c:ser>
        <c:ser>
          <c:idx val="2"/>
          <c:order val="2"/>
          <c:tx>
            <c:strRef>
              <c:f>'Daily Metrics'!$D$40</c:f>
              <c:strCache>
                <c:ptCount val="1"/>
                <c:pt idx="0">
                  <c:v>Reserved RCU</c:v>
                </c:pt>
              </c:strCache>
            </c:strRef>
          </c:tx>
          <c:spPr>
            <a:ln w="28575" cap="rnd">
              <a:solidFill>
                <a:srgbClr val="00B050"/>
              </a:solidFill>
              <a:prstDash val="sysDot"/>
              <a:round/>
            </a:ln>
            <a:effectLst/>
          </c:spPr>
          <c:marker>
            <c:symbol val="none"/>
          </c:marker>
          <c:val>
            <c:numRef>
              <c:f>'Daily Metrics'!$D$41:$D$64</c:f>
              <c:numCache>
                <c:formatCode>_(* #,##0_);_(* \(#,##0\);_(* "-"??_);_(@_)</c:formatCode>
                <c:ptCount val="24"/>
                <c:pt idx="0">
                  <c:v>1200</c:v>
                </c:pt>
                <c:pt idx="1">
                  <c:v>1200</c:v>
                </c:pt>
                <c:pt idx="2">
                  <c:v>1200</c:v>
                </c:pt>
                <c:pt idx="3">
                  <c:v>1200</c:v>
                </c:pt>
                <c:pt idx="4">
                  <c:v>1200</c:v>
                </c:pt>
                <c:pt idx="5">
                  <c:v>1200</c:v>
                </c:pt>
                <c:pt idx="6">
                  <c:v>1200</c:v>
                </c:pt>
                <c:pt idx="7">
                  <c:v>1200</c:v>
                </c:pt>
                <c:pt idx="8">
                  <c:v>1200</c:v>
                </c:pt>
                <c:pt idx="9">
                  <c:v>1200</c:v>
                </c:pt>
                <c:pt idx="10">
                  <c:v>1200</c:v>
                </c:pt>
                <c:pt idx="11">
                  <c:v>1200</c:v>
                </c:pt>
                <c:pt idx="12">
                  <c:v>1200</c:v>
                </c:pt>
                <c:pt idx="13">
                  <c:v>1200</c:v>
                </c:pt>
                <c:pt idx="14">
                  <c:v>1200</c:v>
                </c:pt>
                <c:pt idx="15">
                  <c:v>1200</c:v>
                </c:pt>
                <c:pt idx="16">
                  <c:v>1200</c:v>
                </c:pt>
                <c:pt idx="17">
                  <c:v>1200</c:v>
                </c:pt>
                <c:pt idx="18">
                  <c:v>1200</c:v>
                </c:pt>
                <c:pt idx="19">
                  <c:v>1200</c:v>
                </c:pt>
                <c:pt idx="20">
                  <c:v>1200</c:v>
                </c:pt>
                <c:pt idx="21">
                  <c:v>1200</c:v>
                </c:pt>
                <c:pt idx="22">
                  <c:v>1200</c:v>
                </c:pt>
                <c:pt idx="23">
                  <c:v>1200</c:v>
                </c:pt>
              </c:numCache>
            </c:numRef>
          </c:val>
          <c:smooth val="0"/>
          <c:extLst>
            <c:ext xmlns:c16="http://schemas.microsoft.com/office/drawing/2014/chart" uri="{C3380CC4-5D6E-409C-BE32-E72D297353CC}">
              <c16:uniqueId val="{00000002-F00C-A44A-A084-2589968414E5}"/>
            </c:ext>
          </c:extLst>
        </c:ser>
        <c:dLbls>
          <c:showLegendKey val="0"/>
          <c:showVal val="0"/>
          <c:showCatName val="0"/>
          <c:showSerName val="0"/>
          <c:showPercent val="0"/>
          <c:showBubbleSize val="0"/>
        </c:dLbls>
        <c:smooth val="0"/>
        <c:axId val="205940639"/>
        <c:axId val="155359583"/>
      </c:lineChart>
      <c:catAx>
        <c:axId val="205940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9583"/>
        <c:crosses val="autoZero"/>
        <c:auto val="1"/>
        <c:lblAlgn val="ctr"/>
        <c:lblOffset val="100"/>
        <c:noMultiLvlLbl val="0"/>
      </c:catAx>
      <c:valAx>
        <c:axId val="15535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Write Capacity Units over 24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Metrics'!$B$73</c:f>
              <c:strCache>
                <c:ptCount val="1"/>
                <c:pt idx="0">
                  <c:v>Consumed WCU</c:v>
                </c:pt>
              </c:strCache>
            </c:strRef>
          </c:tx>
          <c:spPr>
            <a:ln w="28575" cap="rnd">
              <a:solidFill>
                <a:schemeClr val="accent1"/>
              </a:solidFill>
              <a:round/>
            </a:ln>
            <a:effectLst/>
          </c:spPr>
          <c:marker>
            <c:symbol val="none"/>
          </c:marker>
          <c:val>
            <c:numRef>
              <c:f>'Daily Metrics'!$B$74:$B$97</c:f>
              <c:numCache>
                <c:formatCode>General</c:formatCode>
                <c:ptCount val="24"/>
                <c:pt idx="0">
                  <c:v>1100</c:v>
                </c:pt>
                <c:pt idx="1">
                  <c:v>1100</c:v>
                </c:pt>
                <c:pt idx="2">
                  <c:v>1100</c:v>
                </c:pt>
                <c:pt idx="3">
                  <c:v>1100</c:v>
                </c:pt>
                <c:pt idx="4">
                  <c:v>1500</c:v>
                </c:pt>
                <c:pt idx="5">
                  <c:v>1800</c:v>
                </c:pt>
                <c:pt idx="6">
                  <c:v>1500</c:v>
                </c:pt>
                <c:pt idx="7">
                  <c:v>1100</c:v>
                </c:pt>
                <c:pt idx="8">
                  <c:v>1100</c:v>
                </c:pt>
                <c:pt idx="9">
                  <c:v>1100</c:v>
                </c:pt>
                <c:pt idx="10">
                  <c:v>1100</c:v>
                </c:pt>
                <c:pt idx="11">
                  <c:v>1100</c:v>
                </c:pt>
                <c:pt idx="12">
                  <c:v>1100</c:v>
                </c:pt>
                <c:pt idx="13">
                  <c:v>2000</c:v>
                </c:pt>
                <c:pt idx="14">
                  <c:v>2200</c:v>
                </c:pt>
                <c:pt idx="15">
                  <c:v>2500</c:v>
                </c:pt>
                <c:pt idx="16">
                  <c:v>2000</c:v>
                </c:pt>
                <c:pt idx="17">
                  <c:v>1200</c:v>
                </c:pt>
                <c:pt idx="18">
                  <c:v>1000</c:v>
                </c:pt>
                <c:pt idx="19">
                  <c:v>500</c:v>
                </c:pt>
                <c:pt idx="20">
                  <c:v>500</c:v>
                </c:pt>
                <c:pt idx="21">
                  <c:v>500</c:v>
                </c:pt>
                <c:pt idx="22">
                  <c:v>500</c:v>
                </c:pt>
                <c:pt idx="23">
                  <c:v>750</c:v>
                </c:pt>
              </c:numCache>
            </c:numRef>
          </c:val>
          <c:smooth val="0"/>
          <c:extLst>
            <c:ext xmlns:c16="http://schemas.microsoft.com/office/drawing/2014/chart" uri="{C3380CC4-5D6E-409C-BE32-E72D297353CC}">
              <c16:uniqueId val="{00000000-C183-9147-95C9-C27CBE49C902}"/>
            </c:ext>
          </c:extLst>
        </c:ser>
        <c:ser>
          <c:idx val="1"/>
          <c:order val="1"/>
          <c:tx>
            <c:strRef>
              <c:f>'Daily Metrics'!$C$73</c:f>
              <c:strCache>
                <c:ptCount val="1"/>
                <c:pt idx="0">
                  <c:v>Provisioned WCU</c:v>
                </c:pt>
              </c:strCache>
            </c:strRef>
          </c:tx>
          <c:spPr>
            <a:ln w="28575" cap="rnd">
              <a:solidFill>
                <a:schemeClr val="accent2"/>
              </a:solidFill>
              <a:round/>
            </a:ln>
            <a:effectLst/>
          </c:spPr>
          <c:marker>
            <c:symbol val="none"/>
          </c:marker>
          <c:val>
            <c:numRef>
              <c:f>'Daily Metrics'!$C$74:$C$97</c:f>
              <c:numCache>
                <c:formatCode>_(* #,##0_);_(* \(#,##0\);_(* "-"??_);_(@_)</c:formatCode>
                <c:ptCount val="24"/>
                <c:pt idx="0">
                  <c:v>2200</c:v>
                </c:pt>
                <c:pt idx="1">
                  <c:v>2200</c:v>
                </c:pt>
                <c:pt idx="2">
                  <c:v>2200</c:v>
                </c:pt>
                <c:pt idx="3">
                  <c:v>2200</c:v>
                </c:pt>
                <c:pt idx="4">
                  <c:v>3000</c:v>
                </c:pt>
                <c:pt idx="5">
                  <c:v>3600</c:v>
                </c:pt>
                <c:pt idx="6">
                  <c:v>3000</c:v>
                </c:pt>
                <c:pt idx="7">
                  <c:v>2200</c:v>
                </c:pt>
                <c:pt idx="8">
                  <c:v>2200</c:v>
                </c:pt>
                <c:pt idx="9">
                  <c:v>2200</c:v>
                </c:pt>
                <c:pt idx="10">
                  <c:v>2200</c:v>
                </c:pt>
                <c:pt idx="11">
                  <c:v>2200</c:v>
                </c:pt>
                <c:pt idx="12">
                  <c:v>2200</c:v>
                </c:pt>
                <c:pt idx="13">
                  <c:v>4000</c:v>
                </c:pt>
                <c:pt idx="14">
                  <c:v>4400</c:v>
                </c:pt>
                <c:pt idx="15">
                  <c:v>5000</c:v>
                </c:pt>
                <c:pt idx="16">
                  <c:v>4000</c:v>
                </c:pt>
                <c:pt idx="17">
                  <c:v>2400</c:v>
                </c:pt>
                <c:pt idx="18">
                  <c:v>2000</c:v>
                </c:pt>
                <c:pt idx="19">
                  <c:v>1000</c:v>
                </c:pt>
                <c:pt idx="20">
                  <c:v>1000</c:v>
                </c:pt>
                <c:pt idx="21">
                  <c:v>1000</c:v>
                </c:pt>
                <c:pt idx="22">
                  <c:v>1000</c:v>
                </c:pt>
                <c:pt idx="23">
                  <c:v>1500</c:v>
                </c:pt>
              </c:numCache>
            </c:numRef>
          </c:val>
          <c:smooth val="0"/>
          <c:extLst>
            <c:ext xmlns:c16="http://schemas.microsoft.com/office/drawing/2014/chart" uri="{C3380CC4-5D6E-409C-BE32-E72D297353CC}">
              <c16:uniqueId val="{00000001-C183-9147-95C9-C27CBE49C902}"/>
            </c:ext>
          </c:extLst>
        </c:ser>
        <c:ser>
          <c:idx val="2"/>
          <c:order val="2"/>
          <c:tx>
            <c:strRef>
              <c:f>'Daily Metrics'!$D$73</c:f>
              <c:strCache>
                <c:ptCount val="1"/>
                <c:pt idx="0">
                  <c:v>Reserved WCU</c:v>
                </c:pt>
              </c:strCache>
            </c:strRef>
          </c:tx>
          <c:spPr>
            <a:ln w="28575" cap="rnd">
              <a:solidFill>
                <a:srgbClr val="00B050"/>
              </a:solidFill>
              <a:prstDash val="sysDot"/>
              <a:round/>
            </a:ln>
            <a:effectLst/>
          </c:spPr>
          <c:marker>
            <c:symbol val="none"/>
          </c:marker>
          <c:val>
            <c:numRef>
              <c:f>'Daily Metrics'!$D$74:$D$97</c:f>
              <c:numCache>
                <c:formatCode>_(* #,##0_);_(* \(#,##0\);_(* "-"??_);_(@_)</c:formatCode>
                <c:ptCount val="24"/>
                <c:pt idx="0">
                  <c:v>2200</c:v>
                </c:pt>
                <c:pt idx="1">
                  <c:v>2200</c:v>
                </c:pt>
                <c:pt idx="2">
                  <c:v>2200</c:v>
                </c:pt>
                <c:pt idx="3">
                  <c:v>2200</c:v>
                </c:pt>
                <c:pt idx="4">
                  <c:v>2200</c:v>
                </c:pt>
                <c:pt idx="5">
                  <c:v>2200</c:v>
                </c:pt>
                <c:pt idx="6">
                  <c:v>2200</c:v>
                </c:pt>
                <c:pt idx="7">
                  <c:v>2200</c:v>
                </c:pt>
                <c:pt idx="8">
                  <c:v>2200</c:v>
                </c:pt>
                <c:pt idx="9">
                  <c:v>2200</c:v>
                </c:pt>
                <c:pt idx="10">
                  <c:v>2200</c:v>
                </c:pt>
                <c:pt idx="11">
                  <c:v>2200</c:v>
                </c:pt>
                <c:pt idx="12">
                  <c:v>2200</c:v>
                </c:pt>
                <c:pt idx="13">
                  <c:v>2200</c:v>
                </c:pt>
                <c:pt idx="14">
                  <c:v>2200</c:v>
                </c:pt>
                <c:pt idx="15">
                  <c:v>2200</c:v>
                </c:pt>
                <c:pt idx="16">
                  <c:v>2200</c:v>
                </c:pt>
                <c:pt idx="17">
                  <c:v>2200</c:v>
                </c:pt>
                <c:pt idx="18">
                  <c:v>2200</c:v>
                </c:pt>
                <c:pt idx="19">
                  <c:v>2200</c:v>
                </c:pt>
                <c:pt idx="20">
                  <c:v>2200</c:v>
                </c:pt>
                <c:pt idx="21">
                  <c:v>2200</c:v>
                </c:pt>
                <c:pt idx="22">
                  <c:v>2200</c:v>
                </c:pt>
                <c:pt idx="23">
                  <c:v>2200</c:v>
                </c:pt>
              </c:numCache>
            </c:numRef>
          </c:val>
          <c:smooth val="0"/>
          <c:extLst>
            <c:ext xmlns:c16="http://schemas.microsoft.com/office/drawing/2014/chart" uri="{C3380CC4-5D6E-409C-BE32-E72D297353CC}">
              <c16:uniqueId val="{00000002-C183-9147-95C9-C27CBE49C902}"/>
            </c:ext>
          </c:extLst>
        </c:ser>
        <c:dLbls>
          <c:showLegendKey val="0"/>
          <c:showVal val="0"/>
          <c:showCatName val="0"/>
          <c:showSerName val="0"/>
          <c:showPercent val="0"/>
          <c:showBubbleSize val="0"/>
        </c:dLbls>
        <c:smooth val="0"/>
        <c:axId val="205940639"/>
        <c:axId val="155359583"/>
      </c:lineChart>
      <c:catAx>
        <c:axId val="205940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59583"/>
        <c:crosses val="autoZero"/>
        <c:auto val="1"/>
        <c:lblAlgn val="ctr"/>
        <c:lblOffset val="100"/>
        <c:noMultiLvlLbl val="0"/>
      </c:catAx>
      <c:valAx>
        <c:axId val="15535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78673</xdr:colOff>
      <xdr:row>1</xdr:row>
      <xdr:rowOff>56193</xdr:rowOff>
    </xdr:from>
    <xdr:to>
      <xdr:col>6</xdr:col>
      <xdr:colOff>809203</xdr:colOff>
      <xdr:row>20</xdr:row>
      <xdr:rowOff>157345</xdr:rowOff>
    </xdr:to>
    <xdr:sp macro="" textlink="">
      <xdr:nvSpPr>
        <xdr:cNvPr id="6" name="TextBox 5">
          <a:extLst>
            <a:ext uri="{FF2B5EF4-FFF2-40B4-BE49-F238E27FC236}">
              <a16:creationId xmlns:a16="http://schemas.microsoft.com/office/drawing/2014/main" id="{2177B19F-CF33-044E-9E01-EF4CEEF400DF}"/>
            </a:ext>
          </a:extLst>
        </xdr:cNvPr>
        <xdr:cNvSpPr txBox="1"/>
      </xdr:nvSpPr>
      <xdr:spPr>
        <a:xfrm>
          <a:off x="78673" y="258494"/>
          <a:ext cx="9665486" cy="3944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Purpose:</a:t>
          </a:r>
          <a:r>
            <a:rPr lang="en-US" sz="1100" b="1" baseline="0"/>
            <a:t> </a:t>
          </a:r>
          <a:r>
            <a:rPr lang="en-US" sz="1100" b="0" baseline="0"/>
            <a:t>t</a:t>
          </a:r>
          <a:r>
            <a:rPr lang="en-US" sz="1100" b="0"/>
            <a:t>his</a:t>
          </a:r>
          <a:r>
            <a:rPr lang="en-US" sz="1100" b="0" baseline="0"/>
            <a:t> is a demo model for calculating cost and potential savings of reserved capacity. Please double-check math and assumptions before making any purchase decisions.</a:t>
          </a:r>
        </a:p>
        <a:p>
          <a:endParaRPr lang="en-US" sz="1100" b="0" baseline="0"/>
        </a:p>
        <a:p>
          <a:r>
            <a:rPr lang="en-US" sz="1100" b="1" baseline="0"/>
            <a:t>Usage</a:t>
          </a:r>
        </a:p>
        <a:p>
          <a:r>
            <a:rPr lang="en-US" sz="1100" b="0" baseline="0"/>
            <a:t>Yellow cells are input cells; all other cells are calculated. </a:t>
          </a:r>
        </a:p>
        <a:p>
          <a:endParaRPr lang="en-US" sz="1100" b="0" baseline="0"/>
        </a:p>
        <a:p>
          <a:r>
            <a:rPr lang="en-US" sz="1100" b="0" baseline="0"/>
            <a:t>1. Enter your </a:t>
          </a:r>
          <a:r>
            <a:rPr lang="en-US" sz="1100" b="1" baseline="0"/>
            <a:t>auto-scaling target %</a:t>
          </a:r>
          <a:r>
            <a:rPr lang="en-US" sz="1100" b="0" baseline="0"/>
            <a:t> for RCU and WCU. For example, a value of 50% tells DynamoDB to scale up when your actual usage is 50% of your provisioned usage... i.e. if actual usage is 1,000 RCUs, you'll be paying for 2,000 RCUs. Higher %s = lower cost but potential throttling if usage increases faster than scaling occurs.</a:t>
          </a:r>
        </a:p>
        <a:p>
          <a:endParaRPr lang="en-US" sz="1100" b="0" baseline="0"/>
        </a:p>
        <a:p>
          <a:r>
            <a:rPr lang="en-US" sz="1100" b="0" baseline="0"/>
            <a:t>2. Enter your </a:t>
          </a:r>
          <a:r>
            <a:rPr lang="en-US" sz="1100" b="1" baseline="0"/>
            <a:t>reserved units to buy</a:t>
          </a:r>
          <a:r>
            <a:rPr lang="en-US" sz="1100" b="0" baseline="0"/>
            <a:t>. This is the number of reserved units you will purchase (which must be bought in increments of 100 for 1 or 3 years). Since actual usage varies throughout the day, there will likely be times where you have too few or too many reserved capacity units relative to the number provisioned. If you have too many, you're paying for unused reserved capacity, and if you have too few, the delta is charged at on-demand rates. The ideal number to reserve will be somewhere in the middle and varies based on your traffic pattern, but is typically at/near whatever your "average RCU/WCU" is for the day.</a:t>
          </a:r>
          <a:br>
            <a:rPr lang="en-US" sz="1100" b="0" baseline="0"/>
          </a:br>
          <a:br>
            <a:rPr lang="en-US" sz="1100" b="0" baseline="0"/>
          </a:br>
          <a:endParaRPr lang="en-US" sz="1100" b="0" baseline="0"/>
        </a:p>
        <a:p>
          <a:r>
            <a:rPr lang="en-US" sz="1100" b="0" baseline="0"/>
            <a:t>3. Enter </a:t>
          </a:r>
          <a:r>
            <a:rPr lang="en-US" sz="1100" b="1" baseline="0"/>
            <a:t>hourly estimates for Consumed RCUs and WCUs</a:t>
          </a:r>
          <a:r>
            <a:rPr lang="en-US" sz="1100" b="0" baseline="0"/>
            <a:t> (Column B, cells 34-57 and cells 65-88) to enter your actual consumed units. You can use CloudWatch metrics to get this info, or just estimate it. </a:t>
          </a:r>
        </a:p>
        <a:p>
          <a:endParaRPr lang="en-US" sz="1100" b="0" baseline="0"/>
        </a:p>
        <a:p>
          <a:r>
            <a:rPr lang="en-US" sz="1100" b="0" baseline="0"/>
            <a:t>4. Watch as the </a:t>
          </a:r>
          <a:r>
            <a:rPr lang="en-US" sz="1100" b="1" baseline="0"/>
            <a:t>Savings Summary</a:t>
          </a:r>
          <a:r>
            <a:rPr lang="en-US" sz="1100" b="0" baseline="0"/>
            <a:t> changes based on your inputs. </a:t>
          </a:r>
        </a:p>
        <a:p>
          <a:endParaRPr lang="en-US" sz="1100" b="0" baseline="0"/>
        </a:p>
        <a:p>
          <a:r>
            <a:rPr lang="en-US" sz="1100" b="0" baseline="0"/>
            <a:t>5. The charts at right should resemble what you see in CloudWatch Metrics for a 24-hour period.</a:t>
          </a:r>
          <a:br>
            <a:rPr lang="en-US" sz="1100" b="0" baseline="0"/>
          </a:br>
          <a:br>
            <a:rPr lang="en-US" sz="1100" b="0" baseline="0"/>
          </a:br>
          <a:r>
            <a:rPr lang="en-US" sz="1100" b="0" baseline="0"/>
            <a:t>6. You could do this analysis for each table you want to reserve, or combine them into a single "blended" view. </a:t>
          </a:r>
          <a:endParaRPr lang="en-US" sz="1100" b="1"/>
        </a:p>
      </xdr:txBody>
    </xdr:sp>
    <xdr:clientData/>
  </xdr:twoCellAnchor>
  <xdr:twoCellAnchor>
    <xdr:from>
      <xdr:col>6</xdr:col>
      <xdr:colOff>888998</xdr:colOff>
      <xdr:row>1</xdr:row>
      <xdr:rowOff>78223</xdr:rowOff>
    </xdr:from>
    <xdr:to>
      <xdr:col>11</xdr:col>
      <xdr:colOff>505751</xdr:colOff>
      <xdr:row>16</xdr:row>
      <xdr:rowOff>123628</xdr:rowOff>
    </xdr:to>
    <xdr:graphicFrame macro="">
      <xdr:nvGraphicFramePr>
        <xdr:cNvPr id="3" name="Chart 2">
          <a:extLst>
            <a:ext uri="{FF2B5EF4-FFF2-40B4-BE49-F238E27FC236}">
              <a16:creationId xmlns:a16="http://schemas.microsoft.com/office/drawing/2014/main" id="{4BDA2621-3BA4-6F46-B739-01BC3437A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887875</xdr:colOff>
      <xdr:row>17</xdr:row>
      <xdr:rowOff>22478</xdr:rowOff>
    </xdr:from>
    <xdr:to>
      <xdr:col>11</xdr:col>
      <xdr:colOff>516990</xdr:colOff>
      <xdr:row>29</xdr:row>
      <xdr:rowOff>214439</xdr:rowOff>
    </xdr:to>
    <xdr:graphicFrame macro="">
      <xdr:nvGraphicFramePr>
        <xdr:cNvPr id="5" name="Chart 4">
          <a:extLst>
            <a:ext uri="{FF2B5EF4-FFF2-40B4-BE49-F238E27FC236}">
              <a16:creationId xmlns:a16="http://schemas.microsoft.com/office/drawing/2014/main" id="{514D01FE-2E80-1D45-87B9-63C6F94E3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ws.amazon.com/dynamodb/pricing/provision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C407-BE62-3B4F-A737-3FBB6D70F36C}">
  <dimension ref="A1:L101"/>
  <sheetViews>
    <sheetView tabSelected="1" zoomScale="113" workbookViewId="0">
      <selection activeCell="D27" sqref="D27"/>
    </sheetView>
  </sheetViews>
  <sheetFormatPr baseColWidth="10" defaultRowHeight="16"/>
  <cols>
    <col min="1" max="1" width="10" style="1" customWidth="1"/>
    <col min="2" max="2" width="21.5" style="1" customWidth="1"/>
    <col min="3" max="3" width="22.1640625" style="1" customWidth="1"/>
    <col min="4" max="4" width="17.1640625" style="1" bestFit="1" customWidth="1"/>
    <col min="5" max="5" width="17.33203125" style="1" bestFit="1" customWidth="1"/>
    <col min="6" max="6" width="29" style="1" bestFit="1" customWidth="1"/>
    <col min="7" max="7" width="13.5" style="1" bestFit="1" customWidth="1"/>
    <col min="8" max="8" width="15.33203125" style="1" customWidth="1"/>
    <col min="9" max="9" width="15.83203125" style="1" bestFit="1" customWidth="1"/>
    <col min="10" max="10" width="22.83203125" style="1" bestFit="1" customWidth="1"/>
    <col min="11" max="16384" width="10.83203125" style="1"/>
  </cols>
  <sheetData>
    <row r="1" spans="1:1">
      <c r="A1" s="11"/>
    </row>
    <row r="17" spans="1:8">
      <c r="A17" s="2"/>
    </row>
    <row r="18" spans="1:8">
      <c r="A18" s="2"/>
    </row>
    <row r="19" spans="1:8">
      <c r="A19" s="2"/>
    </row>
    <row r="20" spans="1:8">
      <c r="A20" s="2"/>
    </row>
    <row r="21" spans="1:8">
      <c r="A21" s="2"/>
    </row>
    <row r="22" spans="1:8">
      <c r="A22" s="67" t="s">
        <v>62</v>
      </c>
      <c r="B22" s="67"/>
      <c r="C22" s="68" t="s">
        <v>64</v>
      </c>
      <c r="D22" s="1" t="s">
        <v>63</v>
      </c>
    </row>
    <row r="23" spans="1:8">
      <c r="A23" s="2"/>
    </row>
    <row r="24" spans="1:8" ht="26">
      <c r="A24" s="66" t="s">
        <v>60</v>
      </c>
    </row>
    <row r="25" spans="1:8">
      <c r="A25" s="2"/>
    </row>
    <row r="26" spans="1:8">
      <c r="A26" s="36" t="s">
        <v>59</v>
      </c>
      <c r="B26" s="36" t="s">
        <v>52</v>
      </c>
      <c r="C26" s="37" t="s">
        <v>61</v>
      </c>
      <c r="E26" s="2"/>
      <c r="F26" s="2"/>
    </row>
    <row r="27" spans="1:8">
      <c r="A27" s="38" t="s">
        <v>7</v>
      </c>
      <c r="B27" s="39">
        <v>0.6</v>
      </c>
      <c r="C27" s="40">
        <v>1200</v>
      </c>
    </row>
    <row r="28" spans="1:8">
      <c r="A28" s="38" t="s">
        <v>6</v>
      </c>
      <c r="B28" s="39">
        <v>0.5</v>
      </c>
      <c r="C28" s="40">
        <v>2200</v>
      </c>
    </row>
    <row r="30" spans="1:8" ht="27" thickBot="1">
      <c r="A30" s="66" t="s">
        <v>58</v>
      </c>
      <c r="B30" s="2"/>
      <c r="F30" s="16"/>
      <c r="G30" s="16"/>
      <c r="H30" s="16"/>
    </row>
    <row r="31" spans="1:8">
      <c r="A31" s="56" t="s">
        <v>40</v>
      </c>
      <c r="B31" s="57"/>
      <c r="C31" s="51" t="s">
        <v>53</v>
      </c>
      <c r="D31" s="42" t="s">
        <v>34</v>
      </c>
      <c r="E31" s="43" t="s">
        <v>56</v>
      </c>
      <c r="F31" s="42" t="s">
        <v>39</v>
      </c>
      <c r="G31" s="43" t="s">
        <v>57</v>
      </c>
    </row>
    <row r="32" spans="1:8">
      <c r="A32" s="58" t="s">
        <v>5</v>
      </c>
      <c r="B32" s="59"/>
      <c r="C32" s="52">
        <f>F68</f>
        <v>3.6985000000000001</v>
      </c>
      <c r="D32" s="44">
        <f>I68</f>
        <v>2.5838013698630138</v>
      </c>
      <c r="E32" s="45">
        <f>C32-D32</f>
        <v>1.1146986301369863</v>
      </c>
      <c r="F32" s="44">
        <f>L68</f>
        <v>1.7328205479452061</v>
      </c>
      <c r="G32" s="45">
        <f>C32-F32</f>
        <v>1.965679452054794</v>
      </c>
    </row>
    <row r="33" spans="1:12">
      <c r="A33" s="60" t="s">
        <v>4</v>
      </c>
      <c r="B33" s="61"/>
      <c r="C33" s="53">
        <f>F101</f>
        <v>7.6569999999999991</v>
      </c>
      <c r="D33" s="46">
        <f>I101</f>
        <v>4.6622191780821938</v>
      </c>
      <c r="E33" s="47">
        <f>C33-D33</f>
        <v>2.9947808219178054</v>
      </c>
      <c r="F33" s="46">
        <f>L101</f>
        <v>3.102087671232876</v>
      </c>
      <c r="G33" s="47">
        <f>C33-F33</f>
        <v>4.5549123287671236</v>
      </c>
    </row>
    <row r="34" spans="1:12">
      <c r="A34" s="62" t="s">
        <v>54</v>
      </c>
      <c r="B34" s="63"/>
      <c r="C34" s="54">
        <f>SUM(C32:C33)</f>
        <v>11.355499999999999</v>
      </c>
      <c r="D34" s="48">
        <f>SUM(D32:D33)</f>
        <v>7.2460205479452071</v>
      </c>
      <c r="E34" s="45">
        <f>C34-D34</f>
        <v>4.1094794520547921</v>
      </c>
      <c r="F34" s="48">
        <f>SUM(F32:F33)</f>
        <v>4.8349082191780823</v>
      </c>
      <c r="G34" s="45">
        <f>C34-F34</f>
        <v>6.5205917808219169</v>
      </c>
    </row>
    <row r="35" spans="1:12" ht="17" thickBot="1">
      <c r="A35" s="64" t="s">
        <v>55</v>
      </c>
      <c r="B35" s="65"/>
      <c r="C35" s="55"/>
      <c r="D35" s="49"/>
      <c r="E35" s="50">
        <f>E34/C34</f>
        <v>0.36189330738891218</v>
      </c>
      <c r="F35" s="49"/>
      <c r="G35" s="50">
        <f>G34/C34</f>
        <v>0.57422322053823405</v>
      </c>
    </row>
    <row r="36" spans="1:12">
      <c r="G36" s="41"/>
    </row>
    <row r="37" spans="1:12">
      <c r="A37" s="3"/>
      <c r="C37" s="23"/>
      <c r="D37" s="23"/>
      <c r="F37" s="16"/>
      <c r="G37" s="16"/>
      <c r="H37" s="16"/>
    </row>
    <row r="38" spans="1:12" ht="26">
      <c r="A38" s="66" t="s">
        <v>33</v>
      </c>
      <c r="C38" s="7"/>
      <c r="F38" s="16"/>
      <c r="G38" s="16"/>
      <c r="H38" s="16"/>
    </row>
    <row r="39" spans="1:12">
      <c r="A39" s="69" t="s">
        <v>47</v>
      </c>
      <c r="B39" s="70"/>
      <c r="C39" s="69" t="s">
        <v>48</v>
      </c>
      <c r="D39" s="71"/>
      <c r="E39" s="70"/>
      <c r="F39" s="25" t="s">
        <v>49</v>
      </c>
      <c r="G39" s="72" t="s">
        <v>50</v>
      </c>
      <c r="H39" s="73"/>
      <c r="I39" s="74"/>
      <c r="J39" s="72" t="s">
        <v>51</v>
      </c>
      <c r="K39" s="73"/>
      <c r="L39" s="74"/>
    </row>
    <row r="40" spans="1:12" s="24" customFormat="1" ht="85">
      <c r="A40" s="35" t="s">
        <v>0</v>
      </c>
      <c r="B40" s="26" t="s">
        <v>26</v>
      </c>
      <c r="C40" s="27" t="s">
        <v>27</v>
      </c>
      <c r="D40" s="27" t="s">
        <v>30</v>
      </c>
      <c r="E40" s="28" t="s">
        <v>35</v>
      </c>
      <c r="F40" s="29" t="s">
        <v>43</v>
      </c>
      <c r="G40" s="30" t="s">
        <v>36</v>
      </c>
      <c r="H40" s="31" t="s">
        <v>37</v>
      </c>
      <c r="I40" s="30" t="s">
        <v>38</v>
      </c>
      <c r="J40" s="32" t="s">
        <v>45</v>
      </c>
      <c r="K40" s="33" t="s">
        <v>37</v>
      </c>
      <c r="L40" s="34" t="s">
        <v>46</v>
      </c>
    </row>
    <row r="41" spans="1:12">
      <c r="A41" s="12">
        <v>4.1666666666666664E-2</v>
      </c>
      <c r="B41" s="13">
        <v>200</v>
      </c>
      <c r="C41" s="15">
        <f t="shared" ref="C41:C64" si="0">ROUND(B41/$B$27/50,0)*50</f>
        <v>350</v>
      </c>
      <c r="D41" s="15">
        <f t="shared" ref="D41:D64" si="1">$C$27</f>
        <v>1200</v>
      </c>
      <c r="E41" s="15">
        <f>MAX(0,C41-D41)</f>
        <v>0</v>
      </c>
      <c r="F41" s="21">
        <f>'Pricing (us-west-2)'!$C$5*C41</f>
        <v>4.5499999999999999E-2</v>
      </c>
      <c r="G41" s="19">
        <f>$D41*'Pricing (us-west-2)'!$C$6</f>
        <v>7.1095890410958901E-2</v>
      </c>
      <c r="H41" s="20">
        <f>$E41*'Pricing (us-west-2)'!$C$5</f>
        <v>0</v>
      </c>
      <c r="I41" s="19">
        <f>H41+G41</f>
        <v>7.1095890410958901E-2</v>
      </c>
      <c r="J41" s="17">
        <f>$D41*'Pricing (us-west-2)'!$C$7</f>
        <v>3.5638356164383565E-2</v>
      </c>
      <c r="K41" s="18">
        <f>$E41*'Pricing (us-west-2)'!$C$5</f>
        <v>0</v>
      </c>
      <c r="L41" s="17">
        <f>K41+J41</f>
        <v>3.5638356164383565E-2</v>
      </c>
    </row>
    <row r="42" spans="1:12">
      <c r="A42" s="12">
        <v>8.3333333333333301E-2</v>
      </c>
      <c r="B42" s="13">
        <v>200</v>
      </c>
      <c r="C42" s="15">
        <f t="shared" si="0"/>
        <v>350</v>
      </c>
      <c r="D42" s="15">
        <f t="shared" si="1"/>
        <v>1200</v>
      </c>
      <c r="E42" s="15">
        <f t="shared" ref="E42:E64" si="2">MAX(0,C42-D42)</f>
        <v>0</v>
      </c>
      <c r="F42" s="21">
        <f>'Pricing (us-west-2)'!$C$5*C42</f>
        <v>4.5499999999999999E-2</v>
      </c>
      <c r="G42" s="19">
        <f>$D42*'Pricing (us-west-2)'!$C$6</f>
        <v>7.1095890410958901E-2</v>
      </c>
      <c r="H42" s="20">
        <f>$E42*'Pricing (us-west-2)'!$C$5</f>
        <v>0</v>
      </c>
      <c r="I42" s="19">
        <f t="shared" ref="I42:I64" si="3">H42+G42</f>
        <v>7.1095890410958901E-2</v>
      </c>
      <c r="J42" s="17">
        <f>$D42*'Pricing (us-west-2)'!$C$7</f>
        <v>3.5638356164383565E-2</v>
      </c>
      <c r="K42" s="18">
        <f>$E42*'Pricing (us-west-2)'!$C$5</f>
        <v>0</v>
      </c>
      <c r="L42" s="17">
        <f t="shared" ref="L42:L64" si="4">K42+J42</f>
        <v>3.5638356164383565E-2</v>
      </c>
    </row>
    <row r="43" spans="1:12">
      <c r="A43" s="12">
        <v>0.125</v>
      </c>
      <c r="B43" s="13">
        <v>200</v>
      </c>
      <c r="C43" s="15">
        <f t="shared" si="0"/>
        <v>350</v>
      </c>
      <c r="D43" s="15">
        <f t="shared" si="1"/>
        <v>1200</v>
      </c>
      <c r="E43" s="15">
        <f t="shared" si="2"/>
        <v>0</v>
      </c>
      <c r="F43" s="21">
        <f>'Pricing (us-west-2)'!$C$5*C43</f>
        <v>4.5499999999999999E-2</v>
      </c>
      <c r="G43" s="19">
        <f>$D43*'Pricing (us-west-2)'!$C$6</f>
        <v>7.1095890410958901E-2</v>
      </c>
      <c r="H43" s="20">
        <f>$E43*'Pricing (us-west-2)'!$C$5</f>
        <v>0</v>
      </c>
      <c r="I43" s="19">
        <f t="shared" si="3"/>
        <v>7.1095890410958901E-2</v>
      </c>
      <c r="J43" s="17">
        <f>$D43*'Pricing (us-west-2)'!$C$7</f>
        <v>3.5638356164383565E-2</v>
      </c>
      <c r="K43" s="18">
        <f>$E43*'Pricing (us-west-2)'!$C$5</f>
        <v>0</v>
      </c>
      <c r="L43" s="17">
        <f t="shared" si="4"/>
        <v>3.5638356164383565E-2</v>
      </c>
    </row>
    <row r="44" spans="1:12">
      <c r="A44" s="12">
        <v>0.16666666666666699</v>
      </c>
      <c r="B44" s="13">
        <v>500</v>
      </c>
      <c r="C44" s="15">
        <f t="shared" si="0"/>
        <v>850</v>
      </c>
      <c r="D44" s="15">
        <f t="shared" si="1"/>
        <v>1200</v>
      </c>
      <c r="E44" s="15">
        <f t="shared" si="2"/>
        <v>0</v>
      </c>
      <c r="F44" s="21">
        <f>'Pricing (us-west-2)'!$C$5*C44</f>
        <v>0.11049999999999999</v>
      </c>
      <c r="G44" s="19">
        <f>$D44*'Pricing (us-west-2)'!$C$6</f>
        <v>7.1095890410958901E-2</v>
      </c>
      <c r="H44" s="20">
        <f>$E44*'Pricing (us-west-2)'!$C$5</f>
        <v>0</v>
      </c>
      <c r="I44" s="19">
        <f t="shared" si="3"/>
        <v>7.1095890410958901E-2</v>
      </c>
      <c r="J44" s="17">
        <f>$D44*'Pricing (us-west-2)'!$C$7</f>
        <v>3.5638356164383565E-2</v>
      </c>
      <c r="K44" s="18">
        <f>$E44*'Pricing (us-west-2)'!$C$5</f>
        <v>0</v>
      </c>
      <c r="L44" s="17">
        <f t="shared" si="4"/>
        <v>3.5638356164383565E-2</v>
      </c>
    </row>
    <row r="45" spans="1:12">
      <c r="A45" s="12">
        <v>0.20833333333333301</v>
      </c>
      <c r="B45" s="13">
        <v>500</v>
      </c>
      <c r="C45" s="15">
        <f t="shared" si="0"/>
        <v>850</v>
      </c>
      <c r="D45" s="15">
        <f t="shared" si="1"/>
        <v>1200</v>
      </c>
      <c r="E45" s="15">
        <f t="shared" si="2"/>
        <v>0</v>
      </c>
      <c r="F45" s="21">
        <f>'Pricing (us-west-2)'!$C$5*C45</f>
        <v>0.11049999999999999</v>
      </c>
      <c r="G45" s="19">
        <f>$D45*'Pricing (us-west-2)'!$C$6</f>
        <v>7.1095890410958901E-2</v>
      </c>
      <c r="H45" s="20">
        <f>$E45*'Pricing (us-west-2)'!$C$5</f>
        <v>0</v>
      </c>
      <c r="I45" s="19">
        <f t="shared" si="3"/>
        <v>7.1095890410958901E-2</v>
      </c>
      <c r="J45" s="17">
        <f>$D45*'Pricing (us-west-2)'!$C$7</f>
        <v>3.5638356164383565E-2</v>
      </c>
      <c r="K45" s="18">
        <f>$E45*'Pricing (us-west-2)'!$C$5</f>
        <v>0</v>
      </c>
      <c r="L45" s="17">
        <f t="shared" si="4"/>
        <v>3.5638356164383565E-2</v>
      </c>
    </row>
    <row r="46" spans="1:12">
      <c r="A46" s="12">
        <v>0.25</v>
      </c>
      <c r="B46" s="13">
        <v>800</v>
      </c>
      <c r="C46" s="15">
        <f t="shared" si="0"/>
        <v>1350</v>
      </c>
      <c r="D46" s="15">
        <f t="shared" si="1"/>
        <v>1200</v>
      </c>
      <c r="E46" s="15">
        <f t="shared" si="2"/>
        <v>150</v>
      </c>
      <c r="F46" s="21">
        <f>'Pricing (us-west-2)'!$C$5*C46</f>
        <v>0.17549999999999999</v>
      </c>
      <c r="G46" s="19">
        <f>$D46*'Pricing (us-west-2)'!$C$6</f>
        <v>7.1095890410958901E-2</v>
      </c>
      <c r="H46" s="20">
        <f>$E46*'Pricing (us-west-2)'!$C$5</f>
        <v>1.95E-2</v>
      </c>
      <c r="I46" s="19">
        <f t="shared" si="3"/>
        <v>9.0595890410958904E-2</v>
      </c>
      <c r="J46" s="17">
        <f>$D46*'Pricing (us-west-2)'!$C$7</f>
        <v>3.5638356164383565E-2</v>
      </c>
      <c r="K46" s="18">
        <f>$E46*'Pricing (us-west-2)'!$C$5</f>
        <v>1.95E-2</v>
      </c>
      <c r="L46" s="17">
        <f t="shared" si="4"/>
        <v>5.5138356164383562E-2</v>
      </c>
    </row>
    <row r="47" spans="1:12">
      <c r="A47" s="12">
        <v>0.29166666666666702</v>
      </c>
      <c r="B47" s="13">
        <v>1200</v>
      </c>
      <c r="C47" s="15">
        <f t="shared" si="0"/>
        <v>2000</v>
      </c>
      <c r="D47" s="15">
        <f t="shared" si="1"/>
        <v>1200</v>
      </c>
      <c r="E47" s="15">
        <f t="shared" si="2"/>
        <v>800</v>
      </c>
      <c r="F47" s="21">
        <f>'Pricing (us-west-2)'!$C$5*C47</f>
        <v>0.25999999999999995</v>
      </c>
      <c r="G47" s="19">
        <f>$D47*'Pricing (us-west-2)'!$C$6</f>
        <v>7.1095890410958901E-2</v>
      </c>
      <c r="H47" s="20">
        <f>$E47*'Pricing (us-west-2)'!$C$5</f>
        <v>0.104</v>
      </c>
      <c r="I47" s="19">
        <f t="shared" si="3"/>
        <v>0.17509589041095891</v>
      </c>
      <c r="J47" s="17">
        <f>$D47*'Pricing (us-west-2)'!$C$7</f>
        <v>3.5638356164383565E-2</v>
      </c>
      <c r="K47" s="18">
        <f>$E47*'Pricing (us-west-2)'!$C$5</f>
        <v>0.104</v>
      </c>
      <c r="L47" s="17">
        <f t="shared" si="4"/>
        <v>0.13963835616438355</v>
      </c>
    </row>
    <row r="48" spans="1:12">
      <c r="A48" s="12">
        <v>0.33333333333333298</v>
      </c>
      <c r="B48" s="13">
        <v>1500</v>
      </c>
      <c r="C48" s="15">
        <f t="shared" si="0"/>
        <v>2500</v>
      </c>
      <c r="D48" s="15">
        <f t="shared" si="1"/>
        <v>1200</v>
      </c>
      <c r="E48" s="15">
        <f t="shared" si="2"/>
        <v>1300</v>
      </c>
      <c r="F48" s="21">
        <f>'Pricing (us-west-2)'!$C$5*C48</f>
        <v>0.32499999999999996</v>
      </c>
      <c r="G48" s="19">
        <f>$D48*'Pricing (us-west-2)'!$C$6</f>
        <v>7.1095890410958901E-2</v>
      </c>
      <c r="H48" s="20">
        <f>$E48*'Pricing (us-west-2)'!$C$5</f>
        <v>0.16899999999999998</v>
      </c>
      <c r="I48" s="19">
        <f t="shared" si="3"/>
        <v>0.24009589041095888</v>
      </c>
      <c r="J48" s="17">
        <f>$D48*'Pricing (us-west-2)'!$C$7</f>
        <v>3.5638356164383565E-2</v>
      </c>
      <c r="K48" s="18">
        <f>$E48*'Pricing (us-west-2)'!$C$5</f>
        <v>0.16899999999999998</v>
      </c>
      <c r="L48" s="17">
        <f t="shared" si="4"/>
        <v>0.20463835616438356</v>
      </c>
    </row>
    <row r="49" spans="1:12">
      <c r="A49" s="12">
        <v>0.375</v>
      </c>
      <c r="B49" s="13">
        <v>1600</v>
      </c>
      <c r="C49" s="15">
        <f t="shared" si="0"/>
        <v>2650</v>
      </c>
      <c r="D49" s="15">
        <f t="shared" si="1"/>
        <v>1200</v>
      </c>
      <c r="E49" s="15">
        <f t="shared" si="2"/>
        <v>1450</v>
      </c>
      <c r="F49" s="21">
        <f>'Pricing (us-west-2)'!$C$5*C49</f>
        <v>0.34449999999999997</v>
      </c>
      <c r="G49" s="19">
        <f>$D49*'Pricing (us-west-2)'!$C$6</f>
        <v>7.1095890410958901E-2</v>
      </c>
      <c r="H49" s="20">
        <f>$E49*'Pricing (us-west-2)'!$C$5</f>
        <v>0.18849999999999997</v>
      </c>
      <c r="I49" s="19">
        <f t="shared" si="3"/>
        <v>0.25959589041095887</v>
      </c>
      <c r="J49" s="17">
        <f>$D49*'Pricing (us-west-2)'!$C$7</f>
        <v>3.5638356164383565E-2</v>
      </c>
      <c r="K49" s="18">
        <f>$E49*'Pricing (us-west-2)'!$C$5</f>
        <v>0.18849999999999997</v>
      </c>
      <c r="L49" s="17">
        <f t="shared" si="4"/>
        <v>0.22413835616438355</v>
      </c>
    </row>
    <row r="50" spans="1:12">
      <c r="A50" s="12">
        <v>0.41666666666666702</v>
      </c>
      <c r="B50" s="13">
        <v>1700</v>
      </c>
      <c r="C50" s="15">
        <f t="shared" si="0"/>
        <v>2850</v>
      </c>
      <c r="D50" s="15">
        <f t="shared" si="1"/>
        <v>1200</v>
      </c>
      <c r="E50" s="15">
        <f t="shared" si="2"/>
        <v>1650</v>
      </c>
      <c r="F50" s="21">
        <f>'Pricing (us-west-2)'!$C$5*C50</f>
        <v>0.37049999999999994</v>
      </c>
      <c r="G50" s="19">
        <f>$D50*'Pricing (us-west-2)'!$C$6</f>
        <v>7.1095890410958901E-2</v>
      </c>
      <c r="H50" s="20">
        <f>$E50*'Pricing (us-west-2)'!$C$5</f>
        <v>0.21449999999999997</v>
      </c>
      <c r="I50" s="19">
        <f t="shared" si="3"/>
        <v>0.2855958904109589</v>
      </c>
      <c r="J50" s="17">
        <f>$D50*'Pricing (us-west-2)'!$C$7</f>
        <v>3.5638356164383565E-2</v>
      </c>
      <c r="K50" s="18">
        <f>$E50*'Pricing (us-west-2)'!$C$5</f>
        <v>0.21449999999999997</v>
      </c>
      <c r="L50" s="17">
        <f t="shared" si="4"/>
        <v>0.25013835616438351</v>
      </c>
    </row>
    <row r="51" spans="1:12">
      <c r="A51" s="12">
        <v>0.45833333333333298</v>
      </c>
      <c r="B51" s="13">
        <v>1200</v>
      </c>
      <c r="C51" s="15">
        <f t="shared" si="0"/>
        <v>2000</v>
      </c>
      <c r="D51" s="15">
        <f t="shared" si="1"/>
        <v>1200</v>
      </c>
      <c r="E51" s="15">
        <f t="shared" si="2"/>
        <v>800</v>
      </c>
      <c r="F51" s="21">
        <f>'Pricing (us-west-2)'!$C$5*C51</f>
        <v>0.25999999999999995</v>
      </c>
      <c r="G51" s="19">
        <f>$D51*'Pricing (us-west-2)'!$C$6</f>
        <v>7.1095890410958901E-2</v>
      </c>
      <c r="H51" s="20">
        <f>$E51*'Pricing (us-west-2)'!$C$5</f>
        <v>0.104</v>
      </c>
      <c r="I51" s="19">
        <f t="shared" si="3"/>
        <v>0.17509589041095891</v>
      </c>
      <c r="J51" s="17">
        <f>$D51*'Pricing (us-west-2)'!$C$7</f>
        <v>3.5638356164383565E-2</v>
      </c>
      <c r="K51" s="18">
        <f>$E51*'Pricing (us-west-2)'!$C$5</f>
        <v>0.104</v>
      </c>
      <c r="L51" s="17">
        <f t="shared" si="4"/>
        <v>0.13963835616438355</v>
      </c>
    </row>
    <row r="52" spans="1:12">
      <c r="A52" s="12">
        <v>0.5</v>
      </c>
      <c r="B52" s="13">
        <v>800</v>
      </c>
      <c r="C52" s="15">
        <f t="shared" si="0"/>
        <v>1350</v>
      </c>
      <c r="D52" s="15">
        <f t="shared" si="1"/>
        <v>1200</v>
      </c>
      <c r="E52" s="15">
        <f t="shared" si="2"/>
        <v>150</v>
      </c>
      <c r="F52" s="21">
        <f>'Pricing (us-west-2)'!$C$5*C52</f>
        <v>0.17549999999999999</v>
      </c>
      <c r="G52" s="19">
        <f>$D52*'Pricing (us-west-2)'!$C$6</f>
        <v>7.1095890410958901E-2</v>
      </c>
      <c r="H52" s="20">
        <f>$E52*'Pricing (us-west-2)'!$C$5</f>
        <v>1.95E-2</v>
      </c>
      <c r="I52" s="19">
        <f t="shared" si="3"/>
        <v>9.0595890410958904E-2</v>
      </c>
      <c r="J52" s="17">
        <f>$D52*'Pricing (us-west-2)'!$C$7</f>
        <v>3.5638356164383565E-2</v>
      </c>
      <c r="K52" s="18">
        <f>$E52*'Pricing (us-west-2)'!$C$5</f>
        <v>1.95E-2</v>
      </c>
      <c r="L52" s="17">
        <f t="shared" si="4"/>
        <v>5.5138356164383562E-2</v>
      </c>
    </row>
    <row r="53" spans="1:12">
      <c r="A53" s="12">
        <v>0.54166666666666696</v>
      </c>
      <c r="B53" s="13">
        <v>800</v>
      </c>
      <c r="C53" s="15">
        <f t="shared" si="0"/>
        <v>1350</v>
      </c>
      <c r="D53" s="15">
        <f t="shared" si="1"/>
        <v>1200</v>
      </c>
      <c r="E53" s="15">
        <f t="shared" si="2"/>
        <v>150</v>
      </c>
      <c r="F53" s="21">
        <f>'Pricing (us-west-2)'!$C$5*C53</f>
        <v>0.17549999999999999</v>
      </c>
      <c r="G53" s="19">
        <f>$D53*'Pricing (us-west-2)'!$C$6</f>
        <v>7.1095890410958901E-2</v>
      </c>
      <c r="H53" s="20">
        <f>$E53*'Pricing (us-west-2)'!$C$5</f>
        <v>1.95E-2</v>
      </c>
      <c r="I53" s="19">
        <f t="shared" si="3"/>
        <v>9.0595890410958904E-2</v>
      </c>
      <c r="J53" s="17">
        <f>$D53*'Pricing (us-west-2)'!$C$7</f>
        <v>3.5638356164383565E-2</v>
      </c>
      <c r="K53" s="18">
        <f>$E53*'Pricing (us-west-2)'!$C$5</f>
        <v>1.95E-2</v>
      </c>
      <c r="L53" s="17">
        <f t="shared" si="4"/>
        <v>5.5138356164383562E-2</v>
      </c>
    </row>
    <row r="54" spans="1:12">
      <c r="A54" s="12">
        <v>0.58333333333333304</v>
      </c>
      <c r="B54" s="13">
        <v>800</v>
      </c>
      <c r="C54" s="15">
        <f t="shared" si="0"/>
        <v>1350</v>
      </c>
      <c r="D54" s="15">
        <f t="shared" si="1"/>
        <v>1200</v>
      </c>
      <c r="E54" s="15">
        <f t="shared" si="2"/>
        <v>150</v>
      </c>
      <c r="F54" s="21">
        <f>'Pricing (us-west-2)'!$C$5*C54</f>
        <v>0.17549999999999999</v>
      </c>
      <c r="G54" s="19">
        <f>$D54*'Pricing (us-west-2)'!$C$6</f>
        <v>7.1095890410958901E-2</v>
      </c>
      <c r="H54" s="20">
        <f>$E54*'Pricing (us-west-2)'!$C$5</f>
        <v>1.95E-2</v>
      </c>
      <c r="I54" s="19">
        <f t="shared" si="3"/>
        <v>9.0595890410958904E-2</v>
      </c>
      <c r="J54" s="17">
        <f>$D54*'Pricing (us-west-2)'!$C$7</f>
        <v>3.5638356164383565E-2</v>
      </c>
      <c r="K54" s="18">
        <f>$E54*'Pricing (us-west-2)'!$C$5</f>
        <v>1.95E-2</v>
      </c>
      <c r="L54" s="17">
        <f t="shared" si="4"/>
        <v>5.5138356164383562E-2</v>
      </c>
    </row>
    <row r="55" spans="1:12">
      <c r="A55" s="12">
        <v>0.625</v>
      </c>
      <c r="B55" s="13">
        <v>800</v>
      </c>
      <c r="C55" s="15">
        <f t="shared" si="0"/>
        <v>1350</v>
      </c>
      <c r="D55" s="15">
        <f t="shared" si="1"/>
        <v>1200</v>
      </c>
      <c r="E55" s="15">
        <f t="shared" si="2"/>
        <v>150</v>
      </c>
      <c r="F55" s="21">
        <f>'Pricing (us-west-2)'!$C$5*C55</f>
        <v>0.17549999999999999</v>
      </c>
      <c r="G55" s="19">
        <f>$D55*'Pricing (us-west-2)'!$C$6</f>
        <v>7.1095890410958901E-2</v>
      </c>
      <c r="H55" s="20">
        <f>$E55*'Pricing (us-west-2)'!$C$5</f>
        <v>1.95E-2</v>
      </c>
      <c r="I55" s="19">
        <f t="shared" si="3"/>
        <v>9.0595890410958904E-2</v>
      </c>
      <c r="J55" s="17">
        <f>$D55*'Pricing (us-west-2)'!$C$7</f>
        <v>3.5638356164383565E-2</v>
      </c>
      <c r="K55" s="18">
        <f>$E55*'Pricing (us-west-2)'!$C$5</f>
        <v>1.95E-2</v>
      </c>
      <c r="L55" s="17">
        <f t="shared" si="4"/>
        <v>5.5138356164383562E-2</v>
      </c>
    </row>
    <row r="56" spans="1:12">
      <c r="A56" s="12">
        <v>0.66666666666666696</v>
      </c>
      <c r="B56" s="13">
        <v>700</v>
      </c>
      <c r="C56" s="15">
        <f t="shared" si="0"/>
        <v>1150</v>
      </c>
      <c r="D56" s="15">
        <f t="shared" si="1"/>
        <v>1200</v>
      </c>
      <c r="E56" s="15">
        <f t="shared" si="2"/>
        <v>0</v>
      </c>
      <c r="F56" s="21">
        <f>'Pricing (us-west-2)'!$C$5*C56</f>
        <v>0.14949999999999999</v>
      </c>
      <c r="G56" s="19">
        <f>$D56*'Pricing (us-west-2)'!$C$6</f>
        <v>7.1095890410958901E-2</v>
      </c>
      <c r="H56" s="20">
        <f>$E56*'Pricing (us-west-2)'!$C$5</f>
        <v>0</v>
      </c>
      <c r="I56" s="19">
        <f t="shared" si="3"/>
        <v>7.1095890410958901E-2</v>
      </c>
      <c r="J56" s="17">
        <f>$D56*'Pricing (us-west-2)'!$C$7</f>
        <v>3.5638356164383565E-2</v>
      </c>
      <c r="K56" s="18">
        <f>$E56*'Pricing (us-west-2)'!$C$5</f>
        <v>0</v>
      </c>
      <c r="L56" s="17">
        <f t="shared" si="4"/>
        <v>3.5638356164383565E-2</v>
      </c>
    </row>
    <row r="57" spans="1:12">
      <c r="A57" s="12">
        <v>0.70833333333333304</v>
      </c>
      <c r="B57" s="13">
        <v>700</v>
      </c>
      <c r="C57" s="15">
        <f t="shared" si="0"/>
        <v>1150</v>
      </c>
      <c r="D57" s="15">
        <f t="shared" si="1"/>
        <v>1200</v>
      </c>
      <c r="E57" s="15">
        <f t="shared" si="2"/>
        <v>0</v>
      </c>
      <c r="F57" s="21">
        <f>'Pricing (us-west-2)'!$C$5*C57</f>
        <v>0.14949999999999999</v>
      </c>
      <c r="G57" s="19">
        <f>$D57*'Pricing (us-west-2)'!$C$6</f>
        <v>7.1095890410958901E-2</v>
      </c>
      <c r="H57" s="20">
        <f>$E57*'Pricing (us-west-2)'!$C$5</f>
        <v>0</v>
      </c>
      <c r="I57" s="19">
        <f t="shared" si="3"/>
        <v>7.1095890410958901E-2</v>
      </c>
      <c r="J57" s="17">
        <f>$D57*'Pricing (us-west-2)'!$C$7</f>
        <v>3.5638356164383565E-2</v>
      </c>
      <c r="K57" s="18">
        <f>$E57*'Pricing (us-west-2)'!$C$5</f>
        <v>0</v>
      </c>
      <c r="L57" s="17">
        <f t="shared" si="4"/>
        <v>3.5638356164383565E-2</v>
      </c>
    </row>
    <row r="58" spans="1:12">
      <c r="A58" s="12">
        <v>0.75</v>
      </c>
      <c r="B58" s="13">
        <v>700</v>
      </c>
      <c r="C58" s="15">
        <f t="shared" si="0"/>
        <v>1150</v>
      </c>
      <c r="D58" s="15">
        <f t="shared" si="1"/>
        <v>1200</v>
      </c>
      <c r="E58" s="15">
        <f t="shared" si="2"/>
        <v>0</v>
      </c>
      <c r="F58" s="21">
        <f>'Pricing (us-west-2)'!$C$5*C58</f>
        <v>0.14949999999999999</v>
      </c>
      <c r="G58" s="19">
        <f>$D58*'Pricing (us-west-2)'!$C$6</f>
        <v>7.1095890410958901E-2</v>
      </c>
      <c r="H58" s="20">
        <f>$E58*'Pricing (us-west-2)'!$C$5</f>
        <v>0</v>
      </c>
      <c r="I58" s="19">
        <f t="shared" si="3"/>
        <v>7.1095890410958901E-2</v>
      </c>
      <c r="J58" s="17">
        <f>$D58*'Pricing (us-west-2)'!$C$7</f>
        <v>3.5638356164383565E-2</v>
      </c>
      <c r="K58" s="18">
        <f>$E58*'Pricing (us-west-2)'!$C$5</f>
        <v>0</v>
      </c>
      <c r="L58" s="17">
        <f t="shared" si="4"/>
        <v>3.5638356164383565E-2</v>
      </c>
    </row>
    <row r="59" spans="1:12">
      <c r="A59" s="12">
        <v>0.79166666666666696</v>
      </c>
      <c r="B59" s="13">
        <v>700</v>
      </c>
      <c r="C59" s="15">
        <f t="shared" si="0"/>
        <v>1150</v>
      </c>
      <c r="D59" s="15">
        <f t="shared" si="1"/>
        <v>1200</v>
      </c>
      <c r="E59" s="15">
        <f t="shared" si="2"/>
        <v>0</v>
      </c>
      <c r="F59" s="21">
        <f>'Pricing (us-west-2)'!$C$5*C59</f>
        <v>0.14949999999999999</v>
      </c>
      <c r="G59" s="19">
        <f>$D59*'Pricing (us-west-2)'!$C$6</f>
        <v>7.1095890410958901E-2</v>
      </c>
      <c r="H59" s="20">
        <f>$E59*'Pricing (us-west-2)'!$C$5</f>
        <v>0</v>
      </c>
      <c r="I59" s="19">
        <f t="shared" si="3"/>
        <v>7.1095890410958901E-2</v>
      </c>
      <c r="J59" s="17">
        <f>$D59*'Pricing (us-west-2)'!$C$7</f>
        <v>3.5638356164383565E-2</v>
      </c>
      <c r="K59" s="18">
        <f>$E59*'Pricing (us-west-2)'!$C$5</f>
        <v>0</v>
      </c>
      <c r="L59" s="17">
        <f t="shared" si="4"/>
        <v>3.5638356164383565E-2</v>
      </c>
    </row>
    <row r="60" spans="1:12">
      <c r="A60" s="12">
        <v>0.83333333333333304</v>
      </c>
      <c r="B60" s="13">
        <v>400</v>
      </c>
      <c r="C60" s="15">
        <f t="shared" si="0"/>
        <v>650</v>
      </c>
      <c r="D60" s="15">
        <f t="shared" si="1"/>
        <v>1200</v>
      </c>
      <c r="E60" s="15">
        <f t="shared" si="2"/>
        <v>0</v>
      </c>
      <c r="F60" s="21">
        <f>'Pricing (us-west-2)'!$C$5*C60</f>
        <v>8.4499999999999992E-2</v>
      </c>
      <c r="G60" s="19">
        <f>$D60*'Pricing (us-west-2)'!$C$6</f>
        <v>7.1095890410958901E-2</v>
      </c>
      <c r="H60" s="20">
        <f>$E60*'Pricing (us-west-2)'!$C$5</f>
        <v>0</v>
      </c>
      <c r="I60" s="19">
        <f t="shared" si="3"/>
        <v>7.1095890410958901E-2</v>
      </c>
      <c r="J60" s="17">
        <f>$D60*'Pricing (us-west-2)'!$C$7</f>
        <v>3.5638356164383565E-2</v>
      </c>
      <c r="K60" s="18">
        <f>$E60*'Pricing (us-west-2)'!$C$5</f>
        <v>0</v>
      </c>
      <c r="L60" s="17">
        <f t="shared" si="4"/>
        <v>3.5638356164383565E-2</v>
      </c>
    </row>
    <row r="61" spans="1:12">
      <c r="A61" s="12">
        <v>0.875</v>
      </c>
      <c r="B61" s="13">
        <v>400</v>
      </c>
      <c r="C61" s="15">
        <f t="shared" si="0"/>
        <v>650</v>
      </c>
      <c r="D61" s="15">
        <f t="shared" si="1"/>
        <v>1200</v>
      </c>
      <c r="E61" s="15">
        <f t="shared" si="2"/>
        <v>0</v>
      </c>
      <c r="F61" s="21">
        <f>'Pricing (us-west-2)'!$C$5*C61</f>
        <v>8.4499999999999992E-2</v>
      </c>
      <c r="G61" s="19">
        <f>$D61*'Pricing (us-west-2)'!$C$6</f>
        <v>7.1095890410958901E-2</v>
      </c>
      <c r="H61" s="20">
        <f>$E61*'Pricing (us-west-2)'!$C$5</f>
        <v>0</v>
      </c>
      <c r="I61" s="19">
        <f t="shared" si="3"/>
        <v>7.1095890410958901E-2</v>
      </c>
      <c r="J61" s="17">
        <f>$D61*'Pricing (us-west-2)'!$C$7</f>
        <v>3.5638356164383565E-2</v>
      </c>
      <c r="K61" s="18">
        <f>$E61*'Pricing (us-west-2)'!$C$5</f>
        <v>0</v>
      </c>
      <c r="L61" s="17">
        <f t="shared" si="4"/>
        <v>3.5638356164383565E-2</v>
      </c>
    </row>
    <row r="62" spans="1:12">
      <c r="A62" s="12">
        <v>0.91666666666666596</v>
      </c>
      <c r="B62" s="13">
        <v>200</v>
      </c>
      <c r="C62" s="15">
        <f t="shared" si="0"/>
        <v>350</v>
      </c>
      <c r="D62" s="15">
        <f t="shared" si="1"/>
        <v>1200</v>
      </c>
      <c r="E62" s="15">
        <f t="shared" si="2"/>
        <v>0</v>
      </c>
      <c r="F62" s="21">
        <f>'Pricing (us-west-2)'!$C$5*C62</f>
        <v>4.5499999999999999E-2</v>
      </c>
      <c r="G62" s="19">
        <f>$D62*'Pricing (us-west-2)'!$C$6</f>
        <v>7.1095890410958901E-2</v>
      </c>
      <c r="H62" s="20">
        <f>$E62*'Pricing (us-west-2)'!$C$5</f>
        <v>0</v>
      </c>
      <c r="I62" s="19">
        <f t="shared" si="3"/>
        <v>7.1095890410958901E-2</v>
      </c>
      <c r="J62" s="17">
        <f>$D62*'Pricing (us-west-2)'!$C$7</f>
        <v>3.5638356164383565E-2</v>
      </c>
      <c r="K62" s="18">
        <f>$E62*'Pricing (us-west-2)'!$C$5</f>
        <v>0</v>
      </c>
      <c r="L62" s="17">
        <f t="shared" si="4"/>
        <v>3.5638356164383565E-2</v>
      </c>
    </row>
    <row r="63" spans="1:12">
      <c r="A63" s="12">
        <v>0.95833333333333304</v>
      </c>
      <c r="B63" s="13">
        <v>200</v>
      </c>
      <c r="C63" s="15">
        <f t="shared" si="0"/>
        <v>350</v>
      </c>
      <c r="D63" s="15">
        <f t="shared" si="1"/>
        <v>1200</v>
      </c>
      <c r="E63" s="15">
        <f t="shared" si="2"/>
        <v>0</v>
      </c>
      <c r="F63" s="21">
        <f>'Pricing (us-west-2)'!$C$5*C63</f>
        <v>4.5499999999999999E-2</v>
      </c>
      <c r="G63" s="19">
        <f>$D63*'Pricing (us-west-2)'!$C$6</f>
        <v>7.1095890410958901E-2</v>
      </c>
      <c r="H63" s="20">
        <f>$E63*'Pricing (us-west-2)'!$C$5</f>
        <v>0</v>
      </c>
      <c r="I63" s="19">
        <f t="shared" si="3"/>
        <v>7.1095890410958901E-2</v>
      </c>
      <c r="J63" s="17">
        <f>$D63*'Pricing (us-west-2)'!$C$7</f>
        <v>3.5638356164383565E-2</v>
      </c>
      <c r="K63" s="18">
        <f>$E63*'Pricing (us-west-2)'!$C$5</f>
        <v>0</v>
      </c>
      <c r="L63" s="17">
        <f t="shared" si="4"/>
        <v>3.5638356164383565E-2</v>
      </c>
    </row>
    <row r="64" spans="1:12">
      <c r="A64" s="12">
        <v>1</v>
      </c>
      <c r="B64" s="13">
        <v>200</v>
      </c>
      <c r="C64" s="15">
        <f t="shared" si="0"/>
        <v>350</v>
      </c>
      <c r="D64" s="15">
        <f t="shared" si="1"/>
        <v>1200</v>
      </c>
      <c r="E64" s="15">
        <f t="shared" si="2"/>
        <v>0</v>
      </c>
      <c r="F64" s="21">
        <f>'Pricing (us-west-2)'!$C$5*C64</f>
        <v>4.5499999999999999E-2</v>
      </c>
      <c r="G64" s="19">
        <f>$D64*'Pricing (us-west-2)'!$C$6</f>
        <v>7.1095890410958901E-2</v>
      </c>
      <c r="H64" s="20">
        <f>$E64*'Pricing (us-west-2)'!$C$5</f>
        <v>0</v>
      </c>
      <c r="I64" s="19">
        <f t="shared" si="3"/>
        <v>7.1095890410958901E-2</v>
      </c>
      <c r="J64" s="17">
        <f>$D64*'Pricing (us-west-2)'!$C$7</f>
        <v>3.5638356164383565E-2</v>
      </c>
      <c r="K64" s="18">
        <f>$E64*'Pricing (us-west-2)'!$C$5</f>
        <v>0</v>
      </c>
      <c r="L64" s="17">
        <f t="shared" si="4"/>
        <v>3.5638356164383565E-2</v>
      </c>
    </row>
    <row r="66" spans="1:12">
      <c r="A66" s="2" t="s">
        <v>65</v>
      </c>
      <c r="B66" s="76">
        <f>AVERAGE(B41:B64)</f>
        <v>708.33333333333337</v>
      </c>
      <c r="C66" s="76">
        <f>AVERAGE(C41:C64)</f>
        <v>1185.4166666666667</v>
      </c>
      <c r="D66" s="76">
        <f>AVERAGE(D41:D64)</f>
        <v>1200</v>
      </c>
      <c r="E66" s="76">
        <f>AVERAGE(E41:E64)</f>
        <v>281.25</v>
      </c>
    </row>
    <row r="68" spans="1:12">
      <c r="A68" s="22" t="s">
        <v>31</v>
      </c>
      <c r="B68" s="22"/>
      <c r="C68" s="22"/>
      <c r="D68" s="22"/>
      <c r="E68" s="22"/>
      <c r="F68" s="22">
        <f>SUM(F41:F64)</f>
        <v>3.6985000000000001</v>
      </c>
      <c r="G68" s="22"/>
      <c r="H68" s="22" t="s">
        <v>32</v>
      </c>
      <c r="I68" s="22">
        <f>SUM(I41:I64)</f>
        <v>2.5838013698630138</v>
      </c>
      <c r="J68" s="22"/>
      <c r="K68" s="22" t="s">
        <v>32</v>
      </c>
      <c r="L68" s="22">
        <f>SUM(L41:L64)</f>
        <v>1.7328205479452061</v>
      </c>
    </row>
    <row r="71" spans="1:12" ht="26">
      <c r="A71" s="66" t="s">
        <v>41</v>
      </c>
    </row>
    <row r="72" spans="1:12">
      <c r="A72" s="69" t="s">
        <v>47</v>
      </c>
      <c r="B72" s="70"/>
      <c r="C72" s="69" t="s">
        <v>48</v>
      </c>
      <c r="D72" s="71"/>
      <c r="E72" s="70"/>
      <c r="F72" s="25" t="s">
        <v>49</v>
      </c>
      <c r="G72" s="72" t="s">
        <v>50</v>
      </c>
      <c r="H72" s="73"/>
      <c r="I72" s="74"/>
      <c r="J72" s="72" t="s">
        <v>51</v>
      </c>
      <c r="K72" s="73"/>
      <c r="L72" s="74"/>
    </row>
    <row r="73" spans="1:12" ht="85">
      <c r="A73" s="35" t="s">
        <v>0</v>
      </c>
      <c r="B73" s="26" t="s">
        <v>28</v>
      </c>
      <c r="C73" s="27" t="s">
        <v>29</v>
      </c>
      <c r="D73" s="27" t="s">
        <v>42</v>
      </c>
      <c r="E73" s="28" t="s">
        <v>35</v>
      </c>
      <c r="F73" s="29" t="s">
        <v>44</v>
      </c>
      <c r="G73" s="30" t="s">
        <v>36</v>
      </c>
      <c r="H73" s="31" t="s">
        <v>37</v>
      </c>
      <c r="I73" s="30" t="s">
        <v>38</v>
      </c>
      <c r="J73" s="32" t="s">
        <v>45</v>
      </c>
      <c r="K73" s="33" t="s">
        <v>37</v>
      </c>
      <c r="L73" s="34" t="s">
        <v>46</v>
      </c>
    </row>
    <row r="74" spans="1:12">
      <c r="A74" s="14">
        <v>4.1666666666666664E-2</v>
      </c>
      <c r="B74" s="13">
        <v>1100</v>
      </c>
      <c r="C74" s="15">
        <f t="shared" ref="C74:C97" si="5">ROUND(B74/$B$28/50,0)*50</f>
        <v>2200</v>
      </c>
      <c r="D74" s="15">
        <f t="shared" ref="D74:D97" si="6">$C$28</f>
        <v>2200</v>
      </c>
      <c r="E74" s="15">
        <f>MAX(0,C74-D74)</f>
        <v>0</v>
      </c>
      <c r="F74" s="21">
        <f>'Pricing (us-west-2)'!$C$5*C74</f>
        <v>0.28599999999999998</v>
      </c>
      <c r="G74" s="19">
        <f>$D74*'Pricing (us-west-2)'!$C$6</f>
        <v>0.13034246575342467</v>
      </c>
      <c r="H74" s="20">
        <f>$E74*'Pricing (us-west-2)'!$C$5</f>
        <v>0</v>
      </c>
      <c r="I74" s="19">
        <f>H74+G74</f>
        <v>0.13034246575342467</v>
      </c>
      <c r="J74" s="17">
        <f>$D74*'Pricing (us-west-2)'!$C$7</f>
        <v>6.5336986301369873E-2</v>
      </c>
      <c r="K74" s="18">
        <f>$E74*'Pricing (us-west-2)'!$C$5</f>
        <v>0</v>
      </c>
      <c r="L74" s="17">
        <f>K74+J74</f>
        <v>6.5336986301369873E-2</v>
      </c>
    </row>
    <row r="75" spans="1:12">
      <c r="A75" s="14">
        <v>8.3333333333333301E-2</v>
      </c>
      <c r="B75" s="13">
        <v>1100</v>
      </c>
      <c r="C75" s="15">
        <f t="shared" si="5"/>
        <v>2200</v>
      </c>
      <c r="D75" s="15">
        <f t="shared" si="6"/>
        <v>2200</v>
      </c>
      <c r="E75" s="15">
        <f t="shared" ref="E75:E97" si="7">MAX(0,C75-D75)</f>
        <v>0</v>
      </c>
      <c r="F75" s="21">
        <f>'Pricing (us-west-2)'!$C$5*C75</f>
        <v>0.28599999999999998</v>
      </c>
      <c r="G75" s="19">
        <f>$D75*'Pricing (us-west-2)'!$C$6</f>
        <v>0.13034246575342467</v>
      </c>
      <c r="H75" s="20">
        <f>$E75*'Pricing (us-west-2)'!$C$5</f>
        <v>0</v>
      </c>
      <c r="I75" s="19">
        <f t="shared" ref="I75:I97" si="8">H75+G75</f>
        <v>0.13034246575342467</v>
      </c>
      <c r="J75" s="17">
        <f>$D75*'Pricing (us-west-2)'!$C$7</f>
        <v>6.5336986301369873E-2</v>
      </c>
      <c r="K75" s="18">
        <f>$E75*'Pricing (us-west-2)'!$C$5</f>
        <v>0</v>
      </c>
      <c r="L75" s="17">
        <f t="shared" ref="L75:L97" si="9">K75+J75</f>
        <v>6.5336986301369873E-2</v>
      </c>
    </row>
    <row r="76" spans="1:12">
      <c r="A76" s="14">
        <v>0.125</v>
      </c>
      <c r="B76" s="13">
        <v>1100</v>
      </c>
      <c r="C76" s="15">
        <f t="shared" si="5"/>
        <v>2200</v>
      </c>
      <c r="D76" s="15">
        <f t="shared" si="6"/>
        <v>2200</v>
      </c>
      <c r="E76" s="15">
        <f t="shared" si="7"/>
        <v>0</v>
      </c>
      <c r="F76" s="21">
        <f>'Pricing (us-west-2)'!$C$5*C76</f>
        <v>0.28599999999999998</v>
      </c>
      <c r="G76" s="19">
        <f>$D76*'Pricing (us-west-2)'!$C$6</f>
        <v>0.13034246575342467</v>
      </c>
      <c r="H76" s="20">
        <f>$E76*'Pricing (us-west-2)'!$C$5</f>
        <v>0</v>
      </c>
      <c r="I76" s="19">
        <f t="shared" si="8"/>
        <v>0.13034246575342467</v>
      </c>
      <c r="J76" s="17">
        <f>$D76*'Pricing (us-west-2)'!$C$7</f>
        <v>6.5336986301369873E-2</v>
      </c>
      <c r="K76" s="18">
        <f>$E76*'Pricing (us-west-2)'!$C$5</f>
        <v>0</v>
      </c>
      <c r="L76" s="17">
        <f t="shared" si="9"/>
        <v>6.5336986301369873E-2</v>
      </c>
    </row>
    <row r="77" spans="1:12">
      <c r="A77" s="14">
        <v>0.16666666666666699</v>
      </c>
      <c r="B77" s="13">
        <v>1100</v>
      </c>
      <c r="C77" s="15">
        <f t="shared" si="5"/>
        <v>2200</v>
      </c>
      <c r="D77" s="15">
        <f t="shared" si="6"/>
        <v>2200</v>
      </c>
      <c r="E77" s="15">
        <f t="shared" si="7"/>
        <v>0</v>
      </c>
      <c r="F77" s="21">
        <f>'Pricing (us-west-2)'!$C$5*C77</f>
        <v>0.28599999999999998</v>
      </c>
      <c r="G77" s="19">
        <f>$D77*'Pricing (us-west-2)'!$C$6</f>
        <v>0.13034246575342467</v>
      </c>
      <c r="H77" s="20">
        <f>$E77*'Pricing (us-west-2)'!$C$5</f>
        <v>0</v>
      </c>
      <c r="I77" s="19">
        <f t="shared" si="8"/>
        <v>0.13034246575342467</v>
      </c>
      <c r="J77" s="17">
        <f>$D77*'Pricing (us-west-2)'!$C$7</f>
        <v>6.5336986301369873E-2</v>
      </c>
      <c r="K77" s="18">
        <f>$E77*'Pricing (us-west-2)'!$C$5</f>
        <v>0</v>
      </c>
      <c r="L77" s="17">
        <f t="shared" si="9"/>
        <v>6.5336986301369873E-2</v>
      </c>
    </row>
    <row r="78" spans="1:12">
      <c r="A78" s="14">
        <v>0.20833333333333301</v>
      </c>
      <c r="B78" s="13">
        <v>1500</v>
      </c>
      <c r="C78" s="15">
        <f t="shared" si="5"/>
        <v>3000</v>
      </c>
      <c r="D78" s="15">
        <f t="shared" si="6"/>
        <v>2200</v>
      </c>
      <c r="E78" s="15">
        <f t="shared" si="7"/>
        <v>800</v>
      </c>
      <c r="F78" s="21">
        <f>'Pricing (us-west-2)'!$C$5*C78</f>
        <v>0.38999999999999996</v>
      </c>
      <c r="G78" s="19">
        <f>$D78*'Pricing (us-west-2)'!$C$6</f>
        <v>0.13034246575342467</v>
      </c>
      <c r="H78" s="20">
        <f>$E78*'Pricing (us-west-2)'!$C$5</f>
        <v>0.104</v>
      </c>
      <c r="I78" s="19">
        <f t="shared" si="8"/>
        <v>0.23434246575342466</v>
      </c>
      <c r="J78" s="17">
        <f>$D78*'Pricing (us-west-2)'!$C$7</f>
        <v>6.5336986301369873E-2</v>
      </c>
      <c r="K78" s="18">
        <f>$E78*'Pricing (us-west-2)'!$C$5</f>
        <v>0.104</v>
      </c>
      <c r="L78" s="17">
        <f t="shared" si="9"/>
        <v>0.16933698630136987</v>
      </c>
    </row>
    <row r="79" spans="1:12">
      <c r="A79" s="14">
        <v>0.25</v>
      </c>
      <c r="B79" s="13">
        <v>1800</v>
      </c>
      <c r="C79" s="15">
        <f t="shared" si="5"/>
        <v>3600</v>
      </c>
      <c r="D79" s="15">
        <f t="shared" si="6"/>
        <v>2200</v>
      </c>
      <c r="E79" s="15">
        <f t="shared" si="7"/>
        <v>1400</v>
      </c>
      <c r="F79" s="21">
        <f>'Pricing (us-west-2)'!$C$5*C79</f>
        <v>0.46799999999999997</v>
      </c>
      <c r="G79" s="19">
        <f>$D79*'Pricing (us-west-2)'!$C$6</f>
        <v>0.13034246575342467</v>
      </c>
      <c r="H79" s="20">
        <f>$E79*'Pricing (us-west-2)'!$C$5</f>
        <v>0.182</v>
      </c>
      <c r="I79" s="19">
        <f t="shared" si="8"/>
        <v>0.31234246575342467</v>
      </c>
      <c r="J79" s="17">
        <f>$D79*'Pricing (us-west-2)'!$C$7</f>
        <v>6.5336986301369873E-2</v>
      </c>
      <c r="K79" s="18">
        <f>$E79*'Pricing (us-west-2)'!$C$5</f>
        <v>0.182</v>
      </c>
      <c r="L79" s="17">
        <f t="shared" si="9"/>
        <v>0.24733698630136985</v>
      </c>
    </row>
    <row r="80" spans="1:12">
      <c r="A80" s="14">
        <v>0.29166666666666702</v>
      </c>
      <c r="B80" s="13">
        <v>1500</v>
      </c>
      <c r="C80" s="15">
        <f t="shared" si="5"/>
        <v>3000</v>
      </c>
      <c r="D80" s="15">
        <f t="shared" si="6"/>
        <v>2200</v>
      </c>
      <c r="E80" s="15">
        <f t="shared" si="7"/>
        <v>800</v>
      </c>
      <c r="F80" s="21">
        <f>'Pricing (us-west-2)'!$C$5*C80</f>
        <v>0.38999999999999996</v>
      </c>
      <c r="G80" s="19">
        <f>$D80*'Pricing (us-west-2)'!$C$6</f>
        <v>0.13034246575342467</v>
      </c>
      <c r="H80" s="20">
        <f>$E80*'Pricing (us-west-2)'!$C$5</f>
        <v>0.104</v>
      </c>
      <c r="I80" s="19">
        <f t="shared" si="8"/>
        <v>0.23434246575342466</v>
      </c>
      <c r="J80" s="17">
        <f>$D80*'Pricing (us-west-2)'!$C$7</f>
        <v>6.5336986301369873E-2</v>
      </c>
      <c r="K80" s="18">
        <f>$E80*'Pricing (us-west-2)'!$C$5</f>
        <v>0.104</v>
      </c>
      <c r="L80" s="17">
        <f t="shared" si="9"/>
        <v>0.16933698630136987</v>
      </c>
    </row>
    <row r="81" spans="1:12">
      <c r="A81" s="14">
        <v>0.33333333333333298</v>
      </c>
      <c r="B81" s="13">
        <v>1100</v>
      </c>
      <c r="C81" s="15">
        <f t="shared" si="5"/>
        <v>2200</v>
      </c>
      <c r="D81" s="15">
        <f t="shared" si="6"/>
        <v>2200</v>
      </c>
      <c r="E81" s="15">
        <f t="shared" si="7"/>
        <v>0</v>
      </c>
      <c r="F81" s="21">
        <f>'Pricing (us-west-2)'!$C$5*C81</f>
        <v>0.28599999999999998</v>
      </c>
      <c r="G81" s="19">
        <f>$D81*'Pricing (us-west-2)'!$C$6</f>
        <v>0.13034246575342467</v>
      </c>
      <c r="H81" s="20">
        <f>$E81*'Pricing (us-west-2)'!$C$5</f>
        <v>0</v>
      </c>
      <c r="I81" s="19">
        <f t="shared" si="8"/>
        <v>0.13034246575342467</v>
      </c>
      <c r="J81" s="17">
        <f>$D81*'Pricing (us-west-2)'!$C$7</f>
        <v>6.5336986301369873E-2</v>
      </c>
      <c r="K81" s="18">
        <f>$E81*'Pricing (us-west-2)'!$C$5</f>
        <v>0</v>
      </c>
      <c r="L81" s="17">
        <f t="shared" si="9"/>
        <v>6.5336986301369873E-2</v>
      </c>
    </row>
    <row r="82" spans="1:12">
      <c r="A82" s="14">
        <v>0.375</v>
      </c>
      <c r="B82" s="13">
        <v>1100</v>
      </c>
      <c r="C82" s="15">
        <f t="shared" si="5"/>
        <v>2200</v>
      </c>
      <c r="D82" s="15">
        <f t="shared" si="6"/>
        <v>2200</v>
      </c>
      <c r="E82" s="15">
        <f t="shared" si="7"/>
        <v>0</v>
      </c>
      <c r="F82" s="21">
        <f>'Pricing (us-west-2)'!$C$5*C82</f>
        <v>0.28599999999999998</v>
      </c>
      <c r="G82" s="19">
        <f>$D82*'Pricing (us-west-2)'!$C$6</f>
        <v>0.13034246575342467</v>
      </c>
      <c r="H82" s="20">
        <f>$E82*'Pricing (us-west-2)'!$C$5</f>
        <v>0</v>
      </c>
      <c r="I82" s="19">
        <f t="shared" si="8"/>
        <v>0.13034246575342467</v>
      </c>
      <c r="J82" s="17">
        <f>$D82*'Pricing (us-west-2)'!$C$7</f>
        <v>6.5336986301369873E-2</v>
      </c>
      <c r="K82" s="18">
        <f>$E82*'Pricing (us-west-2)'!$C$5</f>
        <v>0</v>
      </c>
      <c r="L82" s="17">
        <f t="shared" si="9"/>
        <v>6.5336986301369873E-2</v>
      </c>
    </row>
    <row r="83" spans="1:12">
      <c r="A83" s="14">
        <v>0.41666666666666702</v>
      </c>
      <c r="B83" s="13">
        <v>1100</v>
      </c>
      <c r="C83" s="15">
        <f t="shared" si="5"/>
        <v>2200</v>
      </c>
      <c r="D83" s="15">
        <f t="shared" si="6"/>
        <v>2200</v>
      </c>
      <c r="E83" s="15">
        <f t="shared" si="7"/>
        <v>0</v>
      </c>
      <c r="F83" s="21">
        <f>'Pricing (us-west-2)'!$C$5*C83</f>
        <v>0.28599999999999998</v>
      </c>
      <c r="G83" s="19">
        <f>$D83*'Pricing (us-west-2)'!$C$6</f>
        <v>0.13034246575342467</v>
      </c>
      <c r="H83" s="20">
        <f>$E83*'Pricing (us-west-2)'!$C$5</f>
        <v>0</v>
      </c>
      <c r="I83" s="19">
        <f t="shared" si="8"/>
        <v>0.13034246575342467</v>
      </c>
      <c r="J83" s="17">
        <f>$D83*'Pricing (us-west-2)'!$C$7</f>
        <v>6.5336986301369873E-2</v>
      </c>
      <c r="K83" s="18">
        <f>$E83*'Pricing (us-west-2)'!$C$5</f>
        <v>0</v>
      </c>
      <c r="L83" s="17">
        <f t="shared" si="9"/>
        <v>6.5336986301369873E-2</v>
      </c>
    </row>
    <row r="84" spans="1:12">
      <c r="A84" s="14">
        <v>0.45833333333333298</v>
      </c>
      <c r="B84" s="13">
        <v>1100</v>
      </c>
      <c r="C84" s="15">
        <f t="shared" si="5"/>
        <v>2200</v>
      </c>
      <c r="D84" s="15">
        <f t="shared" si="6"/>
        <v>2200</v>
      </c>
      <c r="E84" s="15">
        <f t="shared" si="7"/>
        <v>0</v>
      </c>
      <c r="F84" s="21">
        <f>'Pricing (us-west-2)'!$C$5*C84</f>
        <v>0.28599999999999998</v>
      </c>
      <c r="G84" s="19">
        <f>$D84*'Pricing (us-west-2)'!$C$6</f>
        <v>0.13034246575342467</v>
      </c>
      <c r="H84" s="20">
        <f>$E84*'Pricing (us-west-2)'!$C$5</f>
        <v>0</v>
      </c>
      <c r="I84" s="19">
        <f t="shared" si="8"/>
        <v>0.13034246575342467</v>
      </c>
      <c r="J84" s="17">
        <f>$D84*'Pricing (us-west-2)'!$C$7</f>
        <v>6.5336986301369873E-2</v>
      </c>
      <c r="K84" s="18">
        <f>$E84*'Pricing (us-west-2)'!$C$5</f>
        <v>0</v>
      </c>
      <c r="L84" s="17">
        <f t="shared" si="9"/>
        <v>6.5336986301369873E-2</v>
      </c>
    </row>
    <row r="85" spans="1:12">
      <c r="A85" s="14">
        <v>0.5</v>
      </c>
      <c r="B85" s="13">
        <v>1100</v>
      </c>
      <c r="C85" s="15">
        <f t="shared" si="5"/>
        <v>2200</v>
      </c>
      <c r="D85" s="15">
        <f t="shared" si="6"/>
        <v>2200</v>
      </c>
      <c r="E85" s="15">
        <f t="shared" si="7"/>
        <v>0</v>
      </c>
      <c r="F85" s="21">
        <f>'Pricing (us-west-2)'!$C$5*C85</f>
        <v>0.28599999999999998</v>
      </c>
      <c r="G85" s="19">
        <f>$D85*'Pricing (us-west-2)'!$C$6</f>
        <v>0.13034246575342467</v>
      </c>
      <c r="H85" s="20">
        <f>$E85*'Pricing (us-west-2)'!$C$5</f>
        <v>0</v>
      </c>
      <c r="I85" s="19">
        <f t="shared" si="8"/>
        <v>0.13034246575342467</v>
      </c>
      <c r="J85" s="17">
        <f>$D85*'Pricing (us-west-2)'!$C$7</f>
        <v>6.5336986301369873E-2</v>
      </c>
      <c r="K85" s="18">
        <f>$E85*'Pricing (us-west-2)'!$C$5</f>
        <v>0</v>
      </c>
      <c r="L85" s="17">
        <f t="shared" si="9"/>
        <v>6.5336986301369873E-2</v>
      </c>
    </row>
    <row r="86" spans="1:12">
      <c r="A86" s="14">
        <v>0.54166666666666696</v>
      </c>
      <c r="B86" s="13">
        <v>1100</v>
      </c>
      <c r="C86" s="15">
        <f t="shared" si="5"/>
        <v>2200</v>
      </c>
      <c r="D86" s="15">
        <f t="shared" si="6"/>
        <v>2200</v>
      </c>
      <c r="E86" s="15">
        <f t="shared" si="7"/>
        <v>0</v>
      </c>
      <c r="F86" s="21">
        <f>'Pricing (us-west-2)'!$C$5*C86</f>
        <v>0.28599999999999998</v>
      </c>
      <c r="G86" s="19">
        <f>$D86*'Pricing (us-west-2)'!$C$6</f>
        <v>0.13034246575342467</v>
      </c>
      <c r="H86" s="20">
        <f>$E86*'Pricing (us-west-2)'!$C$5</f>
        <v>0</v>
      </c>
      <c r="I86" s="19">
        <f t="shared" si="8"/>
        <v>0.13034246575342467</v>
      </c>
      <c r="J86" s="17">
        <f>$D86*'Pricing (us-west-2)'!$C$7</f>
        <v>6.5336986301369873E-2</v>
      </c>
      <c r="K86" s="18">
        <f>$E86*'Pricing (us-west-2)'!$C$5</f>
        <v>0</v>
      </c>
      <c r="L86" s="17">
        <f t="shared" si="9"/>
        <v>6.5336986301369873E-2</v>
      </c>
    </row>
    <row r="87" spans="1:12">
      <c r="A87" s="14">
        <v>0.58333333333333304</v>
      </c>
      <c r="B87" s="13">
        <v>2000</v>
      </c>
      <c r="C87" s="15">
        <f t="shared" si="5"/>
        <v>4000</v>
      </c>
      <c r="D87" s="15">
        <f t="shared" si="6"/>
        <v>2200</v>
      </c>
      <c r="E87" s="15">
        <f t="shared" si="7"/>
        <v>1800</v>
      </c>
      <c r="F87" s="21">
        <f>'Pricing (us-west-2)'!$C$5*C87</f>
        <v>0.51999999999999991</v>
      </c>
      <c r="G87" s="19">
        <f>$D87*'Pricing (us-west-2)'!$C$6</f>
        <v>0.13034246575342467</v>
      </c>
      <c r="H87" s="20">
        <f>$E87*'Pricing (us-west-2)'!$C$5</f>
        <v>0.23399999999999999</v>
      </c>
      <c r="I87" s="19">
        <f t="shared" si="8"/>
        <v>0.36434246575342466</v>
      </c>
      <c r="J87" s="17">
        <f>$D87*'Pricing (us-west-2)'!$C$7</f>
        <v>6.5336986301369873E-2</v>
      </c>
      <c r="K87" s="18">
        <f>$E87*'Pricing (us-west-2)'!$C$5</f>
        <v>0.23399999999999999</v>
      </c>
      <c r="L87" s="17">
        <f t="shared" si="9"/>
        <v>0.29933698630136985</v>
      </c>
    </row>
    <row r="88" spans="1:12">
      <c r="A88" s="14">
        <v>0.625</v>
      </c>
      <c r="B88" s="13">
        <v>2200</v>
      </c>
      <c r="C88" s="15">
        <f t="shared" si="5"/>
        <v>4400</v>
      </c>
      <c r="D88" s="15">
        <f t="shared" si="6"/>
        <v>2200</v>
      </c>
      <c r="E88" s="15">
        <f t="shared" si="7"/>
        <v>2200</v>
      </c>
      <c r="F88" s="21">
        <f>'Pricing (us-west-2)'!$C$5*C88</f>
        <v>0.57199999999999995</v>
      </c>
      <c r="G88" s="19">
        <f>$D88*'Pricing (us-west-2)'!$C$6</f>
        <v>0.13034246575342467</v>
      </c>
      <c r="H88" s="20">
        <f>$E88*'Pricing (us-west-2)'!$C$5</f>
        <v>0.28599999999999998</v>
      </c>
      <c r="I88" s="19">
        <f t="shared" si="8"/>
        <v>0.41634246575342465</v>
      </c>
      <c r="J88" s="17">
        <f>$D88*'Pricing (us-west-2)'!$C$7</f>
        <v>6.5336986301369873E-2</v>
      </c>
      <c r="K88" s="18">
        <f>$E88*'Pricing (us-west-2)'!$C$5</f>
        <v>0.28599999999999998</v>
      </c>
      <c r="L88" s="17">
        <f t="shared" si="9"/>
        <v>0.35133698630136984</v>
      </c>
    </row>
    <row r="89" spans="1:12">
      <c r="A89" s="14">
        <v>0.66666666666666696</v>
      </c>
      <c r="B89" s="13">
        <v>2500</v>
      </c>
      <c r="C89" s="15">
        <f t="shared" si="5"/>
        <v>5000</v>
      </c>
      <c r="D89" s="15">
        <f t="shared" si="6"/>
        <v>2200</v>
      </c>
      <c r="E89" s="15">
        <f t="shared" si="7"/>
        <v>2800</v>
      </c>
      <c r="F89" s="21">
        <f>'Pricing (us-west-2)'!$C$5*C89</f>
        <v>0.64999999999999991</v>
      </c>
      <c r="G89" s="19">
        <f>$D89*'Pricing (us-west-2)'!$C$6</f>
        <v>0.13034246575342467</v>
      </c>
      <c r="H89" s="20">
        <f>$E89*'Pricing (us-west-2)'!$C$5</f>
        <v>0.36399999999999999</v>
      </c>
      <c r="I89" s="19">
        <f t="shared" si="8"/>
        <v>0.49434246575342466</v>
      </c>
      <c r="J89" s="17">
        <f>$D89*'Pricing (us-west-2)'!$C$7</f>
        <v>6.5336986301369873E-2</v>
      </c>
      <c r="K89" s="18">
        <f>$E89*'Pricing (us-west-2)'!$C$5</f>
        <v>0.36399999999999999</v>
      </c>
      <c r="L89" s="17">
        <f t="shared" si="9"/>
        <v>0.42933698630136985</v>
      </c>
    </row>
    <row r="90" spans="1:12">
      <c r="A90" s="14">
        <v>0.70833333333333304</v>
      </c>
      <c r="B90" s="13">
        <v>2000</v>
      </c>
      <c r="C90" s="15">
        <f t="shared" si="5"/>
        <v>4000</v>
      </c>
      <c r="D90" s="15">
        <f t="shared" si="6"/>
        <v>2200</v>
      </c>
      <c r="E90" s="15">
        <f t="shared" si="7"/>
        <v>1800</v>
      </c>
      <c r="F90" s="21">
        <f>'Pricing (us-west-2)'!$C$5*C90</f>
        <v>0.51999999999999991</v>
      </c>
      <c r="G90" s="19">
        <f>$D90*'Pricing (us-west-2)'!$C$6</f>
        <v>0.13034246575342467</v>
      </c>
      <c r="H90" s="20">
        <f>$E90*'Pricing (us-west-2)'!$C$5</f>
        <v>0.23399999999999999</v>
      </c>
      <c r="I90" s="19">
        <f t="shared" si="8"/>
        <v>0.36434246575342466</v>
      </c>
      <c r="J90" s="17">
        <f>$D90*'Pricing (us-west-2)'!$C$7</f>
        <v>6.5336986301369873E-2</v>
      </c>
      <c r="K90" s="18">
        <f>$E90*'Pricing (us-west-2)'!$C$5</f>
        <v>0.23399999999999999</v>
      </c>
      <c r="L90" s="17">
        <f t="shared" si="9"/>
        <v>0.29933698630136985</v>
      </c>
    </row>
    <row r="91" spans="1:12">
      <c r="A91" s="14">
        <v>0.75</v>
      </c>
      <c r="B91" s="13">
        <v>1200</v>
      </c>
      <c r="C91" s="15">
        <f t="shared" si="5"/>
        <v>2400</v>
      </c>
      <c r="D91" s="15">
        <f t="shared" si="6"/>
        <v>2200</v>
      </c>
      <c r="E91" s="15">
        <f t="shared" si="7"/>
        <v>200</v>
      </c>
      <c r="F91" s="21">
        <f>'Pricing (us-west-2)'!$C$5*C91</f>
        <v>0.312</v>
      </c>
      <c r="G91" s="19">
        <f>$D91*'Pricing (us-west-2)'!$C$6</f>
        <v>0.13034246575342467</v>
      </c>
      <c r="H91" s="20">
        <f>$E91*'Pricing (us-west-2)'!$C$5</f>
        <v>2.5999999999999999E-2</v>
      </c>
      <c r="I91" s="19">
        <f t="shared" si="8"/>
        <v>0.15634246575342467</v>
      </c>
      <c r="J91" s="17">
        <f>$D91*'Pricing (us-west-2)'!$C$7</f>
        <v>6.5336986301369873E-2</v>
      </c>
      <c r="K91" s="18">
        <f>$E91*'Pricing (us-west-2)'!$C$5</f>
        <v>2.5999999999999999E-2</v>
      </c>
      <c r="L91" s="17">
        <f t="shared" si="9"/>
        <v>9.1336986301369869E-2</v>
      </c>
    </row>
    <row r="92" spans="1:12">
      <c r="A92" s="14">
        <v>0.79166666666666696</v>
      </c>
      <c r="B92" s="13">
        <v>1000</v>
      </c>
      <c r="C92" s="15">
        <f t="shared" si="5"/>
        <v>2000</v>
      </c>
      <c r="D92" s="15">
        <f t="shared" si="6"/>
        <v>2200</v>
      </c>
      <c r="E92" s="15">
        <f t="shared" si="7"/>
        <v>0</v>
      </c>
      <c r="F92" s="21">
        <f>'Pricing (us-west-2)'!$C$5*C92</f>
        <v>0.25999999999999995</v>
      </c>
      <c r="G92" s="19">
        <f>$D92*'Pricing (us-west-2)'!$C$6</f>
        <v>0.13034246575342467</v>
      </c>
      <c r="H92" s="20">
        <f>$E92*'Pricing (us-west-2)'!$C$5</f>
        <v>0</v>
      </c>
      <c r="I92" s="19">
        <f t="shared" si="8"/>
        <v>0.13034246575342467</v>
      </c>
      <c r="J92" s="17">
        <f>$D92*'Pricing (us-west-2)'!$C$7</f>
        <v>6.5336986301369873E-2</v>
      </c>
      <c r="K92" s="18">
        <f>$E92*'Pricing (us-west-2)'!$C$5</f>
        <v>0</v>
      </c>
      <c r="L92" s="17">
        <f t="shared" si="9"/>
        <v>6.5336986301369873E-2</v>
      </c>
    </row>
    <row r="93" spans="1:12">
      <c r="A93" s="14">
        <v>0.83333333333333304</v>
      </c>
      <c r="B93" s="13">
        <v>500</v>
      </c>
      <c r="C93" s="15">
        <f t="shared" si="5"/>
        <v>1000</v>
      </c>
      <c r="D93" s="15">
        <f t="shared" si="6"/>
        <v>2200</v>
      </c>
      <c r="E93" s="15">
        <f t="shared" si="7"/>
        <v>0</v>
      </c>
      <c r="F93" s="21">
        <f>'Pricing (us-west-2)'!$C$5*C93</f>
        <v>0.12999999999999998</v>
      </c>
      <c r="G93" s="19">
        <f>$D93*'Pricing (us-west-2)'!$C$6</f>
        <v>0.13034246575342467</v>
      </c>
      <c r="H93" s="20">
        <f>$E93*'Pricing (us-west-2)'!$C$5</f>
        <v>0</v>
      </c>
      <c r="I93" s="19">
        <f t="shared" si="8"/>
        <v>0.13034246575342467</v>
      </c>
      <c r="J93" s="17">
        <f>$D93*'Pricing (us-west-2)'!$C$7</f>
        <v>6.5336986301369873E-2</v>
      </c>
      <c r="K93" s="18">
        <f>$E93*'Pricing (us-west-2)'!$C$5</f>
        <v>0</v>
      </c>
      <c r="L93" s="17">
        <f t="shared" si="9"/>
        <v>6.5336986301369873E-2</v>
      </c>
    </row>
    <row r="94" spans="1:12">
      <c r="A94" s="14">
        <v>0.875</v>
      </c>
      <c r="B94" s="13">
        <v>500</v>
      </c>
      <c r="C94" s="15">
        <f t="shared" si="5"/>
        <v>1000</v>
      </c>
      <c r="D94" s="15">
        <f t="shared" si="6"/>
        <v>2200</v>
      </c>
      <c r="E94" s="15">
        <f t="shared" si="7"/>
        <v>0</v>
      </c>
      <c r="F94" s="21">
        <f>'Pricing (us-west-2)'!$C$5*C94</f>
        <v>0.12999999999999998</v>
      </c>
      <c r="G94" s="19">
        <f>$D94*'Pricing (us-west-2)'!$C$6</f>
        <v>0.13034246575342467</v>
      </c>
      <c r="H94" s="20">
        <f>$E94*'Pricing (us-west-2)'!$C$5</f>
        <v>0</v>
      </c>
      <c r="I94" s="19">
        <f t="shared" si="8"/>
        <v>0.13034246575342467</v>
      </c>
      <c r="J94" s="17">
        <f>$D94*'Pricing (us-west-2)'!$C$7</f>
        <v>6.5336986301369873E-2</v>
      </c>
      <c r="K94" s="18">
        <f>$E94*'Pricing (us-west-2)'!$C$5</f>
        <v>0</v>
      </c>
      <c r="L94" s="17">
        <f t="shared" si="9"/>
        <v>6.5336986301369873E-2</v>
      </c>
    </row>
    <row r="95" spans="1:12">
      <c r="A95" s="14">
        <v>0.91666666666666596</v>
      </c>
      <c r="B95" s="13">
        <v>500</v>
      </c>
      <c r="C95" s="15">
        <f t="shared" si="5"/>
        <v>1000</v>
      </c>
      <c r="D95" s="15">
        <f t="shared" si="6"/>
        <v>2200</v>
      </c>
      <c r="E95" s="15">
        <f t="shared" si="7"/>
        <v>0</v>
      </c>
      <c r="F95" s="21">
        <f>'Pricing (us-west-2)'!$C$5*C95</f>
        <v>0.12999999999999998</v>
      </c>
      <c r="G95" s="19">
        <f>$D95*'Pricing (us-west-2)'!$C$6</f>
        <v>0.13034246575342467</v>
      </c>
      <c r="H95" s="20">
        <f>$E95*'Pricing (us-west-2)'!$C$5</f>
        <v>0</v>
      </c>
      <c r="I95" s="19">
        <f t="shared" si="8"/>
        <v>0.13034246575342467</v>
      </c>
      <c r="J95" s="17">
        <f>$D95*'Pricing (us-west-2)'!$C$7</f>
        <v>6.5336986301369873E-2</v>
      </c>
      <c r="K95" s="18">
        <f>$E95*'Pricing (us-west-2)'!$C$5</f>
        <v>0</v>
      </c>
      <c r="L95" s="17">
        <f t="shared" si="9"/>
        <v>6.5336986301369873E-2</v>
      </c>
    </row>
    <row r="96" spans="1:12">
      <c r="A96" s="14">
        <v>0.95833333333333304</v>
      </c>
      <c r="B96" s="13">
        <v>500</v>
      </c>
      <c r="C96" s="15">
        <f t="shared" si="5"/>
        <v>1000</v>
      </c>
      <c r="D96" s="15">
        <f t="shared" si="6"/>
        <v>2200</v>
      </c>
      <c r="E96" s="15">
        <f t="shared" si="7"/>
        <v>0</v>
      </c>
      <c r="F96" s="21">
        <f>'Pricing (us-west-2)'!$C$5*C96</f>
        <v>0.12999999999999998</v>
      </c>
      <c r="G96" s="19">
        <f>$D96*'Pricing (us-west-2)'!$C$6</f>
        <v>0.13034246575342467</v>
      </c>
      <c r="H96" s="20">
        <f>$E96*'Pricing (us-west-2)'!$C$5</f>
        <v>0</v>
      </c>
      <c r="I96" s="19">
        <f t="shared" si="8"/>
        <v>0.13034246575342467</v>
      </c>
      <c r="J96" s="17">
        <f>$D96*'Pricing (us-west-2)'!$C$7</f>
        <v>6.5336986301369873E-2</v>
      </c>
      <c r="K96" s="18">
        <f>$E96*'Pricing (us-west-2)'!$C$5</f>
        <v>0</v>
      </c>
      <c r="L96" s="17">
        <f t="shared" si="9"/>
        <v>6.5336986301369873E-2</v>
      </c>
    </row>
    <row r="97" spans="1:12">
      <c r="A97" s="14">
        <v>1</v>
      </c>
      <c r="B97" s="13">
        <v>750</v>
      </c>
      <c r="C97" s="15">
        <f t="shared" si="5"/>
        <v>1500</v>
      </c>
      <c r="D97" s="15">
        <f t="shared" si="6"/>
        <v>2200</v>
      </c>
      <c r="E97" s="15">
        <f t="shared" si="7"/>
        <v>0</v>
      </c>
      <c r="F97" s="21">
        <f>'Pricing (us-west-2)'!$C$5*C97</f>
        <v>0.19499999999999998</v>
      </c>
      <c r="G97" s="19">
        <f>$D97*'Pricing (us-west-2)'!$C$6</f>
        <v>0.13034246575342467</v>
      </c>
      <c r="H97" s="20">
        <f>$E97*'Pricing (us-west-2)'!$C$5</f>
        <v>0</v>
      </c>
      <c r="I97" s="19">
        <f t="shared" si="8"/>
        <v>0.13034246575342467</v>
      </c>
      <c r="J97" s="17">
        <f>$D97*'Pricing (us-west-2)'!$C$7</f>
        <v>6.5336986301369873E-2</v>
      </c>
      <c r="K97" s="18">
        <f>$E97*'Pricing (us-west-2)'!$C$5</f>
        <v>0</v>
      </c>
      <c r="L97" s="17">
        <f t="shared" si="9"/>
        <v>6.5336986301369873E-2</v>
      </c>
    </row>
    <row r="99" spans="1:12">
      <c r="A99" s="2" t="s">
        <v>65</v>
      </c>
      <c r="B99" s="76">
        <f>AVERAGE(B74:B97)</f>
        <v>1227.0833333333333</v>
      </c>
      <c r="C99" s="76">
        <f>AVERAGE(C74:C97)</f>
        <v>2454.1666666666665</v>
      </c>
      <c r="D99" s="76">
        <f>AVERAGE(D74:D97)</f>
        <v>2200</v>
      </c>
      <c r="E99" s="76">
        <f>AVERAGE(E74:E97)</f>
        <v>491.66666666666669</v>
      </c>
    </row>
    <row r="101" spans="1:12">
      <c r="A101" s="22" t="s">
        <v>31</v>
      </c>
      <c r="B101" s="22"/>
      <c r="C101" s="22"/>
      <c r="D101" s="22"/>
      <c r="E101" s="22"/>
      <c r="F101" s="22">
        <f>SUM(F74:F97)</f>
        <v>7.6569999999999991</v>
      </c>
      <c r="G101" s="22"/>
      <c r="H101" s="22" t="s">
        <v>32</v>
      </c>
      <c r="I101" s="22">
        <f>SUM(I74:I97)</f>
        <v>4.6622191780821938</v>
      </c>
      <c r="J101" s="22"/>
      <c r="K101" s="22" t="s">
        <v>32</v>
      </c>
      <c r="L101" s="22">
        <f>SUM(L74:L97)</f>
        <v>3.102087671232876</v>
      </c>
    </row>
  </sheetData>
  <mergeCells count="8">
    <mergeCell ref="A72:B72"/>
    <mergeCell ref="C72:E72"/>
    <mergeCell ref="G72:I72"/>
    <mergeCell ref="J72:L72"/>
    <mergeCell ref="G39:I39"/>
    <mergeCell ref="J39:L39"/>
    <mergeCell ref="A39:B39"/>
    <mergeCell ref="C39:E39"/>
  </mergeCells>
  <conditionalFormatting sqref="E32">
    <cfRule type="cellIs" dxfId="15" priority="23" operator="greaterThan">
      <formula>0</formula>
    </cfRule>
    <cfRule type="cellIs" dxfId="14" priority="24" operator="lessThan">
      <formula>0</formula>
    </cfRule>
  </conditionalFormatting>
  <conditionalFormatting sqref="E33">
    <cfRule type="cellIs" dxfId="13" priority="21" operator="greaterThan">
      <formula>0</formula>
    </cfRule>
    <cfRule type="cellIs" dxfId="12" priority="22" operator="lessThan">
      <formula>0</formula>
    </cfRule>
  </conditionalFormatting>
  <conditionalFormatting sqref="E34">
    <cfRule type="cellIs" dxfId="11" priority="19" operator="greaterThan">
      <formula>0</formula>
    </cfRule>
    <cfRule type="cellIs" dxfId="10" priority="20" operator="lessThan">
      <formula>0</formula>
    </cfRule>
  </conditionalFormatting>
  <conditionalFormatting sqref="E35">
    <cfRule type="cellIs" dxfId="9" priority="17" operator="greaterThan">
      <formula>0</formula>
    </cfRule>
    <cfRule type="cellIs" dxfId="8" priority="18" operator="lessThan">
      <formula>0</formula>
    </cfRule>
  </conditionalFormatting>
  <conditionalFormatting sqref="G32">
    <cfRule type="cellIs" dxfId="7" priority="7" operator="greaterThan">
      <formula>0</formula>
    </cfRule>
    <cfRule type="cellIs" dxfId="6" priority="8" operator="lessThan">
      <formula>0</formula>
    </cfRule>
  </conditionalFormatting>
  <conditionalFormatting sqref="G33">
    <cfRule type="cellIs" dxfId="5" priority="5" operator="greaterThan">
      <formula>0</formula>
    </cfRule>
    <cfRule type="cellIs" dxfId="4" priority="6" operator="lessThan">
      <formula>0</formula>
    </cfRule>
  </conditionalFormatting>
  <conditionalFormatting sqref="G34">
    <cfRule type="cellIs" dxfId="3" priority="3" operator="greaterThan">
      <formula>0</formula>
    </cfRule>
    <cfRule type="cellIs" dxfId="2" priority="4" operator="lessThan">
      <formula>0</formula>
    </cfRule>
  </conditionalFormatting>
  <conditionalFormatting sqref="G35">
    <cfRule type="cellIs" dxfId="1" priority="1" operator="greaterThan">
      <formula>0</formula>
    </cfRule>
    <cfRule type="cellIs" dxfId="0" priority="2"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C622B-C311-0242-AF66-B192A16E8A25}">
  <dimension ref="A1:K11"/>
  <sheetViews>
    <sheetView zoomScale="150" workbookViewId="0">
      <selection activeCell="C6" sqref="C6"/>
    </sheetView>
  </sheetViews>
  <sheetFormatPr baseColWidth="10" defaultRowHeight="16"/>
  <cols>
    <col min="1" max="1" width="28" style="1" customWidth="1"/>
    <col min="2" max="2" width="20.33203125" style="1" bestFit="1" customWidth="1"/>
    <col min="3" max="3" width="19.6640625" style="1" bestFit="1" customWidth="1"/>
    <col min="4" max="5" width="10.83203125" style="1"/>
    <col min="6" max="6" width="32.6640625" style="1" bestFit="1" customWidth="1"/>
    <col min="7" max="8" width="11" style="1" customWidth="1"/>
    <col min="9" max="16384" width="10.83203125" style="1"/>
  </cols>
  <sheetData>
    <row r="1" spans="1:11">
      <c r="A1" s="2" t="s">
        <v>17</v>
      </c>
      <c r="G1" s="75" t="s">
        <v>3</v>
      </c>
      <c r="H1" s="75"/>
      <c r="J1" s="75" t="s">
        <v>13</v>
      </c>
      <c r="K1" s="75"/>
    </row>
    <row r="2" spans="1:11">
      <c r="A2" s="9" t="s">
        <v>18</v>
      </c>
      <c r="F2" s="2" t="s">
        <v>19</v>
      </c>
      <c r="G2" s="1" t="s">
        <v>6</v>
      </c>
      <c r="H2" s="1" t="s">
        <v>7</v>
      </c>
      <c r="J2" s="1" t="s">
        <v>6</v>
      </c>
      <c r="K2" s="1" t="s">
        <v>7</v>
      </c>
    </row>
    <row r="3" spans="1:11">
      <c r="F3" s="1" t="s">
        <v>8</v>
      </c>
      <c r="G3" s="4">
        <v>150</v>
      </c>
      <c r="H3" s="4">
        <v>30</v>
      </c>
      <c r="J3" s="4">
        <v>180</v>
      </c>
      <c r="K3" s="4">
        <v>36</v>
      </c>
    </row>
    <row r="4" spans="1:11">
      <c r="A4" s="10" t="s">
        <v>20</v>
      </c>
      <c r="B4" s="10" t="s">
        <v>1</v>
      </c>
      <c r="C4" s="10" t="s">
        <v>2</v>
      </c>
      <c r="F4" s="5" t="s">
        <v>14</v>
      </c>
      <c r="G4" s="5">
        <f>365*24</f>
        <v>8760</v>
      </c>
      <c r="H4" s="5">
        <f>365*24</f>
        <v>8760</v>
      </c>
      <c r="J4" s="5">
        <f>365*24*3</f>
        <v>26280</v>
      </c>
      <c r="K4" s="5">
        <f>365*24*3</f>
        <v>26280</v>
      </c>
    </row>
    <row r="5" spans="1:11">
      <c r="A5" s="3" t="s">
        <v>22</v>
      </c>
      <c r="B5" s="6">
        <v>6.4999999999999997E-4</v>
      </c>
      <c r="C5" s="6">
        <v>1.2999999999999999E-4</v>
      </c>
      <c r="F5" s="1" t="s">
        <v>9</v>
      </c>
      <c r="G5" s="6">
        <f>G3/G4</f>
        <v>1.7123287671232876E-2</v>
      </c>
      <c r="H5" s="6">
        <f>H3/H4</f>
        <v>3.4246575342465752E-3</v>
      </c>
      <c r="J5" s="6">
        <f>J3/J4</f>
        <v>6.8493150684931503E-3</v>
      </c>
      <c r="K5" s="6">
        <f>K3/K4</f>
        <v>1.3698630136986301E-3</v>
      </c>
    </row>
    <row r="6" spans="1:11">
      <c r="A6" s="1" t="s">
        <v>15</v>
      </c>
      <c r="B6" s="6">
        <f>G8</f>
        <v>2.9923287671232874E-4</v>
      </c>
      <c r="C6" s="6">
        <f>H8</f>
        <v>5.9246575342465756E-5</v>
      </c>
      <c r="F6" s="5" t="s">
        <v>10</v>
      </c>
      <c r="G6" s="5">
        <v>1.2800000000000001E-2</v>
      </c>
      <c r="H6" s="5">
        <v>2.5000000000000001E-3</v>
      </c>
      <c r="J6" s="5">
        <v>8.0999999999999996E-3</v>
      </c>
      <c r="K6" s="5">
        <v>1.6000000000000001E-3</v>
      </c>
    </row>
    <row r="7" spans="1:11">
      <c r="A7" s="1" t="s">
        <v>16</v>
      </c>
      <c r="B7" s="6">
        <f>J8</f>
        <v>1.4949315068493149E-4</v>
      </c>
      <c r="C7" s="6">
        <f>K8</f>
        <v>2.9698630136986304E-5</v>
      </c>
      <c r="F7" s="1" t="s">
        <v>11</v>
      </c>
      <c r="G7" s="7">
        <f>G5+G6</f>
        <v>2.9923287671232875E-2</v>
      </c>
      <c r="H7" s="7">
        <f>H5+H6</f>
        <v>5.9246575342465756E-3</v>
      </c>
      <c r="J7" s="7">
        <f>J5+J6</f>
        <v>1.494931506849315E-2</v>
      </c>
      <c r="K7" s="7">
        <f>K5+K6</f>
        <v>2.9698630136986304E-3</v>
      </c>
    </row>
    <row r="8" spans="1:11">
      <c r="F8" s="1" t="s">
        <v>12</v>
      </c>
      <c r="G8" s="8">
        <f>G7/100</f>
        <v>2.9923287671232874E-4</v>
      </c>
      <c r="H8" s="8">
        <f>H7/100</f>
        <v>5.9246575342465756E-5</v>
      </c>
      <c r="J8" s="8">
        <f>J7/100</f>
        <v>1.4949315068493149E-4</v>
      </c>
      <c r="K8" s="8">
        <f>K7/100</f>
        <v>2.9698630136986304E-5</v>
      </c>
    </row>
    <row r="10" spans="1:11">
      <c r="A10" s="10" t="s">
        <v>21</v>
      </c>
      <c r="B10" s="10" t="s">
        <v>23</v>
      </c>
      <c r="C10" s="10" t="s">
        <v>24</v>
      </c>
    </row>
    <row r="11" spans="1:11">
      <c r="A11" s="1" t="s">
        <v>25</v>
      </c>
      <c r="B11" s="1">
        <f>1.25/1000000</f>
        <v>1.2500000000000001E-6</v>
      </c>
      <c r="C11" s="1">
        <f>0.25/1000000</f>
        <v>2.4999999999999999E-7</v>
      </c>
    </row>
  </sheetData>
  <mergeCells count="2">
    <mergeCell ref="G1:H1"/>
    <mergeCell ref="J1:K1"/>
  </mergeCells>
  <hyperlinks>
    <hyperlink ref="A2" r:id="rId1" xr:uid="{7C6E9BF8-284F-4543-A829-56057C2938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Daily Metrics</vt:lpstr>
      <vt:lpstr>Pricing (us-west-2)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2020-05-09T16:09:58Z</dcterms:created>
  <dcterms:modified xsi:type="dcterms:W3CDTF">2020-05-11T17:00:29Z</dcterms:modified>
</cp:coreProperties>
</file>