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erberm/Desktop/"/>
    </mc:Choice>
  </mc:AlternateContent>
  <xr:revisionPtr revIDLastSave="0" documentId="13_ncr:1_{993FCE90-0446-EA4E-B86D-E2918271D617}" xr6:coauthVersionLast="45" xr6:coauthVersionMax="45" xr10:uidLastSave="{00000000-0000-0000-0000-000000000000}"/>
  <bookViews>
    <workbookView xWindow="5160" yWindow="1820" windowWidth="28040" windowHeight="17440" xr2:uid="{A13B40E5-A5BD-214F-8456-7F8C7E1CDDCA}"/>
  </bookViews>
  <sheets>
    <sheet name="Analysis" sheetId="1" r:id="rId1"/>
    <sheet name="Pricing"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9" i="1" l="1"/>
  <c r="D60" i="1" l="1"/>
  <c r="B17" i="1" l="1"/>
  <c r="C45" i="1"/>
  <c r="C66" i="1"/>
  <c r="C18" i="2"/>
  <c r="C19" i="2"/>
  <c r="C65" i="1"/>
  <c r="D62" i="1"/>
  <c r="D51" i="1"/>
  <c r="D53" i="1" s="1"/>
  <c r="C69" i="1"/>
  <c r="D69" i="1" s="1"/>
  <c r="C68" i="1"/>
  <c r="C67" i="1"/>
  <c r="D67" i="1" s="1"/>
  <c r="D42" i="1"/>
  <c r="D39" i="1"/>
  <c r="E39" i="1" s="1"/>
  <c r="F39" i="1" s="1"/>
  <c r="G39" i="1" s="1"/>
  <c r="H39" i="1" s="1"/>
  <c r="E60" i="1" l="1"/>
  <c r="D56" i="1"/>
  <c r="D65" i="1" s="1"/>
  <c r="E61" i="1"/>
  <c r="E66" i="1" s="1"/>
  <c r="D66" i="1"/>
  <c r="D45" i="1"/>
  <c r="B87" i="1" s="1"/>
  <c r="B91" i="1" s="1"/>
  <c r="K67" i="1"/>
  <c r="F67" i="1"/>
  <c r="J67" i="1"/>
  <c r="L67" i="1"/>
  <c r="N67" i="1"/>
  <c r="H67" i="1"/>
  <c r="M67" i="1"/>
  <c r="G67" i="1"/>
  <c r="O67" i="1"/>
  <c r="I67" i="1"/>
  <c r="F45" i="1"/>
  <c r="D87" i="1" s="1"/>
  <c r="H45" i="1"/>
  <c r="F87" i="1" s="1"/>
  <c r="I39" i="1"/>
  <c r="G45" i="1"/>
  <c r="E87" i="1" s="1"/>
  <c r="E51" i="1"/>
  <c r="E68" i="1" s="1"/>
  <c r="E42" i="1"/>
  <c r="F42" i="1" s="1"/>
  <c r="G42" i="1" s="1"/>
  <c r="H42" i="1" s="1"/>
  <c r="I42" i="1" s="1"/>
  <c r="J42" i="1" s="1"/>
  <c r="K42" i="1" s="1"/>
  <c r="L42" i="1" s="1"/>
  <c r="M42" i="1" s="1"/>
  <c r="N42" i="1" s="1"/>
  <c r="O42" i="1" s="1"/>
  <c r="E67" i="1"/>
  <c r="E45" i="1"/>
  <c r="C87" i="1" s="1"/>
  <c r="D68" i="1"/>
  <c r="E62" i="1" l="1"/>
  <c r="C91" i="1"/>
  <c r="D91" i="1" s="1"/>
  <c r="E91" i="1" s="1"/>
  <c r="F91" i="1" s="1"/>
  <c r="J39" i="1"/>
  <c r="I45" i="1"/>
  <c r="G87" i="1" s="1"/>
  <c r="E52" i="1"/>
  <c r="D70" i="1"/>
  <c r="F60" i="1" l="1"/>
  <c r="E56" i="1"/>
  <c r="E65" i="1" s="1"/>
  <c r="F61" i="1"/>
  <c r="E53" i="1"/>
  <c r="E69" i="1"/>
  <c r="B88" i="1"/>
  <c r="B92" i="1" s="1"/>
  <c r="G91" i="1"/>
  <c r="J45" i="1"/>
  <c r="K39" i="1"/>
  <c r="E70" i="1" l="1"/>
  <c r="C88" i="1" s="1"/>
  <c r="C92" i="1" s="1"/>
  <c r="F62" i="1"/>
  <c r="F56" i="1" s="1"/>
  <c r="F65" i="1" s="1"/>
  <c r="F66" i="1"/>
  <c r="F51" i="1"/>
  <c r="F52" i="1" s="1"/>
  <c r="F69" i="1" s="1"/>
  <c r="H87" i="1"/>
  <c r="H91" i="1" s="1"/>
  <c r="K45" i="1"/>
  <c r="I87" i="1" s="1"/>
  <c r="L39" i="1"/>
  <c r="G60" i="1" l="1"/>
  <c r="F68" i="1"/>
  <c r="F70" i="1" s="1"/>
  <c r="D88" i="1" s="1"/>
  <c r="D92" i="1" s="1"/>
  <c r="F53" i="1"/>
  <c r="I91" i="1"/>
  <c r="L45" i="1"/>
  <c r="M39" i="1"/>
  <c r="G61" i="1" l="1"/>
  <c r="G66" i="1" s="1"/>
  <c r="G51" i="1"/>
  <c r="G52" i="1" s="1"/>
  <c r="G69" i="1" s="1"/>
  <c r="J87" i="1"/>
  <c r="J91" i="1" s="1"/>
  <c r="N39" i="1"/>
  <c r="M45" i="1"/>
  <c r="K87" i="1" s="1"/>
  <c r="G62" i="1" l="1"/>
  <c r="G68" i="1"/>
  <c r="G53" i="1"/>
  <c r="K91" i="1"/>
  <c r="O39" i="1"/>
  <c r="O45" i="1" s="1"/>
  <c r="N45" i="1"/>
  <c r="L87" i="1" s="1"/>
  <c r="H60" i="1" l="1"/>
  <c r="G56" i="1"/>
  <c r="G65" i="1" s="1"/>
  <c r="G70" i="1" s="1"/>
  <c r="E88" i="1" s="1"/>
  <c r="E92" i="1" s="1"/>
  <c r="H61" i="1"/>
  <c r="H66" i="1" s="1"/>
  <c r="H51" i="1"/>
  <c r="M87" i="1"/>
  <c r="P45" i="1"/>
  <c r="L91" i="1"/>
  <c r="H62" i="1" l="1"/>
  <c r="H56" i="1" s="1"/>
  <c r="H65" i="1" s="1"/>
  <c r="H52" i="1"/>
  <c r="H69" i="1" s="1"/>
  <c r="H68" i="1"/>
  <c r="M91" i="1"/>
  <c r="I60" i="1" l="1"/>
  <c r="I61" i="1"/>
  <c r="I66" i="1" s="1"/>
  <c r="H70" i="1"/>
  <c r="F88" i="1" s="1"/>
  <c r="F92" i="1" s="1"/>
  <c r="H53" i="1"/>
  <c r="I62" i="1" l="1"/>
  <c r="I56" i="1" s="1"/>
  <c r="I65" i="1" s="1"/>
  <c r="I51" i="1"/>
  <c r="J60" i="1" l="1"/>
  <c r="J61" i="1" s="1"/>
  <c r="J66" i="1" s="1"/>
  <c r="I52" i="1"/>
  <c r="I69" i="1" s="1"/>
  <c r="I68" i="1"/>
  <c r="J62" i="1" l="1"/>
  <c r="I53" i="1"/>
  <c r="J51" i="1" s="1"/>
  <c r="J52" i="1" s="1"/>
  <c r="J69" i="1" s="1"/>
  <c r="I70" i="1"/>
  <c r="G88" i="1" s="1"/>
  <c r="G92" i="1" s="1"/>
  <c r="K60" i="1" l="1"/>
  <c r="J56" i="1"/>
  <c r="J65" i="1" s="1"/>
  <c r="K61" i="1"/>
  <c r="K66" i="1" s="1"/>
  <c r="J68" i="1"/>
  <c r="J53" i="1"/>
  <c r="J70" i="1" l="1"/>
  <c r="H88" i="1" s="1"/>
  <c r="H92" i="1" s="1"/>
  <c r="K62" i="1"/>
  <c r="K51" i="1"/>
  <c r="K56" i="1" l="1"/>
  <c r="K65" i="1" s="1"/>
  <c r="L60" i="1"/>
  <c r="K52" i="1"/>
  <c r="K69" i="1" s="1"/>
  <c r="K68" i="1"/>
  <c r="L61" i="1" l="1"/>
  <c r="L66" i="1" s="1"/>
  <c r="L62" i="1"/>
  <c r="K70" i="1"/>
  <c r="I88" i="1" s="1"/>
  <c r="I92" i="1" s="1"/>
  <c r="K53" i="1"/>
  <c r="L51" i="1" s="1"/>
  <c r="M60" i="1" l="1"/>
  <c r="L56" i="1"/>
  <c r="L65" i="1" s="1"/>
  <c r="M61" i="1"/>
  <c r="M66" i="1" s="1"/>
  <c r="L52" i="1"/>
  <c r="L69" i="1" s="1"/>
  <c r="L68" i="1"/>
  <c r="M62" i="1" l="1"/>
  <c r="L53" i="1"/>
  <c r="M51" i="1" s="1"/>
  <c r="M52" i="1" s="1"/>
  <c r="M69" i="1" s="1"/>
  <c r="L70" i="1"/>
  <c r="J88" i="1" s="1"/>
  <c r="J92" i="1" s="1"/>
  <c r="N60" i="1" l="1"/>
  <c r="M56" i="1"/>
  <c r="M65" i="1" s="1"/>
  <c r="M68" i="1"/>
  <c r="M53" i="1"/>
  <c r="M70" i="1" l="1"/>
  <c r="K88" i="1" s="1"/>
  <c r="K92" i="1" s="1"/>
  <c r="N61" i="1"/>
  <c r="N66" i="1" s="1"/>
  <c r="N51" i="1"/>
  <c r="N62" i="1" l="1"/>
  <c r="N56" i="1"/>
  <c r="N65" i="1" s="1"/>
  <c r="O60" i="1"/>
  <c r="N52" i="1"/>
  <c r="N69" i="1" s="1"/>
  <c r="N68" i="1"/>
  <c r="O61" i="1" l="1"/>
  <c r="O66" i="1" s="1"/>
  <c r="O62" i="1"/>
  <c r="O56" i="1" s="1"/>
  <c r="O65" i="1" s="1"/>
  <c r="N70" i="1"/>
  <c r="L88" i="1" s="1"/>
  <c r="L92" i="1" s="1"/>
  <c r="N53" i="1"/>
  <c r="O51" i="1" s="1"/>
  <c r="O52" i="1" s="1"/>
  <c r="O69" i="1" s="1"/>
  <c r="O68" i="1" l="1"/>
  <c r="O70" i="1" s="1"/>
  <c r="O53" i="1"/>
  <c r="M88" i="1" l="1"/>
  <c r="M92" i="1" s="1"/>
  <c r="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7" authorId="0" shapeId="0" xr:uid="{8C52B4A4-3255-F545-ACFF-1B9BB957841D}">
      <text>
        <r>
          <rPr>
            <sz val="10"/>
            <color rgb="FF000000"/>
            <rFont val="Tahoma"/>
            <family val="2"/>
          </rPr>
          <t xml:space="preserve">The intelligent tiering lifecycle fee only applies when an object is first moved into Intelligent Tiering.
This fee does *not* apply when intelligent tiering moves the object between intelligent-frequent and intelligent-infrequent.
</t>
        </r>
      </text>
    </comment>
    <comment ref="G20" authorId="0" shapeId="0" xr:uid="{9B103691-0508-5549-814A-D98F391ABB56}">
      <text>
        <r>
          <rPr>
            <b/>
            <sz val="10"/>
            <color rgb="FF000000"/>
            <rFont val="Tahoma"/>
            <family val="2"/>
          </rPr>
          <t xml:space="preserve">werberm@
</t>
        </r>
        <r>
          <rPr>
            <b/>
            <sz val="10"/>
            <color rgb="FF000000"/>
            <rFont val="Tahoma"/>
            <family val="2"/>
          </rPr>
          <t xml:space="preserve">
</t>
        </r>
        <r>
          <rPr>
            <sz val="10"/>
            <color rgb="FF000000"/>
            <rFont val="Tahoma"/>
            <family val="2"/>
          </rPr>
          <t>&lt;-- this means if you request an object twice in one month, you would pay more than if you kept it in S3-standard. This is why Intelligent Tiering is so good - it removes the risk of getting your lifecycle policy decision wrong.</t>
        </r>
      </text>
    </comment>
  </commentList>
</comments>
</file>

<file path=xl/sharedStrings.xml><?xml version="1.0" encoding="utf-8"?>
<sst xmlns="http://schemas.openxmlformats.org/spreadsheetml/2006/main" count="92" uniqueCount="49">
  <si>
    <t>Object Count:</t>
  </si>
  <si>
    <t>Total size (GB):</t>
  </si>
  <si>
    <t>S3-Standard</t>
  </si>
  <si>
    <t>S3-Intelligent-Frequent</t>
  </si>
  <si>
    <t>S3-Intelligent-Infrequent</t>
  </si>
  <si>
    <t>API Fee - PUT/COPY/POST/LIST
Per 1000 requests</t>
  </si>
  <si>
    <t>Storage cost
per GB / month</t>
  </si>
  <si>
    <t>Storage Tier</t>
  </si>
  <si>
    <t>API Fee - GET, SELECT, all other APIs
Per 1000 requests</t>
  </si>
  <si>
    <t>Data Retrieval per GB</t>
  </si>
  <si>
    <t>S3-Infrequent</t>
  </si>
  <si>
    <t>one-time fee when you move INTO this tier:</t>
  </si>
  <si>
    <t>N/A</t>
  </si>
  <si>
    <t>S3-Intelligent (both tiers)</t>
  </si>
  <si>
    <t>$</t>
  </si>
  <si>
    <t>Unit</t>
  </si>
  <si>
    <t>Count</t>
  </si>
  <si>
    <t>GB</t>
  </si>
  <si>
    <t>Price / Unit</t>
  </si>
  <si>
    <t>Transition to Intelligent Tier</t>
  </si>
  <si>
    <t>Intelligent Monitoring</t>
  </si>
  <si>
    <t>Per 1000 transitions</t>
  </si>
  <si>
    <t>Per 1000 objects</t>
  </si>
  <si>
    <t>Storage - S3-Standard</t>
  </si>
  <si>
    <t>Storage - S3-Intelligent-Frequent</t>
  </si>
  <si>
    <t>Storage - S3-Intelligent-Infrequent</t>
  </si>
  <si>
    <t>Per GB</t>
  </si>
  <si>
    <t>Total cost</t>
  </si>
  <si>
    <t>Est. monthly storage growth %:</t>
  </si>
  <si>
    <t>Total Storage</t>
  </si>
  <si>
    <t>Total Objects</t>
  </si>
  <si>
    <t>Buckets with Intelligent Tiering</t>
  </si>
  <si>
    <t>Moved from S3-Standard to S3-Intelligent</t>
  </si>
  <si>
    <t>Management Fee
Per 1000 objects</t>
  </si>
  <si>
    <t>Current State (Everything in S3-Standard)</t>
  </si>
  <si>
    <t>Cost</t>
  </si>
  <si>
    <t>Objecy Count</t>
  </si>
  <si>
    <t>Storage GB</t>
  </si>
  <si>
    <t>Tier Transitions</t>
  </si>
  <si>
    <t>Total</t>
  </si>
  <si>
    <t>Data for charts:</t>
  </si>
  <si>
    <t>Cost Strategy - Monthly</t>
  </si>
  <si>
    <t>Cost Strategy - Cumulative</t>
  </si>
  <si>
    <t>All S3-Standard</t>
  </si>
  <si>
    <t>Using Intelligent Tiering</t>
  </si>
  <si>
    <t>Avg. size per object (MB)</t>
  </si>
  <si>
    <t>Est. % of total GB not accessed within 30 days:</t>
  </si>
  <si>
    <t xml:space="preserve">12-mo savings with Intelligent Tiering: </t>
  </si>
  <si>
    <t>&lt;-- rough estimate, real estimates require deeper dive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</si>
</sst>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0"/>
      <color rgb="FF000000"/>
      <name val="Tahoma"/>
      <family val="2"/>
    </font>
    <font>
      <b/>
      <sz val="10"/>
      <color rgb="FF000000"/>
      <name val="Tahoma"/>
      <family val="2"/>
    </font>
    <font>
      <b/>
      <sz val="15"/>
      <color theme="1"/>
      <name val="Calibri"/>
      <family val="2"/>
      <scheme val="minor"/>
    </font>
    <font>
      <u/>
      <sz val="12"/>
      <color theme="1"/>
      <name val="Calibri"/>
      <family val="2"/>
      <scheme val="minor"/>
    </font>
    <font>
      <b/>
      <sz val="12"/>
      <color rgb="FF000000"/>
      <name val="Calibri"/>
      <family val="2"/>
      <scheme val="minor"/>
    </font>
    <font>
      <sz val="8"/>
      <name val="Calibri"/>
      <family val="2"/>
      <scheme val="minor"/>
    </font>
    <font>
      <i/>
      <sz val="12"/>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rgb="FF000000"/>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2" tint="-9.9978637043366805E-2"/>
        <bgColor indexed="64"/>
      </patternFill>
    </fill>
    <fill>
      <patternFill patternType="solid">
        <fgColor theme="2"/>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54">
    <xf numFmtId="0" fontId="0" fillId="0" borderId="0" xfId="0"/>
    <xf numFmtId="0" fontId="0" fillId="2" borderId="0" xfId="0" applyFill="1"/>
    <xf numFmtId="0" fontId="2" fillId="2" borderId="0" xfId="0" applyFont="1" applyFill="1"/>
    <xf numFmtId="164" fontId="0" fillId="3" borderId="0" xfId="1" applyNumberFormat="1" applyFont="1" applyFill="1"/>
    <xf numFmtId="0" fontId="2" fillId="2" borderId="0" xfId="0" applyFont="1" applyFill="1" applyAlignment="1">
      <alignment wrapText="1"/>
    </xf>
    <xf numFmtId="0" fontId="2" fillId="2" borderId="0" xfId="0" applyFont="1" applyFill="1" applyAlignment="1">
      <alignment horizontal="center" wrapText="1"/>
    </xf>
    <xf numFmtId="0" fontId="3" fillId="4" borderId="0" xfId="0" applyFont="1" applyFill="1"/>
    <xf numFmtId="0" fontId="2" fillId="5" borderId="0" xfId="0" applyFont="1" applyFill="1"/>
    <xf numFmtId="0" fontId="0" fillId="5" borderId="0" xfId="0" applyFill="1"/>
    <xf numFmtId="0" fontId="2" fillId="5" borderId="0" xfId="0" applyFont="1" applyFill="1" applyAlignment="1">
      <alignment wrapText="1"/>
    </xf>
    <xf numFmtId="0" fontId="0" fillId="6" borderId="0" xfId="0" applyFill="1"/>
    <xf numFmtId="0" fontId="0" fillId="5" borderId="0" xfId="0" applyFill="1" applyAlignment="1">
      <alignment horizontal="right"/>
    </xf>
    <xf numFmtId="43" fontId="0" fillId="5" borderId="0" xfId="1" applyFont="1" applyFill="1" applyAlignment="1">
      <alignment horizontal="right"/>
    </xf>
    <xf numFmtId="0" fontId="3" fillId="4" borderId="0" xfId="0" applyFont="1" applyFill="1" applyAlignment="1">
      <alignment horizontal="right"/>
    </xf>
    <xf numFmtId="0" fontId="6" fillId="2" borderId="0" xfId="0" applyFont="1" applyFill="1"/>
    <xf numFmtId="0" fontId="0" fillId="2" borderId="0" xfId="0" applyFill="1" applyAlignment="1">
      <alignment horizontal="center"/>
    </xf>
    <xf numFmtId="9" fontId="0" fillId="3" borderId="0" xfId="0" applyNumberFormat="1" applyFill="1"/>
    <xf numFmtId="0" fontId="6" fillId="7" borderId="0" xfId="0" applyFont="1" applyFill="1"/>
    <xf numFmtId="0" fontId="0" fillId="7" borderId="0" xfId="0" applyFill="1" applyAlignment="1">
      <alignment horizontal="center"/>
    </xf>
    <xf numFmtId="0" fontId="7" fillId="7" borderId="0" xfId="0" applyFont="1" applyFill="1" applyAlignment="1">
      <alignment horizontal="left"/>
    </xf>
    <xf numFmtId="0" fontId="2" fillId="7" borderId="0" xfId="0" applyFont="1" applyFill="1" applyAlignment="1">
      <alignment horizontal="center"/>
    </xf>
    <xf numFmtId="0" fontId="2" fillId="7" borderId="0" xfId="0" applyFont="1" applyFill="1"/>
    <xf numFmtId="0" fontId="0" fillId="7" borderId="0" xfId="0" applyFont="1" applyFill="1" applyAlignment="1">
      <alignment horizontal="left"/>
    </xf>
    <xf numFmtId="0" fontId="0" fillId="7" borderId="0" xfId="0" applyFont="1" applyFill="1" applyAlignment="1">
      <alignment horizontal="center"/>
    </xf>
    <xf numFmtId="0" fontId="0" fillId="7" borderId="0" xfId="0" applyFill="1"/>
    <xf numFmtId="164" fontId="0" fillId="7" borderId="0" xfId="0" applyNumberFormat="1" applyFont="1" applyFill="1" applyAlignment="1">
      <alignment horizontal="center"/>
    </xf>
    <xf numFmtId="0" fontId="0" fillId="7" borderId="0" xfId="0" applyFill="1" applyAlignment="1">
      <alignment horizontal="left"/>
    </xf>
    <xf numFmtId="0" fontId="0" fillId="7" borderId="0" xfId="0" applyFont="1" applyFill="1"/>
    <xf numFmtId="164" fontId="0" fillId="7" borderId="0" xfId="0" applyNumberFormat="1" applyFill="1"/>
    <xf numFmtId="0" fontId="8" fillId="8" borderId="0" xfId="0" applyFont="1" applyFill="1" applyAlignment="1">
      <alignment horizontal="center"/>
    </xf>
    <xf numFmtId="0" fontId="2" fillId="9" borderId="0" xfId="0" applyFont="1" applyFill="1"/>
    <xf numFmtId="17" fontId="2" fillId="9" borderId="0" xfId="0" applyNumberFormat="1" applyFont="1" applyFill="1" applyAlignment="1">
      <alignment horizontal="center"/>
    </xf>
    <xf numFmtId="0" fontId="0" fillId="9" borderId="0" xfId="0" applyFill="1"/>
    <xf numFmtId="164" fontId="0" fillId="9" borderId="0" xfId="0" applyNumberFormat="1" applyFill="1"/>
    <xf numFmtId="0" fontId="10" fillId="2" borderId="0" xfId="0" applyFont="1" applyFill="1"/>
    <xf numFmtId="0" fontId="10" fillId="10" borderId="0" xfId="0" applyFont="1" applyFill="1"/>
    <xf numFmtId="165" fontId="0" fillId="3" borderId="0" xfId="0" applyNumberFormat="1" applyFill="1"/>
    <xf numFmtId="17" fontId="2" fillId="7" borderId="0" xfId="0" applyNumberFormat="1" applyFont="1" applyFill="1" applyAlignment="1">
      <alignment horizontal="center"/>
    </xf>
    <xf numFmtId="0" fontId="0" fillId="11" borderId="2" xfId="0" applyFont="1" applyFill="1" applyBorder="1" applyAlignment="1">
      <alignment horizontal="left"/>
    </xf>
    <xf numFmtId="0" fontId="0" fillId="11" borderId="2" xfId="0" applyFont="1" applyFill="1" applyBorder="1" applyAlignment="1">
      <alignment horizontal="center"/>
    </xf>
    <xf numFmtId="0" fontId="0" fillId="11" borderId="2" xfId="0" applyFont="1" applyFill="1" applyBorder="1"/>
    <xf numFmtId="164" fontId="0" fillId="11" borderId="2" xfId="0" applyNumberFormat="1" applyFont="1" applyFill="1" applyBorder="1"/>
    <xf numFmtId="0" fontId="0" fillId="7" borderId="1" xfId="0" applyFill="1" applyBorder="1" applyAlignment="1">
      <alignment horizontal="left"/>
    </xf>
    <xf numFmtId="0" fontId="0" fillId="7" borderId="1" xfId="0" applyFill="1" applyBorder="1" applyAlignment="1">
      <alignment horizontal="center"/>
    </xf>
    <xf numFmtId="0" fontId="0" fillId="7" borderId="1" xfId="0" applyFill="1" applyBorder="1"/>
    <xf numFmtId="164" fontId="0" fillId="7" borderId="1" xfId="0" applyNumberFormat="1" applyFill="1" applyBorder="1"/>
    <xf numFmtId="164" fontId="0" fillId="7" borderId="0" xfId="1" applyNumberFormat="1" applyFont="1" applyFill="1"/>
    <xf numFmtId="0" fontId="0" fillId="7" borderId="1" xfId="0" applyFont="1" applyFill="1" applyBorder="1" applyAlignment="1">
      <alignment horizontal="center"/>
    </xf>
    <xf numFmtId="0" fontId="0" fillId="7" borderId="1" xfId="0" applyFont="1" applyFill="1" applyBorder="1"/>
    <xf numFmtId="43" fontId="0" fillId="7" borderId="0" xfId="0" applyNumberFormat="1" applyFill="1"/>
    <xf numFmtId="164" fontId="0" fillId="11" borderId="2" xfId="0" applyNumberFormat="1" applyFill="1" applyBorder="1"/>
    <xf numFmtId="0" fontId="0" fillId="11" borderId="2" xfId="0" applyFill="1" applyBorder="1"/>
    <xf numFmtId="164" fontId="0" fillId="11" borderId="2" xfId="1" applyNumberFormat="1" applyFont="1" applyFill="1" applyBorder="1"/>
    <xf numFmtId="164" fontId="0" fillId="5" borderId="0" xfId="0"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Cost, next 12 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Analysis!$A$87</c:f>
              <c:strCache>
                <c:ptCount val="1"/>
                <c:pt idx="0">
                  <c:v>All S3-Standard</c:v>
                </c:pt>
              </c:strCache>
            </c:strRef>
          </c:tx>
          <c:spPr>
            <a:ln w="28575" cap="rnd">
              <a:solidFill>
                <a:schemeClr val="accent1"/>
              </a:solidFill>
              <a:round/>
            </a:ln>
            <a:effectLst/>
          </c:spPr>
          <c:marker>
            <c:symbol val="none"/>
          </c:marker>
          <c:cat>
            <c:numRef>
              <c:f>Analysis!$B$86:$M$86</c:f>
              <c:numCache>
                <c:formatCode>mmm\-yy</c:formatCode>
                <c:ptCount val="12"/>
                <c:pt idx="0">
                  <c:v>44136</c:v>
                </c:pt>
                <c:pt idx="1">
                  <c:v>44166</c:v>
                </c:pt>
                <c:pt idx="2">
                  <c:v>44197</c:v>
                </c:pt>
                <c:pt idx="3">
                  <c:v>44228</c:v>
                </c:pt>
                <c:pt idx="4">
                  <c:v>44256</c:v>
                </c:pt>
                <c:pt idx="5">
                  <c:v>44287</c:v>
                </c:pt>
                <c:pt idx="6">
                  <c:v>44317</c:v>
                </c:pt>
                <c:pt idx="7">
                  <c:v>44348</c:v>
                </c:pt>
                <c:pt idx="8">
                  <c:v>44378</c:v>
                </c:pt>
                <c:pt idx="9">
                  <c:v>44409</c:v>
                </c:pt>
                <c:pt idx="10">
                  <c:v>44440</c:v>
                </c:pt>
                <c:pt idx="11">
                  <c:v>44470</c:v>
                </c:pt>
              </c:numCache>
            </c:numRef>
          </c:cat>
          <c:val>
            <c:numRef>
              <c:f>Analysis!$B$87:$M$87</c:f>
              <c:numCache>
                <c:formatCode>_(* #,##0_);_(* \(#,##0\);_(* "-"??_);_(@_)</c:formatCode>
                <c:ptCount val="12"/>
                <c:pt idx="0">
                  <c:v>2300</c:v>
                </c:pt>
                <c:pt idx="1">
                  <c:v>2311.4999999999995</c:v>
                </c:pt>
                <c:pt idx="2">
                  <c:v>2323.0574999999994</c:v>
                </c:pt>
                <c:pt idx="3">
                  <c:v>2334.6727874999988</c:v>
                </c:pt>
                <c:pt idx="4">
                  <c:v>2346.3461514374985</c:v>
                </c:pt>
                <c:pt idx="5">
                  <c:v>2358.0778821946856</c:v>
                </c:pt>
                <c:pt idx="6">
                  <c:v>2369.8682716056587</c:v>
                </c:pt>
                <c:pt idx="7">
                  <c:v>2381.7176129636869</c:v>
                </c:pt>
                <c:pt idx="8">
                  <c:v>2393.626201028505</c:v>
                </c:pt>
                <c:pt idx="9">
                  <c:v>2405.5943320336473</c:v>
                </c:pt>
                <c:pt idx="10">
                  <c:v>2417.6223036938154</c:v>
                </c:pt>
                <c:pt idx="11">
                  <c:v>2429.7104152122843</c:v>
                </c:pt>
              </c:numCache>
            </c:numRef>
          </c:val>
          <c:smooth val="0"/>
          <c:extLst>
            <c:ext xmlns:c16="http://schemas.microsoft.com/office/drawing/2014/chart" uri="{C3380CC4-5D6E-409C-BE32-E72D297353CC}">
              <c16:uniqueId val="{00000000-DB74-1045-BCDB-40A1C5CFE027}"/>
            </c:ext>
          </c:extLst>
        </c:ser>
        <c:ser>
          <c:idx val="1"/>
          <c:order val="1"/>
          <c:tx>
            <c:strRef>
              <c:f>Analysis!$A$88</c:f>
              <c:strCache>
                <c:ptCount val="1"/>
                <c:pt idx="0">
                  <c:v>Using Intelligent Tiering</c:v>
                </c:pt>
              </c:strCache>
            </c:strRef>
          </c:tx>
          <c:spPr>
            <a:ln w="28575" cap="rnd">
              <a:solidFill>
                <a:schemeClr val="accent2"/>
              </a:solidFill>
              <a:round/>
            </a:ln>
            <a:effectLst/>
          </c:spPr>
          <c:marker>
            <c:symbol val="none"/>
          </c:marker>
          <c:cat>
            <c:numRef>
              <c:f>Analysis!$B$86:$M$86</c:f>
              <c:numCache>
                <c:formatCode>mmm\-yy</c:formatCode>
                <c:ptCount val="12"/>
                <c:pt idx="0">
                  <c:v>44136</c:v>
                </c:pt>
                <c:pt idx="1">
                  <c:v>44166</c:v>
                </c:pt>
                <c:pt idx="2">
                  <c:v>44197</c:v>
                </c:pt>
                <c:pt idx="3">
                  <c:v>44228</c:v>
                </c:pt>
                <c:pt idx="4">
                  <c:v>44256</c:v>
                </c:pt>
                <c:pt idx="5">
                  <c:v>44287</c:v>
                </c:pt>
                <c:pt idx="6">
                  <c:v>44317</c:v>
                </c:pt>
                <c:pt idx="7">
                  <c:v>44348</c:v>
                </c:pt>
                <c:pt idx="8">
                  <c:v>44378</c:v>
                </c:pt>
                <c:pt idx="9">
                  <c:v>44409</c:v>
                </c:pt>
                <c:pt idx="10">
                  <c:v>44440</c:v>
                </c:pt>
                <c:pt idx="11">
                  <c:v>44470</c:v>
                </c:pt>
              </c:numCache>
            </c:numRef>
          </c:cat>
          <c:val>
            <c:numRef>
              <c:f>Analysis!$B$88:$M$88</c:f>
              <c:numCache>
                <c:formatCode>_(* #,##0_);_(* \(#,##0\);_(* "-"??_);_(@_)</c:formatCode>
                <c:ptCount val="12"/>
                <c:pt idx="0">
                  <c:v>3300</c:v>
                </c:pt>
                <c:pt idx="1">
                  <c:v>1672.2999999999997</c:v>
                </c:pt>
                <c:pt idx="2">
                  <c:v>1680.6614999999997</c:v>
                </c:pt>
                <c:pt idx="3">
                  <c:v>1689.0648074999995</c:v>
                </c:pt>
                <c:pt idx="4">
                  <c:v>1697.5101315374995</c:v>
                </c:pt>
                <c:pt idx="5">
                  <c:v>1705.9976821951864</c:v>
                </c:pt>
                <c:pt idx="6">
                  <c:v>1714.5276706061622</c:v>
                </c:pt>
                <c:pt idx="7">
                  <c:v>1723.1003089591927</c:v>
                </c:pt>
                <c:pt idx="8">
                  <c:v>1731.7158105039885</c:v>
                </c:pt>
                <c:pt idx="9">
                  <c:v>1740.3743895565085</c:v>
                </c:pt>
                <c:pt idx="10">
                  <c:v>1749.0762615042909</c:v>
                </c:pt>
                <c:pt idx="11">
                  <c:v>1757.8216428118121</c:v>
                </c:pt>
              </c:numCache>
            </c:numRef>
          </c:val>
          <c:smooth val="0"/>
          <c:extLst>
            <c:ext xmlns:c16="http://schemas.microsoft.com/office/drawing/2014/chart" uri="{C3380CC4-5D6E-409C-BE32-E72D297353CC}">
              <c16:uniqueId val="{00000001-DB74-1045-BCDB-40A1C5CFE027}"/>
            </c:ext>
          </c:extLst>
        </c:ser>
        <c:dLbls>
          <c:showLegendKey val="0"/>
          <c:showVal val="0"/>
          <c:showCatName val="0"/>
          <c:showSerName val="0"/>
          <c:showPercent val="0"/>
          <c:showBubbleSize val="0"/>
        </c:dLbls>
        <c:smooth val="0"/>
        <c:axId val="408198032"/>
        <c:axId val="361820720"/>
      </c:lineChart>
      <c:dateAx>
        <c:axId val="40819803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820720"/>
        <c:crosses val="autoZero"/>
        <c:auto val="1"/>
        <c:lblOffset val="100"/>
        <c:baseTimeUnit val="months"/>
      </c:dateAx>
      <c:valAx>
        <c:axId val="36182072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19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Cumulative Cost,</a:t>
            </a:r>
            <a:r>
              <a:rPr lang="en-US" baseline="0"/>
              <a:t> next</a:t>
            </a:r>
            <a:r>
              <a:rPr lang="en-US"/>
              <a:t> 12 mo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Analysis!$A$91</c:f>
              <c:strCache>
                <c:ptCount val="1"/>
                <c:pt idx="0">
                  <c:v>All S3-Standard</c:v>
                </c:pt>
              </c:strCache>
            </c:strRef>
          </c:tx>
          <c:spPr>
            <a:ln w="28575" cap="rnd">
              <a:solidFill>
                <a:schemeClr val="accent1"/>
              </a:solidFill>
              <a:round/>
            </a:ln>
            <a:effectLst/>
          </c:spPr>
          <c:marker>
            <c:symbol val="none"/>
          </c:marker>
          <c:cat>
            <c:numRef>
              <c:f>Analysis!$B$90:$M$90</c:f>
              <c:numCache>
                <c:formatCode>mmm\-yy</c:formatCode>
                <c:ptCount val="12"/>
                <c:pt idx="0">
                  <c:v>44136</c:v>
                </c:pt>
                <c:pt idx="1">
                  <c:v>44166</c:v>
                </c:pt>
                <c:pt idx="2">
                  <c:v>44197</c:v>
                </c:pt>
                <c:pt idx="3">
                  <c:v>44228</c:v>
                </c:pt>
                <c:pt idx="4">
                  <c:v>44256</c:v>
                </c:pt>
                <c:pt idx="5">
                  <c:v>44287</c:v>
                </c:pt>
                <c:pt idx="6">
                  <c:v>44317</c:v>
                </c:pt>
                <c:pt idx="7">
                  <c:v>44348</c:v>
                </c:pt>
                <c:pt idx="8">
                  <c:v>44378</c:v>
                </c:pt>
                <c:pt idx="9">
                  <c:v>44409</c:v>
                </c:pt>
                <c:pt idx="10">
                  <c:v>44440</c:v>
                </c:pt>
                <c:pt idx="11">
                  <c:v>44470</c:v>
                </c:pt>
              </c:numCache>
            </c:numRef>
          </c:cat>
          <c:val>
            <c:numRef>
              <c:f>Analysis!$B$91:$M$91</c:f>
              <c:numCache>
                <c:formatCode>_(* #,##0_);_(* \(#,##0\);_(* "-"??_);_(@_)</c:formatCode>
                <c:ptCount val="12"/>
                <c:pt idx="0">
                  <c:v>2300</c:v>
                </c:pt>
                <c:pt idx="1">
                  <c:v>4611.5</c:v>
                </c:pt>
                <c:pt idx="2">
                  <c:v>6934.557499999999</c:v>
                </c:pt>
                <c:pt idx="3">
                  <c:v>9269.2302874999987</c:v>
                </c:pt>
                <c:pt idx="4">
                  <c:v>11615.576438937496</c:v>
                </c:pt>
                <c:pt idx="5">
                  <c:v>13973.654321132182</c:v>
                </c:pt>
                <c:pt idx="6">
                  <c:v>16343.522592737841</c:v>
                </c:pt>
                <c:pt idx="7">
                  <c:v>18725.240205701528</c:v>
                </c:pt>
                <c:pt idx="8">
                  <c:v>21118.866406730034</c:v>
                </c:pt>
                <c:pt idx="9">
                  <c:v>23524.460738763682</c:v>
                </c:pt>
                <c:pt idx="10">
                  <c:v>25942.083042457496</c:v>
                </c:pt>
                <c:pt idx="11">
                  <c:v>28371.793457669781</c:v>
                </c:pt>
              </c:numCache>
            </c:numRef>
          </c:val>
          <c:smooth val="0"/>
          <c:extLst>
            <c:ext xmlns:c16="http://schemas.microsoft.com/office/drawing/2014/chart" uri="{C3380CC4-5D6E-409C-BE32-E72D297353CC}">
              <c16:uniqueId val="{00000000-C7D8-DE4D-BBB6-643CABAF9C89}"/>
            </c:ext>
          </c:extLst>
        </c:ser>
        <c:ser>
          <c:idx val="1"/>
          <c:order val="1"/>
          <c:tx>
            <c:strRef>
              <c:f>Analysis!$A$92</c:f>
              <c:strCache>
                <c:ptCount val="1"/>
                <c:pt idx="0">
                  <c:v>Using Intelligent Tiering</c:v>
                </c:pt>
              </c:strCache>
            </c:strRef>
          </c:tx>
          <c:spPr>
            <a:ln w="28575" cap="rnd">
              <a:solidFill>
                <a:schemeClr val="accent2"/>
              </a:solidFill>
              <a:round/>
            </a:ln>
            <a:effectLst/>
          </c:spPr>
          <c:marker>
            <c:symbol val="none"/>
          </c:marker>
          <c:cat>
            <c:numRef>
              <c:f>Analysis!$B$90:$M$90</c:f>
              <c:numCache>
                <c:formatCode>mmm\-yy</c:formatCode>
                <c:ptCount val="12"/>
                <c:pt idx="0">
                  <c:v>44136</c:v>
                </c:pt>
                <c:pt idx="1">
                  <c:v>44166</c:v>
                </c:pt>
                <c:pt idx="2">
                  <c:v>44197</c:v>
                </c:pt>
                <c:pt idx="3">
                  <c:v>44228</c:v>
                </c:pt>
                <c:pt idx="4">
                  <c:v>44256</c:v>
                </c:pt>
                <c:pt idx="5">
                  <c:v>44287</c:v>
                </c:pt>
                <c:pt idx="6">
                  <c:v>44317</c:v>
                </c:pt>
                <c:pt idx="7">
                  <c:v>44348</c:v>
                </c:pt>
                <c:pt idx="8">
                  <c:v>44378</c:v>
                </c:pt>
                <c:pt idx="9">
                  <c:v>44409</c:v>
                </c:pt>
                <c:pt idx="10">
                  <c:v>44440</c:v>
                </c:pt>
                <c:pt idx="11">
                  <c:v>44470</c:v>
                </c:pt>
              </c:numCache>
            </c:numRef>
          </c:cat>
          <c:val>
            <c:numRef>
              <c:f>Analysis!$B$92:$M$92</c:f>
              <c:numCache>
                <c:formatCode>_(* #,##0_);_(* \(#,##0\);_(* "-"??_);_(@_)</c:formatCode>
                <c:ptCount val="12"/>
                <c:pt idx="0">
                  <c:v>3300</c:v>
                </c:pt>
                <c:pt idx="1">
                  <c:v>4972.2999999999993</c:v>
                </c:pt>
                <c:pt idx="2">
                  <c:v>6652.9614999999994</c:v>
                </c:pt>
                <c:pt idx="3">
                  <c:v>8342.0263074999984</c:v>
                </c:pt>
                <c:pt idx="4">
                  <c:v>10039.536439037498</c:v>
                </c:pt>
                <c:pt idx="5">
                  <c:v>11745.534121232684</c:v>
                </c:pt>
                <c:pt idx="6">
                  <c:v>13460.061791838845</c:v>
                </c:pt>
                <c:pt idx="7">
                  <c:v>15183.162100798037</c:v>
                </c:pt>
                <c:pt idx="8">
                  <c:v>16914.877911302025</c:v>
                </c:pt>
                <c:pt idx="9">
                  <c:v>18655.252300858534</c:v>
                </c:pt>
                <c:pt idx="10">
                  <c:v>20404.328562362825</c:v>
                </c:pt>
                <c:pt idx="11">
                  <c:v>22162.150205174636</c:v>
                </c:pt>
              </c:numCache>
            </c:numRef>
          </c:val>
          <c:smooth val="0"/>
          <c:extLst>
            <c:ext xmlns:c16="http://schemas.microsoft.com/office/drawing/2014/chart" uri="{C3380CC4-5D6E-409C-BE32-E72D297353CC}">
              <c16:uniqueId val="{00000001-C7D8-DE4D-BBB6-643CABAF9C89}"/>
            </c:ext>
          </c:extLst>
        </c:ser>
        <c:dLbls>
          <c:showLegendKey val="0"/>
          <c:showVal val="0"/>
          <c:showCatName val="0"/>
          <c:showSerName val="0"/>
          <c:showPercent val="0"/>
          <c:showBubbleSize val="0"/>
        </c:dLbls>
        <c:smooth val="0"/>
        <c:axId val="409775168"/>
        <c:axId val="409578752"/>
      </c:lineChart>
      <c:dateAx>
        <c:axId val="40977516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578752"/>
        <c:crosses val="autoZero"/>
        <c:auto val="1"/>
        <c:lblOffset val="100"/>
        <c:baseTimeUnit val="months"/>
      </c:dateAx>
      <c:valAx>
        <c:axId val="40957875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775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1</xdr:rowOff>
    </xdr:from>
    <xdr:to>
      <xdr:col>2</xdr:col>
      <xdr:colOff>214923</xdr:colOff>
      <xdr:row>35</xdr:row>
      <xdr:rowOff>29308</xdr:rowOff>
    </xdr:to>
    <xdr:graphicFrame macro="">
      <xdr:nvGraphicFramePr>
        <xdr:cNvPr id="4" name="Chart 3">
          <a:extLst>
            <a:ext uri="{FF2B5EF4-FFF2-40B4-BE49-F238E27FC236}">
              <a16:creationId xmlns:a16="http://schemas.microsoft.com/office/drawing/2014/main" id="{405A2C9F-82BA-CB44-9B94-73BE9851B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454270</xdr:colOff>
      <xdr:row>21</xdr:row>
      <xdr:rowOff>0</xdr:rowOff>
    </xdr:from>
    <xdr:to>
      <xdr:col>8</xdr:col>
      <xdr:colOff>288193</xdr:colOff>
      <xdr:row>35</xdr:row>
      <xdr:rowOff>29307</xdr:rowOff>
    </xdr:to>
    <xdr:graphicFrame macro="">
      <xdr:nvGraphicFramePr>
        <xdr:cNvPr id="5" name="Chart 4">
          <a:extLst>
            <a:ext uri="{FF2B5EF4-FFF2-40B4-BE49-F238E27FC236}">
              <a16:creationId xmlns:a16="http://schemas.microsoft.com/office/drawing/2014/main" id="{B6EF6590-26A7-BA49-B698-6312223F9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107461</xdr:colOff>
      <xdr:row>0</xdr:row>
      <xdr:rowOff>78155</xdr:rowOff>
    </xdr:from>
    <xdr:to>
      <xdr:col>8</xdr:col>
      <xdr:colOff>283308</xdr:colOff>
      <xdr:row>11</xdr:row>
      <xdr:rowOff>68384</xdr:rowOff>
    </xdr:to>
    <xdr:sp macro="" textlink="">
      <xdr:nvSpPr>
        <xdr:cNvPr id="6" name="TextBox 5">
          <a:extLst>
            <a:ext uri="{FF2B5EF4-FFF2-40B4-BE49-F238E27FC236}">
              <a16:creationId xmlns:a16="http://schemas.microsoft.com/office/drawing/2014/main" id="{68019EF3-D424-4943-992A-EB98356C48CF}"/>
            </a:ext>
          </a:extLst>
        </xdr:cNvPr>
        <xdr:cNvSpPr txBox="1"/>
      </xdr:nvSpPr>
      <xdr:spPr>
        <a:xfrm>
          <a:off x="107461" y="78155"/>
          <a:ext cx="10394462" cy="22469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r>
            <a:rPr lang="en-US" sz="1100" b="0"/>
            <a:t>Yellow cells are input cells you should change.</a:t>
          </a:r>
          <a:r>
            <a:rPr lang="en-US" sz="1100" b="1"/>
            <a:t> </a:t>
          </a:r>
          <a:r>
            <a:rPr lang="en-US" sz="1100" b="0"/>
            <a:t>Everything</a:t>
          </a:r>
          <a:r>
            <a:rPr lang="en-US" sz="1100" b="0" baseline="0"/>
            <a:t> else is automatically calculated. You can scroll down to see the calculations. </a:t>
          </a:r>
        </a:p>
        <a:p>
          <a:endParaRPr lang="en-US" sz="1100" b="0" baseline="0"/>
        </a:p>
        <a:p>
          <a:r>
            <a:rPr lang="en-US" sz="1100" b="1" baseline="0"/>
            <a:t>Notes</a:t>
          </a:r>
          <a:endParaRPr lang="en-US" sz="1100" b="0" baseline="0"/>
        </a:p>
        <a:p>
          <a:r>
            <a:rPr lang="en-US" sz="1100" b="0" baseline="0"/>
            <a:t>This analysis assumes that all of your objects are in the S3-Standard tier today and only provides a high-level overview of how intelligent tiering would help. When intelligent-tiering moves objects to S3-Intelligent-Infrequent tier, cost is approximately 1.8X lower per GB. Of course, not all objects will be moved to the infrequent tier... only objects that haven't been accessed for 30 days are moved into this tier. Also, This analysis does not factor in Glacier or Glacier Deep Archive, which are ~5.8X and ~20X lower cost than S3-Standard per GB, respectively.</a:t>
          </a:r>
        </a:p>
        <a:p>
          <a:endParaRPr lang="en-US" sz="1100" b="0" baseline="0"/>
        </a:p>
        <a:p>
          <a:r>
            <a:rPr lang="en-US" sz="1100" b="0" baseline="0"/>
            <a:t>Depending on your object count, you might see that your Month 1 costs are higher with the new Intelligent tiering because of the one time object transition fee. Typically, Intelligent Tiering (or any other lower cost tiers) pay for themselves within 1-2 months.</a:t>
          </a:r>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169333</xdr:colOff>
      <xdr:row>0</xdr:row>
      <xdr:rowOff>101600</xdr:rowOff>
    </xdr:from>
    <xdr:to>
      <xdr:col>5</xdr:col>
      <xdr:colOff>1871133</xdr:colOff>
      <xdr:row>9</xdr:row>
      <xdr:rowOff>16933</xdr:rowOff>
    </xdr:to>
    <xdr:sp macro="" textlink="">
      <xdr:nvSpPr>
        <xdr:cNvPr id="2" name="TextBox 1">
          <a:extLst>
            <a:ext uri="{FF2B5EF4-FFF2-40B4-BE49-F238E27FC236}">
              <a16:creationId xmlns:a16="http://schemas.microsoft.com/office/drawing/2014/main" id="{7F867279-1747-0D4E-BDAB-C3F4AA3D248D}"/>
            </a:ext>
          </a:extLst>
        </xdr:cNvPr>
        <xdr:cNvSpPr txBox="1"/>
      </xdr:nvSpPr>
      <xdr:spPr>
        <a:xfrm>
          <a:off x="169333" y="101600"/>
          <a:ext cx="8238067" cy="1744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us-east-1</a:t>
          </a:r>
          <a:r>
            <a:rPr lang="en-US" sz="1100"/>
            <a:t> pricing as of Nov 2020 for S3</a:t>
          </a:r>
          <a:r>
            <a:rPr lang="en-US" sz="1100" baseline="0"/>
            <a:t> (https://aws.amazon.com/s3/pricing/)</a:t>
          </a:r>
        </a:p>
        <a:p>
          <a:endParaRPr lang="en-US" sz="1100" baseline="0"/>
        </a:p>
        <a:p>
          <a:r>
            <a:rPr lang="en-US" sz="1100" b="1"/>
            <a:t>Note  1</a:t>
          </a:r>
          <a:r>
            <a:rPr lang="en-US" sz="1100"/>
            <a:t>- S3-Standard / Intelligent-Frequent offers slightly lower pricing when total storage &gt; 50 TB. For simplicitly, this is excluded from analysis. </a:t>
          </a:r>
        </a:p>
        <a:p>
          <a:endParaRPr lang="en-US" sz="1100"/>
        </a:p>
        <a:p>
          <a:r>
            <a:rPr lang="en-US" sz="1100" b="1"/>
            <a:t>Note</a:t>
          </a:r>
          <a:r>
            <a:rPr lang="en-US" sz="1100"/>
            <a:t>  2- the green storage costs are key to our analysis. The API fees and data retrieval are not key, but they do highlight the fact that "do it yourself" infrequent access carries a higher API fee as well as a new Data Retrieval per GB fee over standard and, if a DIY-Infrequent Access object is requested twice in a single month, you would have been better off keeping it in S3-Standard. Notice that Intelligent-Infrequent does *not* have a retrieval fee and</a:t>
          </a:r>
          <a:r>
            <a:rPr lang="en-US" sz="1100" baseline="0"/>
            <a:t> its storage costs are the same as DIY standard/infrequent, plus the very small management fee.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A0CE-72B6-464B-B9DA-97B9E3EAF7C8}">
  <dimension ref="A13:P92"/>
  <sheetViews>
    <sheetView tabSelected="1" zoomScale="130" zoomScaleNormal="130" workbookViewId="0"/>
  </sheetViews>
  <sheetFormatPr baseColWidth="10" defaultRowHeight="16" x14ac:dyDescent="0.2"/>
  <cols>
    <col min="1" max="1" width="42.5" style="1" customWidth="1"/>
    <col min="2" max="2" width="17.6640625" style="1" bestFit="1" customWidth="1"/>
    <col min="3" max="3" width="11" style="1" bestFit="1" customWidth="1"/>
    <col min="4" max="15" width="12.5" style="1" bestFit="1" customWidth="1"/>
    <col min="16" max="16" width="8" style="1" bestFit="1" customWidth="1"/>
    <col min="17" max="16384" width="10.83203125" style="1"/>
  </cols>
  <sheetData>
    <row r="13" spans="1:3" x14ac:dyDescent="0.2">
      <c r="A13" s="2" t="s">
        <v>0</v>
      </c>
      <c r="B13" s="3">
        <v>80000000</v>
      </c>
      <c r="C13" s="2"/>
    </row>
    <row r="14" spans="1:3" x14ac:dyDescent="0.2">
      <c r="A14" s="2" t="s">
        <v>1</v>
      </c>
      <c r="B14" s="3">
        <v>100000</v>
      </c>
      <c r="C14" s="2"/>
    </row>
    <row r="15" spans="1:3" x14ac:dyDescent="0.2">
      <c r="A15" s="2" t="s">
        <v>28</v>
      </c>
      <c r="B15" s="36">
        <v>5.0000000000000001E-3</v>
      </c>
      <c r="C15" s="2"/>
    </row>
    <row r="16" spans="1:3" x14ac:dyDescent="0.2">
      <c r="A16" s="2" t="s">
        <v>46</v>
      </c>
      <c r="B16" s="16">
        <v>0.8</v>
      </c>
      <c r="C16" s="2"/>
    </row>
    <row r="17" spans="1:3" x14ac:dyDescent="0.2">
      <c r="A17" s="35" t="s">
        <v>45</v>
      </c>
      <c r="B17" s="35">
        <f>B14/B13*1000</f>
        <v>1.25</v>
      </c>
      <c r="C17" s="2"/>
    </row>
    <row r="18" spans="1:3" x14ac:dyDescent="0.2">
      <c r="A18" s="2"/>
      <c r="B18" s="2"/>
      <c r="C18" s="2"/>
    </row>
    <row r="19" spans="1:3" x14ac:dyDescent="0.2">
      <c r="A19" s="7" t="s">
        <v>47</v>
      </c>
      <c r="B19" s="53">
        <f>P45-P70</f>
        <v>6209.6432524951451</v>
      </c>
      <c r="C19" s="34" t="s">
        <v>48</v>
      </c>
    </row>
    <row r="20" spans="1:3" x14ac:dyDescent="0.2">
      <c r="A20" s="2"/>
      <c r="B20" s="2"/>
      <c r="C20" s="2"/>
    </row>
    <row r="21" spans="1:3" x14ac:dyDescent="0.2">
      <c r="A21" s="34"/>
      <c r="B21" s="34"/>
      <c r="C21" s="2"/>
    </row>
    <row r="22" spans="1:3" x14ac:dyDescent="0.2">
      <c r="A22" s="34"/>
      <c r="B22" s="34"/>
      <c r="C22" s="2"/>
    </row>
    <row r="23" spans="1:3" x14ac:dyDescent="0.2">
      <c r="A23" s="34"/>
      <c r="B23" s="34"/>
      <c r="C23" s="2"/>
    </row>
    <row r="24" spans="1:3" x14ac:dyDescent="0.2">
      <c r="A24" s="34"/>
      <c r="B24" s="34"/>
      <c r="C24" s="2"/>
    </row>
    <row r="25" spans="1:3" x14ac:dyDescent="0.2">
      <c r="A25" s="34"/>
      <c r="B25" s="34"/>
      <c r="C25" s="2"/>
    </row>
    <row r="26" spans="1:3" x14ac:dyDescent="0.2">
      <c r="A26" s="34"/>
      <c r="B26" s="34"/>
      <c r="C26" s="2"/>
    </row>
    <row r="27" spans="1:3" x14ac:dyDescent="0.2">
      <c r="A27" s="34"/>
      <c r="B27" s="34"/>
      <c r="C27" s="2"/>
    </row>
    <row r="28" spans="1:3" x14ac:dyDescent="0.2">
      <c r="A28" s="34"/>
      <c r="B28" s="34"/>
      <c r="C28" s="2"/>
    </row>
    <row r="29" spans="1:3" x14ac:dyDescent="0.2">
      <c r="A29" s="34"/>
      <c r="B29" s="34"/>
      <c r="C29" s="2"/>
    </row>
    <row r="30" spans="1:3" x14ac:dyDescent="0.2">
      <c r="A30" s="34"/>
      <c r="B30" s="34"/>
      <c r="C30" s="2"/>
    </row>
    <row r="31" spans="1:3" x14ac:dyDescent="0.2">
      <c r="A31" s="34"/>
      <c r="B31" s="34"/>
      <c r="C31" s="2"/>
    </row>
    <row r="32" spans="1:3" x14ac:dyDescent="0.2">
      <c r="A32" s="34"/>
      <c r="B32" s="34"/>
      <c r="C32" s="2"/>
    </row>
    <row r="33" spans="1:16" x14ac:dyDescent="0.2">
      <c r="A33" s="34"/>
      <c r="B33" s="34"/>
      <c r="C33" s="2"/>
    </row>
    <row r="34" spans="1:16" x14ac:dyDescent="0.2">
      <c r="A34" s="34"/>
      <c r="B34" s="34"/>
      <c r="C34" s="2"/>
    </row>
    <row r="35" spans="1:16" x14ac:dyDescent="0.2">
      <c r="A35" s="34"/>
      <c r="B35" s="34"/>
      <c r="C35" s="2"/>
    </row>
    <row r="36" spans="1:16" x14ac:dyDescent="0.2">
      <c r="B36" s="2"/>
      <c r="C36" s="2"/>
    </row>
    <row r="37" spans="1:16" s="15" customFormat="1" ht="20" x14ac:dyDescent="0.25">
      <c r="A37" s="14" t="s">
        <v>34</v>
      </c>
    </row>
    <row r="38" spans="1:16" x14ac:dyDescent="0.2">
      <c r="A38" s="19" t="s">
        <v>37</v>
      </c>
      <c r="B38" s="20" t="s">
        <v>15</v>
      </c>
      <c r="C38" s="21"/>
      <c r="D38" s="37">
        <v>44136</v>
      </c>
      <c r="E38" s="37">
        <v>44166</v>
      </c>
      <c r="F38" s="37">
        <v>44197</v>
      </c>
      <c r="G38" s="37">
        <v>44228</v>
      </c>
      <c r="H38" s="37">
        <v>44256</v>
      </c>
      <c r="I38" s="37">
        <v>44287</v>
      </c>
      <c r="J38" s="37">
        <v>44317</v>
      </c>
      <c r="K38" s="37">
        <v>44348</v>
      </c>
      <c r="L38" s="37">
        <v>44378</v>
      </c>
      <c r="M38" s="37">
        <v>44409</v>
      </c>
      <c r="N38" s="37">
        <v>44440</v>
      </c>
      <c r="O38" s="37">
        <v>44470</v>
      </c>
      <c r="P38" s="37" t="s">
        <v>39</v>
      </c>
    </row>
    <row r="39" spans="1:16" x14ac:dyDescent="0.2">
      <c r="A39" s="22" t="s">
        <v>2</v>
      </c>
      <c r="B39" s="23" t="s">
        <v>17</v>
      </c>
      <c r="C39" s="24"/>
      <c r="D39" s="25">
        <f>$B$14</f>
        <v>100000</v>
      </c>
      <c r="E39" s="25">
        <f>D39*(1+$B$15)</f>
        <v>100499.99999999999</v>
      </c>
      <c r="F39" s="25">
        <f>E39*(1+$B$15)</f>
        <v>101002.49999999997</v>
      </c>
      <c r="G39" s="25">
        <f t="shared" ref="G39:O39" si="0">F39*(1+$B$15)</f>
        <v>101507.51249999995</v>
      </c>
      <c r="H39" s="25">
        <f t="shared" si="0"/>
        <v>102015.05006249994</v>
      </c>
      <c r="I39" s="25">
        <f t="shared" si="0"/>
        <v>102525.12531281242</v>
      </c>
      <c r="J39" s="25">
        <f t="shared" si="0"/>
        <v>103037.75093937648</v>
      </c>
      <c r="K39" s="25">
        <f t="shared" si="0"/>
        <v>103552.93969407334</v>
      </c>
      <c r="L39" s="25">
        <f t="shared" si="0"/>
        <v>104070.7043925437</v>
      </c>
      <c r="M39" s="25">
        <f t="shared" si="0"/>
        <v>104591.05791450641</v>
      </c>
      <c r="N39" s="25">
        <f t="shared" si="0"/>
        <v>105114.01320407893</v>
      </c>
      <c r="O39" s="25">
        <f t="shared" si="0"/>
        <v>105639.58327009932</v>
      </c>
      <c r="P39" s="25"/>
    </row>
    <row r="40" spans="1:16" x14ac:dyDescent="0.2">
      <c r="A40" s="26"/>
      <c r="B40" s="24"/>
      <c r="C40" s="24"/>
      <c r="D40" s="24"/>
      <c r="E40" s="24"/>
      <c r="F40" s="24"/>
      <c r="G40" s="24"/>
      <c r="H40" s="24"/>
      <c r="I40" s="24"/>
      <c r="J40" s="24"/>
      <c r="K40" s="24"/>
      <c r="L40" s="24"/>
      <c r="M40" s="24"/>
      <c r="N40" s="24"/>
      <c r="O40" s="24"/>
      <c r="P40" s="24"/>
    </row>
    <row r="41" spans="1:16" s="15" customFormat="1" x14ac:dyDescent="0.2">
      <c r="A41" s="19" t="s">
        <v>36</v>
      </c>
      <c r="B41" s="20" t="s">
        <v>15</v>
      </c>
      <c r="C41" s="18"/>
      <c r="D41" s="37">
        <v>44136</v>
      </c>
      <c r="E41" s="37">
        <v>44166</v>
      </c>
      <c r="F41" s="37">
        <v>44197</v>
      </c>
      <c r="G41" s="37">
        <v>44228</v>
      </c>
      <c r="H41" s="37">
        <v>44256</v>
      </c>
      <c r="I41" s="37">
        <v>44287</v>
      </c>
      <c r="J41" s="37">
        <v>44317</v>
      </c>
      <c r="K41" s="37">
        <v>44348</v>
      </c>
      <c r="L41" s="37">
        <v>44378</v>
      </c>
      <c r="M41" s="37">
        <v>44409</v>
      </c>
      <c r="N41" s="37">
        <v>44440</v>
      </c>
      <c r="O41" s="37">
        <v>44470</v>
      </c>
      <c r="P41" s="37"/>
    </row>
    <row r="42" spans="1:16" x14ac:dyDescent="0.2">
      <c r="A42" s="22" t="s">
        <v>2</v>
      </c>
      <c r="B42" s="23" t="s">
        <v>16</v>
      </c>
      <c r="C42" s="27"/>
      <c r="D42" s="28">
        <f>$B$13</f>
        <v>80000000</v>
      </c>
      <c r="E42" s="25">
        <f>D42*(1+$B$15)</f>
        <v>80399999.999999985</v>
      </c>
      <c r="F42" s="25">
        <f>E42*(1+$B$15)</f>
        <v>80801999.99999997</v>
      </c>
      <c r="G42" s="25">
        <f t="shared" ref="G42:O42" si="1">F42*(1+$B$15)</f>
        <v>81206009.999999955</v>
      </c>
      <c r="H42" s="25">
        <f t="shared" si="1"/>
        <v>81612040.049999952</v>
      </c>
      <c r="I42" s="25">
        <f t="shared" si="1"/>
        <v>82020100.250249937</v>
      </c>
      <c r="J42" s="25">
        <f t="shared" si="1"/>
        <v>82430200.751501173</v>
      </c>
      <c r="K42" s="25">
        <f t="shared" si="1"/>
        <v>82842351.755258664</v>
      </c>
      <c r="L42" s="25">
        <f t="shared" si="1"/>
        <v>83256563.514034942</v>
      </c>
      <c r="M42" s="25">
        <f t="shared" si="1"/>
        <v>83672846.331605107</v>
      </c>
      <c r="N42" s="25">
        <f t="shared" si="1"/>
        <v>84091210.563263118</v>
      </c>
      <c r="O42" s="25">
        <f t="shared" si="1"/>
        <v>84511666.61607942</v>
      </c>
      <c r="P42" s="25"/>
    </row>
    <row r="43" spans="1:16" x14ac:dyDescent="0.2">
      <c r="A43" s="26"/>
      <c r="B43" s="24"/>
      <c r="C43" s="24"/>
      <c r="D43" s="24"/>
      <c r="E43" s="24"/>
      <c r="F43" s="24"/>
      <c r="G43" s="24"/>
      <c r="H43" s="24"/>
      <c r="I43" s="24"/>
      <c r="J43" s="24"/>
      <c r="K43" s="24"/>
      <c r="L43" s="24"/>
      <c r="M43" s="24"/>
      <c r="N43" s="24"/>
      <c r="O43" s="24"/>
      <c r="P43" s="24"/>
    </row>
    <row r="44" spans="1:16" s="15" customFormat="1" x14ac:dyDescent="0.2">
      <c r="A44" s="19" t="s">
        <v>35</v>
      </c>
      <c r="B44" s="29" t="s">
        <v>15</v>
      </c>
      <c r="C44" s="20" t="s">
        <v>18</v>
      </c>
      <c r="D44" s="37">
        <v>44136</v>
      </c>
      <c r="E44" s="37">
        <v>44166</v>
      </c>
      <c r="F44" s="37">
        <v>44197</v>
      </c>
      <c r="G44" s="37">
        <v>44228</v>
      </c>
      <c r="H44" s="37">
        <v>44256</v>
      </c>
      <c r="I44" s="37">
        <v>44287</v>
      </c>
      <c r="J44" s="37">
        <v>44317</v>
      </c>
      <c r="K44" s="37">
        <v>44348</v>
      </c>
      <c r="L44" s="37">
        <v>44378</v>
      </c>
      <c r="M44" s="37">
        <v>44409</v>
      </c>
      <c r="N44" s="37">
        <v>44440</v>
      </c>
      <c r="O44" s="37">
        <v>44470</v>
      </c>
      <c r="P44" s="37"/>
    </row>
    <row r="45" spans="1:16" ht="17" thickBot="1" x14ac:dyDescent="0.25">
      <c r="A45" s="38" t="s">
        <v>23</v>
      </c>
      <c r="B45" s="39" t="s">
        <v>26</v>
      </c>
      <c r="C45" s="40">
        <f>INDEX(Pricing!$A$16:$D$20,MATCH("S3-Standard",Pricing!$A$16:$A$20,0),2)</f>
        <v>2.3E-2</v>
      </c>
      <c r="D45" s="41">
        <f>$C45*D39</f>
        <v>2300</v>
      </c>
      <c r="E45" s="41">
        <f>$C45*E39</f>
        <v>2311.4999999999995</v>
      </c>
      <c r="F45" s="41">
        <f>$C45*F39</f>
        <v>2323.0574999999994</v>
      </c>
      <c r="G45" s="41">
        <f t="shared" ref="G45:O45" si="2">$C45*G39</f>
        <v>2334.6727874999988</v>
      </c>
      <c r="H45" s="41">
        <f t="shared" si="2"/>
        <v>2346.3461514374985</v>
      </c>
      <c r="I45" s="41">
        <f t="shared" si="2"/>
        <v>2358.0778821946856</v>
      </c>
      <c r="J45" s="41">
        <f t="shared" si="2"/>
        <v>2369.8682716056587</v>
      </c>
      <c r="K45" s="41">
        <f t="shared" si="2"/>
        <v>2381.7176129636869</v>
      </c>
      <c r="L45" s="41">
        <f t="shared" si="2"/>
        <v>2393.626201028505</v>
      </c>
      <c r="M45" s="41">
        <f t="shared" si="2"/>
        <v>2405.5943320336473</v>
      </c>
      <c r="N45" s="41">
        <f t="shared" si="2"/>
        <v>2417.6223036938154</v>
      </c>
      <c r="O45" s="41">
        <f t="shared" si="2"/>
        <v>2429.7104152122843</v>
      </c>
      <c r="P45" s="41">
        <f>SUM(D45:O45)</f>
        <v>28371.793457669781</v>
      </c>
    </row>
    <row r="46" spans="1:16" ht="17" thickTop="1" x14ac:dyDescent="0.2"/>
    <row r="48" spans="1:16" ht="20" x14ac:dyDescent="0.25">
      <c r="A48" s="17" t="s">
        <v>31</v>
      </c>
      <c r="B48" s="18"/>
      <c r="C48" s="18"/>
      <c r="D48" s="37">
        <v>44136</v>
      </c>
      <c r="E48" s="37">
        <v>44166</v>
      </c>
      <c r="F48" s="37">
        <v>44197</v>
      </c>
      <c r="G48" s="37">
        <v>44228</v>
      </c>
      <c r="H48" s="37">
        <v>44256</v>
      </c>
      <c r="I48" s="37">
        <v>44287</v>
      </c>
      <c r="J48" s="37">
        <v>44317</v>
      </c>
      <c r="K48" s="37">
        <v>44348</v>
      </c>
      <c r="L48" s="37">
        <v>44378</v>
      </c>
      <c r="M48" s="37">
        <v>44409</v>
      </c>
      <c r="N48" s="37">
        <v>44440</v>
      </c>
      <c r="O48" s="37">
        <v>44470</v>
      </c>
      <c r="P48" s="37"/>
    </row>
    <row r="49" spans="1:16" x14ac:dyDescent="0.2">
      <c r="A49" s="19" t="s">
        <v>37</v>
      </c>
      <c r="B49" s="20" t="s">
        <v>15</v>
      </c>
      <c r="C49" s="21"/>
      <c r="D49" s="20"/>
      <c r="E49" s="20"/>
      <c r="F49" s="20"/>
      <c r="G49" s="20"/>
      <c r="H49" s="20"/>
      <c r="I49" s="20"/>
      <c r="J49" s="20"/>
      <c r="K49" s="20"/>
      <c r="L49" s="20"/>
      <c r="M49" s="20"/>
      <c r="N49" s="20"/>
      <c r="O49" s="20"/>
      <c r="P49" s="20"/>
    </row>
    <row r="50" spans="1:16" x14ac:dyDescent="0.2">
      <c r="A50" s="22" t="s">
        <v>2</v>
      </c>
      <c r="B50" s="23" t="s">
        <v>17</v>
      </c>
      <c r="C50" s="24"/>
      <c r="D50" s="25">
        <v>0</v>
      </c>
      <c r="E50" s="25">
        <v>0</v>
      </c>
      <c r="F50" s="25">
        <v>0</v>
      </c>
      <c r="G50" s="25">
        <v>0</v>
      </c>
      <c r="H50" s="25">
        <v>0</v>
      </c>
      <c r="I50" s="25">
        <v>0</v>
      </c>
      <c r="J50" s="25">
        <v>0</v>
      </c>
      <c r="K50" s="25">
        <v>0</v>
      </c>
      <c r="L50" s="25">
        <v>0</v>
      </c>
      <c r="M50" s="25">
        <v>0</v>
      </c>
      <c r="N50" s="25">
        <v>0</v>
      </c>
      <c r="O50" s="25">
        <v>0</v>
      </c>
      <c r="P50" s="25"/>
    </row>
    <row r="51" spans="1:16" x14ac:dyDescent="0.2">
      <c r="A51" s="26" t="s">
        <v>3</v>
      </c>
      <c r="B51" s="18" t="s">
        <v>17</v>
      </c>
      <c r="C51" s="24"/>
      <c r="D51" s="25">
        <f>$B$14</f>
        <v>100000</v>
      </c>
      <c r="E51" s="25">
        <f>(D53*(1+$B$15)*(1-$B$16))</f>
        <v>20099.999999999993</v>
      </c>
      <c r="F51" s="25">
        <f>(E53*(1+$B$15)*(1-$B$16))</f>
        <v>20200.499999999993</v>
      </c>
      <c r="G51" s="25">
        <f t="shared" ref="G51:O51" si="3">(F53*(1+$B$15)*(1-$B$16))</f>
        <v>20301.502499999991</v>
      </c>
      <c r="H51" s="25">
        <f t="shared" si="3"/>
        <v>20403.010012499988</v>
      </c>
      <c r="I51" s="25">
        <f t="shared" si="3"/>
        <v>20505.025062562487</v>
      </c>
      <c r="J51" s="25">
        <f t="shared" si="3"/>
        <v>20607.550187875298</v>
      </c>
      <c r="K51" s="25">
        <f t="shared" si="3"/>
        <v>20710.587938814671</v>
      </c>
      <c r="L51" s="25">
        <f t="shared" si="3"/>
        <v>20814.140878508741</v>
      </c>
      <c r="M51" s="25">
        <f t="shared" si="3"/>
        <v>20918.211582901284</v>
      </c>
      <c r="N51" s="25">
        <f t="shared" si="3"/>
        <v>21022.802640815789</v>
      </c>
      <c r="O51" s="25">
        <f t="shared" si="3"/>
        <v>21127.916654019864</v>
      </c>
      <c r="P51" s="37"/>
    </row>
    <row r="52" spans="1:16" x14ac:dyDescent="0.2">
      <c r="A52" s="42" t="s">
        <v>4</v>
      </c>
      <c r="B52" s="43" t="s">
        <v>17</v>
      </c>
      <c r="C52" s="44"/>
      <c r="D52" s="44">
        <v>0</v>
      </c>
      <c r="E52" s="45">
        <f t="shared" ref="E52:O52" si="4">(D53*(1+$B$15))-E51</f>
        <v>80400</v>
      </c>
      <c r="F52" s="45">
        <f t="shared" si="4"/>
        <v>80802</v>
      </c>
      <c r="G52" s="45">
        <f t="shared" si="4"/>
        <v>81206.009999999995</v>
      </c>
      <c r="H52" s="45">
        <f t="shared" si="4"/>
        <v>81612.040049999981</v>
      </c>
      <c r="I52" s="45">
        <f t="shared" si="4"/>
        <v>82020.100250249961</v>
      </c>
      <c r="J52" s="45">
        <f t="shared" si="4"/>
        <v>82430.200751501208</v>
      </c>
      <c r="K52" s="45">
        <f t="shared" si="4"/>
        <v>82842.3517552587</v>
      </c>
      <c r="L52" s="45">
        <f t="shared" si="4"/>
        <v>83256.563514034991</v>
      </c>
      <c r="M52" s="45">
        <f t="shared" si="4"/>
        <v>83672.846331605164</v>
      </c>
      <c r="N52" s="45">
        <f t="shared" si="4"/>
        <v>84091.210563263172</v>
      </c>
      <c r="O52" s="45">
        <f t="shared" si="4"/>
        <v>84511.666616079485</v>
      </c>
      <c r="P52" s="37"/>
    </row>
    <row r="53" spans="1:16" x14ac:dyDescent="0.2">
      <c r="A53" s="26" t="s">
        <v>29</v>
      </c>
      <c r="B53" s="18" t="s">
        <v>17</v>
      </c>
      <c r="C53" s="24"/>
      <c r="D53" s="28">
        <f>SUM(D50:D52)</f>
        <v>100000</v>
      </c>
      <c r="E53" s="28">
        <f>SUM(E50:E52)</f>
        <v>100500</v>
      </c>
      <c r="F53" s="28">
        <f>SUM(F50:F52)</f>
        <v>101002.5</v>
      </c>
      <c r="G53" s="28">
        <f t="shared" ref="G53:O53" si="5">SUM(G50:G52)</f>
        <v>101507.51249999998</v>
      </c>
      <c r="H53" s="28">
        <f t="shared" si="5"/>
        <v>102015.05006249997</v>
      </c>
      <c r="I53" s="28">
        <f t="shared" si="5"/>
        <v>102525.12531281245</v>
      </c>
      <c r="J53" s="28">
        <f t="shared" si="5"/>
        <v>103037.75093937651</v>
      </c>
      <c r="K53" s="28">
        <f t="shared" si="5"/>
        <v>103552.93969407337</v>
      </c>
      <c r="L53" s="28">
        <f t="shared" si="5"/>
        <v>104070.70439254373</v>
      </c>
      <c r="M53" s="28">
        <f t="shared" si="5"/>
        <v>104591.05791450644</v>
      </c>
      <c r="N53" s="28">
        <f t="shared" si="5"/>
        <v>105114.01320407896</v>
      </c>
      <c r="O53" s="28">
        <f t="shared" si="5"/>
        <v>105639.58327009935</v>
      </c>
      <c r="P53" s="37"/>
    </row>
    <row r="54" spans="1:16" x14ac:dyDescent="0.2">
      <c r="A54" s="26"/>
      <c r="B54" s="18"/>
      <c r="C54" s="24"/>
      <c r="D54" s="24"/>
      <c r="E54" s="24"/>
      <c r="F54" s="24"/>
      <c r="G54" s="24"/>
      <c r="H54" s="24"/>
      <c r="I54" s="24"/>
      <c r="J54" s="24"/>
      <c r="K54" s="24"/>
      <c r="L54" s="24"/>
      <c r="M54" s="24"/>
      <c r="N54" s="24"/>
      <c r="O54" s="24"/>
      <c r="P54" s="37"/>
    </row>
    <row r="55" spans="1:16" x14ac:dyDescent="0.2">
      <c r="A55" s="19" t="s">
        <v>38</v>
      </c>
      <c r="B55" s="20" t="s">
        <v>15</v>
      </c>
      <c r="C55" s="24"/>
      <c r="D55" s="37">
        <v>44136</v>
      </c>
      <c r="E55" s="37">
        <v>44166</v>
      </c>
      <c r="F55" s="37">
        <v>44197</v>
      </c>
      <c r="G55" s="37">
        <v>44228</v>
      </c>
      <c r="H55" s="37">
        <v>44256</v>
      </c>
      <c r="I55" s="37">
        <v>44287</v>
      </c>
      <c r="J55" s="37">
        <v>44317</v>
      </c>
      <c r="K55" s="37">
        <v>44348</v>
      </c>
      <c r="L55" s="37">
        <v>44378</v>
      </c>
      <c r="M55" s="37">
        <v>44409</v>
      </c>
      <c r="N55" s="37">
        <v>44440</v>
      </c>
      <c r="O55" s="37">
        <v>44470</v>
      </c>
      <c r="P55" s="37"/>
    </row>
    <row r="56" spans="1:16" x14ac:dyDescent="0.2">
      <c r="A56" s="26" t="s">
        <v>32</v>
      </c>
      <c r="B56" s="18" t="s">
        <v>16</v>
      </c>
      <c r="C56" s="24"/>
      <c r="D56" s="46">
        <f>D62</f>
        <v>80000000</v>
      </c>
      <c r="E56" s="46">
        <f>E62-D62</f>
        <v>399999.9999999851</v>
      </c>
      <c r="F56" s="46">
        <f t="shared" ref="F56:O56" si="6">F62-E62</f>
        <v>401999.9999999851</v>
      </c>
      <c r="G56" s="46">
        <f t="shared" si="6"/>
        <v>404009.9999999851</v>
      </c>
      <c r="H56" s="46">
        <f t="shared" si="6"/>
        <v>406030.04999999702</v>
      </c>
      <c r="I56" s="46">
        <f t="shared" si="6"/>
        <v>408060.20024998486</v>
      </c>
      <c r="J56" s="46">
        <f t="shared" si="6"/>
        <v>410100.5012512356</v>
      </c>
      <c r="K56" s="46">
        <f t="shared" si="6"/>
        <v>412151.00375749171</v>
      </c>
      <c r="L56" s="46">
        <f t="shared" si="6"/>
        <v>414211.7587762773</v>
      </c>
      <c r="M56" s="46">
        <f t="shared" si="6"/>
        <v>416282.8175701648</v>
      </c>
      <c r="N56" s="46">
        <f t="shared" si="6"/>
        <v>418364.23165801167</v>
      </c>
      <c r="O56" s="46">
        <f t="shared" si="6"/>
        <v>420456.05281630158</v>
      </c>
      <c r="P56" s="37"/>
    </row>
    <row r="57" spans="1:16" x14ac:dyDescent="0.2">
      <c r="A57" s="26"/>
      <c r="B57" s="24"/>
      <c r="C57" s="24"/>
      <c r="D57" s="24"/>
      <c r="E57" s="24"/>
      <c r="F57" s="24"/>
      <c r="G57" s="24"/>
      <c r="H57" s="24"/>
      <c r="I57" s="24"/>
      <c r="J57" s="24"/>
      <c r="K57" s="24"/>
      <c r="L57" s="24"/>
      <c r="M57" s="24"/>
      <c r="N57" s="24"/>
      <c r="O57" s="24"/>
      <c r="P57" s="37"/>
    </row>
    <row r="58" spans="1:16" x14ac:dyDescent="0.2">
      <c r="A58" s="19" t="s">
        <v>36</v>
      </c>
      <c r="B58" s="20" t="s">
        <v>15</v>
      </c>
      <c r="C58" s="18"/>
      <c r="D58" s="37">
        <v>44136</v>
      </c>
      <c r="E58" s="37">
        <v>44166</v>
      </c>
      <c r="F58" s="37">
        <v>44197</v>
      </c>
      <c r="G58" s="37">
        <v>44228</v>
      </c>
      <c r="H58" s="37">
        <v>44256</v>
      </c>
      <c r="I58" s="37">
        <v>44287</v>
      </c>
      <c r="J58" s="37">
        <v>44317</v>
      </c>
      <c r="K58" s="37">
        <v>44348</v>
      </c>
      <c r="L58" s="37">
        <v>44378</v>
      </c>
      <c r="M58" s="37">
        <v>44409</v>
      </c>
      <c r="N58" s="37">
        <v>44440</v>
      </c>
      <c r="O58" s="37">
        <v>44470</v>
      </c>
      <c r="P58" s="37"/>
    </row>
    <row r="59" spans="1:16" x14ac:dyDescent="0.2">
      <c r="A59" s="22" t="s">
        <v>2</v>
      </c>
      <c r="B59" s="18" t="s">
        <v>16</v>
      </c>
      <c r="C59" s="27"/>
      <c r="D59" s="28">
        <v>0</v>
      </c>
      <c r="E59" s="28">
        <v>0</v>
      </c>
      <c r="F59" s="28">
        <v>0</v>
      </c>
      <c r="G59" s="28">
        <v>0</v>
      </c>
      <c r="H59" s="28">
        <v>0</v>
      </c>
      <c r="I59" s="28">
        <v>0</v>
      </c>
      <c r="J59" s="28">
        <v>0</v>
      </c>
      <c r="K59" s="28">
        <v>0</v>
      </c>
      <c r="L59" s="28">
        <v>0</v>
      </c>
      <c r="M59" s="28">
        <v>0</v>
      </c>
      <c r="N59" s="28">
        <v>0</v>
      </c>
      <c r="O59" s="28">
        <v>0</v>
      </c>
      <c r="P59" s="37"/>
    </row>
    <row r="60" spans="1:16" x14ac:dyDescent="0.2">
      <c r="A60" s="26" t="s">
        <v>3</v>
      </c>
      <c r="B60" s="18" t="s">
        <v>16</v>
      </c>
      <c r="C60" s="27"/>
      <c r="D60" s="28">
        <f>$B$13</f>
        <v>80000000</v>
      </c>
      <c r="E60" s="25">
        <f>(D62*(1+$B$15)*(1-$B$16))</f>
        <v>16079999.999999993</v>
      </c>
      <c r="F60" s="25">
        <f>(E62*(1+$B$15)*(1-$B$16))</f>
        <v>16160399.999999991</v>
      </c>
      <c r="G60" s="25">
        <f t="shared" ref="G60:O60" si="7">(F62*(1+$B$15)*(1-$B$16))</f>
        <v>16241201.999999987</v>
      </c>
      <c r="H60" s="25">
        <f t="shared" si="7"/>
        <v>16322408.009999987</v>
      </c>
      <c r="I60" s="25">
        <f t="shared" si="7"/>
        <v>16404020.050049983</v>
      </c>
      <c r="J60" s="25">
        <f t="shared" si="7"/>
        <v>16486040.150300231</v>
      </c>
      <c r="K60" s="25">
        <f t="shared" si="7"/>
        <v>16568470.351051729</v>
      </c>
      <c r="L60" s="25">
        <f t="shared" si="7"/>
        <v>16651312.702806985</v>
      </c>
      <c r="M60" s="25">
        <f t="shared" si="7"/>
        <v>16734569.266321018</v>
      </c>
      <c r="N60" s="25">
        <f t="shared" si="7"/>
        <v>16818242.112652618</v>
      </c>
      <c r="O60" s="25">
        <f t="shared" si="7"/>
        <v>16902333.323215879</v>
      </c>
      <c r="P60" s="37"/>
    </row>
    <row r="61" spans="1:16" x14ac:dyDescent="0.2">
      <c r="A61" s="42" t="s">
        <v>4</v>
      </c>
      <c r="B61" s="47" t="s">
        <v>16</v>
      </c>
      <c r="C61" s="48"/>
      <c r="D61" s="44">
        <v>0</v>
      </c>
      <c r="E61" s="45">
        <f t="shared" ref="E61:O61" si="8">(D62*(1+$B$15))-E60</f>
        <v>64319999.999999993</v>
      </c>
      <c r="F61" s="45">
        <f t="shared" si="8"/>
        <v>64641599.999999978</v>
      </c>
      <c r="G61" s="45">
        <f t="shared" si="8"/>
        <v>64964807.99999997</v>
      </c>
      <c r="H61" s="45">
        <f t="shared" si="8"/>
        <v>65289632.039999962</v>
      </c>
      <c r="I61" s="45">
        <f t="shared" si="8"/>
        <v>65616080.200199954</v>
      </c>
      <c r="J61" s="45">
        <f t="shared" si="8"/>
        <v>65944160.601200938</v>
      </c>
      <c r="K61" s="45">
        <f t="shared" si="8"/>
        <v>66273881.404206932</v>
      </c>
      <c r="L61" s="45">
        <f t="shared" si="8"/>
        <v>66605250.811227955</v>
      </c>
      <c r="M61" s="45">
        <f t="shared" si="8"/>
        <v>66938277.065284088</v>
      </c>
      <c r="N61" s="45">
        <f t="shared" si="8"/>
        <v>67272968.450610504</v>
      </c>
      <c r="O61" s="45">
        <f t="shared" si="8"/>
        <v>67609333.292863548</v>
      </c>
      <c r="P61" s="37"/>
    </row>
    <row r="62" spans="1:16" x14ac:dyDescent="0.2">
      <c r="A62" s="26" t="s">
        <v>30</v>
      </c>
      <c r="B62" s="18" t="s">
        <v>16</v>
      </c>
      <c r="C62" s="27"/>
      <c r="D62" s="28">
        <f>SUM(D59:D61)</f>
        <v>80000000</v>
      </c>
      <c r="E62" s="28">
        <f>SUM(E59:E61)</f>
        <v>80399999.999999985</v>
      </c>
      <c r="F62" s="28">
        <f>SUM(F59:F61)</f>
        <v>80801999.99999997</v>
      </c>
      <c r="G62" s="28">
        <f t="shared" ref="G62:O62" si="9">SUM(G59:G61)</f>
        <v>81206009.999999955</v>
      </c>
      <c r="H62" s="28">
        <f t="shared" si="9"/>
        <v>81612040.049999952</v>
      </c>
      <c r="I62" s="28">
        <f t="shared" si="9"/>
        <v>82020100.250249937</v>
      </c>
      <c r="J62" s="28">
        <f t="shared" si="9"/>
        <v>82430200.751501173</v>
      </c>
      <c r="K62" s="28">
        <f t="shared" si="9"/>
        <v>82842351.755258664</v>
      </c>
      <c r="L62" s="28">
        <f t="shared" si="9"/>
        <v>83256563.514034942</v>
      </c>
      <c r="M62" s="28">
        <f t="shared" si="9"/>
        <v>83672846.331605107</v>
      </c>
      <c r="N62" s="28">
        <f t="shared" si="9"/>
        <v>84091210.563263118</v>
      </c>
      <c r="O62" s="28">
        <f t="shared" si="9"/>
        <v>84511666.61607942</v>
      </c>
      <c r="P62" s="37"/>
    </row>
    <row r="63" spans="1:16" x14ac:dyDescent="0.2">
      <c r="A63" s="26"/>
      <c r="B63" s="24"/>
      <c r="C63" s="24"/>
      <c r="D63" s="24"/>
      <c r="E63" s="24"/>
      <c r="F63" s="24"/>
      <c r="G63" s="24"/>
      <c r="H63" s="24"/>
      <c r="I63" s="24"/>
      <c r="J63" s="24"/>
      <c r="K63" s="24"/>
      <c r="L63" s="24"/>
      <c r="M63" s="24"/>
      <c r="N63" s="24"/>
      <c r="O63" s="24"/>
      <c r="P63" s="37"/>
    </row>
    <row r="64" spans="1:16" x14ac:dyDescent="0.2">
      <c r="A64" s="19" t="s">
        <v>35</v>
      </c>
      <c r="B64" s="29" t="s">
        <v>15</v>
      </c>
      <c r="C64" s="20" t="s">
        <v>18</v>
      </c>
      <c r="D64" s="37">
        <v>44136</v>
      </c>
      <c r="E64" s="37">
        <v>44166</v>
      </c>
      <c r="F64" s="37">
        <v>44197</v>
      </c>
      <c r="G64" s="37">
        <v>44228</v>
      </c>
      <c r="H64" s="37">
        <v>44256</v>
      </c>
      <c r="I64" s="37">
        <v>44287</v>
      </c>
      <c r="J64" s="37">
        <v>44317</v>
      </c>
      <c r="K64" s="37">
        <v>44348</v>
      </c>
      <c r="L64" s="37">
        <v>44378</v>
      </c>
      <c r="M64" s="37">
        <v>44409</v>
      </c>
      <c r="N64" s="37">
        <v>44440</v>
      </c>
      <c r="O64" s="37">
        <v>44470</v>
      </c>
      <c r="P64" s="37" t="s">
        <v>39</v>
      </c>
    </row>
    <row r="65" spans="1:16" x14ac:dyDescent="0.2">
      <c r="A65" s="26" t="s">
        <v>19</v>
      </c>
      <c r="B65" s="24" t="s">
        <v>21</v>
      </c>
      <c r="C65" s="49">
        <f>Pricing!D17</f>
        <v>0.01</v>
      </c>
      <c r="D65" s="46">
        <f>$C65*D56/1000</f>
        <v>800</v>
      </c>
      <c r="E65" s="46">
        <f t="shared" ref="E65:O65" si="10">$C65*E56/1000</f>
        <v>3.9999999999998512</v>
      </c>
      <c r="F65" s="46">
        <f t="shared" si="10"/>
        <v>4.0199999999998512</v>
      </c>
      <c r="G65" s="46">
        <f t="shared" si="10"/>
        <v>4.0400999999998515</v>
      </c>
      <c r="H65" s="46">
        <f t="shared" si="10"/>
        <v>4.0603004999999701</v>
      </c>
      <c r="I65" s="46">
        <f t="shared" si="10"/>
        <v>4.0806020024998491</v>
      </c>
      <c r="J65" s="46">
        <f t="shared" si="10"/>
        <v>4.1010050125123563</v>
      </c>
      <c r="K65" s="46">
        <f t="shared" si="10"/>
        <v>4.1215100375749172</v>
      </c>
      <c r="L65" s="46">
        <f t="shared" si="10"/>
        <v>4.1421175877627725</v>
      </c>
      <c r="M65" s="46">
        <f t="shared" si="10"/>
        <v>4.1628281757016481</v>
      </c>
      <c r="N65" s="46">
        <f t="shared" si="10"/>
        <v>4.1836423165801166</v>
      </c>
      <c r="O65" s="46">
        <f t="shared" si="10"/>
        <v>4.2045605281630163</v>
      </c>
      <c r="P65" s="46"/>
    </row>
    <row r="66" spans="1:16" x14ac:dyDescent="0.2">
      <c r="A66" s="26" t="s">
        <v>20</v>
      </c>
      <c r="B66" s="24" t="s">
        <v>22</v>
      </c>
      <c r="C66" s="24">
        <f>Pricing!C18</f>
        <v>2.5000000000000001E-3</v>
      </c>
      <c r="D66" s="28">
        <f>$C66*(D61+D60)/1000</f>
        <v>200</v>
      </c>
      <c r="E66" s="28">
        <f>$C66*(E61+E60)/1000</f>
        <v>200.99999999999997</v>
      </c>
      <c r="F66" s="28">
        <f>$C66*(F61+F60)/1000</f>
        <v>202.00499999999994</v>
      </c>
      <c r="G66" s="28">
        <f t="shared" ref="G66:O66" si="11">$C66*(G61+G60)/1000</f>
        <v>203.01502499999989</v>
      </c>
      <c r="H66" s="28">
        <f t="shared" si="11"/>
        <v>204.03010012499988</v>
      </c>
      <c r="I66" s="28">
        <f t="shared" si="11"/>
        <v>205.05025062562484</v>
      </c>
      <c r="J66" s="28">
        <f t="shared" si="11"/>
        <v>206.07550187875293</v>
      </c>
      <c r="K66" s="28">
        <f t="shared" si="11"/>
        <v>207.10587938814666</v>
      </c>
      <c r="L66" s="28">
        <f t="shared" si="11"/>
        <v>208.14140878508735</v>
      </c>
      <c r="M66" s="28">
        <f t="shared" si="11"/>
        <v>209.18211582901276</v>
      </c>
      <c r="N66" s="28">
        <f t="shared" si="11"/>
        <v>210.2280264081578</v>
      </c>
      <c r="O66" s="28">
        <f t="shared" si="11"/>
        <v>211.27916654019856</v>
      </c>
      <c r="P66" s="28"/>
    </row>
    <row r="67" spans="1:16" x14ac:dyDescent="0.2">
      <c r="A67" s="26" t="s">
        <v>23</v>
      </c>
      <c r="B67" s="24" t="s">
        <v>26</v>
      </c>
      <c r="C67" s="27">
        <f>INDEX(Pricing!$A$16:$D$20,MATCH("S3-Standard",Pricing!$A$16:$A$20,0),2)</f>
        <v>2.3E-2</v>
      </c>
      <c r="D67" s="28">
        <f t="shared" ref="D67:F68" si="12">$C67*D50</f>
        <v>0</v>
      </c>
      <c r="E67" s="28">
        <f t="shared" si="12"/>
        <v>0</v>
      </c>
      <c r="F67" s="28">
        <f t="shared" si="12"/>
        <v>0</v>
      </c>
      <c r="G67" s="28">
        <f t="shared" ref="G67:O67" si="13">$C67*G50</f>
        <v>0</v>
      </c>
      <c r="H67" s="28">
        <f t="shared" si="13"/>
        <v>0</v>
      </c>
      <c r="I67" s="28">
        <f t="shared" si="13"/>
        <v>0</v>
      </c>
      <c r="J67" s="28">
        <f t="shared" si="13"/>
        <v>0</v>
      </c>
      <c r="K67" s="28">
        <f t="shared" si="13"/>
        <v>0</v>
      </c>
      <c r="L67" s="28">
        <f t="shared" si="13"/>
        <v>0</v>
      </c>
      <c r="M67" s="28">
        <f t="shared" si="13"/>
        <v>0</v>
      </c>
      <c r="N67" s="28">
        <f t="shared" si="13"/>
        <v>0</v>
      </c>
      <c r="O67" s="28">
        <f t="shared" si="13"/>
        <v>0</v>
      </c>
      <c r="P67" s="28"/>
    </row>
    <row r="68" spans="1:16" x14ac:dyDescent="0.2">
      <c r="A68" s="24" t="s">
        <v>24</v>
      </c>
      <c r="B68" s="24" t="s">
        <v>26</v>
      </c>
      <c r="C68" s="27">
        <f>INDEX(Pricing!$A$16:$D$20,MATCH("S3-Intelligent-Frequent",Pricing!$A$16:$A$20,0),2)</f>
        <v>2.3E-2</v>
      </c>
      <c r="D68" s="28">
        <f t="shared" si="12"/>
        <v>2300</v>
      </c>
      <c r="E68" s="28">
        <f t="shared" si="12"/>
        <v>462.29999999999984</v>
      </c>
      <c r="F68" s="28">
        <f t="shared" si="12"/>
        <v>464.61149999999981</v>
      </c>
      <c r="G68" s="28">
        <f t="shared" ref="G68:O68" si="14">$C68*G51</f>
        <v>466.93455749999981</v>
      </c>
      <c r="H68" s="28">
        <f t="shared" si="14"/>
        <v>469.26923028749974</v>
      </c>
      <c r="I68" s="28">
        <f t="shared" si="14"/>
        <v>471.61557643893718</v>
      </c>
      <c r="J68" s="28">
        <f t="shared" si="14"/>
        <v>473.97365432113185</v>
      </c>
      <c r="K68" s="28">
        <f t="shared" si="14"/>
        <v>476.34352259273743</v>
      </c>
      <c r="L68" s="28">
        <f t="shared" si="14"/>
        <v>478.72524020570103</v>
      </c>
      <c r="M68" s="28">
        <f t="shared" si="14"/>
        <v>481.11886640672952</v>
      </c>
      <c r="N68" s="28">
        <f t="shared" si="14"/>
        <v>483.52446073876314</v>
      </c>
      <c r="O68" s="28">
        <f t="shared" si="14"/>
        <v>485.94208304245689</v>
      </c>
      <c r="P68" s="28"/>
    </row>
    <row r="69" spans="1:16" x14ac:dyDescent="0.2">
      <c r="A69" s="44" t="s">
        <v>25</v>
      </c>
      <c r="B69" s="44" t="s">
        <v>26</v>
      </c>
      <c r="C69" s="48">
        <f>INDEX(Pricing!$A$16:$D$20,MATCH("S3-Intelligent-Infrequent",Pricing!$A$16:$A$20,0),2)</f>
        <v>1.2500000000000001E-2</v>
      </c>
      <c r="D69" s="45">
        <f>$C69*D61</f>
        <v>0</v>
      </c>
      <c r="E69" s="45">
        <f>$C69*E52</f>
        <v>1005</v>
      </c>
      <c r="F69" s="45">
        <f>$C69*F52</f>
        <v>1010.0250000000001</v>
      </c>
      <c r="G69" s="45">
        <f t="shared" ref="G69:O69" si="15">$C69*G52</f>
        <v>1015.075125</v>
      </c>
      <c r="H69" s="45">
        <f t="shared" si="15"/>
        <v>1020.1505006249998</v>
      </c>
      <c r="I69" s="45">
        <f t="shared" si="15"/>
        <v>1025.2512531281245</v>
      </c>
      <c r="J69" s="45">
        <f t="shared" si="15"/>
        <v>1030.3775093937652</v>
      </c>
      <c r="K69" s="45">
        <f t="shared" si="15"/>
        <v>1035.5293969407337</v>
      </c>
      <c r="L69" s="45">
        <f t="shared" si="15"/>
        <v>1040.7070439254373</v>
      </c>
      <c r="M69" s="45">
        <f t="shared" si="15"/>
        <v>1045.9105791450645</v>
      </c>
      <c r="N69" s="45">
        <f t="shared" si="15"/>
        <v>1051.1401320407897</v>
      </c>
      <c r="O69" s="45">
        <f t="shared" si="15"/>
        <v>1056.3958327009937</v>
      </c>
      <c r="P69" s="45"/>
    </row>
    <row r="70" spans="1:16" ht="17" thickBot="1" x14ac:dyDescent="0.25">
      <c r="A70" s="51" t="s">
        <v>27</v>
      </c>
      <c r="B70" s="51" t="s">
        <v>14</v>
      </c>
      <c r="C70" s="51"/>
      <c r="D70" s="52">
        <f>SUM(D65:D69)</f>
        <v>3300</v>
      </c>
      <c r="E70" s="52">
        <f>SUM(E65:E69)</f>
        <v>1672.2999999999997</v>
      </c>
      <c r="F70" s="52">
        <f>SUM(F65:F69)</f>
        <v>1680.6614999999997</v>
      </c>
      <c r="G70" s="52">
        <f t="shared" ref="G70:O70" si="16">SUM(G65:G69)</f>
        <v>1689.0648074999995</v>
      </c>
      <c r="H70" s="52">
        <f t="shared" si="16"/>
        <v>1697.5101315374995</v>
      </c>
      <c r="I70" s="52">
        <f t="shared" si="16"/>
        <v>1705.9976821951864</v>
      </c>
      <c r="J70" s="52">
        <f t="shared" si="16"/>
        <v>1714.5276706061622</v>
      </c>
      <c r="K70" s="52">
        <f t="shared" si="16"/>
        <v>1723.1003089591927</v>
      </c>
      <c r="L70" s="52">
        <f t="shared" si="16"/>
        <v>1731.7158105039885</v>
      </c>
      <c r="M70" s="52">
        <f t="shared" si="16"/>
        <v>1740.3743895565085</v>
      </c>
      <c r="N70" s="52">
        <f t="shared" si="16"/>
        <v>1749.0762615042909</v>
      </c>
      <c r="O70" s="52">
        <f t="shared" si="16"/>
        <v>1757.8216428118121</v>
      </c>
      <c r="P70" s="50">
        <f>SUM(D70:O70)</f>
        <v>22162.150205174636</v>
      </c>
    </row>
    <row r="71" spans="1:16" ht="17" thickTop="1" x14ac:dyDescent="0.2"/>
    <row r="85" spans="1:13" x14ac:dyDescent="0.2">
      <c r="A85" s="1" t="s">
        <v>40</v>
      </c>
    </row>
    <row r="86" spans="1:13" x14ac:dyDescent="0.2">
      <c r="A86" s="30" t="s">
        <v>41</v>
      </c>
      <c r="B86" s="31">
        <v>44136</v>
      </c>
      <c r="C86" s="31">
        <v>44166</v>
      </c>
      <c r="D86" s="31">
        <v>44197</v>
      </c>
      <c r="E86" s="31">
        <v>44228</v>
      </c>
      <c r="F86" s="31">
        <v>44256</v>
      </c>
      <c r="G86" s="31">
        <v>44287</v>
      </c>
      <c r="H86" s="31">
        <v>44317</v>
      </c>
      <c r="I86" s="31">
        <v>44348</v>
      </c>
      <c r="J86" s="31">
        <v>44378</v>
      </c>
      <c r="K86" s="31">
        <v>44409</v>
      </c>
      <c r="L86" s="31">
        <v>44440</v>
      </c>
      <c r="M86" s="31">
        <v>44470</v>
      </c>
    </row>
    <row r="87" spans="1:13" x14ac:dyDescent="0.2">
      <c r="A87" s="32" t="s">
        <v>43</v>
      </c>
      <c r="B87" s="33">
        <f>D45</f>
        <v>2300</v>
      </c>
      <c r="C87" s="33">
        <f t="shared" ref="C87:M87" si="17">E45</f>
        <v>2311.4999999999995</v>
      </c>
      <c r="D87" s="33">
        <f t="shared" si="17"/>
        <v>2323.0574999999994</v>
      </c>
      <c r="E87" s="33">
        <f t="shared" si="17"/>
        <v>2334.6727874999988</v>
      </c>
      <c r="F87" s="33">
        <f t="shared" si="17"/>
        <v>2346.3461514374985</v>
      </c>
      <c r="G87" s="33">
        <f t="shared" si="17"/>
        <v>2358.0778821946856</v>
      </c>
      <c r="H87" s="33">
        <f t="shared" si="17"/>
        <v>2369.8682716056587</v>
      </c>
      <c r="I87" s="33">
        <f t="shared" si="17"/>
        <v>2381.7176129636869</v>
      </c>
      <c r="J87" s="33">
        <f t="shared" si="17"/>
        <v>2393.626201028505</v>
      </c>
      <c r="K87" s="33">
        <f t="shared" si="17"/>
        <v>2405.5943320336473</v>
      </c>
      <c r="L87" s="33">
        <f t="shared" si="17"/>
        <v>2417.6223036938154</v>
      </c>
      <c r="M87" s="33">
        <f t="shared" si="17"/>
        <v>2429.7104152122843</v>
      </c>
    </row>
    <row r="88" spans="1:13" x14ac:dyDescent="0.2">
      <c r="A88" s="32" t="s">
        <v>44</v>
      </c>
      <c r="B88" s="33">
        <f>D70</f>
        <v>3300</v>
      </c>
      <c r="C88" s="33">
        <f t="shared" ref="C88:M88" si="18">E70</f>
        <v>1672.2999999999997</v>
      </c>
      <c r="D88" s="33">
        <f t="shared" si="18"/>
        <v>1680.6614999999997</v>
      </c>
      <c r="E88" s="33">
        <f t="shared" si="18"/>
        <v>1689.0648074999995</v>
      </c>
      <c r="F88" s="33">
        <f t="shared" si="18"/>
        <v>1697.5101315374995</v>
      </c>
      <c r="G88" s="33">
        <f t="shared" si="18"/>
        <v>1705.9976821951864</v>
      </c>
      <c r="H88" s="33">
        <f t="shared" si="18"/>
        <v>1714.5276706061622</v>
      </c>
      <c r="I88" s="33">
        <f t="shared" si="18"/>
        <v>1723.1003089591927</v>
      </c>
      <c r="J88" s="33">
        <f t="shared" si="18"/>
        <v>1731.7158105039885</v>
      </c>
      <c r="K88" s="33">
        <f t="shared" si="18"/>
        <v>1740.3743895565085</v>
      </c>
      <c r="L88" s="33">
        <f t="shared" si="18"/>
        <v>1749.0762615042909</v>
      </c>
      <c r="M88" s="33">
        <f t="shared" si="18"/>
        <v>1757.8216428118121</v>
      </c>
    </row>
    <row r="89" spans="1:13" x14ac:dyDescent="0.2">
      <c r="A89" s="32"/>
      <c r="B89" s="32"/>
      <c r="C89" s="32"/>
      <c r="D89" s="32"/>
      <c r="E89" s="32"/>
      <c r="F89" s="32"/>
      <c r="G89" s="32"/>
      <c r="H89" s="32"/>
      <c r="I89" s="32"/>
      <c r="J89" s="32"/>
      <c r="K89" s="32"/>
      <c r="L89" s="32"/>
      <c r="M89" s="32"/>
    </row>
    <row r="90" spans="1:13" x14ac:dyDescent="0.2">
      <c r="A90" s="30" t="s">
        <v>42</v>
      </c>
      <c r="B90" s="31">
        <v>44136</v>
      </c>
      <c r="C90" s="31">
        <v>44166</v>
      </c>
      <c r="D90" s="31">
        <v>44197</v>
      </c>
      <c r="E90" s="31">
        <v>44228</v>
      </c>
      <c r="F90" s="31">
        <v>44256</v>
      </c>
      <c r="G90" s="31">
        <v>44287</v>
      </c>
      <c r="H90" s="31">
        <v>44317</v>
      </c>
      <c r="I90" s="31">
        <v>44348</v>
      </c>
      <c r="J90" s="31">
        <v>44378</v>
      </c>
      <c r="K90" s="31">
        <v>44409</v>
      </c>
      <c r="L90" s="31">
        <v>44440</v>
      </c>
      <c r="M90" s="31">
        <v>44470</v>
      </c>
    </row>
    <row r="91" spans="1:13" x14ac:dyDescent="0.2">
      <c r="A91" s="32" t="s">
        <v>43</v>
      </c>
      <c r="B91" s="33">
        <f>B87</f>
        <v>2300</v>
      </c>
      <c r="C91" s="33">
        <f>B91+C87</f>
        <v>4611.5</v>
      </c>
      <c r="D91" s="33">
        <f t="shared" ref="D91:M91" si="19">C91+D87</f>
        <v>6934.557499999999</v>
      </c>
      <c r="E91" s="33">
        <f t="shared" si="19"/>
        <v>9269.2302874999987</v>
      </c>
      <c r="F91" s="33">
        <f t="shared" si="19"/>
        <v>11615.576438937496</v>
      </c>
      <c r="G91" s="33">
        <f t="shared" si="19"/>
        <v>13973.654321132182</v>
      </c>
      <c r="H91" s="33">
        <f t="shared" si="19"/>
        <v>16343.522592737841</v>
      </c>
      <c r="I91" s="33">
        <f t="shared" si="19"/>
        <v>18725.240205701528</v>
      </c>
      <c r="J91" s="33">
        <f t="shared" si="19"/>
        <v>21118.866406730034</v>
      </c>
      <c r="K91" s="33">
        <f t="shared" si="19"/>
        <v>23524.460738763682</v>
      </c>
      <c r="L91" s="33">
        <f t="shared" si="19"/>
        <v>25942.083042457496</v>
      </c>
      <c r="M91" s="33">
        <f t="shared" si="19"/>
        <v>28371.793457669781</v>
      </c>
    </row>
    <row r="92" spans="1:13" x14ac:dyDescent="0.2">
      <c r="A92" s="32" t="s">
        <v>44</v>
      </c>
      <c r="B92" s="33">
        <f>B88</f>
        <v>3300</v>
      </c>
      <c r="C92" s="33">
        <f>B92+C88</f>
        <v>4972.2999999999993</v>
      </c>
      <c r="D92" s="33">
        <f t="shared" ref="D92:M92" si="20">C92+D88</f>
        <v>6652.9614999999994</v>
      </c>
      <c r="E92" s="33">
        <f t="shared" si="20"/>
        <v>8342.0263074999984</v>
      </c>
      <c r="F92" s="33">
        <f t="shared" si="20"/>
        <v>10039.536439037498</v>
      </c>
      <c r="G92" s="33">
        <f t="shared" si="20"/>
        <v>11745.534121232684</v>
      </c>
      <c r="H92" s="33">
        <f t="shared" si="20"/>
        <v>13460.061791838845</v>
      </c>
      <c r="I92" s="33">
        <f t="shared" si="20"/>
        <v>15183.162100798037</v>
      </c>
      <c r="J92" s="33">
        <f t="shared" si="20"/>
        <v>16914.877911302025</v>
      </c>
      <c r="K92" s="33">
        <f t="shared" si="20"/>
        <v>18655.252300858534</v>
      </c>
      <c r="L92" s="33">
        <f t="shared" si="20"/>
        <v>20404.328562362825</v>
      </c>
      <c r="M92" s="33">
        <f t="shared" si="20"/>
        <v>22162.150205174636</v>
      </c>
    </row>
  </sheetData>
  <phoneticPr fontId="9"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35C-9670-2145-841A-9836393340FB}">
  <dimension ref="A3:G20"/>
  <sheetViews>
    <sheetView zoomScale="150" zoomScaleNormal="150" workbookViewId="0">
      <selection activeCell="D17" sqref="D17"/>
    </sheetView>
  </sheetViews>
  <sheetFormatPr baseColWidth="10" defaultRowHeight="16" x14ac:dyDescent="0.2"/>
  <cols>
    <col min="1" max="1" width="22.1640625" style="1" bestFit="1" customWidth="1"/>
    <col min="2" max="2" width="14.6640625" style="1" customWidth="1"/>
    <col min="3" max="3" width="21.6640625" style="1" customWidth="1"/>
    <col min="4" max="4" width="25.33203125" style="1" customWidth="1"/>
    <col min="5" max="5" width="27.6640625" style="1" bestFit="1" customWidth="1"/>
    <col min="6" max="6" width="31.5" style="1" bestFit="1" customWidth="1"/>
    <col min="7" max="7" width="19.5" style="1" bestFit="1" customWidth="1"/>
    <col min="8" max="16384" width="10.83203125" style="1"/>
  </cols>
  <sheetData>
    <row r="3" spans="1:7" x14ac:dyDescent="0.2">
      <c r="A3" s="2"/>
    </row>
    <row r="4" spans="1:7" x14ac:dyDescent="0.2">
      <c r="A4" s="2"/>
    </row>
    <row r="5" spans="1:7" x14ac:dyDescent="0.2">
      <c r="A5" s="2"/>
    </row>
    <row r="6" spans="1:7" x14ac:dyDescent="0.2">
      <c r="A6" s="2"/>
    </row>
    <row r="7" spans="1:7" x14ac:dyDescent="0.2">
      <c r="A7" s="2"/>
    </row>
    <row r="8" spans="1:7" x14ac:dyDescent="0.2">
      <c r="A8" s="2"/>
    </row>
    <row r="9" spans="1:7" x14ac:dyDescent="0.2">
      <c r="A9" s="2"/>
    </row>
    <row r="10" spans="1:7" x14ac:dyDescent="0.2">
      <c r="A10" s="2"/>
    </row>
    <row r="11" spans="1:7" x14ac:dyDescent="0.2">
      <c r="A11" s="2"/>
    </row>
    <row r="12" spans="1:7" x14ac:dyDescent="0.2">
      <c r="A12" s="2"/>
    </row>
    <row r="13" spans="1:7" x14ac:dyDescent="0.2">
      <c r="A13" s="2"/>
    </row>
    <row r="15" spans="1:7" ht="34" x14ac:dyDescent="0.2">
      <c r="A15" s="7" t="s">
        <v>7</v>
      </c>
      <c r="B15" s="9" t="s">
        <v>6</v>
      </c>
      <c r="C15" s="9" t="s">
        <v>33</v>
      </c>
      <c r="D15" s="9" t="s">
        <v>11</v>
      </c>
      <c r="E15" s="4" t="s">
        <v>5</v>
      </c>
      <c r="F15" s="5" t="s">
        <v>8</v>
      </c>
      <c r="G15" s="2" t="s">
        <v>9</v>
      </c>
    </row>
    <row r="16" spans="1:7" x14ac:dyDescent="0.2">
      <c r="A16" s="8" t="s">
        <v>2</v>
      </c>
      <c r="B16" s="8">
        <v>2.3E-2</v>
      </c>
      <c r="C16" s="11" t="s">
        <v>12</v>
      </c>
      <c r="D16" s="11" t="s">
        <v>12</v>
      </c>
      <c r="E16" s="6">
        <v>5.0000000000000001E-3</v>
      </c>
      <c r="F16" s="1">
        <v>4.0000000000000002E-4</v>
      </c>
      <c r="G16" s="1">
        <v>0</v>
      </c>
    </row>
    <row r="17" spans="1:7" x14ac:dyDescent="0.2">
      <c r="A17" s="8" t="s">
        <v>13</v>
      </c>
      <c r="B17" s="11" t="s">
        <v>12</v>
      </c>
      <c r="C17" s="11" t="s">
        <v>12</v>
      </c>
      <c r="D17" s="12">
        <v>0.01</v>
      </c>
      <c r="E17" s="13" t="s">
        <v>12</v>
      </c>
      <c r="F17" s="13" t="s">
        <v>12</v>
      </c>
      <c r="G17" s="13" t="s">
        <v>12</v>
      </c>
    </row>
    <row r="18" spans="1:7" x14ac:dyDescent="0.2">
      <c r="A18" s="8" t="s">
        <v>3</v>
      </c>
      <c r="B18" s="8">
        <v>2.3E-2</v>
      </c>
      <c r="C18" s="8">
        <f>0.0025</f>
        <v>2.5000000000000001E-3</v>
      </c>
      <c r="D18" s="11" t="s">
        <v>12</v>
      </c>
      <c r="E18" s="6">
        <v>5.0000000000000001E-3</v>
      </c>
      <c r="F18" s="1">
        <v>4.0000000000000002E-4</v>
      </c>
      <c r="G18" s="1">
        <v>0</v>
      </c>
    </row>
    <row r="19" spans="1:7" x14ac:dyDescent="0.2">
      <c r="A19" s="8" t="s">
        <v>4</v>
      </c>
      <c r="B19" s="8">
        <v>1.2500000000000001E-2</v>
      </c>
      <c r="C19" s="8">
        <f>0.0025</f>
        <v>2.5000000000000001E-3</v>
      </c>
      <c r="D19" s="11" t="s">
        <v>12</v>
      </c>
      <c r="E19" s="6">
        <v>5.0000000000000001E-3</v>
      </c>
      <c r="F19" s="1">
        <v>4.0000000000000002E-4</v>
      </c>
      <c r="G19" s="1">
        <v>0</v>
      </c>
    </row>
    <row r="20" spans="1:7" x14ac:dyDescent="0.2">
      <c r="A20" s="8" t="s">
        <v>10</v>
      </c>
      <c r="B20" s="8">
        <v>1.2500000000000001E-2</v>
      </c>
      <c r="C20" s="11" t="s">
        <v>12</v>
      </c>
      <c r="D20" s="8">
        <v>0.01</v>
      </c>
      <c r="E20" s="1">
        <v>0.01</v>
      </c>
      <c r="F20" s="1">
        <v>0.01</v>
      </c>
      <c r="G20" s="10">
        <v>0.01</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Pricing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2020-11-10T17:25:22Z</dcterms:created>
  <dcterms:modified xsi:type="dcterms:W3CDTF">2020-11-10T19:54:48Z</dcterms:modified>
</cp:coreProperties>
</file>