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TECON001 Main Page" sheetId="1" r:id="rId4"/>
    <sheet state="visible" name="SITECON002 External Analytics" sheetId="2" r:id="rId5"/>
    <sheet state="visible" name="SITECON003 Internal Analytics" sheetId="3" r:id="rId6"/>
    <sheet state="visible" name="SITECON004 Marketing &amp; Advertis" sheetId="4" r:id="rId7"/>
    <sheet state="visible" name="SITECON005 Listing Optimization" sheetId="5" r:id="rId8"/>
    <sheet state="visible" name="SITECON006 Product Analysis" sheetId="6" r:id="rId9"/>
    <sheet state="visible" name="SITECON007 Category Analysis" sheetId="7" r:id="rId10"/>
    <sheet state="visible" name="SITECON008 Trend Analysis" sheetId="8" r:id="rId11"/>
    <sheet state="visible" name="SITECON009 Competitor Analysis" sheetId="9" r:id="rId12"/>
    <sheet state="visible" name="SITECON024 Blog main" sheetId="10" r:id="rId13"/>
    <sheet state="visible" name="SITECON025 Blog article" sheetId="11" r:id="rId14"/>
    <sheet state="visible" name="SITECON027 About Us" sheetId="12" r:id="rId15"/>
    <sheet state="visible" name="SITECON029 Contact Us" sheetId="13" r:id="rId16"/>
    <sheet state="visible" name="SITECON030 Privacy Policy" sheetId="14" r:id="rId17"/>
    <sheet state="visible" name="SITECON033 Assessment" sheetId="15" r:id="rId18"/>
  </sheets>
  <definedNames>
    <definedName hidden="1" localSheetId="0" name="_xlnm._FilterDatabase">'SITECON001 Main Page'!$A$1:$H$120</definedName>
    <definedName hidden="1" localSheetId="1" name="_xlnm._FilterDatabase">'SITECON002 External Analytics'!$A$1:$H$112</definedName>
    <definedName hidden="1" localSheetId="2" name="_xlnm._FilterDatabase">'SITECON003 Internal Analytics'!$A$1:$H$36</definedName>
    <definedName hidden="1" localSheetId="3" name="_xlnm._FilterDatabase">'SITECON004 Marketing &amp; Advertis'!$A$1:$H$36</definedName>
    <definedName hidden="1" localSheetId="4" name="_xlnm._FilterDatabase">'SITECON005 Listing Optimization'!$A$1:$H$36</definedName>
    <definedName hidden="1" localSheetId="5" name="_xlnm._FilterDatabase">'SITECON006 Product Analysis'!$A$1:$H$88</definedName>
    <definedName hidden="1" localSheetId="6" name="_xlnm._FilterDatabase">'SITECON007 Category Analysis'!$A$1:$H$88</definedName>
    <definedName hidden="1" localSheetId="7" name="_xlnm._FilterDatabase">'SITECON008 Trend Analysis'!$A$1:$H$89</definedName>
    <definedName hidden="1" localSheetId="8" name="_xlnm._FilterDatabase">'SITECON009 Competitor Analysis'!$A$1:$H$88</definedName>
    <definedName hidden="1" localSheetId="9" name="_xlnm._FilterDatabase">'SITECON024 Blog main'!$A$1:$H$43</definedName>
    <definedName hidden="1" localSheetId="10" name="_xlnm._FilterDatabase">'SITECON025 Blog article'!$A$1:$H$38</definedName>
    <definedName hidden="1" localSheetId="11" name="_xlnm._FilterDatabase">'SITECON027 About Us'!$A$1:$H$43</definedName>
    <definedName hidden="1" localSheetId="12" name="_xlnm._FilterDatabase">'SITECON029 Contact Us'!$A$1:$H$47</definedName>
    <definedName hidden="1" localSheetId="13" name="_xlnm._FilterDatabase">'SITECON030 Privacy Policy'!$A$1:$H$55</definedName>
    <definedName hidden="1" localSheetId="14" name="_xlnm._FilterDatabase">'SITECON033 Assessment'!$A$1:$H$79</definedName>
  </definedNames>
  <calcPr/>
</workbook>
</file>

<file path=xl/sharedStrings.xml><?xml version="1.0" encoding="utf-8"?>
<sst xmlns="http://schemas.openxmlformats.org/spreadsheetml/2006/main" count="1018" uniqueCount="357">
  <si>
    <t>Screen</t>
  </si>
  <si>
    <t>English</t>
  </si>
  <si>
    <t>Russian</t>
  </si>
  <si>
    <t>Indonesian</t>
  </si>
  <si>
    <t>Vietnamese</t>
  </si>
  <si>
    <t>Thai</t>
  </si>
  <si>
    <t>Malaysian</t>
  </si>
  <si>
    <t>Chinese</t>
  </si>
  <si>
    <t>TOOLS FOR SELLING MORE ON MARKETPLACES</t>
  </si>
  <si>
    <t>Get profitable insights with Sellmatica marketplace solutions - designed to help your business increase visibility, improve conversion, and maximize profitability. Harness the power of data-driven decisions now!</t>
  </si>
  <si>
    <t>Sign up</t>
  </si>
  <si>
    <t>Sellmatica offers to</t>
  </si>
  <si>
    <t>First time sellers</t>
  </si>
  <si>
    <t>a comprehensive solution to kickstart a marketplace business.</t>
  </si>
  <si>
    <t>Experiences sellers</t>
  </si>
  <si>
    <t>tools for efficient business management and accelerated growth.</t>
  </si>
  <si>
    <t>Brands</t>
  </si>
  <si>
    <t>features to enhance brand visibility throughout the buyer journey.</t>
  </si>
  <si>
    <t>Retailers &amp; Distributors</t>
  </si>
  <si>
    <t>solutions for expanding online sales channels.</t>
  </si>
  <si>
    <t>Agencies &amp; Consultants</t>
  </si>
  <si>
    <t>a versatile toolbox to streamline consulting and agency practices.</t>
  </si>
  <si>
    <t>We help you along the way</t>
  </si>
  <si>
    <t>No matter where you start</t>
  </si>
  <si>
    <t>External Analytics</t>
  </si>
  <si>
    <t>Sellmatica is designed to help you to be successful on marketplaces by staying on top of the trends and ahead of your competitors by providing you with in-depth data. 
That allows you to observe marketplace dynamics, user behaviour, and your competitor's product offerings. That allows you to find out products to sell, competitors’ weaknesses, and arising market opportunities, and create strategies that will position your business favourably. 
Boost your sales, avoid costly mistakes, and gain a competitive advantage with External Analytics</t>
  </si>
  <si>
    <t>Learn more</t>
  </si>
  <si>
    <t>Storefronts &amp; Listings tools</t>
  </si>
  <si>
    <t>Optimize listings, enhance visuals, and boost engagement effortlessly. Leverage neuroscience-backed functionalities to elevate your storefront and drive performance.</t>
  </si>
  <si>
    <t>Promos &amp; Advertising</t>
  </si>
  <si>
    <t>Boost visibility and improve PPC performance with Sellmatica's efficient promo and campaign toolbox. Harness advanced optimization for maximum ROI.</t>
  </si>
  <si>
    <t>Internal Analytics</t>
  </si>
  <si>
    <t>Leverage Sellmatica's data insights to understand your real profitability, identify growth opportunities, and inform future strategies.</t>
  </si>
  <si>
    <t>Unparallel Regional Scale</t>
  </si>
  <si>
    <t>3 Dominant Marketplaces</t>
  </si>
  <si>
    <t>6 Countries in SEA</t>
  </si>
  <si>
    <t>10M Listings Analyzed</t>
  </si>
  <si>
    <t>Sellmatica excels in</t>
  </si>
  <si>
    <t>Launching and accelerating sales</t>
  </si>
  <si>
    <t>✔ Find out arising opportunities on marketplaces and be the first to utilize them</t>
  </si>
  <si>
    <t>✔ Feel more secure in managing your business with the assurance of comprehensive insights</t>
  </si>
  <si>
    <t>✔ Experience the joy of selling more products faster</t>
  </si>
  <si>
    <t>✔ Reach desired results with less efforts</t>
  </si>
  <si>
    <t>View plans</t>
  </si>
  <si>
    <t>Expanding business</t>
  </si>
  <si>
    <t>✔ Feel empowered when making data-driven decisions</t>
  </si>
  <si>
    <t>✔ Take your business to the next level with cutting-edge technology</t>
  </si>
  <si>
    <t>✔ Automate the tedious processes of marketplace management</t>
  </si>
  <si>
    <t>✔ Enjoy worry-free management with advanced marketplace tools</t>
  </si>
  <si>
    <t>Propeling enterprise growth</t>
  </si>
  <si>
    <t>✔ Feel empowered to stay ahead of the competition with data-driven strategies</t>
  </si>
  <si>
    <t>✔ Use neuroscience to improve storefront performance</t>
  </si>
  <si>
    <t>✔ Improve your product images, videos and descriptions to increase customer engagement</t>
  </si>
  <si>
    <t>✔ Feel confident that you are providing customers with the best possible online shopping experience</t>
  </si>
  <si>
    <t>Select the Subscription That Fits Your Needs</t>
  </si>
  <si>
    <t>Trial plan</t>
  </si>
  <si>
    <t>Unlock Key Features: Gain Access to Essential Functionality and Tools</t>
  </si>
  <si>
    <t>Professional plan</t>
  </si>
  <si>
    <t>✔ Unlock All Features: Gain Full Access to Sellmatica</t>
  </si>
  <si>
    <t>✔ Single user license</t>
  </si>
  <si>
    <t>✔ Full access to the data</t>
  </si>
  <si>
    <t>✔ One-time consultation with our specialist</t>
  </si>
  <si>
    <t>✔ Email support</t>
  </si>
  <si>
    <t>Buy Now</t>
  </si>
  <si>
    <t>7 days</t>
  </si>
  <si>
    <t>30 days</t>
  </si>
  <si>
    <t>90 days</t>
  </si>
  <si>
    <t>180 days</t>
  </si>
  <si>
    <t>365 days</t>
  </si>
  <si>
    <t>save x%</t>
  </si>
  <si>
    <t>Most popular</t>
  </si>
  <si>
    <t>Blog</t>
  </si>
  <si>
    <t>View all posts</t>
  </si>
  <si>
    <t>FAQ</t>
  </si>
  <si>
    <t>Why do I need Sellmatica?</t>
  </si>
  <si>
    <t>In the past, sellers in Southeast Asia had to rely on guesswork for product selection, marketplace listing optimization, promo and advertising optimization. Sellmatica empowers you to make decisions based on data, helping you sidestep costly errors.</t>
  </si>
  <si>
    <t>Is Sellmatica suitable for beginners or more experienced sellers?</t>
  </si>
  <si>
    <t>Our tool caters to a wide range of users, including beginners and experienced sellers. We provide user-friendly interfaces and guidance to help sellers at different levels of expertise in optimizing their marketplace business.</t>
  </si>
  <si>
    <t>How often is the data updated in Sellmatica?</t>
  </si>
  <si>
    <t>The data is updated regularly to ensure accuracy and relevancy. The frequency of data updates may vary depending on the specific feature or data source</t>
  </si>
  <si>
    <t>Can Sellmatica help with product research and finding profitable niches?</t>
  </si>
  <si>
    <t>Yes, the tool offers robust product research capabilities and can assist sellers in identifying profitable product opportunities, analyzing market trends, estimating sales potential, and conducting competitor analysis.</t>
  </si>
  <si>
    <t>Does Sellmatica offer customer support?</t>
  </si>
  <si>
    <t>Yes, Sellmatica provides customer support to assist users with any issues, inquiries, or technical difficulties they may encounter. Support options may include email, live chat, knowledge bases, and community forums.</t>
  </si>
  <si>
    <t>Gain an Unfair Advantage: Harness the Power of Our Tool Today</t>
  </si>
  <si>
    <t>1,000+</t>
  </si>
  <si>
    <t>Accounts created recently</t>
  </si>
  <si>
    <t>Sellmatica</t>
  </si>
  <si>
    <t>info@sellmatica.com</t>
  </si>
  <si>
    <t>Solutions</t>
  </si>
  <si>
    <t>New Sellers</t>
  </si>
  <si>
    <t>Experienced Sellers</t>
  </si>
  <si>
    <t>Retailers &amp; Resellers</t>
  </si>
  <si>
    <t>Use cases</t>
  </si>
  <si>
    <t>Find a product to sell</t>
  </si>
  <si>
    <t>Expand to marketplaces</t>
  </si>
  <si>
    <t>Improve my profitability</t>
  </si>
  <si>
    <t>Optimize my online presence</t>
  </si>
  <si>
    <t>Centralize my data</t>
  </si>
  <si>
    <t>Streamline my business</t>
  </si>
  <si>
    <t>Platform</t>
  </si>
  <si>
    <t>External analytics</t>
  </si>
  <si>
    <t>Storefronts &amp; Listings</t>
  </si>
  <si>
    <t>Promotions &amp; Advertising</t>
  </si>
  <si>
    <t>Company</t>
  </si>
  <si>
    <t>About Us</t>
  </si>
  <si>
    <t>Our Team</t>
  </si>
  <si>
    <t>Career</t>
  </si>
  <si>
    <t>Free Services</t>
  </si>
  <si>
    <t>Partnerships</t>
  </si>
  <si>
    <t>2023. Sellmatica. All rights reserved</t>
  </si>
  <si>
    <t>Terms of Service</t>
  </si>
  <si>
    <t>Privacy Policy</t>
  </si>
  <si>
    <t>Discover Profitable Opportunities</t>
  </si>
  <si>
    <t>Amplify Success through High-Demand Products, Market Insights, Trend Leveraging, Regionalization, and Optimal Platform Selection</t>
  </si>
  <si>
    <t>Sign up for free</t>
  </si>
  <si>
    <t>Find potential products to sell</t>
  </si>
  <si>
    <t>Product Analysis</t>
  </si>
  <si>
    <t>Discover high-potential products through sales volume analysis and gain market insights to expand your offerings. Optimize your product selection to fuel long-term growth and attract buyers with valuable market demand insights. Make informed decisions to avoid price wars, prioritize product quality, and deliver outstanding customer service. Seize opportunities and drive success!</t>
  </si>
  <si>
    <t>Spot demand in specific niches</t>
  </si>
  <si>
    <t>Category Analysis</t>
  </si>
  <si>
    <t>Discover the power of our robust category analysis feature, offering valuable insights into category inventory, sales, and engagement. Gain a competitive edge as we delve into pricing strategies across diverse categories, uncovering hidden niche opportunities. Make well-informed inventory management decisions</t>
  </si>
  <si>
    <t>Identify trending products</t>
  </si>
  <si>
    <t>Trend Analysis</t>
  </si>
  <si>
    <t>Leveraging trends to increase store sales. Leverage market growth insights, capitalize on trending products, and adapt to market changes for sustained success. Stay relevant with updated offerings, drive sales through holiday-themed products and special offers, and maximize visibility during key sales events.</t>
  </si>
  <si>
    <t>Uncover competitor's strategy</t>
  </si>
  <si>
    <t>Competitor Analysis</t>
  </si>
  <si>
    <t>Sail through fierce marketplace competition with ease. Uncover competitors' weaknesses and challenges, strategically differentiate yourself by optimizing product selection, pricing, delivering exceptional customer service, managing inventory effectively, and garnering positive reviews.</t>
  </si>
  <si>
    <t>Unlock Local Market Potential</t>
  </si>
  <si>
    <t>Geo Analysis</t>
  </si>
  <si>
    <t>Uncover new market opportunities based on geographic data, optimize sales territories, and tailor your products or services to meet regional preferences. Refine your pricing strategy by considering factors such as income levels, local competition, and cost of living.</t>
  </si>
  <si>
    <t>Choose the right selling platform</t>
  </si>
  <si>
    <t>Platform Analysis</t>
  </si>
  <si>
    <t>Choose the right online selling platforms tailored to your needs. Embrace multi-platform selling across marketplaces and social commerce channels to broaden your reach and maximize profits. Mitigate risks by diversifying your presence, ensuring you have multiple platforms to rely on.</t>
  </si>
  <si>
    <t>Discover Hidden Opportunities for Start, Growth, and Expansion.</t>
  </si>
  <si>
    <t>✔ Dominant Marketplaces: Uncover the Leading E-commerce Platforms in Southeast Asia.</t>
  </si>
  <si>
    <t>✔ Vast Product Universe: Discover Millions of Products Across Thousands of Categories.</t>
  </si>
  <si>
    <t>✔ Unparalleled Data: Continuously Updated with Cutting-Edge Insights.</t>
  </si>
  <si>
    <t>Sellmatica automated processes for you</t>
  </si>
  <si>
    <t>Focus on formulating your marketplace strategy and let us do the rest.</t>
  </si>
  <si>
    <t>Collect</t>
  </si>
  <si>
    <t>Reducing the time and effort required for data collection, eliminating the need to manually gather information from multiple websites</t>
  </si>
  <si>
    <t>Process</t>
  </si>
  <si>
    <t>Streamlining the data cleansing, transformation and enriching processes, saving time that would otherwise be spent on making the data usable</t>
  </si>
  <si>
    <t>Catalog</t>
  </si>
  <si>
    <t>Providing a central location where all relevant data can be easily accessed, eliminating the need to search through various systems and files</t>
  </si>
  <si>
    <t>Filter</t>
  </si>
  <si>
    <t>Allowing you to filter out irrelevant data so you can focus your discovery process on finding insights about key sale drivers</t>
  </si>
  <si>
    <t>Discover</t>
  </si>
  <si>
    <t>Providing you with multiple metrics across the important categories - product, pricing, sales &amp; stock, and engagement data points on popular marketplaces</t>
  </si>
  <si>
    <t>Analyze</t>
  </si>
  <si>
    <t>Giving you tools to detect competitors and benchmark yourself against them, and export data for further analysis</t>
  </si>
  <si>
    <t>What is external analytics?</t>
  </si>
  <si>
    <t>External analytics refers to a suite of tools that offer critical insights about major marketplaces. It gathers essential data pertaining to products, categories, and sellers, along with over 20 distinct metrics. This valuable information plays a significant role in shaping your strategy for marketplace success.</t>
  </si>
  <si>
    <t>Why is External Analytics Essential?</t>
  </si>
  <si>
    <t>Conducting marketplace research through external analytics is crucial as it promotes a data-backed strategy for sellers. Rather than making assumptions about what potential customers might want, sellers can utilize concrete data to confirm what would indeed be profitable.</t>
  </si>
  <si>
    <t>How Can You Conduct an External Analysis?</t>
  </si>
  <si>
    <t>In order to perform product research across various marketplaces, you require a tool equipped with a comprehensive database that aggregates information on a wide array of products. Crucial data such as estimated monthly sales, pricing, review ratings, number of sellers, among others should be included. By analyzing this information, you can determine the product niche that you'd like to explore further.</t>
  </si>
  <si>
    <t>How accurate is the data provided by your software?</t>
  </si>
  <si>
    <t>Our software leverages advanced data algorithms to provide accurate and reliable sales data.</t>
  </si>
  <si>
    <t>What are the main elements encompassed within external analytics?</t>
  </si>
  <si>
    <t>Category analysis zeroes in on product categories with high demand. Product analysis identifies products with high potential. Trend analysis identifies popular and trending products. Competitor analysis refines strategies by understanding competitor behavior. Geo analysis targets product offerings to specific regions. Platform analysis assists in selecting the optimal selling platforms.</t>
  </si>
  <si>
    <t>Review your sales performance</t>
  </si>
  <si>
    <t>Boost your success by performing an audit on your store's sales, profitability, and inventory to identify areas for improvement.</t>
  </si>
  <si>
    <t>Coming soon</t>
  </si>
  <si>
    <t>Sign up to be at the forefront of experiencing new features that we're currently crafting and testing. We'll make sure to inform you immediately once they're available!</t>
  </si>
  <si>
    <t>Increase revenue with ads and promotions</t>
  </si>
  <si>
    <t>Optimize your ad performance by leveraging sophisticated automation and optimization tools that convert valuable campaign insights into practical tactics</t>
  </si>
  <si>
    <t>Improve your product listings</t>
  </si>
  <si>
    <t>Develop and enhance your product listings with quality descriptions, images, and videos to boost sales and also elevate your position in marketplace rankings.</t>
  </si>
  <si>
    <t>Enhance your product decisions with data</t>
  </si>
  <si>
    <t>This report is incredibly valuable, not only for selecting the perfect products to sell but also for optimizing the sales process - from crafting listings to effective inventory management. Get ready to supercharge your sales with insights from the Product Analysis!</t>
  </si>
  <si>
    <t>Discover the hottest items</t>
  </si>
  <si>
    <t>The report empowers you to assess the product performance on marketplaces. Dive into key metrics such as sales, revenue, and sales growth to gauge how well a specific product is doing. This valuable information allows you to uncover exciting opportunities for increased sales, incremental revenue, and explosive growth.</t>
  </si>
  <si>
    <t>Find market gaps</t>
  </si>
  <si>
    <t>Spot market opportunities, such as absence of certain products or variations, inventory shortages among competitors, negative feedback on competitor's products, lack of shipping options, unjustified pricing and other related factors</t>
  </si>
  <si>
    <t>List future analysis ideas</t>
  </si>
  <si>
    <t>Discover intriguing connections between sales, prices, and revenue, and how they correlate with reviews, ratings, page views, connected to title keywords, pictures, videos, product descriptions and more! This knowledge will empower you to precisely understand what buyers want and effectively cater to their needs.</t>
  </si>
  <si>
    <t>Refine your pricing</t>
  </si>
  <si>
    <t>When determining a pricing strategy for your product, it can be helpful to research the costs of comparable items offered by competitors. If your product offers unique features not found in similar items, this presents an opportunity to stand out and potentially justify a higher price point. So go ahead and set the right price with confidence!</t>
  </si>
  <si>
    <t>Maintain optimal inventory</t>
  </si>
  <si>
    <t>Effectively plan inventory levels, taking into consideration historical sales data for both your own product and comparable products on the market. Additionally, factors such as seasonality and other potential market influences should also be considered when assessing sales volume and velocity.</t>
  </si>
  <si>
    <t>How frequently is the product database updated?</t>
  </si>
  <si>
    <t>The product database is regularly updated to ensure the data remains accurate and up-to-date. Updates are made on a continuous basis to reflect the latest information from the supported marketplaces</t>
  </si>
  <si>
    <t>Can I export the product analysis data to other formats such as CSV or Excel?</t>
  </si>
  <si>
    <t>Yes, you can export the product analysis data to various formats, including CSV or Excel. This allows you to further analyze and manipulate the data according to your specific requirements</t>
  </si>
  <si>
    <t>Are there any specific filters or search criteria available to narrow down the report results?</t>
  </si>
  <si>
    <t>Yes, the feature offers various filters and search criteria to refine and narrow down the results. You can apply filters based on country, marketplace, category, and other relevant parameters to focus your analysis</t>
  </si>
  <si>
    <t>Does the product analysis feature provide any insights or recommendations based on the data it gathers?</t>
  </si>
  <si>
    <t>While the product analysis feature provides extensive data and metrics for evaluation, it does not provide direct insights or recommendations. However, you can derive valuable insights by analyzing the data, identifying trends, and making informed decisions based on the findings.</t>
  </si>
  <si>
    <t>Does the feature provide any information on product pricing strategies or competitors' pricing?</t>
  </si>
  <si>
    <t>The product analysis feature includes pricing information, such as the price of each product and price changes compared to previous periods. While it may not explicitly provide insights into competitors' pricing strategies, you can analyze the available pricing data to gain a broader understanding of the market and make pricing decisions accordingly.</t>
  </si>
  <si>
    <t>Does the feature provide any data on customer demographics or target audience for specific products?</t>
  </si>
  <si>
    <t>The product analysis feature primarily focuses on product-related metrics, such as sales, reviews, ratings, and other performance indicators. It may not directly provide customer demographic data or target audience information. However, you can infer insights about your target audience by analyzing the available metrics and considering the product category, market trends, and customer preferences.</t>
  </si>
  <si>
    <t>Can I access historical data for products and compare it with current data?</t>
  </si>
  <si>
    <t>Yes, you can access historical data for products using the product analysis feature. It allows you to compare current metrics with previous periods, enabling you to assess performance changes, growth patterns, and trends over time. This historical perspective enhances your understanding of product dynamics and market behavior.</t>
  </si>
  <si>
    <t>Does the feature provide any data on shipping or fulfillment options for specific products?</t>
  </si>
  <si>
    <t>The product analysis feature does not explicitly provide shipping or fulfillment data for specific products. However, you can explore related metrics such as delivery dates, stock availability, and cash on delivery to gain insights into the logistics and fulfillment aspects associated with the products you are analyzing.</t>
  </si>
  <si>
    <t>Join thousands of sellers already growing with Sellmatica</t>
  </si>
  <si>
    <t>Select your market strategically with the help of data</t>
  </si>
  <si>
    <t>Gain a competitive edge by identifying lucrative categories to enter and expand. With our Category Analysis report, you can uncover growth opportunities, evaluate competition intensity, and spot trends. This will allow you to make informed decisions and stay ahead in the dynamic marketplace.</t>
  </si>
  <si>
    <t>Identify categories to enter and expand</t>
  </si>
  <si>
    <t>If you're unsure which category to enter, it can be hard to know how competitive your market is and how saturated it may be. Without sales and metric data, it's challenging to make an informed decision. Our Category Analysis report gives you access to Sales, Revenue, Number of Sellers, and other crucial metrics that can help you identify high-potential categories and levels of competition. With this report, you can make an informed choice about which categories are worth entering.</t>
  </si>
  <si>
    <t>Delve into related niches and sub-categories</t>
  </si>
  <si>
    <t>Discovering growth opportunities and expanding into new product categories can be daunting without reliable market data. With Category Analysis, you can analyze sales and revenue distribution across sub-categories, enabling you to uncover untapped niches and profitable expansion opportunities effortlessly.</t>
  </si>
  <si>
    <t>Evaluate competition intensity</t>
  </si>
  <si>
    <t>Understanding the competitive landscape and assessing the level of competition is vital before entering or expanding in a marketplace category. Failure to do so can result in wasted time and money. To avoid this, you need to quickly determine the viability of entering or expanding in that category. The Category Analysis helps you to do this by analyzing seller count and percentage of sellers with sales. This way, you can make informed decisions about market entry or expansion.</t>
  </si>
  <si>
    <t>Spot trends earlier than others</t>
  </si>
  <si>
    <t>Staying informed about the constantly changing market dynamics can be difficult, especially when you sell on multiple marketplaces. Failing to keep up with these changes can put you at a disadvantage compared to your rivals and cause you to miss out on potential opportunities. To address this, our Category Analysis feature offers historical and recent data to provide you with valuable insights. That helps you adjust your strategies proactively and stay in step with ever-changing trends.</t>
  </si>
  <si>
    <t>Gauge buyers’ interest</t>
  </si>
  <si>
    <t>For Southeast Asian online sellers, it can be difficult to assess the effectiveness of certain product categories without access to important metrics such as view count, wishlist additions, review counts, and average ratings. This can make it hard to decide which niches to focus on. Fortunately, the Category Analytics tool provides access to all the vital metrics needed to evaluate the potential of specific categories.</t>
  </si>
  <si>
    <t>What platforms does the Category Analysis feature support?</t>
  </si>
  <si>
    <t>The Category Analysis feature supports popular e-commerce platforms such as Shopee, Tokopedia, Lazada. Please check the specific platform availability in the feature documentation or contact our support team for the most up-to-date information.</t>
  </si>
  <si>
    <t>Can I export the category analysis data to other formats such as CSV or Excel?</t>
  </si>
  <si>
    <t>Yes, you can export the category analysis data to various formats, including CSV or Excel. This allows you to further analyze and manipulate the data according to your specific requirements</t>
  </si>
  <si>
    <t>Does the category analysis feature provide any insights or recommendations based on the data it gathers?</t>
  </si>
  <si>
    <t>While the category analysis feature provides extensive data and metrics for evaluation, it does not provide direct insights or recommendations. However, you can derive valuable insights by analyzing the data, identifying trends, and making informed decisions based on the findings.</t>
  </si>
  <si>
    <t>Is the Category Analysis feature available for all subscription plans?</t>
  </si>
  <si>
    <t>The availability of the Category Analysis feature may depend on your subscription plan or pricing tier. Some plans may include access to all features, while others may have limitations or require an additional subscription. Please refer to our pricing page or contact our sales team to determine the availability of the Category Analysis feature for your specific plan.</t>
  </si>
  <si>
    <t>Can I use the Category Analysis feature for product-level analysis within categories?</t>
  </si>
  <si>
    <t>The Category Analysis feature primarily focuses on category-level analysis. It is recommended to explore other available features and reports like The Product Analysis to determine the options for product-level analysis.</t>
  </si>
  <si>
    <t>How frequently is the data updated in the Category Analysis feature?</t>
  </si>
  <si>
    <t>The data in the Category Analysis feature is updated regularly. The frequency of updates depends on the availability and policies of the e-commerce platforms. You can expect the data to be refreshed periodically to provide accurate and up-to-date insights.</t>
  </si>
  <si>
    <t>Can I access historical data using the Category Analysis feature?</t>
  </si>
  <si>
    <t>Yes, the Category Analysis feature typically provides access to historical data. You can analyze category performance and trends over different time periods, allowing you to compare and track changes over time. The availability of historical data may vary depending on the platform and data retention policies.</t>
  </si>
  <si>
    <t>Leverage the trends revealed through data</t>
  </si>
  <si>
    <t>The Trend Analysis feature is a powerful tool that allows you to track the top products across different categories and subcategories on popular platforms like Tokopedia, Shopee, and Lazada. It presents a comprehensive table of trending products, allowing you to observe weekly trends and make informed decisions based on the latest market insights.</t>
  </si>
  <si>
    <t>Catch onto emerging trends</t>
  </si>
  <si>
    <t>The Trend Analysis feature offers the capability to track product trends, including those that may currently rank low but are gathering pace. This presents a transparent view of potential opportunities within the marketplace. By tapping into early trends and possible market openings, you can enhance strategic decision-making for your product assortment.</t>
  </si>
  <si>
    <t>Prevent expensive mistakes</t>
  </si>
  <si>
    <t>Trend Analysis allows you to examine top products' performance, even those losing popularity. It helps in creating strategies to prevent similar popularity drops for your products. It aids in refining your product strategy based on market insights, helping avoid repeat mistakes causing popularity declines.</t>
  </si>
  <si>
    <t>Launch products with confidence</t>
  </si>
  <si>
    <t>Launching a product can be risky due to uncertain market demand. This could lead to resource misallocation or product failure. Trend Analysis, however, allows you to evaluate past trends, predict market demand, and strategically plan your product launch.</t>
  </si>
  <si>
    <t>Decipher trends from historical data</t>
  </si>
  <si>
    <t>Navigating the ever-changing marketplaces can be challenging, especially when shifts impact sales and rankings. Tracking these changes and predicting future trends can be tough. Trend Analysis simplifies this by providing you with the past market trends, enabling you to anticipate future changes.</t>
  </si>
  <si>
    <t>Gain insights from leading products</t>
  </si>
  <si>
    <t>Trend Analysis gives you the ability to scrutinize the past performance and rankings of leading products in distinct categories and sub-categories. This feature acts as a foundation, providing insights into your competitors' effective methods, thereby enabling you to tailor these strategies to your business.</t>
  </si>
  <si>
    <t>Explore insights beyond your category</t>
  </si>
  <si>
    <t>The Trend Report offers a comprehensive view of product favorability, sales volume, pricing, etc. across different categories and sub-categories. It allows you to pinpoint high-performing items and their features across the marketplaces, enabling you to apply learnings to your category.</t>
  </si>
  <si>
    <t>Focus on returns</t>
  </si>
  <si>
    <t>The information accumulated in the Trend Report can assist you in making product choices, leading you towards items that are trending in the market. This data can also facilitate more effective management of your seller account, enabling you to focus on categories and products that offer the best returns.</t>
  </si>
  <si>
    <t>What is the Trend Analysis feature?</t>
  </si>
  <si>
    <t>What kind of data does the Trend Analysis feature provide?</t>
  </si>
  <si>
    <t>The Trend Analysis feature provides a comprehensive overview of trending products across various categories on marketplaces. It includes information such as product ranking, average price, sales, reviews, ratings, and more. The feature also tracks weekly trends, allowing you to view changes in product popularity over time</t>
  </si>
  <si>
    <t>Can I export the data from the Trend Analysis feature?</t>
  </si>
  <si>
    <t>Yes, you can easily export the data to CSV or Excel format, which allows you to conduct further analysis or share the information with your team.</t>
  </si>
  <si>
    <t>How can Trend Analysis help me with competitor analysis?</t>
  </si>
  <si>
    <t>The Trend Analysis feature allows you to identify the top-performing products in your category or subcategory, giving you insight into what your competitors are doing successfully. By analyzing these trends, you can adapt your strategy to compete more effectively.</t>
  </si>
  <si>
    <t>I'm considering entering a new category. Can Trend Analysis help me understand the competitive landscape?</t>
  </si>
  <si>
    <t>Absolutely. Trend Analysis allows you to review the top products in a category, giving you a clear picture of the competitive landscape and the market demand for that category. This can assist you in making informed decisions when considering entering a new category.</t>
  </si>
  <si>
    <t>I've noticed a product dropping in ranking. Can Trend Analysis help me understand why this is happening?</t>
  </si>
  <si>
    <t>While Trend Analysis can show you the trend of a product's ranking, it doesn't directly explain why a product's ranking might be dropping. However, by analyzing the data, you may be able to discern some factors that could be contributing to the decline. For instance, you could compare the product's reviews, price, or sales to those of similar products. This could provide some insights into potential reasons for the ranking drop.</t>
  </si>
  <si>
    <t>Marketplace Sellers’ blog</t>
  </si>
  <si>
    <t>Resources and Insights</t>
  </si>
  <si>
    <t>Discover the Latest Articles for Marketplace Sellers in Southeast Asia: Strategies, Tips, and Actionable Insights</t>
  </si>
  <si>
    <t>Enter your email address</t>
  </si>
  <si>
    <t>Subscribe now</t>
  </si>
  <si>
    <t>Subscribe to our Blog</t>
  </si>
  <si>
    <t>Insights, ideas, and inspiration for modern sellers. Subscribe and stay up to date with the latest marketplace tips and news.</t>
  </si>
  <si>
    <t>check out our privacy policy</t>
  </si>
  <si>
    <t>Previous</t>
  </si>
  <si>
    <t>Next</t>
  </si>
  <si>
    <t>-</t>
  </si>
  <si>
    <t>Subscribe to get more articles like this</t>
  </si>
  <si>
    <t>Born in 2022 from the minds of e-commerce, marketing, and retail experts, Sellmatica is your all-in-one digital analytics platform. We're pouring our rich knowledge and hands-on experience into tools designed to empower your marketplace business.</t>
  </si>
  <si>
    <t>Success, we believe, is a blend of time, effort, motivation, but crucially, the right information at the right time. Our platform is built with this belief, offering insights to drive sales, amplify revenue, and unlock savings opportunities.</t>
  </si>
  <si>
    <t>Operating across dynamic Southeast Asian markets, we're active on major marketplaces like Tokopedia, Shopee, and Lazada.</t>
  </si>
  <si>
    <t>Our mission is simple: to bring tangible value to sellers. We're setting our sights high, aiming to boost the total revenue of Sellmatica users by a cool $1 billion by 2024. Join us and let's reach new heights together!</t>
  </si>
  <si>
    <t>Leadership team</t>
  </si>
  <si>
    <t>Alexey Egorychev</t>
  </si>
  <si>
    <t>Алексей Егорычев</t>
  </si>
  <si>
    <t>Founder and CTO</t>
  </si>
  <si>
    <t>Michael Zhigarev</t>
  </si>
  <si>
    <t>Михаил Жигарев</t>
  </si>
  <si>
    <t>Founder and CMO</t>
  </si>
  <si>
    <t>Anna Khanzhina</t>
  </si>
  <si>
    <t>Founder and CPO</t>
  </si>
  <si>
    <t>Contact Us</t>
  </si>
  <si>
    <t>First Name</t>
  </si>
  <si>
    <t>Last Name</t>
  </si>
  <si>
    <t>Email</t>
  </si>
  <si>
    <t>Phone number</t>
  </si>
  <si>
    <t>Message</t>
  </si>
  <si>
    <t>You want to talk about…</t>
  </si>
  <si>
    <t>Sellmatica features</t>
  </si>
  <si>
    <t>Subscription</t>
  </si>
  <si>
    <t>Feedback and suggestions</t>
  </si>
  <si>
    <t>Partnership or collaboration</t>
  </si>
  <si>
    <t>Media inquiries</t>
  </si>
  <si>
    <t>Report bugs or issues</t>
  </si>
  <si>
    <t>Job opportunities</t>
  </si>
  <si>
    <t>Other</t>
  </si>
  <si>
    <t>Send</t>
  </si>
  <si>
    <t>Effective Date: 1 January 2023</t>
  </si>
  <si>
    <t>Welcome to Sellmatica, a leading platform for e-commerce tools and services. We are committed to protecting your privacy and ensuring the security of your personal information. This Privacy Policy outlines how Sellmatica collects, uses, discloses, and safeguards your information when you access our website and use our services. Please read this Privacy Policy carefully to understand our practices regarding your personal data.</t>
  </si>
  <si>
    <t xml:space="preserve">Information We Collect
1.1 Personal Information: We may collect personal information that you provide to us when you create an account, make a purchase, contact our customer support, or engage in any other activities on our website. This information may include your name, email address, billing address, and payment details.
1.2 Usage Information: When you visit our website or use our services, we automatically collect certain information about your device, browsing actions, and patterns. This information may include your IP address, browser type, referring/exit pages, operating system, and other similar data.
1.3 Cookies and Similar Technologies: We use cookies and similar technologies to enhance your experience on our website and improve our services. These technologies enable us to collect information such as your preferences, session information, and analytics data. You can manage your cookie preferences through your browser settings.
</t>
  </si>
  <si>
    <t xml:space="preserve">How We Use Your Information
2.1 Provision of Services: We use the information we collect to provide, maintain, and improve our services. This includes processing your orders, communicating with you, and personalizing your experience on our platform.
2.2 Marketing and Communication: With your consent, we may use your contact information to send you promotional materials, newsletters, and updates about our products and services. You can opt-out of receiving such communications at any time by following the unsubscribe instructions provided in the emails or contacting us directly.
2.3 Analytics and Research: We analyze the information we collect to better understand our users' preferences, improve our services, and develop new features and functionalities. This includes conducting research, generating aggregated statistical data, and performing data analytics.
2.4 Legal Compliance and Protection: We may use your information to comply with applicable laws, regulations, and legal processes. We may also use it to protect our rights, interests, and the security of our platform and users.
</t>
  </si>
  <si>
    <t>Information Sharing and Disclosure
3.1 Third-Party Service Providers: We may share your information with trusted third-party service providers who assist us in operating our business, such as payment processors, cloud storage providers, and customer support platforms. These service providers are obligated to maintain the confidentiality and security of your information.
3.2 Business Transfers: In the event of a merger, acquisition, or sale of assets, your information may be transferred as part of the transaction. We will notify you via email or prominent notice on our website about any such change in ownership or control of your personal information.
3.3 Legal Requirements: We may disclose your information if required to do so by law or in response to valid requests from public authorities (e.g., government agencies, courts, or law enforcement).</t>
  </si>
  <si>
    <t xml:space="preserve">Data Security
Sellmatica takes reasonable measures to protect your personal information from unauthorized access, disclosure, alteration, or destruction. However, please note that no method of transmission over the Internet or electronic storage is entirely secure. We cannot guarantee absolute security, but we strive to use commercially acceptable means to protect your information.
</t>
  </si>
  <si>
    <t xml:space="preserve">Your Choices and Rights
5.1 Account Information: You have the right to review, update, or delete the personal information associated with your Sellmatica account. You can access and modify your account information by logging into your account settings.
5.2 Communications: If you no longer wish to receive marketing communications from us, you can unsubscribe by following the instructions in the emails or contacting us directly.
5.3 Do Not Track Signals: Sellmatica does not respond to Do Not Track signals from your browser.
</t>
  </si>
  <si>
    <t xml:space="preserve">Children's Privacy
Sellmatica is not intended for use by individuals under the age of 16. We do not knowingly collect personal information from children. If we become aware that we have inadvertently collected personal information from a child under 16, we will take steps to delete such information from our systems.
</t>
  </si>
  <si>
    <t xml:space="preserve">Changes to this Privacy Policy
We may update this Privacy Policy from time to time to reflect changes in our practices or legal requirements. We will notify you of any material changes by posting the updated Privacy Policy on our website or by other means of communication. We encourage you to review this Privacy Policy periodically.
</t>
  </si>
  <si>
    <t xml:space="preserve">Contact Us
If you have any questions, concerns, or requests regarding this Privacy Policy or our privacy practices, please contact us at info@sellmatica.com.
By using Sellmatica's website and services, you acknowledge that you have read and understood this Privacy Policy, including how we collect, use, and disclose your personal information.
</t>
  </si>
  <si>
    <t>Terms of Use</t>
  </si>
  <si>
    <t xml:space="preserve">Effective Date:  1 January 2023
Welcome to Sellmatica, a leading platform for e-commerce tools and services. These Terms of Use govern your access to and use of our website and services. By accessing or using Sellmatica, you agree to comply with these Terms of Use. If you do not agree with any part of these terms, please refrain from accessing or using our platform.
</t>
  </si>
  <si>
    <t xml:space="preserve">Account Registration and User Obligations
1.1 Account Creation: To access certain features of Sellmatica, you may need to create an account. You must provide accurate, complete, and up-to-date information during the registration process. You are solely responsible for maintaining the confidentiality of your account credentials and for any activities that occur under your account.
1.2 User Obligations: You agree to use Sellmatica in compliance with applicable laws, regulations, and these Terms of Use. You will not engage in any activity that interferes with or disrupts the functioning of our platform, or infringes upon the rights of others. You are responsible for any content you upload, transmit, or share through Sellmatica, and you must ensure that it does not violate any applicable laws or third-party rights.
</t>
  </si>
  <si>
    <t>Intellectual Property Rights
2.1 Ownership: Sellmatica and its associated content, including but not limited to logos, trademarks, text, graphics, images, videos, and software, are the property of Sellmatica or its licensors and are protected by intellectual property laws. You may not use, reproduce, distribute, modify, or create derivative works based on our intellectual property without our explicit written permission.
2.2 User Content: By uploading, transmitting, or sharing any content through Sellmatica, you grant Sellmatica a non-exclusive, worldwide, royalty-free license to use, modify, reproduce, display, and distribute that content solely for the purpose of providing our services.</t>
  </si>
  <si>
    <t xml:space="preserve">Prohibited Conduct
When using Sellmatica, you agree not to:
3.1 Violate any applicable laws, regulations, or third-party rights.
3.2 Engage in any fraudulent, deceptive, or misleading activities.
3.3 Impersonate any person or entity or falsely state or misrepresent your affiliation with a person or entity.
3.4 Use Sellmatica to distribute spam, malware, or other malicious content.
3.5 Attempt to gain unauthorized access to Sellmatica's systems or interfere with the security or integrity of our platform.
3.6 Collect or store personal information of other users without their consent
</t>
  </si>
  <si>
    <t xml:space="preserve">Third-Party Links and Content
Sellmatica may contain links to third-party websites or resources. We are not responsible for the availability, accuracy, or content of these third-party sites. The inclusion of any links does not imply endorsement or affiliation with the linked site. You access third-party websites at your own risk and should review their terms and privacy policies.
</t>
  </si>
  <si>
    <t xml:space="preserve">Limitation of Liability
To the fullest extent permitted by applicable law, Sellmatica, its affiliates, officers, directors, employees, and agents shall not be liable for any indirect, incidental, special, consequential, or punitive damages, including but not limited to loss of profits, data, or goodwill, arising from your use of Sellmatica or any content accessed through our platform.
</t>
  </si>
  <si>
    <t xml:space="preserve">Indemnification
You agree to indemnify and hold Sellmatica, its affiliates, officers, directors, employees, and agents harmless from any claims, demands, losses, liabilities, costs, or expenses, including reasonable attorneys' fees, arising out of or related to your use of Sellmatica, your violation of these Terms of Use, or your violation of any rights of another party.
</t>
  </si>
  <si>
    <t xml:space="preserve">Modification and Termination
Sellmatica reserves the right to modify, suspend, or terminate any aspect of our platform or these Terms of Use at any time, without prior notice. We may also impose limits on certain features or restrict your access to parts or all of Sellmatica without liability.
</t>
  </si>
  <si>
    <t>Governing Law and Jurisdiction
These Terms of Use shall be governed by and construed in accordance with the laws of [Insert Country/State]. Any disputes arising out of or related to these terms shall be subject to the exclusive jurisdiction of the courts located in [Insert Jurisdiction].</t>
  </si>
  <si>
    <t xml:space="preserve">Severability
If any provision of these Terms of Use is found to be unenforceable or invalid under applicable law, the remaining provisions shall continue in full force and effect.
</t>
  </si>
  <si>
    <t xml:space="preserve">Entire Agreement
These Terms of Use constitute the entire agreement between you and Sellmatica regarding the subject matter herein and supersede any prior or contemporaneous agreements, understandings, or representations.
</t>
  </si>
  <si>
    <t xml:space="preserve">Contact Us
If you have any questions, concerns, or requests regarding these Terms of Use, please contact us at  info@sellmatica.com.
By accessing or using Sellmatica, you acknowledge that you have read, understood, and agreed to these Terms of Use.
</t>
  </si>
  <si>
    <t>Sellmatica - Tools For Selling More</t>
  </si>
  <si>
    <t>Do you trade on marketplaces?</t>
  </si>
  <si>
    <t>Register for a free seller account account and discover methods to boost your income by up to 190% without any investment</t>
  </si>
  <si>
    <t>Request a free audit</t>
  </si>
  <si>
    <t>1,000+ sellers</t>
  </si>
  <si>
    <t>Have already optimized their work with Sellmatica</t>
  </si>
  <si>
    <t>155% revenue growth</t>
  </si>
  <si>
    <t>Can be achieved with using our self-served platform</t>
  </si>
  <si>
    <t>Up to a 190% decline in revenue</t>
  </si>
  <si>
    <t>can be attributed to common, avoidable mistakes made by sellers</t>
  </si>
  <si>
    <t>90% of our customers</t>
  </si>
  <si>
    <t>Optimized their accounts and ended the drain of money</t>
  </si>
  <si>
    <t>Our team of experts will conduct a thorough analysis of your sales to reveal areas where potential revenue is being lost. We'll provide you with valuable insights and actionable recommendations.</t>
  </si>
  <si>
    <t>Our team of Revenue Analysts is here to assist you</t>
  </si>
  <si>
    <t>Find growth opportunities for your business</t>
  </si>
  <si>
    <t>Boost your revenue by up to an astounding 190%!</t>
  </si>
  <si>
    <t>Maximize your profitability while minimizing costs</t>
  </si>
  <si>
    <t>Discover effective strategies to outperform your competition</t>
  </si>
  <si>
    <t>What are the obstacles that hinder your growth?</t>
  </si>
  <si>
    <t>Issue 1: Selecting the wrong niche and products for selling</t>
  </si>
  <si>
    <t>Choosing the incorrect niche and products for selling can greatly impact your success on marketplaces. Having abundant supply of products with low demand can lead to inefficient inventory management and often result in overstocking. Moreover, incorrect product selection will not meet the needs of your target buyers, causing slower sales turnover and lower revenues.</t>
  </si>
  <si>
    <t>Solution 1: Category and Product Analysis Reports</t>
  </si>
  <si>
    <t>Potential increase of revenue after finding a better niche and product is up to 190%!</t>
  </si>
  <si>
    <t>Issue 2: No assortment management</t>
  </si>
  <si>
    <t>Ignoring assortment management and not analyzing inventory turnover might cause a significant 83% drop in your earnings. Without frequent ABC-analysis, it becomes tough to determine which items are driving higher revenue and profit, and which ones should be excluded from your catalogue.</t>
  </si>
  <si>
    <t>Solution 2: ABC-Analysis</t>
  </si>
  <si>
    <t>Potential increase of revenue after improving the assortment is over 50%!</t>
  </si>
  <si>
    <t>Issue 3: Sales that do not generate profit</t>
  </si>
  <si>
    <t>If unit-economy isn't calculated on a regular basis, sellers risk falling into financial losses or operating on razor-thin margins. A lot of sellers are trading at a loss and they're not even aware of it.</t>
  </si>
  <si>
    <t>Solution 3: Unit economy and Margin Reports</t>
  </si>
  <si>
    <t>With proper analysis, the potential to boost margins is around 50%</t>
  </si>
  <si>
    <t>Issue 4: Inadequate inventory management</t>
  </si>
  <si>
    <t>If you're lacking in inventory, your listing rank may suffer, thereby losing the attention of buyers and subsequent sales. Yet, if you have surplus inventory, you might find yourself overspending on fulfillment, specifically in storing inventory.</t>
  </si>
  <si>
    <t>Solution 4: Inventory Report</t>
  </si>
  <si>
    <t>Once inventory management is improved, there's a potential to elevate revenue by more than 55%.</t>
  </si>
  <si>
    <t>Estimate your potential revenue after resolving issues</t>
  </si>
  <si>
    <t>With current challenges...</t>
  </si>
  <si>
    <t>Once the issues have been resolved...</t>
  </si>
  <si>
    <t>Revenue Estimation Calculator</t>
  </si>
  <si>
    <t>What's the existing turnover of your marketplace business? With the help of our Revenue Estimation Calculator, you can quickly and accurately assess your potential revenue after your issues are resolved.</t>
  </si>
  <si>
    <t>Unlocking the potential for margin and revenue improvement is just a few steps away.</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</si>
</sst>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rgb="FFFFFFFF"/>
      <name val="Arial"/>
      <scheme val="minor"/>
    </font>
    <font>
      <color rgb="FF000000"/>
      <name val="Questrial"/>
    </font>
    <font>
      <color theme="1"/>
      <name val="Arial"/>
      <scheme val="minor"/>
    </font>
  </fonts>
  <fills count="4">
    <fill>
      <patternFill patternType="none"/>
    </fill>
    <fill>
      <patternFill patternType="lightGray"/>
    </fill>
    <fill>
      <patternFill patternType="solid">
        <fgColor rgb="FF000000"/>
        <bgColor rgb="FF000000"/>
      </patternFill>
    </fill>
    <fill>
      <patternFill patternType="solid">
        <fgColor rgb="FFFF0000"/>
        <bgColor rgb="FFFF00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readingOrder="0" vertical="top"/>
    </xf>
    <xf borderId="0" fillId="2" fontId="1" numFmtId="0" xfId="0" applyAlignment="1" applyFont="1">
      <alignment readingOrder="0" shrinkToFit="0" vertical="top" wrapText="1"/>
    </xf>
    <xf borderId="0" fillId="0" fontId="2" numFmtId="0" xfId="0" applyAlignment="1" applyFont="1">
      <alignment horizontal="center" readingOrder="0" shrinkToFit="0" wrapText="1"/>
    </xf>
    <xf borderId="0" fillId="0" fontId="3" numFmtId="0" xfId="0" applyAlignment="1" applyFont="1">
      <alignment shrinkToFit="0" vertical="top" wrapText="1"/>
    </xf>
    <xf borderId="0" fillId="0" fontId="3" numFmtId="0" xfId="0" applyAlignment="1" applyFont="1">
      <alignment readingOrder="0"/>
    </xf>
    <xf borderId="0" fillId="0" fontId="3" numFmtId="0" xfId="0" applyAlignment="1" applyFont="1">
      <alignment vertical="top"/>
    </xf>
    <xf borderId="0" fillId="0" fontId="3" numFmtId="0" xfId="0" applyAlignment="1" applyFont="1">
      <alignment readingOrder="0" vertical="top"/>
    </xf>
    <xf borderId="0" fillId="0" fontId="3" numFmtId="0" xfId="0" applyAlignment="1" applyFont="1">
      <alignment readingOrder="0" shrinkToFit="0" vertical="top" wrapText="1"/>
    </xf>
    <xf borderId="0" fillId="0" fontId="2" numFmtId="0" xfId="0" applyAlignment="1" applyFont="1">
      <alignment horizontal="center" readingOrder="0" shrinkToFit="0" vertical="top" wrapText="1"/>
    </xf>
    <xf borderId="0" fillId="3" fontId="3" numFmtId="0" xfId="0" applyAlignment="1" applyFill="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41.38"/>
    <col customWidth="1" min="3" max="3" width="33.13"/>
    <col customWidth="1" min="4" max="8" width="26.25"/>
    <col customWidth="1" min="18" max="18" width="15.88"/>
  </cols>
  <sheetData>
    <row r="1">
      <c r="A1" s="1" t="s">
        <v>0</v>
      </c>
      <c r="B1" s="2" t="s">
        <v>1</v>
      </c>
      <c r="C1" s="2" t="s">
        <v>2</v>
      </c>
      <c r="D1" s="2" t="s">
        <v>3</v>
      </c>
      <c r="E1" s="2" t="s">
        <v>4</v>
      </c>
      <c r="F1" s="2" t="s">
        <v>5</v>
      </c>
      <c r="G1" s="2" t="s">
        <v>6</v>
      </c>
      <c r="H1" s="2" t="s">
        <v>7</v>
      </c>
    </row>
    <row r="2">
      <c r="A2" s="3">
        <v>1.0</v>
      </c>
      <c r="B2" s="4" t="s">
        <v>8</v>
      </c>
      <c r="C2" s="4" t="str">
        <f>IFERROR(__xludf.DUMMYFUNCTION("GOOGLETRANSLATE(B2,""en"",""ru"")"),"Инструменты для продажи большего на рынках")</f>
        <v>Инструменты для продажи большего на рынках</v>
      </c>
      <c r="D2" s="4" t="str">
        <f>IFERROR(__xludf.DUMMYFUNCTION("GOOGLETRANSLATE(B2,""en"",""id"")"),"Alat untuk menjual lebih banyak di pasar")</f>
        <v>Alat untuk menjual lebih banyak di pasar</v>
      </c>
      <c r="E2" s="4" t="str">
        <f>IFERROR(__xludf.DUMMYFUNCTION("GOOGLETRANSLATE(B2,""en"",""vi"")"),"Các công cụ để bán nhiều hơn trên thị trường")</f>
        <v>Các công cụ để bán nhiều hơn trên thị trường</v>
      </c>
      <c r="F2" s="4" t="str">
        <f>IFERROR(__xludf.DUMMYFUNCTION("GOOGLETRANSLATE(B2,""en"",""th"")"),"เครื่องมือสำหรับการขายเพิ่มเติมเกี่ยวกับ Marketplace")</f>
        <v>เครื่องมือสำหรับการขายเพิ่มเติมเกี่ยวกับ Marketplace</v>
      </c>
      <c r="G2" s="4" t="str">
        <f>IFERROR(__xludf.DUMMYFUNCTION("GOOGLETRANSLATE(B2,""en"",""ms"")"),"Alat untuk menjual lebih banyak di pasar")</f>
        <v>Alat untuk menjual lebih banyak di pasar</v>
      </c>
      <c r="H2" s="4" t="str">
        <f>IFERROR(__xludf.DUMMYFUNCTION("GOOGLETRANSLATE(B2,""en"",""zh-CN"")"),"在市场上出售更多的工具")</f>
        <v>在市场上出售更多的工具</v>
      </c>
    </row>
    <row r="3">
      <c r="A3" s="3">
        <v>1.0</v>
      </c>
      <c r="B3" s="4" t="s">
        <v>9</v>
      </c>
      <c r="C3" s="4" t="str">
        <f>IFERROR(__xludf.DUMMYFUNCTION("GOOGLETRANSLATE(B3,""en"",""ru"")"),"Получите выгодную информацию с Sellmatica Marketplace Solutions, предназначенными для того, чтобы помочь вашему бизнесу повысить видимость, улучшить конверсию и максимизировать прибыльность. Используйте силу решений, управляемых данными, сейчас!")</f>
        <v>Получите выгодную информацию с Sellmatica Marketplace Solutions, предназначенными для того, чтобы помочь вашему бизнесу повысить видимость, улучшить конверсию и максимизировать прибыльность. Используйте силу решений, управляемых данными, сейчас!</v>
      </c>
      <c r="D3" s="4" t="str">
        <f>IFERROR(__xludf.DUMMYFUNCTION("GOOGLETRANSLATE(B3,""en"",""id"")"),"Dapatkan wawasan yang menguntungkan dengan Solutions Pasar Sellmatatica - dirancang untuk membantu bisnis Anda meningkatkan visibilitas, meningkatkan konversi, dan memaksimalkan profitabilitas. Memanfaatkan kekuatan keputusan berbasis data sekarang!")</f>
        <v>Dapatkan wawasan yang menguntungkan dengan Solutions Pasar Sellmatatica - dirancang untuk membantu bisnis Anda meningkatkan visibilitas, meningkatkan konversi, dan memaksimalkan profitabilitas. Memanfaatkan kekuatan keputusan berbasis data sekarang!</v>
      </c>
      <c r="E3" s="4" t="str">
        <f>IFERROR(__xludf.DUMMYFUNCTION("GOOGLETRANSLATE(B3,""en"",""vi"")"),"Nhận hiểu biết có lợi nhuận với các giải pháp Sellmatica Marketplace - được thiết kế để giúp doanh nghiệp của bạn tăng khả năng hiển thị, cải thiện chuyển đổi và tối đa hóa lợi nhuận. Khai thác sức mạnh của các quyết định dựa trên dữ liệu ngay bây giờ!")</f>
        <v>Nhận hiểu biết có lợi nhuận với các giải pháp Sellmatica Marketplace - được thiết kế để giúp doanh nghiệp của bạn tăng khả năng hiển thị, cải thiện chuyển đổi và tối đa hóa lợi nhuận. Khai thác sức mạnh của các quyết định dựa trên dữ liệu ngay bây giờ!</v>
      </c>
      <c r="F3" s="4" t="str">
        <f>IFERROR(__xludf.DUMMYFUNCTION("GOOGLETRANSLATE(B3,""en"",""th"")"),"รับข้อมูลเชิงลึกที่ทำกำไรได้ด้วย Sellmatica Marketplace Solutions - ออกแบบมาเพื่อช่วยให้ธุรกิจของคุณเพิ่มการมองเห็นปรับปรุงการแปลงและเพิ่มผลกำไรสูงสุด ควบคุมพลังของการตัดสินใจที่ขับเคลื่อนด้วยข้อมูลตอนนี้!")</f>
        <v>รับข้อมูลเชิงลึกที่ทำกำไรได้ด้วย Sellmatica Marketplace Solutions - ออกแบบมาเพื่อช่วยให้ธุรกิจของคุณเพิ่มการมองเห็นปรับปรุงการแปลงและเพิ่มผลกำไรสูงสุด ควบคุมพลังของการตัดสินใจที่ขับเคลื่อนด้วยข้อมูลตอนนี้!</v>
      </c>
      <c r="G3" s="4" t="str">
        <f>IFERROR(__xludf.DUMMYFUNCTION("GOOGLETRANSLATE(B3,""en"",""ms"")"),"Dapatkan wawasan yang menguntungkan dengan Penyelesaian Pasaran Sellmatica - direka untuk membantu perniagaan anda meningkatkan penglihatan, meningkatkan penukaran, dan memaksimumkan keuntungan. Memanfaatkan kuasa keputusan yang didorong oleh data sekaran"&amp;"g!")</f>
        <v>Dapatkan wawasan yang menguntungkan dengan Penyelesaian Pasaran Sellmatica - direka untuk membantu perniagaan anda meningkatkan penglihatan, meningkatkan penukaran, dan memaksimumkan keuntungan. Memanfaatkan kuasa keputusan yang didorong oleh data sekarang!</v>
      </c>
      <c r="H3" s="4" t="str">
        <f>IFERROR(__xludf.DUMMYFUNCTION("GOOGLETRANSLATE(B3,""en"",""zh-CN"")"),"通过Sellmatica Marketplace Solutions获得有利可图的见解 - 旨在帮助您的业务提高可见度，提高转化率并最大化盈利能力。现在利用数据驱动的决策的力量！")</f>
        <v>通过Sellmatica Marketplace Solutions获得有利可图的见解 - 旨在帮助您的业务提高可见度，提高转化率并最大化盈利能力。现在利用数据驱动的决策的力量！</v>
      </c>
    </row>
    <row r="4">
      <c r="A4" s="3">
        <v>1.0</v>
      </c>
      <c r="B4" s="4" t="s">
        <v>10</v>
      </c>
      <c r="C4" s="4" t="str">
        <f>IFERROR(__xludf.DUMMYFUNCTION("GOOGLETRANSLATE(B4,""en"",""ru"")"),"Зарегистрироваться")</f>
        <v>Зарегистрироваться</v>
      </c>
      <c r="D4" s="4" t="str">
        <f>IFERROR(__xludf.DUMMYFUNCTION("GOOGLETRANSLATE(B4,""en"",""id"")"),"Mendaftar")</f>
        <v>Mendaftar</v>
      </c>
      <c r="E4" s="4" t="str">
        <f>IFERROR(__xludf.DUMMYFUNCTION("GOOGLETRANSLATE(B4,""en"",""vi"")"),"Đăng ký")</f>
        <v>Đăng ký</v>
      </c>
      <c r="F4" s="4" t="str">
        <f>IFERROR(__xludf.DUMMYFUNCTION("GOOGLETRANSLATE(B4,""en"",""th"")"),"ลงชื่อ")</f>
        <v>ลงชื่อ</v>
      </c>
      <c r="G4" s="4" t="str">
        <f>IFERROR(__xludf.DUMMYFUNCTION("GOOGLETRANSLATE(B4,""en"",""ms"")"),"Daftar")</f>
        <v>Daftar</v>
      </c>
      <c r="H4" s="4" t="str">
        <f>IFERROR(__xludf.DUMMYFUNCTION("GOOGLETRANSLATE(B4,""en"",""zh-CN"")"),"报名")</f>
        <v>报名</v>
      </c>
    </row>
    <row r="5">
      <c r="A5" s="3">
        <v>2.0</v>
      </c>
      <c r="B5" s="4" t="s">
        <v>11</v>
      </c>
      <c r="C5" s="4" t="str">
        <f>IFERROR(__xludf.DUMMYFUNCTION("GOOGLETRANSLATE(B5,""en"",""ru"")"),"Sellmatica предлагает")</f>
        <v>Sellmatica предлагает</v>
      </c>
      <c r="D5" s="4" t="str">
        <f>IFERROR(__xludf.DUMMYFUNCTION("GOOGLETRANSLATE(B5,""en"",""id"")"),"SellMatica menawarkan kepada")</f>
        <v>SellMatica menawarkan kepada</v>
      </c>
      <c r="E5" s="4" t="str">
        <f>IFERROR(__xludf.DUMMYFUNCTION("GOOGLETRANSLATE(B5,""en"",""vi"")"),"Sellmatica cung cấp cho")</f>
        <v>Sellmatica cung cấp cho</v>
      </c>
      <c r="F5" s="4" t="str">
        <f>IFERROR(__xludf.DUMMYFUNCTION("GOOGLETRANSLATE(B5,""en"",""th"")"),"Sellmatica เสนอให้")</f>
        <v>Sellmatica เสนอให้</v>
      </c>
      <c r="G5" s="4" t="str">
        <f>IFERROR(__xludf.DUMMYFUNCTION("GOOGLETRANSLATE(B5,""en"",""ms"")"),"Sellmatica menawarkan kepada")</f>
        <v>Sellmatica menawarkan kepada</v>
      </c>
      <c r="H5" s="4" t="str">
        <f>IFERROR(__xludf.DUMMYFUNCTION("GOOGLETRANSLATE(B5,""en"",""zh-CN"")"),"Sellmatica提供")</f>
        <v>Sellmatica提供</v>
      </c>
    </row>
    <row r="6">
      <c r="A6" s="3">
        <v>2.0</v>
      </c>
      <c r="B6" s="4" t="s">
        <v>12</v>
      </c>
      <c r="C6" s="4" t="str">
        <f>IFERROR(__xludf.DUMMYFUNCTION("GOOGLETRANSLATE(B6,""en"",""ru"")"),"Первые продавцы")</f>
        <v>Первые продавцы</v>
      </c>
      <c r="D6" s="4" t="str">
        <f>IFERROR(__xludf.DUMMYFUNCTION("GOOGLETRANSLATE(B6,""en"",""id"")"),"Penjual pertama kali")</f>
        <v>Penjual pertama kali</v>
      </c>
      <c r="E6" s="4" t="str">
        <f>IFERROR(__xludf.DUMMYFUNCTION("GOOGLETRANSLATE(B6,""en"",""vi"")"),"Người bán lần đầu tiên")</f>
        <v>Người bán lần đầu tiên</v>
      </c>
      <c r="F6" s="4" t="str">
        <f>IFERROR(__xludf.DUMMYFUNCTION("GOOGLETRANSLATE(B6,""en"",""th"")"),"ผู้ขายครั้งแรก")</f>
        <v>ผู้ขายครั้งแรก</v>
      </c>
      <c r="G6" s="4" t="str">
        <f>IFERROR(__xludf.DUMMYFUNCTION("GOOGLETRANSLATE(B6,""en"",""ms"")"),"Penjual kali pertama")</f>
        <v>Penjual kali pertama</v>
      </c>
      <c r="H6" s="4" t="str">
        <f>IFERROR(__xludf.DUMMYFUNCTION("GOOGLETRANSLATE(B6,""en"",""zh-CN"")"),"首次卖家")</f>
        <v>首次卖家</v>
      </c>
    </row>
    <row r="7">
      <c r="A7" s="3">
        <v>2.0</v>
      </c>
      <c r="B7" s="4" t="s">
        <v>13</v>
      </c>
      <c r="C7" s="4" t="str">
        <f>IFERROR(__xludf.DUMMYFUNCTION("GOOGLETRANSLATE(B7,""en"",""ru"")"),"Комплексное решение для начала рыночного бизнеса.")</f>
        <v>Комплексное решение для начала рыночного бизнеса.</v>
      </c>
      <c r="D7" s="4" t="str">
        <f>IFERROR(__xludf.DUMMYFUNCTION("GOOGLETRANSLATE(B7,""en"",""id"")"),"Solusi komprehensif untuk memulai bisnis Marketplace.")</f>
        <v>Solusi komprehensif untuk memulai bisnis Marketplace.</v>
      </c>
      <c r="E7" s="4" t="str">
        <f>IFERROR(__xludf.DUMMYFUNCTION("GOOGLETRANSLATE(B7,""en"",""vi"")"),"Một giải pháp toàn diện để khởi động một doanh nghiệp thị trường.")</f>
        <v>Một giải pháp toàn diện để khởi động một doanh nghiệp thị trường.</v>
      </c>
      <c r="F7" s="4" t="str">
        <f>IFERROR(__xludf.DUMMYFUNCTION("GOOGLETRANSLATE(B7,""en"",""th"")"),"โซลูชันที่ครอบคลุมในการเริ่มต้นธุรกิจตลาด")</f>
        <v>โซลูชันที่ครอบคลุมในการเริ่มต้นธุรกิจตลาด</v>
      </c>
      <c r="G7" s="4" t="str">
        <f>IFERROR(__xludf.DUMMYFUNCTION("GOOGLETRANSLATE(B7,""en"",""ms"")"),"Penyelesaian yang komprehensif untuk memulakan perniagaan pasaran.")</f>
        <v>Penyelesaian yang komprehensif untuk memulakan perniagaan pasaran.</v>
      </c>
      <c r="H7" s="4" t="str">
        <f>IFERROR(__xludf.DUMMYFUNCTION("GOOGLETRANSLATE(B7,""en"",""zh-CN"")"),"启动市场业务的全面解决方案。")</f>
        <v>启动市场业务的全面解决方案。</v>
      </c>
    </row>
    <row r="8">
      <c r="A8" s="3">
        <v>2.0</v>
      </c>
      <c r="B8" s="4" t="s">
        <v>14</v>
      </c>
      <c r="C8" s="4" t="str">
        <f>IFERROR(__xludf.DUMMYFUNCTION("GOOGLETRANSLATE(B8,""en"",""ru"")"),"Опыт продавцов")</f>
        <v>Опыт продавцов</v>
      </c>
      <c r="D8" s="4" t="str">
        <f>IFERROR(__xludf.DUMMYFUNCTION("GOOGLETRANSLATE(B8,""en"",""id"")"),"Pengalaman Penjual")</f>
        <v>Pengalaman Penjual</v>
      </c>
      <c r="E8" s="4" t="str">
        <f>IFERROR(__xludf.DUMMYFUNCTION("GOOGLETRANSLATE(B8,""en"",""vi"")"),"Kinh nghiệm người bán")</f>
        <v>Kinh nghiệm người bán</v>
      </c>
      <c r="F8" s="4" t="str">
        <f>IFERROR(__xludf.DUMMYFUNCTION("GOOGLETRANSLATE(B8,""en"",""th"")"),"ประสบการณ์ผู้ขาย")</f>
        <v>ประสบการณ์ผู้ขาย</v>
      </c>
      <c r="G8" s="4" t="str">
        <f>IFERROR(__xludf.DUMMYFUNCTION("GOOGLETRANSLATE(B8,""en"",""ms"")"),"Pengalaman penjual")</f>
        <v>Pengalaman penjual</v>
      </c>
      <c r="H8" s="4" t="str">
        <f>IFERROR(__xludf.DUMMYFUNCTION("GOOGLETRANSLATE(B8,""en"",""zh-CN"")"),"经验卖家")</f>
        <v>经验卖家</v>
      </c>
    </row>
    <row r="9">
      <c r="A9" s="3">
        <v>2.0</v>
      </c>
      <c r="B9" s="4" t="s">
        <v>15</v>
      </c>
      <c r="C9" s="4" t="str">
        <f>IFERROR(__xludf.DUMMYFUNCTION("GOOGLETRANSLATE(B9,""en"",""ru"")"),"Инструменты для эффективного управления бизнесом и ускоренного роста.")</f>
        <v>Инструменты для эффективного управления бизнесом и ускоренного роста.</v>
      </c>
      <c r="D9" s="4" t="str">
        <f>IFERROR(__xludf.DUMMYFUNCTION("GOOGLETRANSLATE(B9,""en"",""id"")"),"Alat untuk manajemen bisnis yang efisien dan pertumbuhan yang dipercepat.")</f>
        <v>Alat untuk manajemen bisnis yang efisien dan pertumbuhan yang dipercepat.</v>
      </c>
      <c r="E9" s="4" t="str">
        <f>IFERROR(__xludf.DUMMYFUNCTION("GOOGLETRANSLATE(B9,""en"",""vi"")"),"Các công cụ để quản lý kinh doanh hiệu quả và tăng trưởng tăng tốc.")</f>
        <v>Các công cụ để quản lý kinh doanh hiệu quả và tăng trưởng tăng tốc.</v>
      </c>
      <c r="F9" s="4" t="str">
        <f>IFERROR(__xludf.DUMMYFUNCTION("GOOGLETRANSLATE(B9,""en"",""th"")"),"เครื่องมือสำหรับการจัดการธุรกิจที่มีประสิทธิภาพและการเติบโตอย่างเร่งด่วน")</f>
        <v>เครื่องมือสำหรับการจัดการธุรกิจที่มีประสิทธิภาพและการเติบโตอย่างเร่งด่วน</v>
      </c>
      <c r="G9" s="4" t="str">
        <f>IFERROR(__xludf.DUMMYFUNCTION("GOOGLETRANSLATE(B9,""en"",""ms"")"),"Alat untuk pengurusan perniagaan yang cekap dan pertumbuhan dipercepat.")</f>
        <v>Alat untuk pengurusan perniagaan yang cekap dan pertumbuhan dipercepat.</v>
      </c>
      <c r="H9" s="4" t="str">
        <f>IFERROR(__xludf.DUMMYFUNCTION("GOOGLETRANSLATE(B9,""en"",""zh-CN"")"),"有效业务管理和加速增长的工具。")</f>
        <v>有效业务管理和加速增长的工具。</v>
      </c>
    </row>
    <row r="10">
      <c r="A10" s="3">
        <v>2.0</v>
      </c>
      <c r="B10" s="4" t="s">
        <v>16</v>
      </c>
      <c r="C10" s="4" t="str">
        <f>IFERROR(__xludf.DUMMYFUNCTION("GOOGLETRANSLATE(B10,""en"",""ru"")"),"Бренды")</f>
        <v>Бренды</v>
      </c>
      <c r="D10" s="4" t="str">
        <f>IFERROR(__xludf.DUMMYFUNCTION("GOOGLETRANSLATE(B10,""en"",""id"")"),"Merek")</f>
        <v>Merek</v>
      </c>
      <c r="E10" s="4" t="str">
        <f>IFERROR(__xludf.DUMMYFUNCTION("GOOGLETRANSLATE(B10,""en"",""vi"")"),"Nhãn hiệu")</f>
        <v>Nhãn hiệu</v>
      </c>
      <c r="F10" s="4" t="str">
        <f>IFERROR(__xludf.DUMMYFUNCTION("GOOGLETRANSLATE(B10,""en"",""th"")"),"แบรนด์")</f>
        <v>แบรนด์</v>
      </c>
      <c r="G10" s="4" t="str">
        <f>IFERROR(__xludf.DUMMYFUNCTION("GOOGLETRANSLATE(B10,""en"",""ms"")"),"Jenama")</f>
        <v>Jenama</v>
      </c>
      <c r="H10" s="4" t="str">
        <f>IFERROR(__xludf.DUMMYFUNCTION("GOOGLETRANSLATE(B10,""en"",""zh-CN"")"),"品牌")</f>
        <v>品牌</v>
      </c>
      <c r="R10" s="5"/>
      <c r="S10" s="5"/>
    </row>
    <row r="11">
      <c r="A11" s="3">
        <v>2.0</v>
      </c>
      <c r="B11" s="4" t="s">
        <v>17</v>
      </c>
      <c r="C11" s="4" t="str">
        <f>IFERROR(__xludf.DUMMYFUNCTION("GOOGLETRANSLATE(B11,""en"",""ru"")"),"Особенности для повышения видимости бренда на протяжении всего путешествия покупателя.")</f>
        <v>Особенности для повышения видимости бренда на протяжении всего путешествия покупателя.</v>
      </c>
      <c r="D11" s="4" t="str">
        <f>IFERROR(__xludf.DUMMYFUNCTION("GOOGLETRANSLATE(B11,""en"",""id"")"),"Fitur untuk meningkatkan visibilitas merek di sepanjang perjalanan pembeli.")</f>
        <v>Fitur untuk meningkatkan visibilitas merek di sepanjang perjalanan pembeli.</v>
      </c>
      <c r="E11" s="4" t="str">
        <f>IFERROR(__xludf.DUMMYFUNCTION("GOOGLETRANSLATE(B11,""en"",""vi"")"),"Các tính năng để tăng cường khả năng hiển thị thương hiệu trong suốt hành trình của người mua.")</f>
        <v>Các tính năng để tăng cường khả năng hiển thị thương hiệu trong suốt hành trình của người mua.</v>
      </c>
      <c r="F11" s="4" t="str">
        <f>IFERROR(__xludf.DUMMYFUNCTION("GOOGLETRANSLATE(B11,""en"",""th"")"),"คุณสมบัติเพื่อเพิ่มการมองเห็นแบรนด์ตลอดการเดินทางของผู้ซื้อ")</f>
        <v>คุณสมบัติเพื่อเพิ่มการมองเห็นแบรนด์ตลอดการเดินทางของผู้ซื้อ</v>
      </c>
      <c r="G11" s="4" t="str">
        <f>IFERROR(__xludf.DUMMYFUNCTION("GOOGLETRANSLATE(B11,""en"",""ms"")"),"Ciri -ciri untuk meningkatkan penglihatan jenama sepanjang perjalanan pembeli.")</f>
        <v>Ciri -ciri untuk meningkatkan penglihatan jenama sepanjang perjalanan pembeli.</v>
      </c>
      <c r="H11" s="4" t="str">
        <f>IFERROR(__xludf.DUMMYFUNCTION("GOOGLETRANSLATE(B11,""en"",""zh-CN"")"),"在整个买家旅程中增强品牌可见性的功能。")</f>
        <v>在整个买家旅程中增强品牌可见性的功能。</v>
      </c>
      <c r="R11" s="5"/>
      <c r="S11" s="5"/>
    </row>
    <row r="12">
      <c r="A12" s="3">
        <v>2.0</v>
      </c>
      <c r="B12" s="4" t="s">
        <v>18</v>
      </c>
      <c r="C12" s="4" t="str">
        <f>IFERROR(__xludf.DUMMYFUNCTION("GOOGLETRANSLATE(B12,""en"",""ru"")"),"Ритейлеры и дистрибьюторы")</f>
        <v>Ритейлеры и дистрибьюторы</v>
      </c>
      <c r="D12" s="4" t="str">
        <f>IFERROR(__xludf.DUMMYFUNCTION("GOOGLETRANSLATE(B12,""en"",""id"")"),"Pengecer &amp; Distributor")</f>
        <v>Pengecer &amp; Distributor</v>
      </c>
      <c r="E12" s="4" t="str">
        <f>IFERROR(__xludf.DUMMYFUNCTION("GOOGLETRANSLATE(B12,""en"",""vi"")"),"Nhà bán lẻ &amp; nhà phân phối")</f>
        <v>Nhà bán lẻ &amp; nhà phân phối</v>
      </c>
      <c r="F12" s="4" t="str">
        <f>IFERROR(__xludf.DUMMYFUNCTION("GOOGLETRANSLATE(B12,""en"",""th"")"),"ผู้ค้าปลีกและผู้จัดจำหน่าย")</f>
        <v>ผู้ค้าปลีกและผู้จัดจำหน่าย</v>
      </c>
      <c r="G12" s="4" t="str">
        <f>IFERROR(__xludf.DUMMYFUNCTION("GOOGLETRANSLATE(B12,""en"",""ms"")"),"Peruncit &amp; pengedar")</f>
        <v>Peruncit &amp; pengedar</v>
      </c>
      <c r="H12" s="4" t="str">
        <f>IFERROR(__xludf.DUMMYFUNCTION("GOOGLETRANSLATE(B12,""en"",""zh-CN"")"),"零售商和分销商")</f>
        <v>零售商和分销商</v>
      </c>
    </row>
    <row r="13">
      <c r="A13" s="3">
        <v>2.0</v>
      </c>
      <c r="B13" s="4" t="s">
        <v>19</v>
      </c>
      <c r="C13" s="4" t="str">
        <f>IFERROR(__xludf.DUMMYFUNCTION("GOOGLETRANSLATE(B13,""en"",""ru"")"),"Решения для расширения онлайн -каналов продаж.")</f>
        <v>Решения для расширения онлайн -каналов продаж.</v>
      </c>
      <c r="D13" s="4" t="str">
        <f>IFERROR(__xludf.DUMMYFUNCTION("GOOGLETRANSLATE(B13,""en"",""id"")"),"Solusi untuk memperluas saluran penjualan online.")</f>
        <v>Solusi untuk memperluas saluran penjualan online.</v>
      </c>
      <c r="E13" s="4" t="str">
        <f>IFERROR(__xludf.DUMMYFUNCTION("GOOGLETRANSLATE(B13,""en"",""vi"")"),"Giải pháp để mở rộng các kênh bán hàng trực tuyến.")</f>
        <v>Giải pháp để mở rộng các kênh bán hàng trực tuyến.</v>
      </c>
      <c r="F13" s="4" t="str">
        <f>IFERROR(__xludf.DUMMYFUNCTION("GOOGLETRANSLATE(B13,""en"",""th"")"),"โซลูชั่นสำหรับการขยายช่องทางการขายออนไลน์")</f>
        <v>โซลูชั่นสำหรับการขยายช่องทางการขายออนไลน์</v>
      </c>
      <c r="G13" s="4" t="str">
        <f>IFERROR(__xludf.DUMMYFUNCTION("GOOGLETRANSLATE(B13,""en"",""ms"")"),"Penyelesaian untuk memperluaskan saluran jualan dalam talian.")</f>
        <v>Penyelesaian untuk memperluaskan saluran jualan dalam talian.</v>
      </c>
      <c r="H13" s="4" t="str">
        <f>IFERROR(__xludf.DUMMYFUNCTION("GOOGLETRANSLATE(B13,""en"",""zh-CN"")"),"扩展在线销售渠道的解决方案。")</f>
        <v>扩展在线销售渠道的解决方案。</v>
      </c>
    </row>
    <row r="14">
      <c r="A14" s="3">
        <v>2.0</v>
      </c>
      <c r="B14" s="4" t="s">
        <v>20</v>
      </c>
      <c r="C14" s="4" t="str">
        <f>IFERROR(__xludf.DUMMYFUNCTION("GOOGLETRANSLATE(B14,""en"",""ru"")"),"Агентства и консультанты")</f>
        <v>Агентства и консультанты</v>
      </c>
      <c r="D14" s="4" t="str">
        <f>IFERROR(__xludf.DUMMYFUNCTION("GOOGLETRANSLATE(B14,""en"",""id"")"),"Agensi &amp; Konsultan")</f>
        <v>Agensi &amp; Konsultan</v>
      </c>
      <c r="E14" s="4" t="str">
        <f>IFERROR(__xludf.DUMMYFUNCTION("GOOGLETRANSLATE(B14,""en"",""vi"")"),"Các cơ quan &amp; chuyên gia tư vấn")</f>
        <v>Các cơ quan &amp; chuyên gia tư vấn</v>
      </c>
      <c r="F14" s="4" t="str">
        <f>IFERROR(__xludf.DUMMYFUNCTION("GOOGLETRANSLATE(B14,""en"",""th"")"),"เอเจนซี่และที่ปรึกษา")</f>
        <v>เอเจนซี่และที่ปรึกษา</v>
      </c>
      <c r="G14" s="4" t="str">
        <f>IFERROR(__xludf.DUMMYFUNCTION("GOOGLETRANSLATE(B14,""en"",""ms"")"),"Agensi &amp; Perunding")</f>
        <v>Agensi &amp; Perunding</v>
      </c>
      <c r="H14" s="4" t="str">
        <f>IFERROR(__xludf.DUMMYFUNCTION("GOOGLETRANSLATE(B14,""en"",""zh-CN"")"),"机构和顾问")</f>
        <v>机构和顾问</v>
      </c>
    </row>
    <row r="15">
      <c r="A15" s="3">
        <v>2.0</v>
      </c>
      <c r="B15" s="4" t="s">
        <v>21</v>
      </c>
      <c r="C15" s="4" t="str">
        <f>IFERROR(__xludf.DUMMYFUNCTION("GOOGLETRANSLATE(B15,""en"",""ru"")"),"Универсальный набор инструментов для оптимизации консалтинга и практики агентства.")</f>
        <v>Универсальный набор инструментов для оптимизации консалтинга и практики агентства.</v>
      </c>
      <c r="D15" s="4" t="str">
        <f>IFERROR(__xludf.DUMMYFUNCTION("GOOGLETRANSLATE(B15,""en"",""id"")"),"kotak alat serbaguna untuk merampingkan konsultasi dan praktik agensi.")</f>
        <v>kotak alat serbaguna untuk merampingkan konsultasi dan praktik agensi.</v>
      </c>
      <c r="E15" s="4" t="str">
        <f>IFERROR(__xludf.DUMMYFUNCTION("GOOGLETRANSLATE(B15,""en"",""vi"")"),"Một hộp công cụ đa năng để hợp lý hóa các hoạt động tư vấn và cơ quan.")</f>
        <v>Một hộp công cụ đa năng để hợp lý hóa các hoạt động tư vấn và cơ quan.</v>
      </c>
      <c r="F15" s="4" t="str">
        <f>IFERROR(__xludf.DUMMYFUNCTION("GOOGLETRANSLATE(B15,""en"",""th"")"),"กล่องเครื่องมืออเนกประสงค์เพื่อปรับปรุงการให้คำปรึกษาและการปฏิบัติของเอเจนซี่")</f>
        <v>กล่องเครื่องมืออเนกประสงค์เพื่อปรับปรุงการให้คำปรึกษาและการปฏิบัติของเอเจนซี่</v>
      </c>
      <c r="G15" s="4" t="str">
        <f>IFERROR(__xludf.DUMMYFUNCTION("GOOGLETRANSLATE(B15,""en"",""ms"")"),"Kotak alat yang serba boleh untuk menyelaraskan amalan perundingan dan agensi.")</f>
        <v>Kotak alat yang serba boleh untuk menyelaraskan amalan perundingan dan agensi.</v>
      </c>
      <c r="H15" s="4" t="str">
        <f>IFERROR(__xludf.DUMMYFUNCTION("GOOGLETRANSLATE(B15,""en"",""zh-CN"")"),"用于简化咨询和代理实践的多功能工具箱。")</f>
        <v>用于简化咨询和代理实践的多功能工具箱。</v>
      </c>
    </row>
    <row r="16">
      <c r="A16" s="3">
        <v>3.0</v>
      </c>
      <c r="B16" s="4" t="s">
        <v>22</v>
      </c>
      <c r="C16" s="4" t="str">
        <f>IFERROR(__xludf.DUMMYFUNCTION("GOOGLETRANSLATE(B16,""en"",""ru"")"),"Мы помогаем вам на этом пути")</f>
        <v>Мы помогаем вам на этом пути</v>
      </c>
      <c r="D16" s="4" t="str">
        <f>IFERROR(__xludf.DUMMYFUNCTION("GOOGLETRANSLATE(B16,""en"",""id"")"),"Kami membantu Anda sepanjang jalan")</f>
        <v>Kami membantu Anda sepanjang jalan</v>
      </c>
      <c r="E16" s="4" t="str">
        <f>IFERROR(__xludf.DUMMYFUNCTION("GOOGLETRANSLATE(B16,""en"",""vi"")"),"Chúng tôi giúp bạn trên đường đi")</f>
        <v>Chúng tôi giúp bạn trên đường đi</v>
      </c>
      <c r="F16" s="4" t="str">
        <f>IFERROR(__xludf.DUMMYFUNCTION("GOOGLETRANSLATE(B16,""en"",""th"")"),"เราช่วยคุณไปพร้อมกัน")</f>
        <v>เราช่วยคุณไปพร้อมกัน</v>
      </c>
      <c r="G16" s="4" t="str">
        <f>IFERROR(__xludf.DUMMYFUNCTION("GOOGLETRANSLATE(B16,""en"",""ms"")"),"Kami menolong anda sepanjang perjalanan")</f>
        <v>Kami menolong anda sepanjang perjalanan</v>
      </c>
      <c r="H16" s="4" t="str">
        <f>IFERROR(__xludf.DUMMYFUNCTION("GOOGLETRANSLATE(B16,""en"",""zh-CN"")"),"我们一路帮助您")</f>
        <v>我们一路帮助您</v>
      </c>
    </row>
    <row r="17">
      <c r="A17" s="3">
        <v>3.0</v>
      </c>
      <c r="B17" s="4" t="s">
        <v>23</v>
      </c>
      <c r="C17" s="4" t="str">
        <f>IFERROR(__xludf.DUMMYFUNCTION("GOOGLETRANSLATE(B17,""en"",""ru"")"),"Независимо от того, с чего вы начинаете")</f>
        <v>Независимо от того, с чего вы начинаете</v>
      </c>
      <c r="D17" s="4" t="str">
        <f>IFERROR(__xludf.DUMMYFUNCTION("GOOGLETRANSLATE(B17,""en"",""id"")"),"Di mana pun Anda mulai")</f>
        <v>Di mana pun Anda mulai</v>
      </c>
      <c r="E17" s="4" t="str">
        <f>IFERROR(__xludf.DUMMYFUNCTION("GOOGLETRANSLATE(B17,""en"",""vi"")"),"Bất kể bạn bắt đầu từ đâu")</f>
        <v>Bất kể bạn bắt đầu từ đâu</v>
      </c>
      <c r="F17" s="4" t="str">
        <f>IFERROR(__xludf.DUMMYFUNCTION("GOOGLETRANSLATE(B17,""en"",""th"")"),"ไม่ว่าคุณจะเริ่มต้นที่ไหน")</f>
        <v>ไม่ว่าคุณจะเริ่มต้นที่ไหน</v>
      </c>
      <c r="G17" s="4" t="str">
        <f>IFERROR(__xludf.DUMMYFUNCTION("GOOGLETRANSLATE(B17,""en"",""ms"")"),"Tidak kira di mana anda bermula")</f>
        <v>Tidak kira di mana anda bermula</v>
      </c>
      <c r="H17" s="4" t="str">
        <f>IFERROR(__xludf.DUMMYFUNCTION("GOOGLETRANSLATE(B17,""en"",""zh-CN"")"),"不管你从哪里开始")</f>
        <v>不管你从哪里开始</v>
      </c>
    </row>
    <row r="18">
      <c r="A18" s="3">
        <v>3.0</v>
      </c>
      <c r="B18" s="4" t="s">
        <v>24</v>
      </c>
      <c r="C18" s="4" t="str">
        <f>IFERROR(__xludf.DUMMYFUNCTION("GOOGLETRANSLATE(B18,""en"",""ru"")"),"Внешняя аналитика")</f>
        <v>Внешняя аналитика</v>
      </c>
      <c r="D18" s="4" t="str">
        <f>IFERROR(__xludf.DUMMYFUNCTION("GOOGLETRANSLATE(B18,""en"",""id"")"),"Analitik eksternal")</f>
        <v>Analitik eksternal</v>
      </c>
      <c r="E18" s="4" t="str">
        <f>IFERROR(__xludf.DUMMYFUNCTION("GOOGLETRANSLATE(B18,""en"",""vi"")"),"Phân tích bên ngoài")</f>
        <v>Phân tích bên ngoài</v>
      </c>
      <c r="F18" s="4" t="str">
        <f>IFERROR(__xludf.DUMMYFUNCTION("GOOGLETRANSLATE(B18,""en"",""th"")"),"การวิเคราะห์ภายนอก")</f>
        <v>การวิเคราะห์ภายนอก</v>
      </c>
      <c r="G18" s="4" t="str">
        <f>IFERROR(__xludf.DUMMYFUNCTION("GOOGLETRANSLATE(B18,""en"",""ms"")"),"Analisis luaran")</f>
        <v>Analisis luaran</v>
      </c>
      <c r="H18" s="4" t="str">
        <f>IFERROR(__xludf.DUMMYFUNCTION("GOOGLETRANSLATE(B18,""en"",""zh-CN"")"),"外部分析")</f>
        <v>外部分析</v>
      </c>
    </row>
    <row r="19">
      <c r="A19" s="3">
        <v>3.0</v>
      </c>
      <c r="B19" s="4" t="s">
        <v>25</v>
      </c>
      <c r="C19" s="4" t="str">
        <f>IFERROR(__xludf.DUMMYFUNCTION("GOOGLETRANSLATE(B19,""en"",""ru"")"),"Sellmatica предназначен для того, чтобы помочь вам добиться успеха на рынках, оставаясь на вершине тенденций и опередив ваших конкурентов, предоставляя вам подробные данные.
Это позволяет вам наблюдать за динамикой рынка, поведением пользователей и предл"&amp;"ожениями продуктов вашего конкурента. Это позволяет вам выяснить продукты для продажи, слабости конкурентов и возникать рыночными возможностями, а также создавать стратегии, которые будут позиционировать ваш бизнес.
Увеличьте свои продажи, избегайте доро"&amp;"гостоящих ошибок и получите конкурентное преимущество с внешней аналитикой")</f>
        <v>Sellmatica предназначен для того, чтобы помочь вам добиться успеха на рынках, оставаясь на вершине тенденций и опередив ваших конкурентов, предоставляя вам подробные данные.
Это позволяет вам наблюдать за динамикой рынка, поведением пользователей и предложениями продуктов вашего конкурента. Это позволяет вам выяснить продукты для продажи, слабости конкурентов и возникать рыночными возможностями, а также создавать стратегии, которые будут позиционировать ваш бизнес.
Увеличьте свои продажи, избегайте дорогостоящих ошибок и получите конкурентное преимущество с внешней аналитикой</v>
      </c>
      <c r="D19" s="4" t="str">
        <f>IFERROR(__xludf.DUMMYFUNCTION("GOOGLETRANSLATE(B19,""en"",""id"")"),"SellMatica dirancang untuk membantu Anda menjadi sukses di pasar dengan tetap di atas tren dan di depan pesaing Anda dengan memberikan data mendalam kepada Anda.
Itu memungkinkan Anda untuk mengamati dinamika pasar, perilaku pengguna, dan penawaran produ"&amp;"k pesaing Anda. Itu memungkinkan Anda untuk mengetahui produk untuk dijual, kelemahan pesaing, dan muncul peluang pasar, dan menciptakan strategi yang akan memposisikan bisnis Anda dengan baik.
Tingkatkan penjualan Anda, hindari kesalahan yang mahal, dan"&amp;" dapatkan keunggulan kompetitif dengan analitik eksternal")</f>
        <v>SellMatica dirancang untuk membantu Anda menjadi sukses di pasar dengan tetap di atas tren dan di depan pesaing Anda dengan memberikan data mendalam kepada Anda.
Itu memungkinkan Anda untuk mengamati dinamika pasar, perilaku pengguna, dan penawaran produk pesaing Anda. Itu memungkinkan Anda untuk mengetahui produk untuk dijual, kelemahan pesaing, dan muncul peluang pasar, dan menciptakan strategi yang akan memposisikan bisnis Anda dengan baik.
Tingkatkan penjualan Anda, hindari kesalahan yang mahal, dan dapatkan keunggulan kompetitif dengan analitik eksternal</v>
      </c>
      <c r="E19" s="4" t="str">
        <f>IFERROR(__xludf.DUMMYFUNCTION("GOOGLETRANSLATE(B19,""en"",""vi"")"),"Sellmatica được thiết kế để giúp bạn thành công trên các thị trường bằng cách đứng đầu các xu hướng và trước các đối thủ cạnh tranh bằng cách cung cấp cho bạn dữ liệu chuyên sâu.
Điều đó cho phép bạn quan sát động lực thị trường, hành vi của người dùng v"&amp;"à các dịch vụ sản phẩm của đối thủ cạnh tranh. Điều đó cho phép bạn tìm ra các sản phẩm để bán, đối thủ cạnh tranh điểm yếu và cơ hội thị trường phát sinh và tạo ra các chiến lược sẽ định vị doanh nghiệp của bạn một cách thuận lợi.
Tăng doanh số bán hàng"&amp;" của bạn, tránh những sai lầm tốn kém và đạt được lợi thế cạnh tranh với các phân tích bên ngoài")</f>
        <v>Sellmatica được thiết kế để giúp bạn thành công trên các thị trường bằng cách đứng đầu các xu hướng và trước các đối thủ cạnh tranh bằng cách cung cấp cho bạn dữ liệu chuyên sâu.
Điều đó cho phép bạn quan sát động lực thị trường, hành vi của người dùng và các dịch vụ sản phẩm của đối thủ cạnh tranh. Điều đó cho phép bạn tìm ra các sản phẩm để bán, đối thủ cạnh tranh điểm yếu và cơ hội thị trường phát sinh và tạo ra các chiến lược sẽ định vị doanh nghiệp của bạn một cách thuận lợi.
Tăng doanh số bán hàng của bạn, tránh những sai lầm tốn kém và đạt được lợi thế cạnh tranh với các phân tích bên ngoài</v>
      </c>
      <c r="F19" s="4" t="str">
        <f>IFERROR(__xludf.DUMMYFUNCTION("GOOGLETRANSLATE(B19,""en"",""th"")"),"Sellmatica ได้รับการออกแบบมาเพื่อช่วยให้คุณประสบความสำเร็จในการตลาดโดยอยู่ด้านบนของเทรนด์และนำหน้าคู่แข่งของคุณโดยให้ข้อมูลเชิงลึกแก่คุณ
ที่ช่วยให้คุณสังเกตการเปลี่ยนแปลงของตลาดพฤติกรรมผู้ใช้และการนำเสนอผลิตภัณฑ์ของคู่แข่ง ที่ช่วยให้คุณค้นหาผลิตภัณฑ์ที่จ"&amp;"ะขายจุดอ่อนของคู่แข่งและโอกาสทางการตลาดที่เกิดขึ้นและสร้างกลยุทธ์ที่จะวางตำแหน่งธุรกิจของคุณอย่างดี
เพิ่มยอดขายของคุณหลีกเลี่ยงข้อผิดพลาดที่มีราคาแพงและได้เปรียบในการแข่งขันด้วยการวิเคราะห์ภายนอก")</f>
        <v>Sellmatica ได้รับการออกแบบมาเพื่อช่วยให้คุณประสบความสำเร็จในการตลาดโดยอยู่ด้านบนของเทรนด์และนำหน้าคู่แข่งของคุณโดยให้ข้อมูลเชิงลึกแก่คุณ
ที่ช่วยให้คุณสังเกตการเปลี่ยนแปลงของตลาดพฤติกรรมผู้ใช้และการนำเสนอผลิตภัณฑ์ของคู่แข่ง ที่ช่วยให้คุณค้นหาผลิตภัณฑ์ที่จะขายจุดอ่อนของคู่แข่งและโอกาสทางการตลาดที่เกิดขึ้นและสร้างกลยุทธ์ที่จะวางตำแหน่งธุรกิจของคุณอย่างดี
เพิ่มยอดขายของคุณหลีกเลี่ยงข้อผิดพลาดที่มีราคาแพงและได้เปรียบในการแข่งขันด้วยการวิเคราะห์ภายนอก</v>
      </c>
      <c r="G19" s="4" t="str">
        <f>IFERROR(__xludf.DUMMYFUNCTION("GOOGLETRANSLATE(B19,""en"",""ms"")"),"Sellmatica direka untuk membantu anda untuk berjaya di pasaran dengan tinggal di atas trend dan lebih awal daripada pesaing anda dengan menyediakan anda dengan data yang mendalam.
Itu membolehkan anda melihat dinamik pasaran, tingkah laku pengguna, dan p"&amp;"enawaran produk pesaing anda. Itu membolehkan anda mengetahui produk untuk menjual, kelemahan pesaing, dan menimbulkan peluang pasaran, dan mewujudkan strategi yang akan meletakkan perniagaan anda dengan baik.
Tingkatkan jualan anda, elakkan kesilapan ya"&amp;"ng mahal, dan dapatkan kelebihan daya saing dengan analisis luaran")</f>
        <v>Sellmatica direka untuk membantu anda untuk berjaya di pasaran dengan tinggal di atas trend dan lebih awal daripada pesaing anda dengan menyediakan anda dengan data yang mendalam.
Itu membolehkan anda melihat dinamik pasaran, tingkah laku pengguna, dan penawaran produk pesaing anda. Itu membolehkan anda mengetahui produk untuk menjual, kelemahan pesaing, dan menimbulkan peluang pasaran, dan mewujudkan strategi yang akan meletakkan perniagaan anda dengan baik.
Tingkatkan jualan anda, elakkan kesilapan yang mahal, dan dapatkan kelebihan daya saing dengan analisis luaran</v>
      </c>
      <c r="H19" s="4" t="str">
        <f>IFERROR(__xludf.DUMMYFUNCTION("GOOGLETRANSLATE(B19,""en"",""zh-CN"")"),"Sellmatica旨在通过为您提供深入的数据来帮助您在趋势之上，领先于竞争对手，以帮助您在市场上取得成功。
这使您可以观察市场动态，用户行为和竞争对手的产品。这使您能够找到可以出售，竞争对手的弱点和产生市场机会的产品，并创建将使您的业务有利的策略。
提高销售额，避免昂贵的错误并通过外部分析获得竞争优势")</f>
        <v>Sellmatica旨在通过为您提供深入的数据来帮助您在趋势之上，领先于竞争对手，以帮助您在市场上取得成功。
这使您可以观察市场动态，用户行为和竞争对手的产品。这使您能够找到可以出售，竞争对手的弱点和产生市场机会的产品，并创建将使您的业务有利的策略。
提高销售额，避免昂贵的错误并通过外部分析获得竞争优势</v>
      </c>
    </row>
    <row r="20">
      <c r="A20" s="3">
        <v>3.0</v>
      </c>
      <c r="B20" s="4" t="s">
        <v>26</v>
      </c>
      <c r="C20" s="4" t="str">
        <f>IFERROR(__xludf.DUMMYFUNCTION("GOOGLETRANSLATE(B20,""en"",""ru"")"),"Узнать больше")</f>
        <v>Узнать больше</v>
      </c>
      <c r="D20" s="4" t="str">
        <f>IFERROR(__xludf.DUMMYFUNCTION("GOOGLETRANSLATE(B20,""en"",""id"")"),"Belajarlah lagi")</f>
        <v>Belajarlah lagi</v>
      </c>
      <c r="E20" s="4" t="str">
        <f>IFERROR(__xludf.DUMMYFUNCTION("GOOGLETRANSLATE(B20,""en"",""vi"")"),"Tìm hiểu thêm")</f>
        <v>Tìm hiểu thêm</v>
      </c>
      <c r="F20" s="4" t="str">
        <f>IFERROR(__xludf.DUMMYFUNCTION("GOOGLETRANSLATE(B20,""en"",""th"")"),"เรียนรู้เพิ่มเติม")</f>
        <v>เรียนรู้เพิ่มเติม</v>
      </c>
      <c r="G20" s="4" t="str">
        <f>IFERROR(__xludf.DUMMYFUNCTION("GOOGLETRANSLATE(B20,""en"",""ms"")"),"Ketahui lebih lanjut")</f>
        <v>Ketahui lebih lanjut</v>
      </c>
      <c r="H20" s="4" t="str">
        <f>IFERROR(__xludf.DUMMYFUNCTION("GOOGLETRANSLATE(B20,""en"",""zh-CN"")"),"了解更多")</f>
        <v>了解更多</v>
      </c>
    </row>
    <row r="21">
      <c r="A21" s="3">
        <v>4.0</v>
      </c>
      <c r="B21" s="4" t="s">
        <v>27</v>
      </c>
      <c r="C21" s="4" t="str">
        <f>IFERROR(__xludf.DUMMYFUNCTION("GOOGLETRANSLATE(B21,""en"",""ru"")"),"Инструменты магазинов и списков")</f>
        <v>Инструменты магазинов и списков</v>
      </c>
      <c r="D21" s="4" t="str">
        <f>IFERROR(__xludf.DUMMYFUNCTION("GOOGLETRANSLATE(B21,""en"",""id"")"),"Alat etalase &amp; daftar")</f>
        <v>Alat etalase &amp; daftar</v>
      </c>
      <c r="E21" s="4" t="str">
        <f>IFERROR(__xludf.DUMMYFUNCTION("GOOGLETRANSLATE(B21,""en"",""vi"")"),"Công cụ cửa hàng &amp; Danh sách")</f>
        <v>Công cụ cửa hàng &amp; Danh sách</v>
      </c>
      <c r="F21" s="4" t="str">
        <f>IFERROR(__xludf.DUMMYFUNCTION("GOOGLETRANSLATE(B21,""en"",""th"")"),"หน้าร้านและเครื่องมือรายชื่อ")</f>
        <v>หน้าร้านและเครื่องมือรายชื่อ</v>
      </c>
      <c r="G21" s="4" t="str">
        <f>IFERROR(__xludf.DUMMYFUNCTION("GOOGLETRANSLATE(B21,""en"",""ms"")"),"Alat Storefront &amp; Penyenaraian")</f>
        <v>Alat Storefront &amp; Penyenaraian</v>
      </c>
      <c r="H21" s="4" t="str">
        <f>IFERROR(__xludf.DUMMYFUNCTION("GOOGLETRANSLATE(B21,""en"",""zh-CN"")"),"店面和列表工具")</f>
        <v>店面和列表工具</v>
      </c>
    </row>
    <row r="22">
      <c r="A22" s="3">
        <v>4.0</v>
      </c>
      <c r="B22" s="4" t="s">
        <v>28</v>
      </c>
      <c r="C22" s="4" t="str">
        <f>IFERROR(__xludf.DUMMYFUNCTION("GOOGLETRANSLATE(B22,""en"",""ru"")"),"Оптимизируйте списки, улучшайте визуальные эффекты и повышают взаимодействие без усилий. Используйте функциональные возможности, поддерживаемые нейробиологией, чтобы повысить вашу витрину и производительность.")</f>
        <v>Оптимизируйте списки, улучшайте визуальные эффекты и повышают взаимодействие без усилий. Используйте функциональные возможности, поддерживаемые нейробиологией, чтобы повысить вашу витрину и производительность.</v>
      </c>
      <c r="D22" s="4" t="str">
        <f>IFERROR(__xludf.DUMMYFUNCTION("GOOGLETRANSLATE(B22,""en"",""id"")"),"Mengoptimalkan daftar, meningkatkan visual, dan meningkatkan keterlibatan dengan mudah. Leverage fungsionalitas yang didukung neuroscience untuk meningkatkan etalase Anda dan mendorong kinerja.")</f>
        <v>Mengoptimalkan daftar, meningkatkan visual, dan meningkatkan keterlibatan dengan mudah. Leverage fungsionalitas yang didukung neuroscience untuk meningkatkan etalase Anda dan mendorong kinerja.</v>
      </c>
      <c r="E22" s="4" t="str">
        <f>IFERROR(__xludf.DUMMYFUNCTION("GOOGLETRANSLATE(B22,""en"",""vi"")"),"Tối ưu hóa danh sách, tăng cường hình ảnh và tăng cường sự tham gia một cách dễ dàng. Tận dụng các chức năng được hỗ trợ bởi khoa học thần kinh để nâng cao hiệu suất của cửa hàng và lái xe.")</f>
        <v>Tối ưu hóa danh sách, tăng cường hình ảnh và tăng cường sự tham gia một cách dễ dàng. Tận dụng các chức năng được hỗ trợ bởi khoa học thần kinh để nâng cao hiệu suất của cửa hàng và lái xe.</v>
      </c>
      <c r="F22" s="4" t="str">
        <f>IFERROR(__xludf.DUMMYFUNCTION("GOOGLETRANSLATE(B22,""en"",""th"")"),"เพิ่มประสิทธิภาพรายชื่อเพิ่มภาพและเพิ่มการมีส่วนร่วมอย่างง่ายดาย ใช้ประโยชน์จากฟังก์ชั่นที่ได้รับการสนับสนุนด้านประสาทวิทยาศาสตร์เพื่อยกระดับหน้าร้านและประสิทธิภาพการทำงานของคุณ")</f>
        <v>เพิ่มประสิทธิภาพรายชื่อเพิ่มภาพและเพิ่มการมีส่วนร่วมอย่างง่ายดาย ใช้ประโยชน์จากฟังก์ชั่นที่ได้รับการสนับสนุนด้านประสาทวิทยาศาสตร์เพื่อยกระดับหน้าร้านและประสิทธิภาพการทำงานของคุณ</v>
      </c>
      <c r="G22" s="4" t="str">
        <f>IFERROR(__xludf.DUMMYFUNCTION("GOOGLETRANSLATE(B22,""en"",""ms"")"),"Mengoptimumkan penyenaraian, meningkatkan visual, dan meningkatkan penglibatan dengan mudah. Leverage fungsi yang disokong neurosains untuk meningkatkan prestasi kedai dan memandu anda.")</f>
        <v>Mengoptimumkan penyenaraian, meningkatkan visual, dan meningkatkan penglibatan dengan mudah. Leverage fungsi yang disokong neurosains untuk meningkatkan prestasi kedai dan memandu anda.</v>
      </c>
      <c r="H22" s="4" t="str">
        <f>IFERROR(__xludf.DUMMYFUNCTION("GOOGLETRANSLATE(B22,""en"",""zh-CN"")"),"优化清单，增强视觉效果，并毫不费力地提高参与度。利用神经科学支持的功能来提升您的店面和驱动性能。")</f>
        <v>优化清单，增强视觉效果，并毫不费力地提高参与度。利用神经科学支持的功能来提升您的店面和驱动性能。</v>
      </c>
    </row>
    <row r="23">
      <c r="A23" s="3">
        <v>4.0</v>
      </c>
      <c r="B23" s="4" t="s">
        <v>26</v>
      </c>
      <c r="C23" s="4" t="str">
        <f>IFERROR(__xludf.DUMMYFUNCTION("GOOGLETRANSLATE(B23,""en"",""ru"")"),"Узнать больше")</f>
        <v>Узнать больше</v>
      </c>
      <c r="D23" s="4" t="str">
        <f>IFERROR(__xludf.DUMMYFUNCTION("GOOGLETRANSLATE(B23,""en"",""id"")"),"Belajarlah lagi")</f>
        <v>Belajarlah lagi</v>
      </c>
      <c r="E23" s="4" t="str">
        <f>IFERROR(__xludf.DUMMYFUNCTION("GOOGLETRANSLATE(B23,""en"",""vi"")"),"Tìm hiểu thêm")</f>
        <v>Tìm hiểu thêm</v>
      </c>
      <c r="F23" s="4" t="str">
        <f>IFERROR(__xludf.DUMMYFUNCTION("GOOGLETRANSLATE(B23,""en"",""th"")"),"เรียนรู้เพิ่มเติม")</f>
        <v>เรียนรู้เพิ่มเติม</v>
      </c>
      <c r="G23" s="4" t="str">
        <f>IFERROR(__xludf.DUMMYFUNCTION("GOOGLETRANSLATE(B23,""en"",""ms"")"),"Ketahui lebih lanjut")</f>
        <v>Ketahui lebih lanjut</v>
      </c>
      <c r="H23" s="4" t="str">
        <f>IFERROR(__xludf.DUMMYFUNCTION("GOOGLETRANSLATE(B23,""en"",""zh-CN"")"),"了解更多")</f>
        <v>了解更多</v>
      </c>
    </row>
    <row r="24">
      <c r="A24" s="3">
        <v>4.0</v>
      </c>
      <c r="B24" s="4" t="s">
        <v>29</v>
      </c>
      <c r="C24" s="4" t="str">
        <f>IFERROR(__xludf.DUMMYFUNCTION("GOOGLETRANSLATE(B24,""en"",""ru"")"),"Промо и реклама")</f>
        <v>Промо и реклама</v>
      </c>
      <c r="D24" s="4" t="str">
        <f>IFERROR(__xludf.DUMMYFUNCTION("GOOGLETRANSLATE(B24,""en"",""id"")"),"Promo &amp; Periklanan")</f>
        <v>Promo &amp; Periklanan</v>
      </c>
      <c r="E24" s="4" t="str">
        <f>IFERROR(__xludf.DUMMYFUNCTION("GOOGLETRANSLATE(B24,""en"",""vi"")"),"Quảng cáo &amp; Quảng cáo")</f>
        <v>Quảng cáo &amp; Quảng cáo</v>
      </c>
      <c r="F24" s="4" t="str">
        <f>IFERROR(__xludf.DUMMYFUNCTION("GOOGLETRANSLATE(B24,""en"",""th"")"),"โปรโมตและการโฆษณา")</f>
        <v>โปรโมตและการโฆษณา</v>
      </c>
      <c r="G24" s="4" t="str">
        <f>IFERROR(__xludf.DUMMYFUNCTION("GOOGLETRANSLATE(B24,""en"",""ms"")"),"Promo &amp; Pengiklanan")</f>
        <v>Promo &amp; Pengiklanan</v>
      </c>
      <c r="H24" s="4" t="str">
        <f>IFERROR(__xludf.DUMMYFUNCTION("GOOGLETRANSLATE(B24,""en"",""zh-CN"")"),"促销与广告")</f>
        <v>促销与广告</v>
      </c>
    </row>
    <row r="25">
      <c r="A25" s="3">
        <v>4.0</v>
      </c>
      <c r="B25" s="4" t="s">
        <v>30</v>
      </c>
      <c r="C25" s="4" t="str">
        <f>IFERROR(__xludf.DUMMYFUNCTION("GOOGLETRANSLATE(B25,""en"",""ru"")"),"Увеличьте видимость и улучшить производительность PPC с помощью эффективного актуального ящика Sellmatica и набора инструментов для кампании. Усовершенствованная оптимизация для максимальной рентабельности.")</f>
        <v>Увеличьте видимость и улучшить производительность PPC с помощью эффективного актуального ящика Sellmatica и набора инструментов для кампании. Усовершенствованная оптимизация для максимальной рентабельности.</v>
      </c>
      <c r="D25" s="4" t="str">
        <f>IFERROR(__xludf.DUMMYFUNCTION("GOOGLETRANSLATE(B25,""en"",""id"")"),"Tingkatkan visibilitas dan tingkatkan kinerja PPC dengan promo dan kotak alat kampanye yang efisien dari SellMatica. Memanfaatkan optimasi lanjutan untuk ROI maksimum.")</f>
        <v>Tingkatkan visibilitas dan tingkatkan kinerja PPC dengan promo dan kotak alat kampanye yang efisien dari SellMatica. Memanfaatkan optimasi lanjutan untuk ROI maksimum.</v>
      </c>
      <c r="E25" s="4" t="str">
        <f>IFERROR(__xludf.DUMMYFUNCTION("GOOGLETRANSLATE(B25,""en"",""vi"")"),"Tăng khả năng hiển thị và cải thiện hiệu suất PPC với hộp công cụ quảng cáo và chiến dịch hiệu quả của SellMatica. Khai thác tối ưu hóa nâng cao cho ROI tối đa.")</f>
        <v>Tăng khả năng hiển thị và cải thiện hiệu suất PPC với hộp công cụ quảng cáo và chiến dịch hiệu quả của SellMatica. Khai thác tối ưu hóa nâng cao cho ROI tối đa.</v>
      </c>
      <c r="F25" s="4" t="str">
        <f>IFERROR(__xludf.DUMMYFUNCTION("GOOGLETRANSLATE(B25,""en"",""th"")"),"เพิ่มการมองเห็นและปรับปรุงประสิทธิภาพของ PPC ด้วยกล่องเครื่องมือโปรโมชั่นและแคมเปญที่มีประสิทธิภาพของ Sellmatica การเพิ่มประสิทธิภาพขั้นสูงสำหรับ ROI สูงสุด")</f>
        <v>เพิ่มการมองเห็นและปรับปรุงประสิทธิภาพของ PPC ด้วยกล่องเครื่องมือโปรโมชั่นและแคมเปญที่มีประสิทธิภาพของ Sellmatica การเพิ่มประสิทธิภาพขั้นสูงสำหรับ ROI สูงสุด</v>
      </c>
      <c r="G25" s="4" t="str">
        <f>IFERROR(__xludf.DUMMYFUNCTION("GOOGLETRANSLATE(B25,""en"",""ms"")"),"Meningkatkan penglihatan dan meningkatkan prestasi PPC dengan kotak alat promo dan kempen yang cekap Sellmatica. Memanfaatkan pengoptimuman lanjutan untuk ROI maksimum.")</f>
        <v>Meningkatkan penglihatan dan meningkatkan prestasi PPC dengan kotak alat promo dan kempen yang cekap Sellmatica. Memanfaatkan pengoptimuman lanjutan untuk ROI maksimum.</v>
      </c>
      <c r="H25" s="4" t="str">
        <f>IFERROR(__xludf.DUMMYFUNCTION("GOOGLETRANSLATE(B25,""en"",""zh-CN"")"),"通过Sellmatica的有效促销和广告系列工具箱提高可见性并提高PPC性能。线束高级优化最大ROI。")</f>
        <v>通过Sellmatica的有效促销和广告系列工具箱提高可见性并提高PPC性能。线束高级优化最大ROI。</v>
      </c>
    </row>
    <row r="26">
      <c r="A26" s="3">
        <v>4.0</v>
      </c>
      <c r="B26" s="4" t="s">
        <v>26</v>
      </c>
      <c r="C26" s="4" t="str">
        <f>IFERROR(__xludf.DUMMYFUNCTION("GOOGLETRANSLATE(B26,""en"",""ru"")"),"Узнать больше")</f>
        <v>Узнать больше</v>
      </c>
      <c r="D26" s="4" t="str">
        <f>IFERROR(__xludf.DUMMYFUNCTION("GOOGLETRANSLATE(B26,""en"",""id"")"),"Belajarlah lagi")</f>
        <v>Belajarlah lagi</v>
      </c>
      <c r="E26" s="4" t="str">
        <f>IFERROR(__xludf.DUMMYFUNCTION("GOOGLETRANSLATE(B26,""en"",""vi"")"),"Tìm hiểu thêm")</f>
        <v>Tìm hiểu thêm</v>
      </c>
      <c r="F26" s="4" t="str">
        <f>IFERROR(__xludf.DUMMYFUNCTION("GOOGLETRANSLATE(B26,""en"",""th"")"),"เรียนรู้เพิ่มเติม")</f>
        <v>เรียนรู้เพิ่มเติม</v>
      </c>
      <c r="G26" s="4" t="str">
        <f>IFERROR(__xludf.DUMMYFUNCTION("GOOGLETRANSLATE(B26,""en"",""ms"")"),"Ketahui lebih lanjut")</f>
        <v>Ketahui lebih lanjut</v>
      </c>
      <c r="H26" s="4" t="str">
        <f>IFERROR(__xludf.DUMMYFUNCTION("GOOGLETRANSLATE(B26,""en"",""zh-CN"")"),"了解更多")</f>
        <v>了解更多</v>
      </c>
    </row>
    <row r="27">
      <c r="A27" s="3">
        <v>4.0</v>
      </c>
      <c r="B27" s="4" t="s">
        <v>31</v>
      </c>
      <c r="C27" s="4" t="str">
        <f>IFERROR(__xludf.DUMMYFUNCTION("GOOGLETRANSLATE(B27,""en"",""ru"")"),"Внутренняя аналитика")</f>
        <v>Внутренняя аналитика</v>
      </c>
      <c r="D27" s="4" t="str">
        <f>IFERROR(__xludf.DUMMYFUNCTION("GOOGLETRANSLATE(B27,""en"",""id"")"),"Analitik internal")</f>
        <v>Analitik internal</v>
      </c>
      <c r="E27" s="4" t="str">
        <f>IFERROR(__xludf.DUMMYFUNCTION("GOOGLETRANSLATE(B27,""en"",""vi"")"),"Phân tích nội bộ")</f>
        <v>Phân tích nội bộ</v>
      </c>
      <c r="F27" s="4" t="str">
        <f>IFERROR(__xludf.DUMMYFUNCTION("GOOGLETRANSLATE(B27,""en"",""th"")"),"การวิเคราะห์ภายใน")</f>
        <v>การวิเคราะห์ภายใน</v>
      </c>
      <c r="G27" s="4" t="str">
        <f>IFERROR(__xludf.DUMMYFUNCTION("GOOGLETRANSLATE(B27,""en"",""ms"")"),"Analisis dalaman")</f>
        <v>Analisis dalaman</v>
      </c>
      <c r="H27" s="4" t="str">
        <f>IFERROR(__xludf.DUMMYFUNCTION("GOOGLETRANSLATE(B27,""en"",""zh-CN"")"),"内部分析")</f>
        <v>内部分析</v>
      </c>
    </row>
    <row r="28">
      <c r="A28" s="3">
        <v>4.0</v>
      </c>
      <c r="B28" s="4" t="s">
        <v>32</v>
      </c>
      <c r="C28" s="4" t="str">
        <f>IFERROR(__xludf.DUMMYFUNCTION("GOOGLETRANSLATE(B28,""en"",""ru"")"),"Используйте информацию о данных Sellmatica, чтобы понять вашу реальную прибыльность, выявить возможности роста и информировать будущие стратегии.")</f>
        <v>Используйте информацию о данных Sellmatica, чтобы понять вашу реальную прибыльность, выявить возможности роста и информировать будущие стратегии.</v>
      </c>
      <c r="D28" s="4" t="str">
        <f>IFERROR(__xludf.DUMMYFUNCTION("GOOGLETRANSLATE(B28,""en"",""id"")"),"Leverage Wawasan Data SellMatica untuk memahami profitabilitas nyata Anda, mengidentifikasi peluang pertumbuhan, dan menginformasikan strategi di masa depan.")</f>
        <v>Leverage Wawasan Data SellMatica untuk memahami profitabilitas nyata Anda, mengidentifikasi peluang pertumbuhan, dan menginformasikan strategi di masa depan.</v>
      </c>
      <c r="E28" s="4" t="str">
        <f>IFERROR(__xludf.DUMMYFUNCTION("GOOGLETRANSLATE(B28,""en"",""vi"")"),"Tận dụng những hiểu biết dữ liệu của Sellmatica để hiểu lợi nhuận thực sự của bạn, xác định các cơ hội tăng trưởng và thông báo các chiến lược trong tương lai.")</f>
        <v>Tận dụng những hiểu biết dữ liệu của Sellmatica để hiểu lợi nhuận thực sự của bạn, xác định các cơ hội tăng trưởng và thông báo các chiến lược trong tương lai.</v>
      </c>
      <c r="F28" s="4" t="str">
        <f>IFERROR(__xludf.DUMMYFUNCTION("GOOGLETRANSLATE(B28,""en"",""th"")"),"ใช้ประโยชน์จากข้อมูลเชิงลึกของข้อมูลของ Sellmatica เพื่อทำความเข้าใจผลกำไรที่แท้จริงของคุณระบุโอกาสในการเติบโตและแจ้งกลยุทธ์ในอนาคต")</f>
        <v>ใช้ประโยชน์จากข้อมูลเชิงลึกของข้อมูลของ Sellmatica เพื่อทำความเข้าใจผลกำไรที่แท้จริงของคุณระบุโอกาสในการเติบโตและแจ้งกลยุทธ์ในอนาคต</v>
      </c>
      <c r="G28" s="4" t="str">
        <f>IFERROR(__xludf.DUMMYFUNCTION("GOOGLETRANSLATE(B28,""en"",""ms"")"),"Leverage wawasan data Sellmatica untuk memahami keuntungan sebenar anda, mengenal pasti peluang pertumbuhan, dan memaklumkan strategi masa depan.")</f>
        <v>Leverage wawasan data Sellmatica untuk memahami keuntungan sebenar anda, mengenal pasti peluang pertumbuhan, dan memaklumkan strategi masa depan.</v>
      </c>
      <c r="H28" s="4" t="str">
        <f>IFERROR(__xludf.DUMMYFUNCTION("GOOGLETRANSLATE(B28,""en"",""zh-CN"")"),"利用Sellmatica的数据见解来了解您的真正盈利能力，确定增长机会并为未来的策略提供信息。")</f>
        <v>利用Sellmatica的数据见解来了解您的真正盈利能力，确定增长机会并为未来的策略提供信息。</v>
      </c>
    </row>
    <row r="29">
      <c r="A29" s="3">
        <v>4.0</v>
      </c>
      <c r="B29" s="4" t="s">
        <v>26</v>
      </c>
      <c r="C29" s="4" t="str">
        <f>IFERROR(__xludf.DUMMYFUNCTION("GOOGLETRANSLATE(B29,""en"",""ru"")"),"Узнать больше")</f>
        <v>Узнать больше</v>
      </c>
      <c r="D29" s="4" t="str">
        <f>IFERROR(__xludf.DUMMYFUNCTION("GOOGLETRANSLATE(B29,""en"",""id"")"),"Belajarlah lagi")</f>
        <v>Belajarlah lagi</v>
      </c>
      <c r="E29" s="4" t="str">
        <f>IFERROR(__xludf.DUMMYFUNCTION("GOOGLETRANSLATE(B29,""en"",""vi"")"),"Tìm hiểu thêm")</f>
        <v>Tìm hiểu thêm</v>
      </c>
      <c r="F29" s="4" t="str">
        <f>IFERROR(__xludf.DUMMYFUNCTION("GOOGLETRANSLATE(B29,""en"",""th"")"),"เรียนรู้เพิ่มเติม")</f>
        <v>เรียนรู้เพิ่มเติม</v>
      </c>
      <c r="G29" s="4" t="str">
        <f>IFERROR(__xludf.DUMMYFUNCTION("GOOGLETRANSLATE(B29,""en"",""ms"")"),"Ketahui lebih lanjut")</f>
        <v>Ketahui lebih lanjut</v>
      </c>
      <c r="H29" s="4" t="str">
        <f>IFERROR(__xludf.DUMMYFUNCTION("GOOGLETRANSLATE(B29,""en"",""zh-CN"")"),"了解更多")</f>
        <v>了解更多</v>
      </c>
    </row>
    <row r="30">
      <c r="A30" s="3">
        <v>5.0</v>
      </c>
      <c r="B30" s="4" t="s">
        <v>33</v>
      </c>
      <c r="C30" s="4" t="str">
        <f>IFERROR(__xludf.DUMMYFUNCTION("GOOGLETRANSLATE(B30,""en"",""ru"")"),"Непараллельный региональный масштаб")</f>
        <v>Непараллельный региональный масштаб</v>
      </c>
      <c r="D30" s="4" t="str">
        <f>IFERROR(__xludf.DUMMYFUNCTION("GOOGLETRANSLATE(B30,""en"",""id"")"),"Skala regional yang tidak tertandingi")</f>
        <v>Skala regional yang tidak tertandingi</v>
      </c>
      <c r="E30" s="4" t="str">
        <f>IFERROR(__xludf.DUMMYFUNCTION("GOOGLETRANSLATE(B30,""en"",""vi"")"),"Quy mô khu vực vô song")</f>
        <v>Quy mô khu vực vô song</v>
      </c>
      <c r="F30" s="4" t="str">
        <f>IFERROR(__xludf.DUMMYFUNCTION("GOOGLETRANSLATE(B30,""en"",""th"")"),"ระดับภูมิภาคที่ไม่มีใครเทียบ")</f>
        <v>ระดับภูมิภาคที่ไม่มีใครเทียบ</v>
      </c>
      <c r="G30" s="4" t="str">
        <f>IFERROR(__xludf.DUMMYFUNCTION("GOOGLETRANSLATE(B30,""en"",""ms"")"),"Skala serantau yang tidak sepadan")</f>
        <v>Skala serantau yang tidak sepadan</v>
      </c>
      <c r="H30" s="4" t="str">
        <f>IFERROR(__xludf.DUMMYFUNCTION("GOOGLETRANSLATE(B30,""en"",""zh-CN"")"),"非平行区域尺度")</f>
        <v>非平行区域尺度</v>
      </c>
    </row>
    <row r="31">
      <c r="A31" s="3">
        <v>5.0</v>
      </c>
      <c r="B31" s="4" t="s">
        <v>10</v>
      </c>
      <c r="C31" s="4" t="str">
        <f>IFERROR(__xludf.DUMMYFUNCTION("GOOGLETRANSLATE(B31,""en"",""ru"")"),"Зарегистрироваться")</f>
        <v>Зарегистрироваться</v>
      </c>
      <c r="D31" s="4" t="str">
        <f>IFERROR(__xludf.DUMMYFUNCTION("GOOGLETRANSLATE(B31,""en"",""id"")"),"Mendaftar")</f>
        <v>Mendaftar</v>
      </c>
      <c r="E31" s="4" t="str">
        <f>IFERROR(__xludf.DUMMYFUNCTION("GOOGLETRANSLATE(B31,""en"",""vi"")"),"Đăng ký")</f>
        <v>Đăng ký</v>
      </c>
      <c r="F31" s="4" t="str">
        <f>IFERROR(__xludf.DUMMYFUNCTION("GOOGLETRANSLATE(B31,""en"",""th"")"),"ลงชื่อ")</f>
        <v>ลงชื่อ</v>
      </c>
      <c r="G31" s="4" t="str">
        <f>IFERROR(__xludf.DUMMYFUNCTION("GOOGLETRANSLATE(B31,""en"",""ms"")"),"Daftar")</f>
        <v>Daftar</v>
      </c>
      <c r="H31" s="4" t="str">
        <f>IFERROR(__xludf.DUMMYFUNCTION("GOOGLETRANSLATE(B31,""en"",""zh-CN"")"),"报名")</f>
        <v>报名</v>
      </c>
    </row>
    <row r="32">
      <c r="A32" s="3">
        <v>5.0</v>
      </c>
      <c r="B32" s="4" t="s">
        <v>34</v>
      </c>
      <c r="C32" s="4" t="str">
        <f>IFERROR(__xludf.DUMMYFUNCTION("GOOGLETRANSLATE(B32,""en"",""ru"")"),"3 доминирующие рыночные места")</f>
        <v>3 доминирующие рыночные места</v>
      </c>
      <c r="D32" s="4" t="str">
        <f>IFERROR(__xludf.DUMMYFUNCTION("GOOGLETRANSLATE(B32,""en"",""id"")"),"3 pasar dominan")</f>
        <v>3 pasar dominan</v>
      </c>
      <c r="E32" s="4" t="str">
        <f>IFERROR(__xludf.DUMMYFUNCTION("GOOGLETRANSLATE(B32,""en"",""vi"")"),"3 Thị trường thống trị")</f>
        <v>3 Thị trường thống trị</v>
      </c>
      <c r="F32" s="4" t="str">
        <f>IFERROR(__xludf.DUMMYFUNCTION("GOOGLETRANSLATE(B32,""en"",""th"")"),"3 ตลาดที่โดดเด่น")</f>
        <v>3 ตลาดที่โดดเด่น</v>
      </c>
      <c r="G32" s="4" t="str">
        <f>IFERROR(__xludf.DUMMYFUNCTION("GOOGLETRANSLATE(B32,""en"",""ms"")"),"3 pasar dominan")</f>
        <v>3 pasar dominan</v>
      </c>
      <c r="H32" s="4" t="str">
        <f>IFERROR(__xludf.DUMMYFUNCTION("GOOGLETRANSLATE(B32,""en"",""zh-CN"")"),"3个主要市场")</f>
        <v>3个主要市场</v>
      </c>
    </row>
    <row r="33">
      <c r="A33" s="3">
        <v>5.0</v>
      </c>
      <c r="B33" s="4" t="s">
        <v>35</v>
      </c>
      <c r="C33" s="4" t="str">
        <f>IFERROR(__xludf.DUMMYFUNCTION("GOOGLETRANSLATE(B33,""en"",""ru"")"),"6 стран в море")</f>
        <v>6 стран в море</v>
      </c>
      <c r="D33" s="4" t="str">
        <f>IFERROR(__xludf.DUMMYFUNCTION("GOOGLETRANSLATE(B33,""en"",""id"")"),"6 negara di laut")</f>
        <v>6 negara di laut</v>
      </c>
      <c r="E33" s="4" t="str">
        <f>IFERROR(__xludf.DUMMYFUNCTION("GOOGLETRANSLATE(B33,""en"",""vi"")"),"6 quốc gia trên biển")</f>
        <v>6 quốc gia trên biển</v>
      </c>
      <c r="F33" s="4" t="str">
        <f>IFERROR(__xludf.DUMMYFUNCTION("GOOGLETRANSLATE(B33,""en"",""th"")"),"6 ประเทศในทะเล")</f>
        <v>6 ประเทศในทะเล</v>
      </c>
      <c r="G33" s="4" t="str">
        <f>IFERROR(__xludf.DUMMYFUNCTION("GOOGLETRANSLATE(B33,""en"",""ms"")"),"6 negara di laut")</f>
        <v>6 negara di laut</v>
      </c>
      <c r="H33" s="4" t="str">
        <f>IFERROR(__xludf.DUMMYFUNCTION("GOOGLETRANSLATE(B33,""en"",""zh-CN"")"),"海上有6个国家")</f>
        <v>海上有6个国家</v>
      </c>
    </row>
    <row r="34">
      <c r="A34" s="3">
        <v>5.0</v>
      </c>
      <c r="B34" s="4" t="s">
        <v>36</v>
      </c>
      <c r="C34" s="4" t="str">
        <f>IFERROR(__xludf.DUMMYFUNCTION("GOOGLETRANSLATE(B34,""en"",""ru"")"),"10M Списки проанализированы")</f>
        <v>10M Списки проанализированы</v>
      </c>
      <c r="D34" s="4" t="str">
        <f>IFERROR(__xludf.DUMMYFUNCTION("GOOGLETRANSLATE(B34,""en"",""id"")"),"Daftar 10m dianalisis")</f>
        <v>Daftar 10m dianalisis</v>
      </c>
      <c r="E34" s="4" t="str">
        <f>IFERROR(__xludf.DUMMYFUNCTION("GOOGLETRANSLATE(B34,""en"",""vi"")"),"Danh sách 10m được phân tích")</f>
        <v>Danh sách 10m được phân tích</v>
      </c>
      <c r="F34" s="4" t="str">
        <f>IFERROR(__xludf.DUMMYFUNCTION("GOOGLETRANSLATE(B34,""en"",""th"")"),"วิเคราะห์รายชื่อ 10M")</f>
        <v>วิเคราะห์รายชื่อ 10M</v>
      </c>
      <c r="G34" s="4" t="str">
        <f>IFERROR(__xludf.DUMMYFUNCTION("GOOGLETRANSLATE(B34,""en"",""ms"")"),"Penyenaraian 10m dianalisis")</f>
        <v>Penyenaraian 10m dianalisis</v>
      </c>
      <c r="H34" s="4" t="str">
        <f>IFERROR(__xludf.DUMMYFUNCTION("GOOGLETRANSLATE(B34,""en"",""zh-CN"")"),"分析了10m清单")</f>
        <v>分析了10m清单</v>
      </c>
    </row>
    <row r="35">
      <c r="A35" s="3">
        <v>6.0</v>
      </c>
      <c r="B35" s="4" t="s">
        <v>37</v>
      </c>
      <c r="C35" s="4" t="str">
        <f>IFERROR(__xludf.DUMMYFUNCTION("GOOGLETRANSLATE(B35,""en"",""ru"")"),"Sellmatica превосходит")</f>
        <v>Sellmatica превосходит</v>
      </c>
      <c r="D35" s="4" t="str">
        <f>IFERROR(__xludf.DUMMYFUNCTION("GOOGLETRANSLATE(B35,""en"",""id"")"),"Sellmatcia unggul")</f>
        <v>Sellmatcia unggul</v>
      </c>
      <c r="E35" s="4" t="str">
        <f>IFERROR(__xludf.DUMMYFUNCTION("GOOGLETRANSLATE(B35,""en"",""vi"")"),"Sellmatica vượt trội")</f>
        <v>Sellmatica vượt trội</v>
      </c>
      <c r="F35" s="4" t="str">
        <f>IFERROR(__xludf.DUMMYFUNCTION("GOOGLETRANSLATE(B35,""en"",""th"")"),"Sellmatica เก่งใน")</f>
        <v>Sellmatica เก่งใน</v>
      </c>
      <c r="G35" s="4" t="str">
        <f>IFERROR(__xludf.DUMMYFUNCTION("GOOGLETRANSLATE(B35,""en"",""ms"")"),"Sellmatica cemerlang dalam")</f>
        <v>Sellmatica cemerlang dalam</v>
      </c>
      <c r="H35" s="4" t="str">
        <f>IFERROR(__xludf.DUMMYFUNCTION("GOOGLETRANSLATE(B35,""en"",""zh-CN"")"),"Sellmatica擅长")</f>
        <v>Sellmatica擅长</v>
      </c>
    </row>
    <row r="36">
      <c r="A36" s="3">
        <v>6.0</v>
      </c>
      <c r="B36" s="4" t="s">
        <v>38</v>
      </c>
      <c r="C36" s="4" t="str">
        <f>IFERROR(__xludf.DUMMYFUNCTION("GOOGLETRANSLATE(B36,""en"",""ru"")"),"Запуск и ускорение продаж")</f>
        <v>Запуск и ускорение продаж</v>
      </c>
      <c r="D36" s="4" t="str">
        <f>IFERROR(__xludf.DUMMYFUNCTION("GOOGLETRANSLATE(B36,""en"",""id"")"),"Meluncurkan dan mempercepat penjualan")</f>
        <v>Meluncurkan dan mempercepat penjualan</v>
      </c>
      <c r="E36" s="4" t="str">
        <f>IFERROR(__xludf.DUMMYFUNCTION("GOOGLETRANSLATE(B36,""en"",""vi"")"),"Ra mắt và tăng tốc doanh số bán hàng")</f>
        <v>Ra mắt và tăng tốc doanh số bán hàng</v>
      </c>
      <c r="F36" s="4" t="str">
        <f>IFERROR(__xludf.DUMMYFUNCTION("GOOGLETRANSLATE(B36,""en"",""th"")"),"เปิดตัวและเร่งยอดขาย")</f>
        <v>เปิดตัวและเร่งยอดขาย</v>
      </c>
      <c r="G36" s="4" t="str">
        <f>IFERROR(__xludf.DUMMYFUNCTION("GOOGLETRANSLATE(B36,""en"",""ms"")"),"Melancarkan dan mempercepatkan jualan")</f>
        <v>Melancarkan dan mempercepatkan jualan</v>
      </c>
      <c r="H36" s="4" t="str">
        <f>IFERROR(__xludf.DUMMYFUNCTION("GOOGLETRANSLATE(B36,""en"",""zh-CN"")"),"推出和加速销售")</f>
        <v>推出和加速销售</v>
      </c>
    </row>
    <row r="37">
      <c r="A37" s="3">
        <v>6.0</v>
      </c>
      <c r="B37" s="4" t="s">
        <v>39</v>
      </c>
      <c r="C37" s="4" t="str">
        <f>IFERROR(__xludf.DUMMYFUNCTION("GOOGLETRANSLATE(B37,""en"",""ru"")"),"✔ Узнайте возникающие возможности на рынках и первыми их используют")</f>
        <v>✔ Узнайте возникающие возможности на рынках и первыми их используют</v>
      </c>
      <c r="D37" s="4" t="str">
        <f>IFERROR(__xludf.DUMMYFUNCTION("GOOGLETRANSLATE(B37,""en"",""id"")"),"✔ Cari tahu peluang yang muncul di pasar dan jadilah yang pertama memanfaatkannya")</f>
        <v>✔ Cari tahu peluang yang muncul di pasar dan jadilah yang pertama memanfaatkannya</v>
      </c>
      <c r="E37" s="4" t="str">
        <f>IFERROR(__xludf.DUMMYFUNCTION("GOOGLETRANSLATE(B37,""en"",""vi"")"),"Tìm hiểu cơ hội phát sinh trên các thị trường và là người đầu tiên sử dụng chúng")</f>
        <v>Tìm hiểu cơ hội phát sinh trên các thị trường và là người đầu tiên sử dụng chúng</v>
      </c>
      <c r="F37" s="4" t="str">
        <f>IFERROR(__xludf.DUMMYFUNCTION("GOOGLETRANSLATE(B37,""en"",""th"")"),"✔ค้นหาโอกาสที่เกิดขึ้นในตลาดและเป็นคนแรกที่ใช้ประโยชน์จากพวกเขา")</f>
        <v>✔ค้นหาโอกาสที่เกิดขึ้นในตลาดและเป็นคนแรกที่ใช้ประโยชน์จากพวกเขา</v>
      </c>
      <c r="G37" s="4" t="str">
        <f>IFERROR(__xludf.DUMMYFUNCTION("GOOGLETRANSLATE(B37,""en"",""ms"")"),"✔ mengetahui peluang yang timbul di pasaran dan menjadi yang pertama menggunakannya")</f>
        <v>✔ mengetahui peluang yang timbul di pasaran dan menjadi yang pertama menggunakannya</v>
      </c>
      <c r="H37" s="4" t="str">
        <f>IFERROR(__xludf.DUMMYFUNCTION("GOOGLETRANSLATE(B37,""en"",""zh-CN"")"),"✔找出在市场上出现的机会，并成为第一个利用它们的机会")</f>
        <v>✔找出在市场上出现的机会，并成为第一个利用它们的机会</v>
      </c>
    </row>
    <row r="38">
      <c r="A38" s="3">
        <v>6.0</v>
      </c>
      <c r="B38" s="4" t="s">
        <v>40</v>
      </c>
      <c r="C38" s="4" t="str">
        <f>IFERROR(__xludf.DUMMYFUNCTION("GOOGLETRANSLATE(B38,""en"",""ru"")"),"✔ Почувствуйте себя более безопасным в управлении своим бизнесом с уверенностью")</f>
        <v>✔ Почувствуйте себя более безопасным в управлении своим бизнесом с уверенностью</v>
      </c>
      <c r="D38" s="4" t="str">
        <f>IFERROR(__xludf.DUMMYFUNCTION("GOOGLETRANSLATE(B38,""en"",""id"")"),"✔ Merasa lebih aman dalam mengelola bisnis Anda dengan jaminan wawasan komprehensif")</f>
        <v>✔ Merasa lebih aman dalam mengelola bisnis Anda dengan jaminan wawasan komprehensif</v>
      </c>
      <c r="E38" s="4" t="str">
        <f>IFERROR(__xludf.DUMMYFUNCTION("GOOGLETRANSLATE(B38,""en"",""vi"")"),"✔ Cảm thấy an toàn hơn trong việc quản lý doanh nghiệp của bạn với sự đảm bảo về những hiểu biết toàn diện")</f>
        <v>✔ Cảm thấy an toàn hơn trong việc quản lý doanh nghiệp của bạn với sự đảm bảo về những hiểu biết toàn diện</v>
      </c>
      <c r="F38" s="4" t="str">
        <f>IFERROR(__xludf.DUMMYFUNCTION("GOOGLETRANSLATE(B38,""en"",""th"")"),"✔รู้สึกปลอดภัยมากขึ้นในการจัดการธุรกิจของคุณด้วยการประกันข้อมูลเชิงลึกที่ครอบคลุม")</f>
        <v>✔รู้สึกปลอดภัยมากขึ้นในการจัดการธุรกิจของคุณด้วยการประกันข้อมูลเชิงลึกที่ครอบคลุม</v>
      </c>
      <c r="G38" s="4" t="str">
        <f>IFERROR(__xludf.DUMMYFUNCTION("GOOGLETRANSLATE(B38,""en"",""ms"")"),"✔ Rasa lebih selamat dalam menguruskan perniagaan anda dengan jaminan pandangan yang komprehensif")</f>
        <v>✔ Rasa lebih selamat dalam menguruskan perniagaan anda dengan jaminan pandangan yang komprehensif</v>
      </c>
      <c r="H38" s="4" t="str">
        <f>IFERROR(__xludf.DUMMYFUNCTION("GOOGLETRANSLATE(B38,""en"",""zh-CN"")"),"✔通过保证全面见解，可以更安全地管理业务")</f>
        <v>✔通过保证全面见解，可以更安全地管理业务</v>
      </c>
    </row>
    <row r="39">
      <c r="A39" s="3">
        <v>6.0</v>
      </c>
      <c r="B39" s="4" t="s">
        <v>41</v>
      </c>
      <c r="C39" s="4" t="str">
        <f>IFERROR(__xludf.DUMMYFUNCTION("GOOGLETRANSLATE(B39,""en"",""ru"")"),"✔ Познакомьтесь с радостью от быстрой продажи большего количества продуктов")</f>
        <v>✔ Познакомьтесь с радостью от быстрой продажи большего количества продуктов</v>
      </c>
      <c r="D39" s="4" t="str">
        <f>IFERROR(__xludf.DUMMYFUNCTION("GOOGLETRANSLATE(B39,""en"",""id"")"),"✔ Rasakan kegembiraan menjual lebih banyak produk lebih cepat")</f>
        <v>✔ Rasakan kegembiraan menjual lebih banyak produk lebih cepat</v>
      </c>
      <c r="E39" s="4" t="str">
        <f>IFERROR(__xludf.DUMMYFUNCTION("GOOGLETRANSLATE(B39,""en"",""vi"")"),"✔ Trải nghiệm niềm vui khi bán nhiều sản phẩm hơn")</f>
        <v>✔ Trải nghiệm niềm vui khi bán nhiều sản phẩm hơn</v>
      </c>
      <c r="F39" s="4" t="str">
        <f>IFERROR(__xludf.DUMMYFUNCTION("GOOGLETRANSLATE(B39,""en"",""th"")"),"✔สัมผัสกับความสุขในการขายผลิตภัณฑ์มากขึ้นเร็วขึ้น")</f>
        <v>✔สัมผัสกับความสุขในการขายผลิตภัณฑ์มากขึ้นเร็วขึ้น</v>
      </c>
      <c r="G39" s="4" t="str">
        <f>IFERROR(__xludf.DUMMYFUNCTION("GOOGLETRANSLATE(B39,""en"",""ms"")"),"✔ Mengalami kegembiraan menjual lebih banyak produk lebih cepat")</f>
        <v>✔ Mengalami kegembiraan menjual lebih banyak produk lebih cepat</v>
      </c>
      <c r="H39" s="4" t="str">
        <f>IFERROR(__xludf.DUMMYFUNCTION("GOOGLETRANSLATE(B39,""en"",""zh-CN"")"),"✔体验更快地出售更多产品的乐趣")</f>
        <v>✔体验更快地出售更多产品的乐趣</v>
      </c>
    </row>
    <row r="40">
      <c r="A40" s="3">
        <v>6.0</v>
      </c>
      <c r="B40" s="4" t="s">
        <v>42</v>
      </c>
      <c r="C40" s="4" t="str">
        <f>IFERROR(__xludf.DUMMYFUNCTION("GOOGLETRANSLATE(B40,""en"",""ru"")"),"✔ достичь желаемых результатов с меньшими усилиями")</f>
        <v>✔ достичь желаемых результатов с меньшими усилиями</v>
      </c>
      <c r="D40" s="4" t="str">
        <f>IFERROR(__xludf.DUMMYFUNCTION("GOOGLETRANSLATE(B40,""en"",""id"")"),"✔ Jangkau hasil yang diinginkan dengan lebih sedikit upaya")</f>
        <v>✔ Jangkau hasil yang diinginkan dengan lebih sedikit upaya</v>
      </c>
      <c r="E40" s="4" t="str">
        <f>IFERROR(__xludf.DUMMYFUNCTION("GOOGLETRANSLATE(B40,""en"",""vi"")"),"Đạt được kết quả mong muốn với ít nỗ lực hơn")</f>
        <v>Đạt được kết quả mong muốn với ít nỗ lực hơn</v>
      </c>
      <c r="F40" s="4" t="str">
        <f>IFERROR(__xludf.DUMMYFUNCTION("GOOGLETRANSLATE(B40,""en"",""th"")"),"✔เข้าถึงผลลัพธ์ที่ต้องการโดยใช้ความพยายามน้อยลง")</f>
        <v>✔เข้าถึงผลลัพธ์ที่ต้องการโดยใช้ความพยายามน้อยลง</v>
      </c>
      <c r="G40" s="4" t="str">
        <f>IFERROR(__xludf.DUMMYFUNCTION("GOOGLETRANSLATE(B40,""en"",""ms"")"),"✔ mencapai hasil yang diinginkan dengan usaha yang kurang")</f>
        <v>✔ mencapai hasil yang diinginkan dengan usaha yang kurang</v>
      </c>
      <c r="H40" s="4" t="str">
        <f>IFERROR(__xludf.DUMMYFUNCTION("GOOGLETRANSLATE(B40,""en"",""zh-CN"")"),"✔以更少的努力达到预期的结果")</f>
        <v>✔以更少的努力达到预期的结果</v>
      </c>
    </row>
    <row r="41">
      <c r="A41" s="3">
        <v>6.0</v>
      </c>
      <c r="B41" s="4" t="s">
        <v>26</v>
      </c>
      <c r="C41" s="4" t="str">
        <f>IFERROR(__xludf.DUMMYFUNCTION("GOOGLETRANSLATE(B41,""en"",""ru"")"),"Узнать больше")</f>
        <v>Узнать больше</v>
      </c>
      <c r="D41" s="4" t="str">
        <f>IFERROR(__xludf.DUMMYFUNCTION("GOOGLETRANSLATE(B41,""en"",""id"")"),"Belajarlah lagi")</f>
        <v>Belajarlah lagi</v>
      </c>
      <c r="E41" s="4" t="str">
        <f>IFERROR(__xludf.DUMMYFUNCTION("GOOGLETRANSLATE(B41,""en"",""vi"")"),"Tìm hiểu thêm")</f>
        <v>Tìm hiểu thêm</v>
      </c>
      <c r="F41" s="4" t="str">
        <f>IFERROR(__xludf.DUMMYFUNCTION("GOOGLETRANSLATE(B41,""en"",""th"")"),"เรียนรู้เพิ่มเติม")</f>
        <v>เรียนรู้เพิ่มเติม</v>
      </c>
      <c r="G41" s="4" t="str">
        <f>IFERROR(__xludf.DUMMYFUNCTION("GOOGLETRANSLATE(B41,""en"",""ms"")"),"Ketahui lebih lanjut")</f>
        <v>Ketahui lebih lanjut</v>
      </c>
      <c r="H41" s="4" t="str">
        <f>IFERROR(__xludf.DUMMYFUNCTION("GOOGLETRANSLATE(B41,""en"",""zh-CN"")"),"了解更多")</f>
        <v>了解更多</v>
      </c>
    </row>
    <row r="42">
      <c r="A42" s="3">
        <v>6.0</v>
      </c>
      <c r="B42" s="4" t="s">
        <v>43</v>
      </c>
      <c r="C42" s="4" t="str">
        <f>IFERROR(__xludf.DUMMYFUNCTION("GOOGLETRANSLATE(B42,""en"",""ru"")"),"Просмотреть планы")</f>
        <v>Просмотреть планы</v>
      </c>
      <c r="D42" s="4" t="str">
        <f>IFERROR(__xludf.DUMMYFUNCTION("GOOGLETRANSLATE(B42,""en"",""id"")"),"Lihat Paket")</f>
        <v>Lihat Paket</v>
      </c>
      <c r="E42" s="4" t="str">
        <f>IFERROR(__xludf.DUMMYFUNCTION("GOOGLETRANSLATE(B42,""en"",""vi"")"),"Xem kế hoạch")</f>
        <v>Xem kế hoạch</v>
      </c>
      <c r="F42" s="4" t="str">
        <f>IFERROR(__xludf.DUMMYFUNCTION("GOOGLETRANSLATE(B42,""en"",""th"")"),"ดูแผน")</f>
        <v>ดูแผน</v>
      </c>
      <c r="G42" s="4" t="str">
        <f>IFERROR(__xludf.DUMMYFUNCTION("GOOGLETRANSLATE(B42,""en"",""ms"")"),"Lihat rancangan")</f>
        <v>Lihat rancangan</v>
      </c>
      <c r="H42" s="4" t="str">
        <f>IFERROR(__xludf.DUMMYFUNCTION("GOOGLETRANSLATE(B42,""en"",""zh-CN"")"),"查看计划")</f>
        <v>查看计划</v>
      </c>
    </row>
    <row r="43">
      <c r="A43" s="3">
        <v>6.0</v>
      </c>
      <c r="B43" s="4" t="s">
        <v>44</v>
      </c>
      <c r="C43" s="4" t="str">
        <f>IFERROR(__xludf.DUMMYFUNCTION("GOOGLETRANSLATE(B43,""en"",""ru"")"),"Расширение бизнеса")</f>
        <v>Расширение бизнеса</v>
      </c>
      <c r="D43" s="4" t="str">
        <f>IFERROR(__xludf.DUMMYFUNCTION("GOOGLETRANSLATE(B43,""en"",""id"")"),"Bisnis yang berkembang")</f>
        <v>Bisnis yang berkembang</v>
      </c>
      <c r="E43" s="4" t="str">
        <f>IFERROR(__xludf.DUMMYFUNCTION("GOOGLETRANSLATE(B43,""en"",""vi"")"),"Mở rộng kinh doanh")</f>
        <v>Mở rộng kinh doanh</v>
      </c>
      <c r="F43" s="4" t="str">
        <f>IFERROR(__xludf.DUMMYFUNCTION("GOOGLETRANSLATE(B43,""en"",""th"")"),"ขยายธุรกิจ")</f>
        <v>ขยายธุรกิจ</v>
      </c>
      <c r="G43" s="4" t="str">
        <f>IFERROR(__xludf.DUMMYFUNCTION("GOOGLETRANSLATE(B43,""en"",""ms"")"),"Memperluas perniagaan")</f>
        <v>Memperluas perniagaan</v>
      </c>
      <c r="H43" s="4" t="str">
        <f>IFERROR(__xludf.DUMMYFUNCTION("GOOGLETRANSLATE(B43,""en"",""zh-CN"")"),"扩大业务")</f>
        <v>扩大业务</v>
      </c>
    </row>
    <row r="44">
      <c r="A44" s="3">
        <v>6.0</v>
      </c>
      <c r="B44" s="4" t="s">
        <v>45</v>
      </c>
      <c r="C44" s="4" t="str">
        <f>IFERROR(__xludf.DUMMYFUNCTION("GOOGLETRANSLATE(B44,""en"",""ru"")"),"✔ Почувствуйте возможности при принятии решений на основе данных")</f>
        <v>✔ Почувствуйте возможности при принятии решений на основе данных</v>
      </c>
      <c r="D44" s="4" t="str">
        <f>IFERROR(__xludf.DUMMYFUNCTION("GOOGLETRANSLATE(B44,""en"",""id"")"),"✔ Merasa diberdayakan saat membuat keputusan berbasis data")</f>
        <v>✔ Merasa diberdayakan saat membuat keputusan berbasis data</v>
      </c>
      <c r="E44" s="4" t="str">
        <f>IFERROR(__xludf.DUMMYFUNCTION("GOOGLETRANSLATE(B44,""en"",""vi"")"),"✔ Cảm thấy được trao quyền khi đưa ra quyết định dựa trên dữ liệu")</f>
        <v>✔ Cảm thấy được trao quyền khi đưa ra quyết định dựa trên dữ liệu</v>
      </c>
      <c r="F44" s="4" t="str">
        <f>IFERROR(__xludf.DUMMYFUNCTION("GOOGLETRANSLATE(B44,""en"",""th"")"),"✔รู้สึกได้รับอำนาจเมื่อทำการตัดสินใจที่ขับเคลื่อนด้วยข้อมูล")</f>
        <v>✔รู้สึกได้รับอำนาจเมื่อทำการตัดสินใจที่ขับเคลื่อนด้วยข้อมูล</v>
      </c>
      <c r="G44" s="4" t="str">
        <f>IFERROR(__xludf.DUMMYFUNCTION("GOOGLETRANSLATE(B44,""en"",""ms"")"),"✔ Rasa diberi kuasa semasa membuat keputusan yang didorong oleh data")</f>
        <v>✔ Rasa diberi kuasa semasa membuat keputusan yang didorong oleh data</v>
      </c>
      <c r="H44" s="4" t="str">
        <f>IFERROR(__xludf.DUMMYFUNCTION("GOOGLETRANSLATE(B44,""en"",""zh-CN"")"),"✔做出数据驱动决策时会感到有能力")</f>
        <v>✔做出数据驱动决策时会感到有能力</v>
      </c>
    </row>
    <row r="45">
      <c r="A45" s="3">
        <v>6.0</v>
      </c>
      <c r="B45" s="4" t="s">
        <v>46</v>
      </c>
      <c r="C45" s="4" t="str">
        <f>IFERROR(__xludf.DUMMYFUNCTION("GOOGLETRANSLATE(B45,""en"",""ru"")"),"✔ Вывести свой бизнес на следующий уровень с помощью передовых технологий")</f>
        <v>✔ Вывести свой бизнес на следующий уровень с помощью передовых технологий</v>
      </c>
      <c r="D45" s="4" t="str">
        <f>IFERROR(__xludf.DUMMYFUNCTION("GOOGLETRANSLATE(B45,""en"",""id"")"),"✔ Bawa bisnis Anda ke tingkat berikutnya dengan teknologi mutakhir")</f>
        <v>✔ Bawa bisnis Anda ke tingkat berikutnya dengan teknologi mutakhir</v>
      </c>
      <c r="E45" s="4" t="str">
        <f>IFERROR(__xludf.DUMMYFUNCTION("GOOGLETRANSLATE(B45,""en"",""vi"")"),"✔ Đưa doanh nghiệp của bạn lên một tầm cao mới với công nghệ tiên tiến")</f>
        <v>✔ Đưa doanh nghiệp của bạn lên một tầm cao mới với công nghệ tiên tiến</v>
      </c>
      <c r="F45" s="4" t="str">
        <f>IFERROR(__xludf.DUMMYFUNCTION("GOOGLETRANSLATE(B45,""en"",""th"")"),"✔นำธุรกิจของคุณไปสู่ระดับต่อไปด้วยเทคโนโลยีที่ทันสมัย")</f>
        <v>✔นำธุรกิจของคุณไปสู่ระดับต่อไปด้วยเทคโนโลยีที่ทันสมัย</v>
      </c>
      <c r="G45" s="4" t="str">
        <f>IFERROR(__xludf.DUMMYFUNCTION("GOOGLETRANSLATE(B45,""en"",""ms"")"),"✔ Bawa perniagaan anda ke peringkat seterusnya dengan teknologi canggih")</f>
        <v>✔ Bawa perniagaan anda ke peringkat seterusnya dengan teknologi canggih</v>
      </c>
      <c r="H45" s="4" t="str">
        <f>IFERROR(__xludf.DUMMYFUNCTION("GOOGLETRANSLATE(B45,""en"",""zh-CN"")"),"✔将您的业务带入一个新的水平")</f>
        <v>✔将您的业务带入一个新的水平</v>
      </c>
    </row>
    <row r="46">
      <c r="A46" s="3">
        <v>6.0</v>
      </c>
      <c r="B46" s="4" t="s">
        <v>47</v>
      </c>
      <c r="C46" s="4" t="str">
        <f>IFERROR(__xludf.DUMMYFUNCTION("GOOGLETRANSLATE(B46,""en"",""ru"")"),"✔ Автоматизируйте утомительные процессы управления рынком")</f>
        <v>✔ Автоматизируйте утомительные процессы управления рынком</v>
      </c>
      <c r="D46" s="4" t="str">
        <f>IFERROR(__xludf.DUMMYFUNCTION("GOOGLETRANSLATE(B46,""en"",""id"")"),"✔ Mengotomatiskan proses yang membosankan dari manajemen pasar")</f>
        <v>✔ Mengotomatiskan proses yang membosankan dari manajemen pasar</v>
      </c>
      <c r="E46" s="4" t="str">
        <f>IFERROR(__xludf.DUMMYFUNCTION("GOOGLETRANSLATE(B46,""en"",""vi"")"),"✔ Tự động hóa các quy trình tẻ nhạt của quản lý thị trường")</f>
        <v>✔ Tự động hóa các quy trình tẻ nhạt của quản lý thị trường</v>
      </c>
      <c r="F46" s="4" t="str">
        <f>IFERROR(__xludf.DUMMYFUNCTION("GOOGLETRANSLATE(B46,""en"",""th"")"),"✔ทำให้กระบวนการที่น่าเบื่อของการจัดการตลาดเป็นไปโดยอัตโนมัติ")</f>
        <v>✔ทำให้กระบวนการที่น่าเบื่อของการจัดการตลาดเป็นไปโดยอัตโนมัติ</v>
      </c>
      <c r="G46" s="4" t="str">
        <f>IFERROR(__xludf.DUMMYFUNCTION("GOOGLETRANSLATE(B46,""en"",""ms"")"),"✔ Automatikkan proses pengurusan pasaran yang membosankan")</f>
        <v>✔ Automatikkan proses pengurusan pasaran yang membosankan</v>
      </c>
      <c r="H46" s="4" t="str">
        <f>IFERROR(__xludf.DUMMYFUNCTION("GOOGLETRANSLATE(B46,""en"",""zh-CN"")"),"✔自动化市场管理的繁琐过程")</f>
        <v>✔自动化市场管理的繁琐过程</v>
      </c>
    </row>
    <row r="47">
      <c r="A47" s="3">
        <v>6.0</v>
      </c>
      <c r="B47" s="4" t="s">
        <v>48</v>
      </c>
      <c r="C47" s="4" t="str">
        <f>IFERROR(__xludf.DUMMYFUNCTION("GOOGLETRANSLATE(B47,""en"",""ru"")"),"✔ Наслаждайтесь беззаботным управлением с передовыми инструментами на рынке")</f>
        <v>✔ Наслаждайтесь беззаботным управлением с передовыми инструментами на рынке</v>
      </c>
      <c r="D47" s="4" t="str">
        <f>IFERROR(__xludf.DUMMYFUNCTION("GOOGLETRANSLATE(B47,""en"",""id"")"),"✔ Nikmati manajemen bebas kekhawatiran dengan alat pasar canggih")</f>
        <v>✔ Nikmati manajemen bebas kekhawatiran dengan alat pasar canggih</v>
      </c>
      <c r="E47" s="4" t="str">
        <f>IFERROR(__xludf.DUMMYFUNCTION("GOOGLETRANSLATE(B47,""en"",""vi"")"),"✔ Tận hưởng quản lý không lo lắng với các công cụ thị trường nâng cao")</f>
        <v>✔ Tận hưởng quản lý không lo lắng với các công cụ thị trường nâng cao</v>
      </c>
      <c r="F47" s="4" t="str">
        <f>IFERROR(__xludf.DUMMYFUNCTION("GOOGLETRANSLATE(B47,""en"",""th"")"),"✔เพลิดเพลินกับการจัดการที่ปราศจากความกังวลด้วยเครื่องมือตลาดขั้นสูง")</f>
        <v>✔เพลิดเพลินกับการจัดการที่ปราศจากความกังวลด้วยเครื่องมือตลาดขั้นสูง</v>
      </c>
      <c r="G47" s="4" t="str">
        <f>IFERROR(__xludf.DUMMYFUNCTION("GOOGLETRANSLATE(B47,""en"",""ms"")"),"✔ Nikmati Pengurusan Bebas Bimbang dengan Alat Pasaran Lanjutan")</f>
        <v>✔ Nikmati Pengurusan Bebas Bimbang dengan Alat Pasaran Lanjutan</v>
      </c>
      <c r="H47" s="4" t="str">
        <f>IFERROR(__xludf.DUMMYFUNCTION("GOOGLETRANSLATE(B47,""en"",""zh-CN"")"),"✔使用高级市场工具享受无忧管理")</f>
        <v>✔使用高级市场工具享受无忧管理</v>
      </c>
    </row>
    <row r="48">
      <c r="A48" s="3">
        <v>6.0</v>
      </c>
      <c r="B48" s="4" t="s">
        <v>26</v>
      </c>
      <c r="C48" s="4" t="str">
        <f>IFERROR(__xludf.DUMMYFUNCTION("GOOGLETRANSLATE(B48,""en"",""ru"")"),"Узнать больше")</f>
        <v>Узнать больше</v>
      </c>
      <c r="D48" s="4" t="str">
        <f>IFERROR(__xludf.DUMMYFUNCTION("GOOGLETRANSLATE(B48,""en"",""id"")"),"Belajarlah lagi")</f>
        <v>Belajarlah lagi</v>
      </c>
      <c r="E48" s="4" t="str">
        <f>IFERROR(__xludf.DUMMYFUNCTION("GOOGLETRANSLATE(B48,""en"",""vi"")"),"Tìm hiểu thêm")</f>
        <v>Tìm hiểu thêm</v>
      </c>
      <c r="F48" s="4" t="str">
        <f>IFERROR(__xludf.DUMMYFUNCTION("GOOGLETRANSLATE(B48,""en"",""th"")"),"เรียนรู้เพิ่มเติม")</f>
        <v>เรียนรู้เพิ่มเติม</v>
      </c>
      <c r="G48" s="4" t="str">
        <f>IFERROR(__xludf.DUMMYFUNCTION("GOOGLETRANSLATE(B48,""en"",""ms"")"),"Ketahui lebih lanjut")</f>
        <v>Ketahui lebih lanjut</v>
      </c>
      <c r="H48" s="4" t="str">
        <f>IFERROR(__xludf.DUMMYFUNCTION("GOOGLETRANSLATE(B48,""en"",""zh-CN"")"),"了解更多")</f>
        <v>了解更多</v>
      </c>
    </row>
    <row r="49">
      <c r="A49" s="3">
        <v>6.0</v>
      </c>
      <c r="B49" s="4" t="s">
        <v>43</v>
      </c>
      <c r="C49" s="4" t="str">
        <f>IFERROR(__xludf.DUMMYFUNCTION("GOOGLETRANSLATE(B49,""en"",""ru"")"),"Просмотреть планы")</f>
        <v>Просмотреть планы</v>
      </c>
      <c r="D49" s="4" t="str">
        <f>IFERROR(__xludf.DUMMYFUNCTION("GOOGLETRANSLATE(B49,""en"",""id"")"),"Lihat Paket")</f>
        <v>Lihat Paket</v>
      </c>
      <c r="E49" s="4" t="str">
        <f>IFERROR(__xludf.DUMMYFUNCTION("GOOGLETRANSLATE(B49,""en"",""vi"")"),"Xem kế hoạch")</f>
        <v>Xem kế hoạch</v>
      </c>
      <c r="F49" s="4" t="str">
        <f>IFERROR(__xludf.DUMMYFUNCTION("GOOGLETRANSLATE(B49,""en"",""th"")"),"ดูแผน")</f>
        <v>ดูแผน</v>
      </c>
      <c r="G49" s="4" t="str">
        <f>IFERROR(__xludf.DUMMYFUNCTION("GOOGLETRANSLATE(B49,""en"",""ms"")"),"Lihat rancangan")</f>
        <v>Lihat rancangan</v>
      </c>
      <c r="H49" s="4" t="str">
        <f>IFERROR(__xludf.DUMMYFUNCTION("GOOGLETRANSLATE(B49,""en"",""zh-CN"")"),"查看计划")</f>
        <v>查看计划</v>
      </c>
    </row>
    <row r="50">
      <c r="A50" s="3">
        <v>6.0</v>
      </c>
      <c r="B50" s="4" t="s">
        <v>49</v>
      </c>
      <c r="C50" s="4" t="str">
        <f>IFERROR(__xludf.DUMMYFUNCTION("GOOGLETRANSLATE(B50,""en"",""ru"")"),"Выдвижение роста предприятий")</f>
        <v>Выдвижение роста предприятий</v>
      </c>
      <c r="D50" s="4" t="str">
        <f>IFERROR(__xludf.DUMMYFUNCTION("GOOGLETRANSLATE(B50,""en"",""id"")"),"Mendorong pertumbuhan perusahaan")</f>
        <v>Mendorong pertumbuhan perusahaan</v>
      </c>
      <c r="E50" s="4" t="str">
        <f>IFERROR(__xludf.DUMMYFUNCTION("GOOGLETRANSLATE(B50,""en"",""vi"")"),"Tăng trưởng doanh nghiệp propeling")</f>
        <v>Tăng trưởng doanh nghiệp propeling</v>
      </c>
      <c r="F50" s="4" t="str">
        <f>IFERROR(__xludf.DUMMYFUNCTION("GOOGLETRANSLATE(B50,""en"",""th"")"),"ขับเคลื่อนการเติบโตขององค์กร")</f>
        <v>ขับเคลื่อนการเติบโตขององค์กร</v>
      </c>
      <c r="G50" s="4" t="str">
        <f>IFERROR(__xludf.DUMMYFUNCTION("GOOGLETRANSLATE(B50,""en"",""ms"")"),"Pertumbuhan perusahaan yang mendorong")</f>
        <v>Pertumbuhan perusahaan yang mendorong</v>
      </c>
      <c r="H50" s="4" t="str">
        <f>IFERROR(__xludf.DUMMYFUNCTION("GOOGLETRANSLATE(B50,""en"",""zh-CN"")"),"推动企业增长")</f>
        <v>推动企业增长</v>
      </c>
    </row>
    <row r="51">
      <c r="A51" s="3">
        <v>6.0</v>
      </c>
      <c r="B51" s="4" t="s">
        <v>50</v>
      </c>
      <c r="C51" s="4" t="str">
        <f>IFERROR(__xludf.DUMMYFUNCTION("GOOGLETRANSLATE(B51,""en"",""ru"")"),"✔ Почувствуйте, как уполномочено оставаться впереди конкуренции со стратегиями, управляемыми данными,")</f>
        <v>✔ Почувствуйте, как уполномочено оставаться впереди конкуренции со стратегиями, управляемыми данными,</v>
      </c>
      <c r="D51" s="4" t="str">
        <f>IFERROR(__xludf.DUMMYFUNCTION("GOOGLETRANSLATE(B51,""en"",""id"")"),"✔ Merasa diberdayakan untuk tetap di depan kompetisi dengan strategi berbasis data")</f>
        <v>✔ Merasa diberdayakan untuk tetap di depan kompetisi dengan strategi berbasis data</v>
      </c>
      <c r="E51" s="4" t="str">
        <f>IFERROR(__xludf.DUMMYFUNCTION("GOOGLETRANSLATE(B51,""en"",""vi"")"),"✔ Cảm thấy được trao quyền để đi trước cuộc thi với các chiến lược dựa trên dữ liệu")</f>
        <v>✔ Cảm thấy được trao quyền để đi trước cuộc thi với các chiến lược dựa trên dữ liệu</v>
      </c>
      <c r="F51" s="4" t="str">
        <f>IFERROR(__xludf.DUMMYFUNCTION("GOOGLETRANSLATE(B51,""en"",""th"")"),"✔รู้สึกมีอำนาจที่จะอยู่ข้างหน้าการแข่งขันด้วยกลยุทธ์ที่ขับเคลื่อนด้วยข้อมูล")</f>
        <v>✔รู้สึกมีอำนาจที่จะอยู่ข้างหน้าการแข่งขันด้วยกลยุทธ์ที่ขับเคลื่อนด้วยข้อมูล</v>
      </c>
      <c r="G51" s="4" t="str">
        <f>IFERROR(__xludf.DUMMYFUNCTION("GOOGLETRANSLATE(B51,""en"",""ms"")"),"✔ Rasa diberi kuasa untuk terus mendahului persaingan dengan strategi yang didorong data")</f>
        <v>✔ Rasa diberi kuasa untuk terus mendahului persaingan dengan strategi yang didorong data</v>
      </c>
      <c r="H51" s="4" t="str">
        <f>IFERROR(__xludf.DUMMYFUNCTION("GOOGLETRANSLATE(B51,""en"",""zh-CN"")"),"✔感到有能力通过数据驱动的策略保持领先地位")</f>
        <v>✔感到有能力通过数据驱动的策略保持领先地位</v>
      </c>
    </row>
    <row r="52">
      <c r="A52" s="3">
        <v>6.0</v>
      </c>
      <c r="B52" s="4" t="s">
        <v>51</v>
      </c>
      <c r="C52" s="4" t="str">
        <f>IFERROR(__xludf.DUMMYFUNCTION("GOOGLETRANSLATE(B52,""en"",""ru"")"),"✔ Используйте нейробиологию для повышения производительности витрины")</f>
        <v>✔ Используйте нейробиологию для повышения производительности витрины</v>
      </c>
      <c r="D52" s="4" t="str">
        <f>IFERROR(__xludf.DUMMYFUNCTION("GOOGLETRANSLATE(B52,""en"",""id"")"),"✔ Gunakan ilmu saraf untuk meningkatkan kinerja etalase")</f>
        <v>✔ Gunakan ilmu saraf untuk meningkatkan kinerja etalase</v>
      </c>
      <c r="E52" s="4" t="str">
        <f>IFERROR(__xludf.DUMMYFUNCTION("GOOGLETRANSLATE(B52,""en"",""vi"")"),"Sử dụng khoa học thần kinh để cải thiện hiệu suất mặt tiền cửa hàng")</f>
        <v>Sử dụng khoa học thần kinh để cải thiện hiệu suất mặt tiền cửa hàng</v>
      </c>
      <c r="F52" s="4" t="str">
        <f>IFERROR(__xludf.DUMMYFUNCTION("GOOGLETRANSLATE(B52,""en"",""th"")"),"✔ใช้ประสาทวิทยาศาสตร์เพื่อปรับปรุงประสิทธิภาพของหน้าร้าน")</f>
        <v>✔ใช้ประสาทวิทยาศาสตร์เพื่อปรับปรุงประสิทธิภาพของหน้าร้าน</v>
      </c>
      <c r="G52" s="4" t="str">
        <f>IFERROR(__xludf.DUMMYFUNCTION("GOOGLETRANSLATE(B52,""en"",""ms"")"),"✔ Gunakan neurosains untuk meningkatkan prestasi kedai")</f>
        <v>✔ Gunakan neurosains untuk meningkatkan prestasi kedai</v>
      </c>
      <c r="H52" s="4" t="str">
        <f>IFERROR(__xludf.DUMMYFUNCTION("GOOGLETRANSLATE(B52,""en"",""zh-CN"")"),"✔使用神经科学改善店面性能")</f>
        <v>✔使用神经科学改善店面性能</v>
      </c>
    </row>
    <row r="53">
      <c r="A53" s="3">
        <v>6.0</v>
      </c>
      <c r="B53" s="4" t="s">
        <v>52</v>
      </c>
      <c r="C53" s="4" t="str">
        <f>IFERROR(__xludf.DUMMYFUNCTION("GOOGLETRANSLATE(B53,""en"",""ru"")"),"✔ Улучшение изображений, видео и описаний вашего продукта, чтобы увеличить вовлечение клиентов")</f>
        <v>✔ Улучшение изображений, видео и описаний вашего продукта, чтобы увеличить вовлечение клиентов</v>
      </c>
      <c r="D53" s="4" t="str">
        <f>IFERROR(__xludf.DUMMYFUNCTION("GOOGLETRANSLATE(B53,""en"",""id"")"),"✔ Tingkatkan gambar, video, dan deskripsi produk Anda untuk meningkatkan keterlibatan pelanggan")</f>
        <v>✔ Tingkatkan gambar, video, dan deskripsi produk Anda untuk meningkatkan keterlibatan pelanggan</v>
      </c>
      <c r="E53" s="4" t="str">
        <f>IFERROR(__xludf.DUMMYFUNCTION("GOOGLETRANSLATE(B53,""en"",""vi"")"),"✔ Cải thiện hình ảnh, video và mô tả sản phẩm của bạn để tăng sự tham gia của khách hàng")</f>
        <v>✔ Cải thiện hình ảnh, video và mô tả sản phẩm của bạn để tăng sự tham gia của khách hàng</v>
      </c>
      <c r="F53" s="4" t="str">
        <f>IFERROR(__xludf.DUMMYFUNCTION("GOOGLETRANSLATE(B53,""en"",""th"")"),"✔ปรับปรุงภาพผลิตภัณฑ์วิดีโอและคำอธิบายของคุณเพื่อเพิ่มการมีส่วนร่วมของลูกค้า")</f>
        <v>✔ปรับปรุงภาพผลิตภัณฑ์วิดีโอและคำอธิบายของคุณเพื่อเพิ่มการมีส่วนร่วมของลูกค้า</v>
      </c>
      <c r="G53" s="4" t="str">
        <f>IFERROR(__xludf.DUMMYFUNCTION("GOOGLETRANSLATE(B53,""en"",""ms"")"),"✔ Meningkatkan imej produk, video dan penerangan produk anda untuk meningkatkan penglibatan pelanggan")</f>
        <v>✔ Meningkatkan imej produk, video dan penerangan produk anda untuk meningkatkan penglibatan pelanggan</v>
      </c>
      <c r="H53" s="4" t="str">
        <f>IFERROR(__xludf.DUMMYFUNCTION("GOOGLETRANSLATE(B53,""en"",""zh-CN"")"),"✔改进产品图像，视频和描述以增加客户参与度")</f>
        <v>✔改进产品图像，视频和描述以增加客户参与度</v>
      </c>
    </row>
    <row r="54">
      <c r="A54" s="3">
        <v>6.0</v>
      </c>
      <c r="B54" s="4" t="s">
        <v>53</v>
      </c>
      <c r="C54" s="4" t="str">
        <f>IFERROR(__xludf.DUMMYFUNCTION("GOOGLETRANSLATE(B54,""en"",""ru"")"),"✔ Почувствуйте уверенность, что вы предоставляете клиентам наилучший опыт покупок в Интернете")</f>
        <v>✔ Почувствуйте уверенность, что вы предоставляете клиентам наилучший опыт покупок в Интернете</v>
      </c>
      <c r="D54" s="4" t="str">
        <f>IFERROR(__xludf.DUMMYFUNCTION("GOOGLETRANSLATE(B54,""en"",""id"")"),"✔ Merasa yakin bahwa Anda memberi pelanggan pengalaman berbelanja online terbaik")</f>
        <v>✔ Merasa yakin bahwa Anda memberi pelanggan pengalaman berbelanja online terbaik</v>
      </c>
      <c r="E54" s="4" t="str">
        <f>IFERROR(__xludf.DUMMYFUNCTION("GOOGLETRANSLATE(B54,""en"",""vi"")"),"✔ Cảm thấy tự tin rằng bạn đang cung cấp cho khách hàng trải nghiệm mua sắm trực tuyến tốt nhất có thể")</f>
        <v>✔ Cảm thấy tự tin rằng bạn đang cung cấp cho khách hàng trải nghiệm mua sắm trực tuyến tốt nhất có thể</v>
      </c>
      <c r="F54" s="4" t="str">
        <f>IFERROR(__xludf.DUMMYFUNCTION("GOOGLETRANSLATE(B54,""en"",""th"")"),"✔รู้สึกมั่นใจว่าคุณให้ประสบการณ์การช็อปปิ้งออนไลน์ที่ดีที่สุดเท่าที่จะเป็นไปได้")</f>
        <v>✔รู้สึกมั่นใจว่าคุณให้ประสบการณ์การช็อปปิ้งออนไลน์ที่ดีที่สุดเท่าที่จะเป็นไปได้</v>
      </c>
      <c r="G54" s="4" t="str">
        <f>IFERROR(__xludf.DUMMYFUNCTION("GOOGLETRANSLATE(B54,""en"",""ms"")"),"✔ Rasa yakin bahawa anda menyediakan pelanggan dengan pengalaman membeli -belah dalam talian yang terbaik")</f>
        <v>✔ Rasa yakin bahawa anda menyediakan pelanggan dengan pengalaman membeli -belah dalam talian yang terbaik</v>
      </c>
      <c r="H54" s="4" t="str">
        <f>IFERROR(__xludf.DUMMYFUNCTION("GOOGLETRANSLATE(B54,""en"",""zh-CN"")"),"✔对您为客户提供最好的在线购物体验而感到有信心")</f>
        <v>✔对您为客户提供最好的在线购物体验而感到有信心</v>
      </c>
    </row>
    <row r="55">
      <c r="A55" s="3">
        <v>6.0</v>
      </c>
      <c r="B55" s="4" t="s">
        <v>26</v>
      </c>
      <c r="C55" s="4" t="str">
        <f>IFERROR(__xludf.DUMMYFUNCTION("GOOGLETRANSLATE(B55,""en"",""ru"")"),"Узнать больше")</f>
        <v>Узнать больше</v>
      </c>
      <c r="D55" s="4" t="str">
        <f>IFERROR(__xludf.DUMMYFUNCTION("GOOGLETRANSLATE(B55,""en"",""id"")"),"Belajarlah lagi")</f>
        <v>Belajarlah lagi</v>
      </c>
      <c r="E55" s="4" t="str">
        <f>IFERROR(__xludf.DUMMYFUNCTION("GOOGLETRANSLATE(B55,""en"",""vi"")"),"Tìm hiểu thêm")</f>
        <v>Tìm hiểu thêm</v>
      </c>
      <c r="F55" s="4" t="str">
        <f>IFERROR(__xludf.DUMMYFUNCTION("GOOGLETRANSLATE(B55,""en"",""th"")"),"เรียนรู้เพิ่มเติม")</f>
        <v>เรียนรู้เพิ่มเติม</v>
      </c>
      <c r="G55" s="4" t="str">
        <f>IFERROR(__xludf.DUMMYFUNCTION("GOOGLETRANSLATE(B55,""en"",""ms"")"),"Ketahui lebih lanjut")</f>
        <v>Ketahui lebih lanjut</v>
      </c>
      <c r="H55" s="4" t="str">
        <f>IFERROR(__xludf.DUMMYFUNCTION("GOOGLETRANSLATE(B55,""en"",""zh-CN"")"),"了解更多")</f>
        <v>了解更多</v>
      </c>
    </row>
    <row r="56">
      <c r="A56" s="3">
        <v>6.0</v>
      </c>
      <c r="B56" s="4" t="s">
        <v>43</v>
      </c>
      <c r="C56" s="4" t="str">
        <f>IFERROR(__xludf.DUMMYFUNCTION("GOOGLETRANSLATE(B56,""en"",""ru"")"),"Просмотреть планы")</f>
        <v>Просмотреть планы</v>
      </c>
      <c r="D56" s="4" t="str">
        <f>IFERROR(__xludf.DUMMYFUNCTION("GOOGLETRANSLATE(B56,""en"",""id"")"),"Lihat Paket")</f>
        <v>Lihat Paket</v>
      </c>
      <c r="E56" s="4" t="str">
        <f>IFERROR(__xludf.DUMMYFUNCTION("GOOGLETRANSLATE(B56,""en"",""vi"")"),"Xem kế hoạch")</f>
        <v>Xem kế hoạch</v>
      </c>
      <c r="F56" s="4" t="str">
        <f>IFERROR(__xludf.DUMMYFUNCTION("GOOGLETRANSLATE(B56,""en"",""th"")"),"ดูแผน")</f>
        <v>ดูแผน</v>
      </c>
      <c r="G56" s="4" t="str">
        <f>IFERROR(__xludf.DUMMYFUNCTION("GOOGLETRANSLATE(B56,""en"",""ms"")"),"Lihat rancangan")</f>
        <v>Lihat rancangan</v>
      </c>
      <c r="H56" s="4" t="str">
        <f>IFERROR(__xludf.DUMMYFUNCTION("GOOGLETRANSLATE(B56,""en"",""zh-CN"")"),"查看计划")</f>
        <v>查看计划</v>
      </c>
    </row>
    <row r="57">
      <c r="A57" s="3">
        <v>7.0</v>
      </c>
      <c r="B57" s="4" t="s">
        <v>54</v>
      </c>
      <c r="C57" s="4" t="str">
        <f>IFERROR(__xludf.DUMMYFUNCTION("GOOGLETRANSLATE(B57,""en"",""ru"")"),"Выберите подписку, которая соответствует вашим потребностям")</f>
        <v>Выберите подписку, которая соответствует вашим потребностям</v>
      </c>
      <c r="D57" s="4" t="str">
        <f>IFERROR(__xludf.DUMMYFUNCTION("GOOGLETRANSLATE(B57,""en"",""id"")"),"Pilih langganan yang sesuai dengan kebutuhan Anda")</f>
        <v>Pilih langganan yang sesuai dengan kebutuhan Anda</v>
      </c>
      <c r="E57" s="4" t="str">
        <f>IFERROR(__xludf.DUMMYFUNCTION("GOOGLETRANSLATE(B57,""en"",""vi"")"),"Chọn đăng ký phù hợp với nhu cầu của bạn")</f>
        <v>Chọn đăng ký phù hợp với nhu cầu của bạn</v>
      </c>
      <c r="F57" s="4" t="str">
        <f>IFERROR(__xludf.DUMMYFUNCTION("GOOGLETRANSLATE(B57,""en"",""th"")"),"เลือกการสมัครสมาชิกที่เหมาะกับความต้องการของคุณ")</f>
        <v>เลือกการสมัครสมาชิกที่เหมาะกับความต้องการของคุณ</v>
      </c>
      <c r="G57" s="4" t="str">
        <f>IFERROR(__xludf.DUMMYFUNCTION("GOOGLETRANSLATE(B57,""en"",""ms"")"),"Pilih langganan yang sesuai dengan keperluan anda")</f>
        <v>Pilih langganan yang sesuai dengan keperluan anda</v>
      </c>
      <c r="H57" s="4" t="str">
        <f>IFERROR(__xludf.DUMMYFUNCTION("GOOGLETRANSLATE(B57,""en"",""zh-CN"")"),"选择适合您需求的订阅")</f>
        <v>选择适合您需求的订阅</v>
      </c>
    </row>
    <row r="58">
      <c r="A58" s="3">
        <v>7.0</v>
      </c>
      <c r="B58" s="4" t="s">
        <v>55</v>
      </c>
      <c r="C58" s="4" t="str">
        <f>IFERROR(__xludf.DUMMYFUNCTION("GOOGLETRANSLATE(B58,""en"",""ru"")"),"План пробного плана")</f>
        <v>План пробного плана</v>
      </c>
      <c r="D58" s="4" t="str">
        <f>IFERROR(__xludf.DUMMYFUNCTION("GOOGLETRANSLATE(B58,""en"",""id"")"),"Rencana percobaan")</f>
        <v>Rencana percobaan</v>
      </c>
      <c r="E58" s="4" t="str">
        <f>IFERROR(__xludf.DUMMYFUNCTION("GOOGLETRANSLATE(B58,""en"",""vi"")"),"Kế hoạch thử nghiệm")</f>
        <v>Kế hoạch thử nghiệm</v>
      </c>
      <c r="F58" s="4" t="str">
        <f>IFERROR(__xludf.DUMMYFUNCTION("GOOGLETRANSLATE(B58,""en"",""th"")"),"แผนทดลองใช้")</f>
        <v>แผนทดลองใช้</v>
      </c>
      <c r="G58" s="4" t="str">
        <f>IFERROR(__xludf.DUMMYFUNCTION("GOOGLETRANSLATE(B58,""en"",""ms"")"),"Pelan Percubaan")</f>
        <v>Pelan Percubaan</v>
      </c>
      <c r="H58" s="4" t="str">
        <f>IFERROR(__xludf.DUMMYFUNCTION("GOOGLETRANSLATE(B58,""en"",""zh-CN"")"),"试用计划")</f>
        <v>试用计划</v>
      </c>
    </row>
    <row r="59">
      <c r="A59" s="3">
        <v>7.0</v>
      </c>
      <c r="B59" s="4" t="s">
        <v>56</v>
      </c>
      <c r="C59" s="4" t="str">
        <f>IFERROR(__xludf.DUMMYFUNCTION("GOOGLETRANSLATE(B59,""en"",""ru"")"),"Разблокируйте ключевые функции: получить доступ к основной функциональности и инструментам")</f>
        <v>Разблокируйте ключевые функции: получить доступ к основной функциональности и инструментам</v>
      </c>
      <c r="D59" s="4" t="str">
        <f>IFERROR(__xludf.DUMMYFUNCTION("GOOGLETRANSLATE(B59,""en"",""id"")"),"Buka Kunci Fitur Kunci: Dapatkan akses ke fungsionalitas dan alat penting")</f>
        <v>Buka Kunci Fitur Kunci: Dapatkan akses ke fungsionalitas dan alat penting</v>
      </c>
      <c r="E59" s="4" t="str">
        <f>IFERROR(__xludf.DUMMYFUNCTION("GOOGLETRANSLATE(B59,""en"",""vi"")"),"Mở khóa các tính năng chính: có được quyền truy cập vào các chức năng và công cụ thiết yếu")</f>
        <v>Mở khóa các tính năng chính: có được quyền truy cập vào các chức năng và công cụ thiết yếu</v>
      </c>
      <c r="F59" s="4" t="str">
        <f>IFERROR(__xludf.DUMMYFUNCTION("GOOGLETRANSLATE(B59,""en"",""th"")"),"ปลดล็อกคุณสมบัติสำคัญ: เข้าถึงฟังก์ชั่นและเครื่องมือที่จำเป็น")</f>
        <v>ปลดล็อกคุณสมบัติสำคัญ: เข้าถึงฟังก์ชั่นและเครื่องมือที่จำเป็น</v>
      </c>
      <c r="G59" s="4" t="str">
        <f>IFERROR(__xludf.DUMMYFUNCTION("GOOGLETRANSLATE(B59,""en"",""ms"")"),"Buka kunci Ciri Utama: Dapatkan akses kepada fungsi dan alat penting")</f>
        <v>Buka kunci Ciri Utama: Dapatkan akses kepada fungsi dan alat penting</v>
      </c>
      <c r="H59" s="4" t="str">
        <f>IFERROR(__xludf.DUMMYFUNCTION("GOOGLETRANSLATE(B59,""en"",""zh-CN"")"),"解锁关键功能：访问基本功能和工具")</f>
        <v>解锁关键功能：访问基本功能和工具</v>
      </c>
    </row>
    <row r="60">
      <c r="A60" s="3">
        <v>7.0</v>
      </c>
      <c r="B60" s="4" t="s">
        <v>57</v>
      </c>
      <c r="C60" s="4" t="str">
        <f>IFERROR(__xludf.DUMMYFUNCTION("GOOGLETRANSLATE(B60,""en"",""ru"")"),"Профессиональный план")</f>
        <v>Профессиональный план</v>
      </c>
      <c r="D60" s="4" t="str">
        <f>IFERROR(__xludf.DUMMYFUNCTION("GOOGLETRANSLATE(B60,""en"",""id"")"),"Rencana profesional")</f>
        <v>Rencana profesional</v>
      </c>
      <c r="E60" s="4" t="str">
        <f>IFERROR(__xludf.DUMMYFUNCTION("GOOGLETRANSLATE(B60,""en"",""vi"")"),"Kế hoạch chuyên nghiệp")</f>
        <v>Kế hoạch chuyên nghiệp</v>
      </c>
      <c r="F60" s="4" t="str">
        <f>IFERROR(__xludf.DUMMYFUNCTION("GOOGLETRANSLATE(B60,""en"",""th"")"),"แผนมืออาชีพ")</f>
        <v>แผนมืออาชีพ</v>
      </c>
      <c r="G60" s="4" t="str">
        <f>IFERROR(__xludf.DUMMYFUNCTION("GOOGLETRANSLATE(B60,""en"",""ms"")"),"Rancangan Profesional")</f>
        <v>Rancangan Profesional</v>
      </c>
      <c r="H60" s="4" t="str">
        <f>IFERROR(__xludf.DUMMYFUNCTION("GOOGLETRANSLATE(B60,""en"",""zh-CN"")"),"专业计划")</f>
        <v>专业计划</v>
      </c>
    </row>
    <row r="61">
      <c r="A61" s="3">
        <v>7.0</v>
      </c>
      <c r="B61" s="4" t="s">
        <v>58</v>
      </c>
      <c r="C61" s="4" t="str">
        <f>IFERROR(__xludf.DUMMYFUNCTION("GOOGLETRANSLATE(B61,""en"",""ru"")"),"✔ Разблокировать все функции: Получите полный доступ к Sellmatica")</f>
        <v>✔ Разблокировать все функции: Получите полный доступ к Sellmatica</v>
      </c>
      <c r="D61" s="4" t="str">
        <f>IFERROR(__xludf.DUMMYFUNCTION("GOOGLETRANSLATE(B61,""en"",""id"")"),"✔ Buka kunci semua fitur: Dapatkan akses penuh ke Sellmatatica")</f>
        <v>✔ Buka kunci semua fitur: Dapatkan akses penuh ke Sellmatatica</v>
      </c>
      <c r="E61" s="4" t="str">
        <f>IFERROR(__xludf.DUMMYFUNCTION("GOOGLETRANSLATE(B61,""en"",""vi"")"),"Mở khóa tất cả các tính năng: có quyền truy cập đầy đủ vào Sellmatica")</f>
        <v>Mở khóa tất cả các tính năng: có quyền truy cập đầy đủ vào Sellmatica</v>
      </c>
      <c r="F61" s="4" t="str">
        <f>IFERROR(__xludf.DUMMYFUNCTION("GOOGLETRANSLATE(B61,""en"",""th"")"),"✔ปลดล็อกคุณสมบัติทั้งหมด: เข้าถึง SellMatica ได้อย่างเต็มที่")</f>
        <v>✔ปลดล็อกคุณสมบัติทั้งหมด: เข้าถึง SellMatica ได้อย่างเต็มที่</v>
      </c>
      <c r="G61" s="4" t="str">
        <f>IFERROR(__xludf.DUMMYFUNCTION("GOOGLETRANSLATE(B61,""en"",""ms"")"),"✔ Buka kunci semua ciri: Dapatkan akses penuh ke sellmatica")</f>
        <v>✔ Buka kunci semua ciri: Dapatkan akses penuh ke sellmatica</v>
      </c>
      <c r="H61" s="4" t="str">
        <f>IFERROR(__xludf.DUMMYFUNCTION("GOOGLETRANSLATE(B61,""en"",""zh-CN"")"),"✔解锁所有功能：获得塞尔玛蒂亚的完整访问权限")</f>
        <v>✔解锁所有功能：获得塞尔玛蒂亚的完整访问权限</v>
      </c>
    </row>
    <row r="62">
      <c r="A62" s="3">
        <v>7.0</v>
      </c>
      <c r="B62" s="4" t="s">
        <v>59</v>
      </c>
      <c r="C62" s="4" t="str">
        <f>IFERROR(__xludf.DUMMYFUNCTION("GOOGLETRANSLATE(B62,""en"",""ru"")"),"✔ Однопользовательская лицензия")</f>
        <v>✔ Однопользовательская лицензия</v>
      </c>
      <c r="D62" s="4" t="str">
        <f>IFERROR(__xludf.DUMMYFUNCTION("GOOGLETRANSLATE(B62,""en"",""id"")"),"✔ Lisensi Pengguna Tunggal")</f>
        <v>✔ Lisensi Pengguna Tunggal</v>
      </c>
      <c r="E62" s="4" t="str">
        <f>IFERROR(__xludf.DUMMYFUNCTION("GOOGLETRANSLATE(B62,""en"",""vi"")"),"✔ Giấy phép người dùng duy nhất")</f>
        <v>✔ Giấy phép người dùng duy nhất</v>
      </c>
      <c r="F62" s="4" t="str">
        <f>IFERROR(__xludf.DUMMYFUNCTION("GOOGLETRANSLATE(B62,""en"",""th"")"),"✔ใบอนุญาตผู้ใช้เดี่ยว")</f>
        <v>✔ใบอนุญาตผู้ใช้เดี่ยว</v>
      </c>
      <c r="G62" s="4" t="str">
        <f>IFERROR(__xludf.DUMMYFUNCTION("GOOGLETRANSLATE(B62,""en"",""ms"")"),"✔ Lesen Pengguna Tunggal")</f>
        <v>✔ Lesen Pengguna Tunggal</v>
      </c>
      <c r="H62" s="4" t="str">
        <f>IFERROR(__xludf.DUMMYFUNCTION("GOOGLETRANSLATE(B62,""en"",""zh-CN"")"),"✔单用户许可证")</f>
        <v>✔单用户许可证</v>
      </c>
    </row>
    <row r="63">
      <c r="A63" s="3">
        <v>7.0</v>
      </c>
      <c r="B63" s="4" t="s">
        <v>60</v>
      </c>
      <c r="C63" s="4" t="str">
        <f>IFERROR(__xludf.DUMMYFUNCTION("GOOGLETRANSLATE(B63,""en"",""ru"")"),"✔ Полный доступ к данным")</f>
        <v>✔ Полный доступ к данным</v>
      </c>
      <c r="D63" s="4" t="str">
        <f>IFERROR(__xludf.DUMMYFUNCTION("GOOGLETRANSLATE(B63,""en"",""id"")"),"✔ Akses penuh ke data")</f>
        <v>✔ Akses penuh ke data</v>
      </c>
      <c r="E63" s="4" t="str">
        <f>IFERROR(__xludf.DUMMYFUNCTION("GOOGLETRANSLATE(B63,""en"",""vi"")"),"Truy cập đầy đủ vào dữ liệu")</f>
        <v>Truy cập đầy đủ vào dữ liệu</v>
      </c>
      <c r="F63" s="4" t="str">
        <f>IFERROR(__xludf.DUMMYFUNCTION("GOOGLETRANSLATE(B63,""en"",""th"")"),"✔การเข้าถึงข้อมูลเต็มรูปแบบ")</f>
        <v>✔การเข้าถึงข้อมูลเต็มรูปแบบ</v>
      </c>
      <c r="G63" s="4" t="str">
        <f>IFERROR(__xludf.DUMMYFUNCTION("GOOGLETRANSLATE(B63,""en"",""ms"")"),"✔ Akses penuh ke data")</f>
        <v>✔ Akses penuh ke data</v>
      </c>
      <c r="H63" s="4" t="str">
        <f>IFERROR(__xludf.DUMMYFUNCTION("GOOGLETRANSLATE(B63,""en"",""zh-CN"")"),"✔完全访问数据")</f>
        <v>✔完全访问数据</v>
      </c>
    </row>
    <row r="64">
      <c r="A64" s="3">
        <v>7.0</v>
      </c>
      <c r="B64" s="4" t="s">
        <v>61</v>
      </c>
      <c r="C64" s="4" t="str">
        <f>IFERROR(__xludf.DUMMYFUNCTION("GOOGLETRANSLATE(B64,""en"",""ru"")"),"✔ Единственная консультация с нашим специалистом")</f>
        <v>✔ Единственная консультация с нашим специалистом</v>
      </c>
      <c r="D64" s="4" t="str">
        <f>IFERROR(__xludf.DUMMYFUNCTION("GOOGLETRANSLATE(B64,""en"",""id"")"),"✔ Konsultasi satu kali dengan spesialis kami")</f>
        <v>✔ Konsultasi satu kali dengan spesialis kami</v>
      </c>
      <c r="E64" s="4" t="str">
        <f>IFERROR(__xludf.DUMMYFUNCTION("GOOGLETRANSLATE(B64,""en"",""vi"")"),"✔ Tư vấn một lần với chuyên gia của chúng tôi")</f>
        <v>✔ Tư vấn một lần với chuyên gia của chúng tôi</v>
      </c>
      <c r="F64" s="4" t="str">
        <f>IFERROR(__xludf.DUMMYFUNCTION("GOOGLETRANSLATE(B64,""en"",""th"")"),"✔การปรึกษาหารือครั้งเดียวกับผู้เชี่ยวชาญของเรา")</f>
        <v>✔การปรึกษาหารือครั้งเดียวกับผู้เชี่ยวชาญของเรา</v>
      </c>
      <c r="G64" s="4" t="str">
        <f>IFERROR(__xludf.DUMMYFUNCTION("GOOGLETRANSLATE(B64,""en"",""ms"")"),"✔ Rundingan satu kali dengan pakar kami")</f>
        <v>✔ Rundingan satu kali dengan pakar kami</v>
      </c>
      <c r="H64" s="4" t="str">
        <f>IFERROR(__xludf.DUMMYFUNCTION("GOOGLETRANSLATE(B64,""en"",""zh-CN"")"),"✔与我们的专家进行一次性咨询")</f>
        <v>✔与我们的专家进行一次性咨询</v>
      </c>
    </row>
    <row r="65">
      <c r="A65" s="3">
        <v>7.0</v>
      </c>
      <c r="B65" s="4" t="s">
        <v>62</v>
      </c>
      <c r="C65" s="4" t="str">
        <f>IFERROR(__xludf.DUMMYFUNCTION("GOOGLETRANSLATE(B65,""en"",""ru"")"),"✔ поддержка электронной почты")</f>
        <v>✔ поддержка электронной почты</v>
      </c>
      <c r="D65" s="4" t="str">
        <f>IFERROR(__xludf.DUMMYFUNCTION("GOOGLETRANSLATE(B65,""en"",""id"")"),"✔ Dukungan email")</f>
        <v>✔ Dukungan email</v>
      </c>
      <c r="E65" s="4" t="str">
        <f>IFERROR(__xludf.DUMMYFUNCTION("GOOGLETRANSLATE(B65,""en"",""vi"")"),"Hỗ trợ email")</f>
        <v>Hỗ trợ email</v>
      </c>
      <c r="F65" s="4" t="str">
        <f>IFERROR(__xludf.DUMMYFUNCTION("GOOGLETRANSLATE(B65,""en"",""th"")"),"✔การสนับสนุนอีเมล")</f>
        <v>✔การสนับสนุนอีเมล</v>
      </c>
      <c r="G65" s="4" t="str">
        <f>IFERROR(__xludf.DUMMYFUNCTION("GOOGLETRANSLATE(B65,""en"",""ms"")"),"✔ Sokongan e -mel")</f>
        <v>✔ Sokongan e -mel</v>
      </c>
      <c r="H65" s="4" t="str">
        <f>IFERROR(__xludf.DUMMYFUNCTION("GOOGLETRANSLATE(B65,""en"",""zh-CN"")"),"✔电子邮件支持")</f>
        <v>✔电子邮件支持</v>
      </c>
    </row>
    <row r="66">
      <c r="A66" s="3">
        <v>7.0</v>
      </c>
      <c r="B66" s="4" t="s">
        <v>63</v>
      </c>
      <c r="C66" s="4" t="str">
        <f>IFERROR(__xludf.DUMMYFUNCTION("GOOGLETRANSLATE(B66,""en"",""ru"")"),"Купить сейчас")</f>
        <v>Купить сейчас</v>
      </c>
      <c r="D66" s="4" t="str">
        <f>IFERROR(__xludf.DUMMYFUNCTION("GOOGLETRANSLATE(B66,""en"",""id"")"),"Beli sekarang")</f>
        <v>Beli sekarang</v>
      </c>
      <c r="E66" s="4" t="str">
        <f>IFERROR(__xludf.DUMMYFUNCTION("GOOGLETRANSLATE(B66,""en"",""vi"")"),"Mua ngay")</f>
        <v>Mua ngay</v>
      </c>
      <c r="F66" s="4" t="str">
        <f>IFERROR(__xludf.DUMMYFUNCTION("GOOGLETRANSLATE(B66,""en"",""th"")"),"ซื้อตอนนี้")</f>
        <v>ซื้อตอนนี้</v>
      </c>
      <c r="G66" s="4" t="str">
        <f>IFERROR(__xludf.DUMMYFUNCTION("GOOGLETRANSLATE(B66,""en"",""ms"")"),"Beli sekarang")</f>
        <v>Beli sekarang</v>
      </c>
      <c r="H66" s="4" t="str">
        <f>IFERROR(__xludf.DUMMYFUNCTION("GOOGLETRANSLATE(B66,""en"",""zh-CN"")"),"立即购买")</f>
        <v>立即购买</v>
      </c>
    </row>
    <row r="67">
      <c r="A67" s="3">
        <v>7.0</v>
      </c>
      <c r="B67" s="4" t="s">
        <v>64</v>
      </c>
      <c r="C67" s="4" t="str">
        <f>IFERROR(__xludf.DUMMYFUNCTION("GOOGLETRANSLATE(B67,""en"",""ru"")"),"7 дней")</f>
        <v>7 дней</v>
      </c>
      <c r="D67" s="4" t="str">
        <f>IFERROR(__xludf.DUMMYFUNCTION("GOOGLETRANSLATE(B67,""en"",""id"")"),"7 hari")</f>
        <v>7 hari</v>
      </c>
      <c r="E67" s="4" t="str">
        <f>IFERROR(__xludf.DUMMYFUNCTION("GOOGLETRANSLATE(B67,""en"",""vi"")"),"7 ngày")</f>
        <v>7 ngày</v>
      </c>
      <c r="F67" s="4" t="str">
        <f>IFERROR(__xludf.DUMMYFUNCTION("GOOGLETRANSLATE(B67,""en"",""th"")"),"7 วัน")</f>
        <v>7 วัน</v>
      </c>
      <c r="G67" s="4" t="str">
        <f>IFERROR(__xludf.DUMMYFUNCTION("GOOGLETRANSLATE(B67,""en"",""ms"")"),"7 hari")</f>
        <v>7 hari</v>
      </c>
      <c r="H67" s="4" t="str">
        <f>IFERROR(__xludf.DUMMYFUNCTION("GOOGLETRANSLATE(B67,""en"",""zh-CN"")"),"7天")</f>
        <v>7天</v>
      </c>
    </row>
    <row r="68">
      <c r="A68" s="3">
        <v>7.0</v>
      </c>
      <c r="B68" s="4" t="s">
        <v>65</v>
      </c>
      <c r="C68" s="4" t="str">
        <f>IFERROR(__xludf.DUMMYFUNCTION("GOOGLETRANSLATE(B68,""en"",""ru"")"),"30 дней")</f>
        <v>30 дней</v>
      </c>
      <c r="D68" s="4" t="str">
        <f>IFERROR(__xludf.DUMMYFUNCTION("GOOGLETRANSLATE(B68,""en"",""id"")"),"30 hari")</f>
        <v>30 hari</v>
      </c>
      <c r="E68" s="4" t="str">
        <f>IFERROR(__xludf.DUMMYFUNCTION("GOOGLETRANSLATE(B68,""en"",""vi"")"),"30 ngày")</f>
        <v>30 ngày</v>
      </c>
      <c r="F68" s="4" t="str">
        <f>IFERROR(__xludf.DUMMYFUNCTION("GOOGLETRANSLATE(B68,""en"",""th"")"),"30 วัน")</f>
        <v>30 วัน</v>
      </c>
      <c r="G68" s="4" t="str">
        <f>IFERROR(__xludf.DUMMYFUNCTION("GOOGLETRANSLATE(B68,""en"",""ms"")"),"30 hari")</f>
        <v>30 hari</v>
      </c>
      <c r="H68" s="4" t="str">
        <f>IFERROR(__xludf.DUMMYFUNCTION("GOOGLETRANSLATE(B68,""en"",""zh-CN"")"),"30天")</f>
        <v>30天</v>
      </c>
    </row>
    <row r="69">
      <c r="A69" s="3">
        <v>7.0</v>
      </c>
      <c r="B69" s="4" t="s">
        <v>66</v>
      </c>
      <c r="C69" s="4" t="str">
        <f>IFERROR(__xludf.DUMMYFUNCTION("GOOGLETRANSLATE(B69,""en"",""ru"")"),"90 дней")</f>
        <v>90 дней</v>
      </c>
      <c r="D69" s="4" t="str">
        <f>IFERROR(__xludf.DUMMYFUNCTION("GOOGLETRANSLATE(B69,""en"",""id"")"),"90 hari")</f>
        <v>90 hari</v>
      </c>
      <c r="E69" s="4" t="str">
        <f>IFERROR(__xludf.DUMMYFUNCTION("GOOGLETRANSLATE(B69,""en"",""vi"")"),"90 ngày")</f>
        <v>90 ngày</v>
      </c>
      <c r="F69" s="4" t="str">
        <f>IFERROR(__xludf.DUMMYFUNCTION("GOOGLETRANSLATE(B69,""en"",""th"")"),"90 วัน")</f>
        <v>90 วัน</v>
      </c>
      <c r="G69" s="4" t="str">
        <f>IFERROR(__xludf.DUMMYFUNCTION("GOOGLETRANSLATE(B69,""en"",""ms"")"),"90 hari")</f>
        <v>90 hari</v>
      </c>
      <c r="H69" s="4" t="str">
        <f>IFERROR(__xludf.DUMMYFUNCTION("GOOGLETRANSLATE(B69,""en"",""zh-CN"")"),"90天")</f>
        <v>90天</v>
      </c>
    </row>
    <row r="70">
      <c r="A70" s="3">
        <v>7.0</v>
      </c>
      <c r="B70" s="4" t="s">
        <v>67</v>
      </c>
      <c r="C70" s="4" t="str">
        <f>IFERROR(__xludf.DUMMYFUNCTION("GOOGLETRANSLATE(B70,""en"",""ru"")"),"180 дней")</f>
        <v>180 дней</v>
      </c>
      <c r="D70" s="4" t="str">
        <f>IFERROR(__xludf.DUMMYFUNCTION("GOOGLETRANSLATE(B70,""en"",""id"")"),"180 hari")</f>
        <v>180 hari</v>
      </c>
      <c r="E70" s="4" t="str">
        <f>IFERROR(__xludf.DUMMYFUNCTION("GOOGLETRANSLATE(B70,""en"",""vi"")"),"180 ngày")</f>
        <v>180 ngày</v>
      </c>
      <c r="F70" s="4" t="str">
        <f>IFERROR(__xludf.DUMMYFUNCTION("GOOGLETRANSLATE(B70,""en"",""th"")"),"180 วัน")</f>
        <v>180 วัน</v>
      </c>
      <c r="G70" s="4" t="str">
        <f>IFERROR(__xludf.DUMMYFUNCTION("GOOGLETRANSLATE(B70,""en"",""ms"")"),"180 hari")</f>
        <v>180 hari</v>
      </c>
      <c r="H70" s="4" t="str">
        <f>IFERROR(__xludf.DUMMYFUNCTION("GOOGLETRANSLATE(B70,""en"",""zh-CN"")"),"180天")</f>
        <v>180天</v>
      </c>
    </row>
    <row r="71">
      <c r="A71" s="3">
        <v>7.0</v>
      </c>
      <c r="B71" s="4" t="s">
        <v>68</v>
      </c>
      <c r="C71" s="4" t="str">
        <f>IFERROR(__xludf.DUMMYFUNCTION("GOOGLETRANSLATE(B71,""en"",""ru"")"),"365 дней")</f>
        <v>365 дней</v>
      </c>
      <c r="D71" s="4" t="str">
        <f>IFERROR(__xludf.DUMMYFUNCTION("GOOGLETRANSLATE(B71,""en"",""id"")"),"365 hari")</f>
        <v>365 hari</v>
      </c>
      <c r="E71" s="4" t="str">
        <f>IFERROR(__xludf.DUMMYFUNCTION("GOOGLETRANSLATE(B71,""en"",""vi"")"),"365 ngày")</f>
        <v>365 ngày</v>
      </c>
      <c r="F71" s="4" t="str">
        <f>IFERROR(__xludf.DUMMYFUNCTION("GOOGLETRANSLATE(B71,""en"",""th"")"),"365 วัน")</f>
        <v>365 วัน</v>
      </c>
      <c r="G71" s="4" t="str">
        <f>IFERROR(__xludf.DUMMYFUNCTION("GOOGLETRANSLATE(B71,""en"",""ms"")"),"365 hari")</f>
        <v>365 hari</v>
      </c>
      <c r="H71" s="4" t="str">
        <f>IFERROR(__xludf.DUMMYFUNCTION("GOOGLETRANSLATE(B71,""en"",""zh-CN"")"),"365天")</f>
        <v>365天</v>
      </c>
    </row>
    <row r="72">
      <c r="A72" s="3">
        <v>7.0</v>
      </c>
      <c r="B72" s="4" t="s">
        <v>69</v>
      </c>
      <c r="C72" s="4" t="str">
        <f>IFERROR(__xludf.DUMMYFUNCTION("GOOGLETRANSLATE(B72,""en"",""ru"")"),"Сохранить x%")</f>
        <v>Сохранить x%</v>
      </c>
      <c r="D72" s="4" t="str">
        <f>IFERROR(__xludf.DUMMYFUNCTION("GOOGLETRANSLATE(B72,""en"",""id"")"),"Simpan x%")</f>
        <v>Simpan x%</v>
      </c>
      <c r="E72" s="4" t="str">
        <f>IFERROR(__xludf.DUMMYFUNCTION("GOOGLETRANSLATE(B72,""en"",""vi"")"),"Tiết kiệm x%")</f>
        <v>Tiết kiệm x%</v>
      </c>
      <c r="F72" s="4" t="str">
        <f>IFERROR(__xludf.DUMMYFUNCTION("GOOGLETRANSLATE(B72,""en"",""th"")"),"ประหยัด x%")</f>
        <v>ประหยัด x%</v>
      </c>
      <c r="G72" s="4" t="str">
        <f>IFERROR(__xludf.DUMMYFUNCTION("GOOGLETRANSLATE(B72,""en"",""ms"")"),"Jimat X%")</f>
        <v>Jimat X%</v>
      </c>
      <c r="H72" s="4" t="str">
        <f>IFERROR(__xludf.DUMMYFUNCTION("GOOGLETRANSLATE(B72,""en"",""zh-CN"")"),"节省x％")</f>
        <v>节省x％</v>
      </c>
    </row>
    <row r="73">
      <c r="A73" s="3">
        <v>7.0</v>
      </c>
      <c r="B73" s="4" t="s">
        <v>70</v>
      </c>
      <c r="C73" s="4" t="str">
        <f>IFERROR(__xludf.DUMMYFUNCTION("GOOGLETRANSLATE(B73,""en"",""ru"")"),"Самый популярный")</f>
        <v>Самый популярный</v>
      </c>
      <c r="D73" s="4" t="str">
        <f>IFERROR(__xludf.DUMMYFUNCTION("GOOGLETRANSLATE(B73,""en"",""id"")"),"Paling Populer")</f>
        <v>Paling Populer</v>
      </c>
      <c r="E73" s="4" t="str">
        <f>IFERROR(__xludf.DUMMYFUNCTION("GOOGLETRANSLATE(B73,""en"",""vi"")"),"Phổ biến nhất")</f>
        <v>Phổ biến nhất</v>
      </c>
      <c r="F73" s="4" t="str">
        <f>IFERROR(__xludf.DUMMYFUNCTION("GOOGLETRANSLATE(B73,""en"",""th"")"),"ที่นิยมมากที่สุด")</f>
        <v>ที่นิยมมากที่สุด</v>
      </c>
      <c r="G73" s="4" t="str">
        <f>IFERROR(__xludf.DUMMYFUNCTION("GOOGLETRANSLATE(B73,""en"",""ms"")"),"Paling popular")</f>
        <v>Paling popular</v>
      </c>
      <c r="H73" s="4" t="str">
        <f>IFERROR(__xludf.DUMMYFUNCTION("GOOGLETRANSLATE(B73,""en"",""zh-CN"")"),"最受欢迎")</f>
        <v>最受欢迎</v>
      </c>
    </row>
    <row r="74">
      <c r="A74" s="3">
        <v>8.0</v>
      </c>
      <c r="B74" s="4" t="s">
        <v>71</v>
      </c>
      <c r="C74" s="4" t="str">
        <f>IFERROR(__xludf.DUMMYFUNCTION("GOOGLETRANSLATE(B74,""en"",""ru"")"),"Блог")</f>
        <v>Блог</v>
      </c>
      <c r="D74" s="4" t="str">
        <f>IFERROR(__xludf.DUMMYFUNCTION("GOOGLETRANSLATE(B74,""en"",""id"")"),"Blog")</f>
        <v>Blog</v>
      </c>
      <c r="E74" s="4" t="str">
        <f>IFERROR(__xludf.DUMMYFUNCTION("GOOGLETRANSLATE(B74,""en"",""vi"")"),"Blog")</f>
        <v>Blog</v>
      </c>
      <c r="F74" s="4" t="str">
        <f>IFERROR(__xludf.DUMMYFUNCTION("GOOGLETRANSLATE(B74,""en"",""th"")"),"บล็อก")</f>
        <v>บล็อก</v>
      </c>
      <c r="G74" s="4" t="str">
        <f>IFERROR(__xludf.DUMMYFUNCTION("GOOGLETRANSLATE(B74,""en"",""ms"")"),"Blog")</f>
        <v>Blog</v>
      </c>
      <c r="H74" s="4" t="str">
        <f>IFERROR(__xludf.DUMMYFUNCTION("GOOGLETRANSLATE(B74,""en"",""zh-CN"")"),"博客")</f>
        <v>博客</v>
      </c>
    </row>
    <row r="75">
      <c r="A75" s="3">
        <v>8.0</v>
      </c>
      <c r="B75" s="4" t="s">
        <v>72</v>
      </c>
      <c r="C75" s="4" t="str">
        <f>IFERROR(__xludf.DUMMYFUNCTION("GOOGLETRANSLATE(B75,""en"",""ru"")"),"Просмотреть все сообщения")</f>
        <v>Просмотреть все сообщения</v>
      </c>
      <c r="D75" s="4" t="str">
        <f>IFERROR(__xludf.DUMMYFUNCTION("GOOGLETRANSLATE(B75,""en"",""id"")"),"Lihat semua posting")</f>
        <v>Lihat semua posting</v>
      </c>
      <c r="E75" s="4" t="str">
        <f>IFERROR(__xludf.DUMMYFUNCTION("GOOGLETRANSLATE(B75,""en"",""vi"")"),"Xem tất cả các bài viết")</f>
        <v>Xem tất cả các bài viết</v>
      </c>
      <c r="F75" s="4" t="str">
        <f>IFERROR(__xludf.DUMMYFUNCTION("GOOGLETRANSLATE(B75,""en"",""th"")"),"ดูโพสต์ทั้งหมด")</f>
        <v>ดูโพสต์ทั้งหมด</v>
      </c>
      <c r="G75" s="4" t="str">
        <f>IFERROR(__xludf.DUMMYFUNCTION("GOOGLETRANSLATE(B75,""en"",""ms"")"),"Lihat semua jawatan")</f>
        <v>Lihat semua jawatan</v>
      </c>
      <c r="H75" s="4" t="str">
        <f>IFERROR(__xludf.DUMMYFUNCTION("GOOGLETRANSLATE(B75,""en"",""zh-CN"")"),"查看所有帖子")</f>
        <v>查看所有帖子</v>
      </c>
    </row>
    <row r="76">
      <c r="A76" s="3">
        <v>9.0</v>
      </c>
      <c r="B76" s="4" t="s">
        <v>73</v>
      </c>
      <c r="C76" s="4" t="str">
        <f>IFERROR(__xludf.DUMMYFUNCTION("GOOGLETRANSLATE(B76,""en"",""ru"")"),"Часто задаваемые вопросы")</f>
        <v>Часто задаваемые вопросы</v>
      </c>
      <c r="D76" s="4" t="str">
        <f>IFERROR(__xludf.DUMMYFUNCTION("GOOGLETRANSLATE(B76,""en"",""id"")"),"FAQ")</f>
        <v>FAQ</v>
      </c>
      <c r="E76" s="4" t="str">
        <f>IFERROR(__xludf.DUMMYFUNCTION("GOOGLETRANSLATE(B76,""en"",""vi"")"),"Câu hỏi thường gặp")</f>
        <v>Câu hỏi thường gặp</v>
      </c>
      <c r="F76" s="4" t="str">
        <f>IFERROR(__xludf.DUMMYFUNCTION("GOOGLETRANSLATE(B76,""en"",""th"")"),"คำถามที่พบบ่อย")</f>
        <v>คำถามที่พบบ่อย</v>
      </c>
      <c r="G76" s="4" t="str">
        <f>IFERROR(__xludf.DUMMYFUNCTION("GOOGLETRANSLATE(B76,""en"",""ms"")"),"Soalan Lazim")</f>
        <v>Soalan Lazim</v>
      </c>
      <c r="H76" s="4" t="str">
        <f>IFERROR(__xludf.DUMMYFUNCTION("GOOGLETRANSLATE(B76,""en"",""zh-CN"")"),"常问问题")</f>
        <v>常问问题</v>
      </c>
    </row>
    <row r="77">
      <c r="A77" s="3">
        <v>9.0</v>
      </c>
      <c r="B77" s="4" t="s">
        <v>74</v>
      </c>
      <c r="C77" s="4" t="str">
        <f>IFERROR(__xludf.DUMMYFUNCTION("GOOGLETRANSLATE(B77,""en"",""ru"")"),"Зачем мне нужна Sellmatica?")</f>
        <v>Зачем мне нужна Sellmatica?</v>
      </c>
      <c r="D77" s="4" t="str">
        <f>IFERROR(__xludf.DUMMYFUNCTION("GOOGLETRANSLATE(B77,""en"",""id"")"),"Mengapa saya membutuhkan Sellmatcia?")</f>
        <v>Mengapa saya membutuhkan Sellmatcia?</v>
      </c>
      <c r="E77" s="4" t="str">
        <f>IFERROR(__xludf.DUMMYFUNCTION("GOOGLETRANSLATE(B77,""en"",""vi"")"),"Tại sao tôi cần Sellmatica?")</f>
        <v>Tại sao tôi cần Sellmatica?</v>
      </c>
      <c r="F77" s="4" t="str">
        <f>IFERROR(__xludf.DUMMYFUNCTION("GOOGLETRANSLATE(B77,""en"",""th"")"),"ทำไมฉันถึงต้องการ Sellmatica?")</f>
        <v>ทำไมฉันถึงต้องการ Sellmatica?</v>
      </c>
      <c r="G77" s="4" t="str">
        <f>IFERROR(__xludf.DUMMYFUNCTION("GOOGLETRANSLATE(B77,""en"",""ms"")"),"Mengapa saya memerlukan Sellmatica?")</f>
        <v>Mengapa saya memerlukan Sellmatica?</v>
      </c>
      <c r="H77" s="4" t="str">
        <f>IFERROR(__xludf.DUMMYFUNCTION("GOOGLETRANSLATE(B77,""en"",""zh-CN"")"),"为什么我需要Sellmatica？")</f>
        <v>为什么我需要Sellmatica？</v>
      </c>
    </row>
    <row r="78">
      <c r="A78" s="3">
        <v>9.0</v>
      </c>
      <c r="B78" s="4" t="s">
        <v>75</v>
      </c>
      <c r="C78" s="4" t="str">
        <f>IFERROR(__xludf.DUMMYFUNCTION("GOOGLETRANSLATE(B78,""en"",""ru"")"),"В прошлом продавцы в Юго -Восточной Азии должны были полагаться на догадки для выбора продукта, оптимизации рынка, оптимизации промо и рекламы. Sellmatica дает вам возможность принимать решения на основе данных, помогая вам обойти дорогостоящие ошибки.")</f>
        <v>В прошлом продавцы в Юго -Восточной Азии должны были полагаться на догадки для выбора продукта, оптимизации рынка, оптимизации промо и рекламы. Sellmatica дает вам возможность принимать решения на основе данных, помогая вам обойти дорогостоящие ошибки.</v>
      </c>
      <c r="D78" s="4" t="str">
        <f>IFERROR(__xludf.DUMMYFUNCTION("GOOGLETRANSLATE(B78,""en"",""id"")"),"Di masa lalu, penjual di Asia Tenggara harus bergantung pada dugaan untuk pemilihan produk, optimasi pencatatan pasar, promo dan optimasi iklan. SellMatica memberdayakan Anda untuk membuat keputusan berdasarkan data, membantu Anda menghindari kesalahan ya"&amp;"ng mahal.")</f>
        <v>Di masa lalu, penjual di Asia Tenggara harus bergantung pada dugaan untuk pemilihan produk, optimasi pencatatan pasar, promo dan optimasi iklan. SellMatica memberdayakan Anda untuk membuat keputusan berdasarkan data, membantu Anda menghindari kesalahan yang mahal.</v>
      </c>
      <c r="E78" s="4" t="str">
        <f>IFERROR(__xludf.DUMMYFUNCTION("GOOGLETRANSLATE(B78,""en"",""vi"")"),"Trước đây, người bán ở Đông Nam Á đã phải dựa vào phỏng đoán để lựa chọn sản phẩm, tối ưu hóa danh sách thị trường, quảng cáo và tối ưu hóa quảng cáo. Sellmatica trao quyền cho bạn đưa ra quyết định dựa trên dữ liệu, giúp bạn vượt qua các lỗi tốn kém.")</f>
        <v>Trước đây, người bán ở Đông Nam Á đã phải dựa vào phỏng đoán để lựa chọn sản phẩm, tối ưu hóa danh sách thị trường, quảng cáo và tối ưu hóa quảng cáo. Sellmatica trao quyền cho bạn đưa ra quyết định dựa trên dữ liệu, giúp bạn vượt qua các lỗi tốn kém.</v>
      </c>
      <c r="F78" s="4" t="str">
        <f>IFERROR(__xludf.DUMMYFUNCTION("GOOGLETRANSLATE(B78,""en"",""th"")"),"ในอดีตผู้ขายในเอเชียตะวันออกเฉียงใต้ต้องพึ่งพาการคาดเดาสำหรับการเลือกผลิตภัณฑ์การเพิ่มประสิทธิภาพรายชื่อตลาดการส่งเสริมการขายและการเพิ่มประสิทธิภาพการโฆษณา Sellmatica ให้อำนาจคุณในการตัดสินใจตามข้อมูลช่วยให้คุณหลีกเลี่ยงข้อผิดพลาดที่มีราคาแพง")</f>
        <v>ในอดีตผู้ขายในเอเชียตะวันออกเฉียงใต้ต้องพึ่งพาการคาดเดาสำหรับการเลือกผลิตภัณฑ์การเพิ่มประสิทธิภาพรายชื่อตลาดการส่งเสริมการขายและการเพิ่มประสิทธิภาพการโฆษณา Sellmatica ให้อำนาจคุณในการตัดสินใจตามข้อมูลช่วยให้คุณหลีกเลี่ยงข้อผิดพลาดที่มีราคาแพง</v>
      </c>
      <c r="G78" s="4" t="str">
        <f>IFERROR(__xludf.DUMMYFUNCTION("GOOGLETRANSLATE(B78,""en"",""ms"")"),"Pada masa lalu, penjual di Asia Tenggara terpaksa bergantung kepada tekaan untuk pemilihan produk, pengoptimuman penyenaraian pasaran, promo dan pengoptimuman pengiklanan. Sellmatica memberi kuasa kepada anda untuk membuat keputusan berdasarkan data, memb"&amp;"antu anda menghindari kesilapan yang mahal.")</f>
        <v>Pada masa lalu, penjual di Asia Tenggara terpaksa bergantung kepada tekaan untuk pemilihan produk, pengoptimuman penyenaraian pasaran, promo dan pengoptimuman pengiklanan. Sellmatica memberi kuasa kepada anda untuk membuat keputusan berdasarkan data, membantu anda menghindari kesilapan yang mahal.</v>
      </c>
      <c r="H78" s="4" t="str">
        <f>IFERROR(__xludf.DUMMYFUNCTION("GOOGLETRANSLATE(B78,""en"",""zh-CN"")"),"过去，东南亚的卖家不得不依靠猜测工作来选择产品选择，市场上市优化，促销和广告优化。 Sellmatica使您能够根据数据做出决定，从而帮助您避开昂贵的错误。")</f>
        <v>过去，东南亚的卖家不得不依靠猜测工作来选择产品选择，市场上市优化，促销和广告优化。 Sellmatica使您能够根据数据做出决定，从而帮助您避开昂贵的错误。</v>
      </c>
    </row>
    <row r="79">
      <c r="A79" s="3">
        <v>9.0</v>
      </c>
      <c r="B79" s="4" t="s">
        <v>76</v>
      </c>
      <c r="C79" s="4" t="str">
        <f>IFERROR(__xludf.DUMMYFUNCTION("GOOGLETRANSLATE(B79,""en"",""ru"")"),"Подходит ли Sellmatica для начинающих или более опытных продавцов?")</f>
        <v>Подходит ли Sellmatica для начинающих или более опытных продавцов?</v>
      </c>
      <c r="D79" s="4" t="str">
        <f>IFERROR(__xludf.DUMMYFUNCTION("GOOGLETRANSLATE(B79,""en"",""id"")"),"Apakah Sellmatatica cocok untuk pemula atau penjual yang lebih berpengalaman?")</f>
        <v>Apakah Sellmatatica cocok untuk pemula atau penjual yang lebih berpengalaman?</v>
      </c>
      <c r="E79" s="4" t="str">
        <f>IFERROR(__xludf.DUMMYFUNCTION("GOOGLETRANSLATE(B79,""en"",""vi"")"),"Sellmatica có phù hợp cho người mới bắt đầu hay người bán có kinh nghiệm hơn không?")</f>
        <v>Sellmatica có phù hợp cho người mới bắt đầu hay người bán có kinh nghiệm hơn không?</v>
      </c>
      <c r="F79" s="4" t="str">
        <f>IFERROR(__xludf.DUMMYFUNCTION("GOOGLETRANSLATE(B79,""en"",""th"")"),"Sellmatica เหมาะสำหรับผู้เริ่มต้นหรือผู้ขายที่มีประสบการณ์มากขึ้นหรือไม่?")</f>
        <v>Sellmatica เหมาะสำหรับผู้เริ่มต้นหรือผู้ขายที่มีประสบการณ์มากขึ้นหรือไม่?</v>
      </c>
      <c r="G79" s="4" t="str">
        <f>IFERROR(__xludf.DUMMYFUNCTION("GOOGLETRANSLATE(B79,""en"",""ms"")"),"Adakah Sellmatica sesuai untuk pemula atau lebih banyak penjual yang berpengalaman?")</f>
        <v>Adakah Sellmatica sesuai untuk pemula atau lebih banyak penjual yang berpengalaman?</v>
      </c>
      <c r="H79" s="4" t="str">
        <f>IFERROR(__xludf.DUMMYFUNCTION("GOOGLETRANSLATE(B79,""en"",""zh-CN"")"),"Sellmatica适合初学者还是经验丰富的卖家？")</f>
        <v>Sellmatica适合初学者还是经验丰富的卖家？</v>
      </c>
    </row>
    <row r="80">
      <c r="A80" s="3">
        <v>9.0</v>
      </c>
      <c r="B80" s="4" t="s">
        <v>77</v>
      </c>
      <c r="C80" s="4" t="str">
        <f>IFERROR(__xludf.DUMMYFUNCTION("GOOGLETRANSLATE(B80,""en"",""ru"")"),"Наш инструмент обслуживает широкий спектр пользователей, включая начинающих и опытных продавцов. Мы предоставляем удобные интерфейсы и рекомендации, чтобы помочь продавцам на разных уровнях опыта в оптимизации их рыночного бизнеса.")</f>
        <v>Наш инструмент обслуживает широкий спектр пользователей, включая начинающих и опытных продавцов. Мы предоставляем удобные интерфейсы и рекомендации, чтобы помочь продавцам на разных уровнях опыта в оптимизации их рыночного бизнеса.</v>
      </c>
      <c r="D80" s="4" t="str">
        <f>IFERROR(__xludf.DUMMYFUNCTION("GOOGLETRANSLATE(B80,""en"",""id"")"),"Alat kami melayani berbagai pengguna, termasuk pemula dan penjual yang berpengalaman. Kami menyediakan antarmuka dan panduan yang ramah pengguna untuk membantu penjual di berbagai tingkat keahlian dalam mengoptimalkan bisnis pasar mereka.")</f>
        <v>Alat kami melayani berbagai pengguna, termasuk pemula dan penjual yang berpengalaman. Kami menyediakan antarmuka dan panduan yang ramah pengguna untuk membantu penjual di berbagai tingkat keahlian dalam mengoptimalkan bisnis pasar mereka.</v>
      </c>
      <c r="E80" s="4" t="str">
        <f>IFERROR(__xludf.DUMMYFUNCTION("GOOGLETRANSLATE(B80,""en"",""vi"")"),"Công cụ của chúng tôi phục vụ cho một loạt người dùng, bao gồm cả người mới bắt đầu và người bán có kinh nghiệm. Chúng tôi cung cấp các giao diện và hướng dẫn thân thiện với người dùng để giúp người bán ở các cấp độ chuyên môn khác nhau trong việc tối ưu "&amp;"hóa hoạt động kinh doanh thị trường của họ.")</f>
        <v>Công cụ của chúng tôi phục vụ cho một loạt người dùng, bao gồm cả người mới bắt đầu và người bán có kinh nghiệm. Chúng tôi cung cấp các giao diện và hướng dẫn thân thiện với người dùng để giúp người bán ở các cấp độ chuyên môn khác nhau trong việc tối ưu hóa hoạt động kinh doanh thị trường của họ.</v>
      </c>
      <c r="F80" s="4" t="str">
        <f>IFERROR(__xludf.DUMMYFUNCTION("GOOGLETRANSLATE(B80,""en"",""th"")"),"เครื่องมือของเราเหมาะสำหรับผู้ใช้ที่หลากหลายรวมถึงผู้เริ่มต้นและผู้ขายที่มีประสบการณ์ เราให้บริการอินเทอร์เฟซที่ใช้งานง่ายและคำแนะนำเพื่อช่วยผู้ขายในระดับต่าง ๆ ของความเชี่ยวชาญในการเพิ่มประสิทธิภาพธุรกิจในตลาดของพวกเขา")</f>
        <v>เครื่องมือของเราเหมาะสำหรับผู้ใช้ที่หลากหลายรวมถึงผู้เริ่มต้นและผู้ขายที่มีประสบการณ์ เราให้บริการอินเทอร์เฟซที่ใช้งานง่ายและคำแนะนำเพื่อช่วยผู้ขายในระดับต่าง ๆ ของความเชี่ยวชาญในการเพิ่มประสิทธิภาพธุรกิจในตลาดของพวกเขา</v>
      </c>
      <c r="G80" s="4" t="str">
        <f>IFERROR(__xludf.DUMMYFUNCTION("GOOGLETRANSLATE(B80,""en"",""ms"")"),"Alat kami memenuhi pelbagai pengguna, termasuk pemula dan penjual yang berpengalaman. Kami menyediakan antara muka dan bimbingan yang mesra pengguna untuk membantu penjual pada tahap kepakaran yang berbeza dalam mengoptimumkan perniagaan pasaran mereka.")</f>
        <v>Alat kami memenuhi pelbagai pengguna, termasuk pemula dan penjual yang berpengalaman. Kami menyediakan antara muka dan bimbingan yang mesra pengguna untuk membantu penjual pada tahap kepakaran yang berbeza dalam mengoptimumkan perniagaan pasaran mereka.</v>
      </c>
      <c r="H80" s="4" t="str">
        <f>IFERROR(__xludf.DUMMYFUNCTION("GOOGLETRANSLATE(B80,""en"",""zh-CN"")"),"我们的工具迎合了包括初学者和经验丰富的卖家在内的众多用户。我们提供用户友好的接口和指导，以帮助卖方以不同水平的专业知识来优化其市场业务。")</f>
        <v>我们的工具迎合了包括初学者和经验丰富的卖家在内的众多用户。我们提供用户友好的接口和指导，以帮助卖方以不同水平的专业知识来优化其市场业务。</v>
      </c>
    </row>
    <row r="81">
      <c r="A81" s="3">
        <v>9.0</v>
      </c>
      <c r="B81" s="4" t="s">
        <v>78</v>
      </c>
      <c r="C81" s="4" t="str">
        <f>IFERROR(__xludf.DUMMYFUNCTION("GOOGLETRANSLATE(B81,""en"",""ru"")"),"Как часто данные обновляются в Sellmatica?")</f>
        <v>Как часто данные обновляются в Sellmatica?</v>
      </c>
      <c r="D81" s="4" t="str">
        <f>IFERROR(__xludf.DUMMYFUNCTION("GOOGLETRANSLATE(B81,""en"",""id"")"),"Seberapa sering data diperbarui dalam Sellmatatica?")</f>
        <v>Seberapa sering data diperbarui dalam Sellmatatica?</v>
      </c>
      <c r="E81" s="4" t="str">
        <f>IFERROR(__xludf.DUMMYFUNCTION("GOOGLETRANSLATE(B81,""en"",""vi"")"),"Tần suất dữ liệu được cập nhật trong Sellmatica?")</f>
        <v>Tần suất dữ liệu được cập nhật trong Sellmatica?</v>
      </c>
      <c r="F81" s="4" t="str">
        <f>IFERROR(__xludf.DUMMYFUNCTION("GOOGLETRANSLATE(B81,""en"",""th"")"),"ข้อมูลอัปเดตใน SellMatica บ่อยแค่ไหน?")</f>
        <v>ข้อมูลอัปเดตใน SellMatica บ่อยแค่ไหน?</v>
      </c>
      <c r="G81" s="4" t="str">
        <f>IFERROR(__xludf.DUMMYFUNCTION("GOOGLETRANSLATE(B81,""en"",""ms"")"),"Berapa kerapkah data dikemas kini dalam sellmatica?")</f>
        <v>Berapa kerapkah data dikemas kini dalam sellmatica?</v>
      </c>
      <c r="H81" s="4" t="str">
        <f>IFERROR(__xludf.DUMMYFUNCTION("GOOGLETRANSLATE(B81,""en"",""zh-CN"")"),"塞尔玛蒂卡（Sellmatica）中的数据多久更新一次？")</f>
        <v>塞尔玛蒂卡（Sellmatica）中的数据多久更新一次？</v>
      </c>
    </row>
    <row r="82">
      <c r="A82" s="3">
        <v>9.0</v>
      </c>
      <c r="B82" s="4" t="s">
        <v>79</v>
      </c>
      <c r="C82" s="4" t="str">
        <f>IFERROR(__xludf.DUMMYFUNCTION("GOOGLETRANSLATE(B82,""en"",""ru"")"),"Данные регулярно обновляются, чтобы обеспечить точность и актуальность. Частота обновлений данных может варьироваться в зависимости от конкретной функции или источника данных")</f>
        <v>Данные регулярно обновляются, чтобы обеспечить точность и актуальность. Частота обновлений данных может варьироваться в зависимости от конкретной функции или источника данных</v>
      </c>
      <c r="D82" s="4" t="str">
        <f>IFERROR(__xludf.DUMMYFUNCTION("GOOGLETRANSLATE(B82,""en"",""id"")"),"Data diperbarui secara berkala untuk memastikan keakuratan dan relevansi. Frekuensi pembaruan data dapat bervariasi tergantung pada fitur atau sumber data tertentu")</f>
        <v>Data diperbarui secara berkala untuk memastikan keakuratan dan relevansi. Frekuensi pembaruan data dapat bervariasi tergantung pada fitur atau sumber data tertentu</v>
      </c>
      <c r="E82" s="4" t="str">
        <f>IFERROR(__xludf.DUMMYFUNCTION("GOOGLETRANSLATE(B82,""en"",""vi"")"),"Dữ liệu được cập nhật thường xuyên để đảm bảo độ chính xác và mức độ phù hợp. Tần suất cập nhật dữ liệu có thể thay đổi tùy thuộc vào tính năng hoặc nguồn dữ liệu cụ thể")</f>
        <v>Dữ liệu được cập nhật thường xuyên để đảm bảo độ chính xác và mức độ phù hợp. Tần suất cập nhật dữ liệu có thể thay đổi tùy thuộc vào tính năng hoặc nguồn dữ liệu cụ thể</v>
      </c>
      <c r="F82" s="4" t="str">
        <f>IFERROR(__xludf.DUMMYFUNCTION("GOOGLETRANSLATE(B82,""en"",""th"")"),"ข้อมูลได้รับการปรับปรุงเป็นประจำเพื่อให้แน่ใจว่ามีความแม่นยำและความเกี่ยวข้อง ความถี่ของการอัปเดตข้อมูลอาจแตกต่างกันไปขึ้นอยู่กับคุณสมบัติหรือแหล่งข้อมูลเฉพาะ")</f>
        <v>ข้อมูลได้รับการปรับปรุงเป็นประจำเพื่อให้แน่ใจว่ามีความแม่นยำและความเกี่ยวข้อง ความถี่ของการอัปเดตข้อมูลอาจแตกต่างกันไปขึ้นอยู่กับคุณสมบัติหรือแหล่งข้อมูลเฉพาะ</v>
      </c>
      <c r="G82" s="4" t="str">
        <f>IFERROR(__xludf.DUMMYFUNCTION("GOOGLETRANSLATE(B82,""en"",""ms"")"),"Data dikemas kini secara teratur untuk memastikan ketepatan dan kaitan. Kekerapan kemas kini data mungkin berbeza -beza bergantung pada ciri khusus atau sumber data")</f>
        <v>Data dikemas kini secara teratur untuk memastikan ketepatan dan kaitan. Kekerapan kemas kini data mungkin berbeza -beza bergantung pada ciri khusus atau sumber data</v>
      </c>
      <c r="H82" s="4" t="str">
        <f>IFERROR(__xludf.DUMMYFUNCTION("GOOGLETRANSLATE(B82,""en"",""zh-CN"")"),"定期更新数据以确保准确性和相关性。数据更新的频率可能会根据特定功能或数据源而有所不同")</f>
        <v>定期更新数据以确保准确性和相关性。数据更新的频率可能会根据特定功能或数据源而有所不同</v>
      </c>
    </row>
    <row r="83">
      <c r="A83" s="3">
        <v>9.0</v>
      </c>
      <c r="B83" s="4" t="s">
        <v>80</v>
      </c>
      <c r="C83" s="4" t="str">
        <f>IFERROR(__xludf.DUMMYFUNCTION("GOOGLETRANSLATE(B83,""en"",""ru"")"),"Может ли Sellmatica помочь в исследовании продукта и поиске прибыльных ниш?")</f>
        <v>Может ли Sellmatica помочь в исследовании продукта и поиске прибыльных ниш?</v>
      </c>
      <c r="D83" s="4" t="str">
        <f>IFERROR(__xludf.DUMMYFUNCTION("GOOGLETRANSLATE(B83,""en"",""id"")"),"Dapatkah SellmiCia membantu penelitian produk dan menemukan ceruk yang menguntungkan?")</f>
        <v>Dapatkah SellmiCia membantu penelitian produk dan menemukan ceruk yang menguntungkan?</v>
      </c>
      <c r="E83" s="4" t="str">
        <f>IFERROR(__xludf.DUMMYFUNCTION("GOOGLETRANSLATE(B83,""en"",""vi"")"),"Sellmatica có thể giúp nghiên cứu sản phẩm và tìm kiếm các hốc có lợi nhuận không?")</f>
        <v>Sellmatica có thể giúp nghiên cứu sản phẩm và tìm kiếm các hốc có lợi nhuận không?</v>
      </c>
      <c r="F83" s="4" t="str">
        <f>IFERROR(__xludf.DUMMYFUNCTION("GOOGLETRANSLATE(B83,""en"",""th"")"),"Sellmatica สามารถช่วยในการวิจัยผลิตภัณฑ์และค้นหาซอกที่ทำกำไรได้หรือไม่?")</f>
        <v>Sellmatica สามารถช่วยในการวิจัยผลิตภัณฑ์และค้นหาซอกที่ทำกำไรได้หรือไม่?</v>
      </c>
      <c r="G83" s="4" t="str">
        <f>IFERROR(__xludf.DUMMYFUNCTION("GOOGLETRANSLATE(B83,""en"",""ms"")"),"Bolehkah Sellmatica membantu penyelidikan produk dan mencari niche yang menguntungkan?")</f>
        <v>Bolehkah Sellmatica membantu penyelidikan produk dan mencari niche yang menguntungkan?</v>
      </c>
      <c r="H83" s="4" t="str">
        <f>IFERROR(__xludf.DUMMYFUNCTION("GOOGLETRANSLATE(B83,""en"",""zh-CN"")"),"Sellmatica可以帮助产品研究并寻找盈利的小众市场吗？")</f>
        <v>Sellmatica可以帮助产品研究并寻找盈利的小众市场吗？</v>
      </c>
    </row>
    <row r="84">
      <c r="A84" s="3">
        <v>9.0</v>
      </c>
      <c r="B84" s="4" t="s">
        <v>81</v>
      </c>
      <c r="C84" s="4" t="str">
        <f>IFERROR(__xludf.DUMMYFUNCTION("GOOGLETRANSLATE(B84,""en"",""ru"")"),"Да, инструмент предлагает надежные возможности исследования продукции и может помочь продавцам в определении выгодных возможностей продукции, анализе рыночных тенденций, оценке потенциала продаж и проведении анализа конкурентов.")</f>
        <v>Да, инструмент предлагает надежные возможности исследования продукции и может помочь продавцам в определении выгодных возможностей продукции, анализе рыночных тенденций, оценке потенциала продаж и проведении анализа конкурентов.</v>
      </c>
      <c r="D84" s="4" t="str">
        <f>IFERROR(__xludf.DUMMYFUNCTION("GOOGLETRANSLATE(B84,""en"",""id"")"),"Ya, alat ini menawarkan kemampuan penelitian produk yang kuat dan dapat membantu penjual dalam mengidentifikasi peluang produk yang menguntungkan, menganalisis tren pasar, memperkirakan potensi penjualan, dan melakukan analisis pesaing.")</f>
        <v>Ya, alat ini menawarkan kemampuan penelitian produk yang kuat dan dapat membantu penjual dalam mengidentifikasi peluang produk yang menguntungkan, menganalisis tren pasar, memperkirakan potensi penjualan, dan melakukan analisis pesaing.</v>
      </c>
      <c r="E84" s="4" t="str">
        <f>IFERROR(__xludf.DUMMYFUNCTION("GOOGLETRANSLATE(B84,""en"",""vi"")"),"Có, công cụ này cung cấp khả năng nghiên cứu sản phẩm mạnh mẽ và có thể hỗ trợ người bán xác định các cơ hội sản phẩm có lợi nhuận, phân tích xu hướng thị trường, ước tính tiềm năng bán hàng và tiến hành phân tích đối thủ cạnh tranh.")</f>
        <v>Có, công cụ này cung cấp khả năng nghiên cứu sản phẩm mạnh mẽ và có thể hỗ trợ người bán xác định các cơ hội sản phẩm có lợi nhuận, phân tích xu hướng thị trường, ước tính tiềm năng bán hàng và tiến hành phân tích đối thủ cạnh tranh.</v>
      </c>
      <c r="F84" s="4" t="str">
        <f>IFERROR(__xludf.DUMMYFUNCTION("GOOGLETRANSLATE(B84,""en"",""th"")"),"ใช่เครื่องมือนำเสนอความสามารถในการวิจัยผลิตภัณฑ์ที่แข็งแกร่งและสามารถช่วยผู้ขายในการระบุโอกาสผลิตภัณฑ์ที่ทำกำไรการวิเคราะห์แนวโน้มตลาดการประเมินศักยภาพการขายและการวิเคราะห์คู่แข่ง")</f>
        <v>ใช่เครื่องมือนำเสนอความสามารถในการวิจัยผลิตภัณฑ์ที่แข็งแกร่งและสามารถช่วยผู้ขายในการระบุโอกาสผลิตภัณฑ์ที่ทำกำไรการวิเคราะห์แนวโน้มตลาดการประเมินศักยภาพการขายและการวิเคราะห์คู่แข่ง</v>
      </c>
      <c r="G84" s="4" t="str">
        <f>IFERROR(__xludf.DUMMYFUNCTION("GOOGLETRANSLATE(B84,""en"",""ms"")"),"Ya, alat ini menawarkan keupayaan penyelidikan produk yang mantap dan dapat membantu penjual dalam mengenal pasti peluang produk yang menguntungkan, menganalisis trend pasaran, menganggarkan potensi jualan, dan menjalankan analisis pesaing.")</f>
        <v>Ya, alat ini menawarkan keupayaan penyelidikan produk yang mantap dan dapat membantu penjual dalam mengenal pasti peluang produk yang menguntungkan, menganalisis trend pasaran, menganggarkan potensi jualan, dan menjalankan analisis pesaing.</v>
      </c>
      <c r="H84" s="4" t="str">
        <f>IFERROR(__xludf.DUMMYFUNCTION("GOOGLETRANSLATE(B84,""en"",""zh-CN"")"),"是的，该工具提供了强大的产品研究能力，并可以帮助卖方确定有利可图的产品机会，分析市场趋势，估算销售潜力并进行竞争者分析。")</f>
        <v>是的，该工具提供了强大的产品研究能力，并可以帮助卖方确定有利可图的产品机会，分析市场趋势，估算销售潜力并进行竞争者分析。</v>
      </c>
    </row>
    <row r="85">
      <c r="A85" s="3">
        <v>9.0</v>
      </c>
      <c r="B85" s="4" t="s">
        <v>82</v>
      </c>
      <c r="C85" s="4" t="str">
        <f>IFERROR(__xludf.DUMMYFUNCTION("GOOGLETRANSLATE(B85,""en"",""ru"")"),"Предлагает ли Sellmatica поддержка клиентов?")</f>
        <v>Предлагает ли Sellmatica поддержка клиентов?</v>
      </c>
      <c r="D85" s="4" t="str">
        <f>IFERROR(__xludf.DUMMYFUNCTION("GOOGLETRANSLATE(B85,""en"",""id"")"),"Apakah SellMatica menawarkan dukungan pelanggan?")</f>
        <v>Apakah SellMatica menawarkan dukungan pelanggan?</v>
      </c>
      <c r="E85" s="4" t="str">
        <f>IFERROR(__xludf.DUMMYFUNCTION("GOOGLETRANSLATE(B85,""en"",""vi"")"),"Sellmatica có cung cấp hỗ trợ khách hàng không?")</f>
        <v>Sellmatica có cung cấp hỗ trợ khách hàng không?</v>
      </c>
      <c r="F85" s="4" t="str">
        <f>IFERROR(__xludf.DUMMYFUNCTION("GOOGLETRANSLATE(B85,""en"",""th"")"),"Sellmatica ให้การสนับสนุนลูกค้าหรือไม่?")</f>
        <v>Sellmatica ให้การสนับสนุนลูกค้าหรือไม่?</v>
      </c>
      <c r="G85" s="4" t="str">
        <f>IFERROR(__xludf.DUMMYFUNCTION("GOOGLETRANSLATE(B85,""en"",""ms"")"),"Adakah Sellmatica menawarkan sokongan pelanggan?")</f>
        <v>Adakah Sellmatica menawarkan sokongan pelanggan?</v>
      </c>
      <c r="H85" s="4" t="str">
        <f>IFERROR(__xludf.DUMMYFUNCTION("GOOGLETRANSLATE(B85,""en"",""zh-CN"")"),"Sellmatica会提供客户支持吗？")</f>
        <v>Sellmatica会提供客户支持吗？</v>
      </c>
    </row>
    <row r="86">
      <c r="A86" s="3">
        <v>9.0</v>
      </c>
      <c r="B86" s="4" t="s">
        <v>83</v>
      </c>
      <c r="C86" s="4" t="str">
        <f>IFERROR(__xludf.DUMMYFUNCTION("GOOGLETRANSLATE(B86,""en"",""ru"")"),"Да, Sellmatica предоставляет поддержку клиентов, чтобы помочь пользователям с любыми проблемами, запросами или техническими трудностями, с которыми они могут столкнуться. Варианты поддержки могут включать электронное письмо, живой чат, базы знаний и форум"&amp;"ы сообщества.")</f>
        <v>Да, Sellmatica предоставляет поддержку клиентов, чтобы помочь пользователям с любыми проблемами, запросами или техническими трудностями, с которыми они могут столкнуться. Варианты поддержки могут включать электронное письмо, живой чат, базы знаний и форумы сообщества.</v>
      </c>
      <c r="D86" s="4" t="str">
        <f>IFERROR(__xludf.DUMMYFUNCTION("GOOGLETRANSLATE(B86,""en"",""id"")"),"Ya, SellMatica memberikan dukungan pelanggan untuk membantu pengguna dengan masalah, pertanyaan, atau kesulitan teknis yang mungkin mereka temui. Opsi dukungan dapat mencakup email, obrolan langsung, basis pengetahuan, dan forum komunitas.")</f>
        <v>Ya, SellMatica memberikan dukungan pelanggan untuk membantu pengguna dengan masalah, pertanyaan, atau kesulitan teknis yang mungkin mereka temui. Opsi dukungan dapat mencakup email, obrolan langsung, basis pengetahuan, dan forum komunitas.</v>
      </c>
      <c r="E86" s="4" t="str">
        <f>IFERROR(__xludf.DUMMYFUNCTION("GOOGLETRANSLATE(B86,""en"",""vi"")"),"Có, Sellmatica cung cấp hỗ trợ khách hàng để hỗ trợ người dùng về bất kỳ vấn đề, yêu cầu hoặc khó khăn kỹ thuật nào mà họ có thể gặp phải. Các tùy chọn hỗ trợ có thể bao gồm email, trò chuyện trực tiếp, cơ sở kiến ​​thức và diễn đàn cộng đồng.")</f>
        <v>Có, Sellmatica cung cấp hỗ trợ khách hàng để hỗ trợ người dùng về bất kỳ vấn đề, yêu cầu hoặc khó khăn kỹ thuật nào mà họ có thể gặp phải. Các tùy chọn hỗ trợ có thể bao gồm email, trò chuyện trực tiếp, cơ sở kiến ​​thức và diễn đàn cộng đồng.</v>
      </c>
      <c r="F86" s="4" t="str">
        <f>IFERROR(__xludf.DUMMYFUNCTION("GOOGLETRANSLATE(B86,""en"",""th"")"),"ใช่ Sellmatica ให้การสนับสนุนลูกค้าเพื่อช่วยเหลือผู้ใช้ในการแก้ไขปัญหาการสอบถามหรือปัญหาทางเทคนิคที่พวกเขาอาจพบ ตัวเลือกการสนับสนุนอาจรวมถึงอีเมลการแชทสดฐานความรู้และฟอรัมชุมชน")</f>
        <v>ใช่ Sellmatica ให้การสนับสนุนลูกค้าเพื่อช่วยเหลือผู้ใช้ในการแก้ไขปัญหาการสอบถามหรือปัญหาทางเทคนิคที่พวกเขาอาจพบ ตัวเลือกการสนับสนุนอาจรวมถึงอีเมลการแชทสดฐานความรู้และฟอรัมชุมชน</v>
      </c>
      <c r="G86" s="4" t="str">
        <f>IFERROR(__xludf.DUMMYFUNCTION("GOOGLETRANSLATE(B86,""en"",""ms"")"),"Ya, Sellmatica menyediakan sokongan pelanggan untuk membantu pengguna dengan sebarang masalah, pertanyaan, atau kesukaran teknikal yang mungkin mereka hadapi. Pilihan sokongan mungkin termasuk e -mel, sembang langsung, pangkalan pengetahuan, dan forum kom"&amp;"uniti.")</f>
        <v>Ya, Sellmatica menyediakan sokongan pelanggan untuk membantu pengguna dengan sebarang masalah, pertanyaan, atau kesukaran teknikal yang mungkin mereka hadapi. Pilihan sokongan mungkin termasuk e -mel, sembang langsung, pangkalan pengetahuan, dan forum komuniti.</v>
      </c>
      <c r="H86" s="4" t="str">
        <f>IFERROR(__xludf.DUMMYFUNCTION("GOOGLETRANSLATE(B86,""en"",""zh-CN"")"),"是的，Sellmatica提供客户支持，以帮助用户遇到任何问题，查询或技术困难。支持选项可能包括电子邮件，实时聊天，知识库和社区论坛。")</f>
        <v>是的，Sellmatica提供客户支持，以帮助用户遇到任何问题，查询或技术困难。支持选项可能包括电子邮件，实时聊天，知识库和社区论坛。</v>
      </c>
    </row>
    <row r="87">
      <c r="A87" s="3">
        <v>10.0</v>
      </c>
      <c r="B87" s="4" t="s">
        <v>84</v>
      </c>
      <c r="C87" s="4" t="str">
        <f>IFERROR(__xludf.DUMMYFUNCTION("GOOGLETRANSLATE(B87,""en"",""ru"")"),"Получите несправедливое преимущество: используйте силу нашего инструмента сегодня")</f>
        <v>Получите несправедливое преимущество: используйте силу нашего инструмента сегодня</v>
      </c>
      <c r="D87" s="4" t="str">
        <f>IFERROR(__xludf.DUMMYFUNCTION("GOOGLETRANSLATE(B87,""en"",""id"")"),"Mendapatkan keuntungan yang tidak adil: memanfaatkan kekuatan alat kami hari ini")</f>
        <v>Mendapatkan keuntungan yang tidak adil: memanfaatkan kekuatan alat kami hari ini</v>
      </c>
      <c r="E87" s="4" t="str">
        <f>IFERROR(__xludf.DUMMYFUNCTION("GOOGLETRANSLATE(B87,""en"",""vi"")"),"Đạt được một lợi thế không công bằng: Khai thác sức mạnh của công cụ của chúng tôi ngày hôm nay")</f>
        <v>Đạt được một lợi thế không công bằng: Khai thác sức mạnh của công cụ của chúng tôi ngày hôm nay</v>
      </c>
      <c r="F87" s="4" t="str">
        <f>IFERROR(__xludf.DUMMYFUNCTION("GOOGLETRANSLATE(B87,""en"",""th"")"),"ได้รับประโยชน์ที่ไม่เป็นธรรม: ควบคุมพลังของเครื่องมือของเราในวันนี้")</f>
        <v>ได้รับประโยชน์ที่ไม่เป็นธรรม: ควบคุมพลังของเครื่องมือของเราในวันนี้</v>
      </c>
      <c r="G87" s="4" t="str">
        <f>IFERROR(__xludf.DUMMYFUNCTION("GOOGLETRANSLATE(B87,""en"",""ms"")"),"Dapatkan Kelebihan Tidak Sengaja: Memanfaatkan Kekuatan Alat Kami Hari Ini")</f>
        <v>Dapatkan Kelebihan Tidak Sengaja: Memanfaatkan Kekuatan Alat Kami Hari Ini</v>
      </c>
      <c r="H87" s="4" t="str">
        <f>IFERROR(__xludf.DUMMYFUNCTION("GOOGLETRANSLATE(B87,""en"",""zh-CN"")"),"获得不公平的优势：利用今天的工具的力量")</f>
        <v>获得不公平的优势：利用今天的工具的力量</v>
      </c>
    </row>
    <row r="88">
      <c r="A88" s="3">
        <v>10.0</v>
      </c>
      <c r="B88" s="4" t="s">
        <v>10</v>
      </c>
      <c r="C88" s="4" t="str">
        <f>IFERROR(__xludf.DUMMYFUNCTION("GOOGLETRANSLATE(B88,""en"",""ru"")"),"Зарегистрироваться")</f>
        <v>Зарегистрироваться</v>
      </c>
      <c r="D88" s="4" t="str">
        <f>IFERROR(__xludf.DUMMYFUNCTION("GOOGLETRANSLATE(B88,""en"",""id"")"),"Mendaftar")</f>
        <v>Mendaftar</v>
      </c>
      <c r="E88" s="4" t="str">
        <f>IFERROR(__xludf.DUMMYFUNCTION("GOOGLETRANSLATE(B88,""en"",""vi"")"),"Đăng ký")</f>
        <v>Đăng ký</v>
      </c>
      <c r="F88" s="4" t="str">
        <f>IFERROR(__xludf.DUMMYFUNCTION("GOOGLETRANSLATE(B88,""en"",""th"")"),"ลงชื่อ")</f>
        <v>ลงชื่อ</v>
      </c>
      <c r="G88" s="4" t="str">
        <f>IFERROR(__xludf.DUMMYFUNCTION("GOOGLETRANSLATE(B88,""en"",""ms"")"),"Daftar")</f>
        <v>Daftar</v>
      </c>
      <c r="H88" s="4" t="str">
        <f>IFERROR(__xludf.DUMMYFUNCTION("GOOGLETRANSLATE(B88,""en"",""zh-CN"")"),"报名")</f>
        <v>报名</v>
      </c>
    </row>
    <row r="89">
      <c r="A89" s="3">
        <v>10.0</v>
      </c>
      <c r="B89" s="4" t="s">
        <v>85</v>
      </c>
      <c r="C89" s="4" t="str">
        <f>IFERROR(__xludf.DUMMYFUNCTION("GOOGLETRANSLATE(B89,""en"",""ru"")"),"1000+")</f>
        <v>1000+</v>
      </c>
      <c r="D89" s="4" t="str">
        <f>IFERROR(__xludf.DUMMYFUNCTION("GOOGLETRANSLATE(B89,""en"",""id"")"),"1.000+")</f>
        <v>1.000+</v>
      </c>
      <c r="E89" s="4" t="str">
        <f>IFERROR(__xludf.DUMMYFUNCTION("GOOGLETRANSLATE(B89,""en"",""vi"")"),"Hơn 1.000")</f>
        <v>Hơn 1.000</v>
      </c>
      <c r="F89" s="4" t="str">
        <f>IFERROR(__xludf.DUMMYFUNCTION("GOOGLETRANSLATE(B89,""en"",""th"")"),"1,000+")</f>
        <v>1,000+</v>
      </c>
      <c r="G89" s="4" t="str">
        <f>IFERROR(__xludf.DUMMYFUNCTION("GOOGLETRANSLATE(B89,""en"",""ms"")"),"1,000+")</f>
        <v>1,000+</v>
      </c>
      <c r="H89" s="4" t="str">
        <f>IFERROR(__xludf.DUMMYFUNCTION("GOOGLETRANSLATE(B89,""en"",""zh-CN"")"),"1,000+")</f>
        <v>1,000+</v>
      </c>
    </row>
    <row r="90">
      <c r="A90" s="3">
        <v>10.0</v>
      </c>
      <c r="B90" s="4" t="s">
        <v>86</v>
      </c>
      <c r="C90" s="4" t="str">
        <f>IFERROR(__xludf.DUMMYFUNCTION("GOOGLETRANSLATE(B90,""en"",""ru"")"),"Счета созданы недавно")</f>
        <v>Счета созданы недавно</v>
      </c>
      <c r="D90" s="4" t="str">
        <f>IFERROR(__xludf.DUMMYFUNCTION("GOOGLETRANSLATE(B90,""en"",""id"")"),"Akun dibuat baru -baru ini")</f>
        <v>Akun dibuat baru -baru ini</v>
      </c>
      <c r="E90" s="4" t="str">
        <f>IFERROR(__xludf.DUMMYFUNCTION("GOOGLETRANSLATE(B90,""en"",""vi"")"),"Tài khoản được tạo gần đây")</f>
        <v>Tài khoản được tạo gần đây</v>
      </c>
      <c r="F90" s="4" t="str">
        <f>IFERROR(__xludf.DUMMYFUNCTION("GOOGLETRANSLATE(B90,""en"",""th"")"),"บัญชีที่สร้างขึ้นเมื่อเร็ว ๆ นี้")</f>
        <v>บัญชีที่สร้างขึ้นเมื่อเร็ว ๆ นี้</v>
      </c>
      <c r="G90" s="4" t="str">
        <f>IFERROR(__xludf.DUMMYFUNCTION("GOOGLETRANSLATE(B90,""en"",""ms"")"),"Akaun dibuat baru -baru ini")</f>
        <v>Akaun dibuat baru -baru ini</v>
      </c>
      <c r="H90" s="4" t="str">
        <f>IFERROR(__xludf.DUMMYFUNCTION("GOOGLETRANSLATE(B90,""en"",""zh-CN"")"),"最近创建的帐户")</f>
        <v>最近创建的帐户</v>
      </c>
    </row>
    <row r="91">
      <c r="A91" s="3">
        <v>11.0</v>
      </c>
      <c r="B91" s="4" t="s">
        <v>87</v>
      </c>
      <c r="C91" s="4" t="str">
        <f>IFERROR(__xludf.DUMMYFUNCTION("GOOGLETRANSLATE(B91,""en"",""ru"")"),"Sellmatica")</f>
        <v>Sellmatica</v>
      </c>
      <c r="D91" s="4" t="str">
        <f>IFERROR(__xludf.DUMMYFUNCTION("GOOGLETRANSLATE(B91,""en"",""id"")"),"Sellmatcia")</f>
        <v>Sellmatcia</v>
      </c>
      <c r="E91" s="4" t="str">
        <f>IFERROR(__xludf.DUMMYFUNCTION("GOOGLETRANSLATE(B91,""en"",""vi"")"),"Bán")</f>
        <v>Bán</v>
      </c>
      <c r="F91" s="4" t="str">
        <f>IFERROR(__xludf.DUMMYFUNCTION("GOOGLETRANSLATE(B91,""en"",""th"")"),"Sellmatica")</f>
        <v>Sellmatica</v>
      </c>
      <c r="G91" s="4" t="str">
        <f>IFERROR(__xludf.DUMMYFUNCTION("GOOGLETRANSLATE(B91,""en"",""ms"")"),"Sellmatica")</f>
        <v>Sellmatica</v>
      </c>
      <c r="H91" s="4" t="str">
        <f>IFERROR(__xludf.DUMMYFUNCTION("GOOGLETRANSLATE(B91,""en"",""zh-CN"")"),"Sellmatica")</f>
        <v>Sellmatica</v>
      </c>
    </row>
    <row r="92">
      <c r="A92" s="3">
        <v>11.0</v>
      </c>
      <c r="B92" s="4" t="s">
        <v>88</v>
      </c>
      <c r="C92" s="4" t="str">
        <f>IFERROR(__xludf.DUMMYFUNCTION("GOOGLETRANSLATE(B92,""en"",""ru"")"),"info@sellmatica.com")</f>
        <v>info@sellmatica.com</v>
      </c>
      <c r="D92" s="4" t="str">
        <f>IFERROR(__xludf.DUMMYFUNCTION("GOOGLETRANSLATE(B92,""en"",""id"")"),"info@sellmatica.com")</f>
        <v>info@sellmatica.com</v>
      </c>
      <c r="E92" s="4" t="str">
        <f>IFERROR(__xludf.DUMMYFUNCTION("GOOGLETRANSLATE(B92,""en"",""vi"")"),"info@sellmatica.com")</f>
        <v>info@sellmatica.com</v>
      </c>
      <c r="F92" s="4" t="str">
        <f>IFERROR(__xludf.DUMMYFUNCTION("GOOGLETRANSLATE(B92,""en"",""th"")"),"info@sellmatica.com")</f>
        <v>info@sellmatica.com</v>
      </c>
      <c r="G92" s="4" t="str">
        <f>IFERROR(__xludf.DUMMYFUNCTION("GOOGLETRANSLATE(B92,""en"",""ms"")"),"info@sellmatica.com")</f>
        <v>info@sellmatica.com</v>
      </c>
      <c r="H92" s="4" t="str">
        <f>IFERROR(__xludf.DUMMYFUNCTION("GOOGLETRANSLATE(B92,""en"",""zh-CN"")"),"info@sellmatica.com")</f>
        <v>info@sellmatica.com</v>
      </c>
    </row>
    <row r="93">
      <c r="A93" s="3">
        <v>11.0</v>
      </c>
      <c r="B93" s="4" t="s">
        <v>89</v>
      </c>
      <c r="C93" s="4" t="str">
        <f>IFERROR(__xludf.DUMMYFUNCTION("GOOGLETRANSLATE(B93,""en"",""ru"")"),"Решения")</f>
        <v>Решения</v>
      </c>
      <c r="D93" s="4" t="str">
        <f>IFERROR(__xludf.DUMMYFUNCTION("GOOGLETRANSLATE(B93,""en"",""id"")"),"Solusi")</f>
        <v>Solusi</v>
      </c>
      <c r="E93" s="4" t="str">
        <f>IFERROR(__xludf.DUMMYFUNCTION("GOOGLETRANSLATE(B93,""en"",""vi"")"),"Các giải pháp")</f>
        <v>Các giải pháp</v>
      </c>
      <c r="F93" s="4" t="str">
        <f>IFERROR(__xludf.DUMMYFUNCTION("GOOGLETRANSLATE(B93,""en"",""th"")"),"การแก้ปัญหา")</f>
        <v>การแก้ปัญหา</v>
      </c>
      <c r="G93" s="4" t="str">
        <f>IFERROR(__xludf.DUMMYFUNCTION("GOOGLETRANSLATE(B93,""en"",""ms"")"),"Penyelesaian")</f>
        <v>Penyelesaian</v>
      </c>
      <c r="H93" s="4" t="str">
        <f>IFERROR(__xludf.DUMMYFUNCTION("GOOGLETRANSLATE(B93,""en"",""zh-CN"")"),"解决方案")</f>
        <v>解决方案</v>
      </c>
    </row>
    <row r="94">
      <c r="A94" s="3">
        <v>11.0</v>
      </c>
      <c r="B94" s="4" t="s">
        <v>90</v>
      </c>
      <c r="C94" s="4" t="str">
        <f>IFERROR(__xludf.DUMMYFUNCTION("GOOGLETRANSLATE(B94,""en"",""ru"")"),"Новые продавцы")</f>
        <v>Новые продавцы</v>
      </c>
      <c r="D94" s="4" t="str">
        <f>IFERROR(__xludf.DUMMYFUNCTION("GOOGLETRANSLATE(B94,""en"",""id"")"),"Penjual baru")</f>
        <v>Penjual baru</v>
      </c>
      <c r="E94" s="4" t="str">
        <f>IFERROR(__xludf.DUMMYFUNCTION("GOOGLETRANSLATE(B94,""en"",""vi"")"),"Người bán mới")</f>
        <v>Người bán mới</v>
      </c>
      <c r="F94" s="4" t="str">
        <f>IFERROR(__xludf.DUMMYFUNCTION("GOOGLETRANSLATE(B94,""en"",""th"")"),"ผู้ขายใหม่")</f>
        <v>ผู้ขายใหม่</v>
      </c>
      <c r="G94" s="4" t="str">
        <f>IFERROR(__xludf.DUMMYFUNCTION("GOOGLETRANSLATE(B94,""en"",""ms"")"),"Penjual baru")</f>
        <v>Penjual baru</v>
      </c>
      <c r="H94" s="4" t="str">
        <f>IFERROR(__xludf.DUMMYFUNCTION("GOOGLETRANSLATE(B94,""en"",""zh-CN"")"),"新卖家")</f>
        <v>新卖家</v>
      </c>
    </row>
    <row r="95">
      <c r="A95" s="3">
        <v>11.0</v>
      </c>
      <c r="B95" s="4" t="s">
        <v>91</v>
      </c>
      <c r="C95" s="4" t="str">
        <f>IFERROR(__xludf.DUMMYFUNCTION("GOOGLETRANSLATE(B95,""en"",""ru"")"),"Опытные продавцы")</f>
        <v>Опытные продавцы</v>
      </c>
      <c r="D95" s="4" t="str">
        <f>IFERROR(__xludf.DUMMYFUNCTION("GOOGLETRANSLATE(B95,""en"",""id"")"),"Penjual berpengalaman")</f>
        <v>Penjual berpengalaman</v>
      </c>
      <c r="E95" s="4" t="str">
        <f>IFERROR(__xludf.DUMMYFUNCTION("GOOGLETRANSLATE(B95,""en"",""vi"")"),"Người bán có kinh nghiệm")</f>
        <v>Người bán có kinh nghiệm</v>
      </c>
      <c r="F95" s="4" t="str">
        <f>IFERROR(__xludf.DUMMYFUNCTION("GOOGLETRANSLATE(B95,""en"",""th"")"),"ผู้ขายที่มีประสบการณ์")</f>
        <v>ผู้ขายที่มีประสบการณ์</v>
      </c>
      <c r="G95" s="4" t="str">
        <f>IFERROR(__xludf.DUMMYFUNCTION("GOOGLETRANSLATE(B95,""en"",""ms"")"),"Penjual yang berpengalaman")</f>
        <v>Penjual yang berpengalaman</v>
      </c>
      <c r="H95" s="4" t="str">
        <f>IFERROR(__xludf.DUMMYFUNCTION("GOOGLETRANSLATE(B95,""en"",""zh-CN"")"),"经验丰富的卖家")</f>
        <v>经验丰富的卖家</v>
      </c>
    </row>
    <row r="96">
      <c r="A96" s="3">
        <v>11.0</v>
      </c>
      <c r="B96" s="4" t="s">
        <v>16</v>
      </c>
      <c r="C96" s="4" t="str">
        <f>IFERROR(__xludf.DUMMYFUNCTION("GOOGLETRANSLATE(B96,""en"",""ru"")"),"Бренды")</f>
        <v>Бренды</v>
      </c>
      <c r="D96" s="4" t="str">
        <f>IFERROR(__xludf.DUMMYFUNCTION("GOOGLETRANSLATE(B96,""en"",""id"")"),"Merek")</f>
        <v>Merek</v>
      </c>
      <c r="E96" s="4" t="str">
        <f>IFERROR(__xludf.DUMMYFUNCTION("GOOGLETRANSLATE(B96,""en"",""vi"")"),"Nhãn hiệu")</f>
        <v>Nhãn hiệu</v>
      </c>
      <c r="F96" s="4" t="str">
        <f>IFERROR(__xludf.DUMMYFUNCTION("GOOGLETRANSLATE(B96,""en"",""th"")"),"แบรนด์")</f>
        <v>แบรนด์</v>
      </c>
      <c r="G96" s="4" t="str">
        <f>IFERROR(__xludf.DUMMYFUNCTION("GOOGLETRANSLATE(B96,""en"",""ms"")"),"Jenama")</f>
        <v>Jenama</v>
      </c>
      <c r="H96" s="4" t="str">
        <f>IFERROR(__xludf.DUMMYFUNCTION("GOOGLETRANSLATE(B96,""en"",""zh-CN"")"),"品牌")</f>
        <v>品牌</v>
      </c>
    </row>
    <row r="97">
      <c r="A97" s="3">
        <v>11.0</v>
      </c>
      <c r="B97" s="4" t="s">
        <v>20</v>
      </c>
      <c r="C97" s="4" t="str">
        <f>IFERROR(__xludf.DUMMYFUNCTION("GOOGLETRANSLATE(B97,""en"",""ru"")"),"Агентства и консультанты")</f>
        <v>Агентства и консультанты</v>
      </c>
      <c r="D97" s="4" t="str">
        <f>IFERROR(__xludf.DUMMYFUNCTION("GOOGLETRANSLATE(B97,""en"",""id"")"),"Agensi &amp; Konsultan")</f>
        <v>Agensi &amp; Konsultan</v>
      </c>
      <c r="E97" s="4" t="str">
        <f>IFERROR(__xludf.DUMMYFUNCTION("GOOGLETRANSLATE(B97,""en"",""vi"")"),"Các cơ quan &amp; chuyên gia tư vấn")</f>
        <v>Các cơ quan &amp; chuyên gia tư vấn</v>
      </c>
      <c r="F97" s="4" t="str">
        <f>IFERROR(__xludf.DUMMYFUNCTION("GOOGLETRANSLATE(B97,""en"",""th"")"),"เอเจนซี่และที่ปรึกษา")</f>
        <v>เอเจนซี่และที่ปรึกษา</v>
      </c>
      <c r="G97" s="4" t="str">
        <f>IFERROR(__xludf.DUMMYFUNCTION("GOOGLETRANSLATE(B97,""en"",""ms"")"),"Agensi &amp; Perunding")</f>
        <v>Agensi &amp; Perunding</v>
      </c>
      <c r="H97" s="4" t="str">
        <f>IFERROR(__xludf.DUMMYFUNCTION("GOOGLETRANSLATE(B97,""en"",""zh-CN"")"),"机构和顾问")</f>
        <v>机构和顾问</v>
      </c>
    </row>
    <row r="98">
      <c r="A98" s="3">
        <v>11.0</v>
      </c>
      <c r="B98" s="4" t="s">
        <v>92</v>
      </c>
      <c r="C98" s="4" t="str">
        <f>IFERROR(__xludf.DUMMYFUNCTION("GOOGLETRANSLATE(B98,""en"",""ru"")"),"Ритейлеры и реселлеры")</f>
        <v>Ритейлеры и реселлеры</v>
      </c>
      <c r="D98" s="4" t="str">
        <f>IFERROR(__xludf.DUMMYFUNCTION("GOOGLETRANSLATE(B98,""en"",""id"")"),"Pengecer &amp; Pengecer")</f>
        <v>Pengecer &amp; Pengecer</v>
      </c>
      <c r="E98" s="4" t="str">
        <f>IFERROR(__xludf.DUMMYFUNCTION("GOOGLETRANSLATE(B98,""en"",""vi"")"),"Nhà bán lẻ &amp; đại lý")</f>
        <v>Nhà bán lẻ &amp; đại lý</v>
      </c>
      <c r="F98" s="4" t="str">
        <f>IFERROR(__xludf.DUMMYFUNCTION("GOOGLETRANSLATE(B98,""en"",""th"")"),"ผู้ค้าปลีกและผู้ค้าปลีก")</f>
        <v>ผู้ค้าปลีกและผู้ค้าปลีก</v>
      </c>
      <c r="G98" s="4" t="str">
        <f>IFERROR(__xludf.DUMMYFUNCTION("GOOGLETRANSLATE(B98,""en"",""ms"")"),"Peruncit &amp; penjual semula")</f>
        <v>Peruncit &amp; penjual semula</v>
      </c>
      <c r="H98" s="4" t="str">
        <f>IFERROR(__xludf.DUMMYFUNCTION("GOOGLETRANSLATE(B98,""en"",""zh-CN"")"),"零售商和经销商")</f>
        <v>零售商和经销商</v>
      </c>
    </row>
    <row r="99">
      <c r="A99" s="3">
        <v>11.0</v>
      </c>
      <c r="B99" s="4" t="s">
        <v>93</v>
      </c>
      <c r="C99" s="4" t="str">
        <f>IFERROR(__xludf.DUMMYFUNCTION("GOOGLETRANSLATE(B99,""en"",""ru"")"),"Случаи использования")</f>
        <v>Случаи использования</v>
      </c>
      <c r="D99" s="4" t="str">
        <f>IFERROR(__xludf.DUMMYFUNCTION("GOOGLETRANSLATE(B99,""en"",""id"")"),"Menggunakan kasus")</f>
        <v>Menggunakan kasus</v>
      </c>
      <c r="E99" s="4" t="str">
        <f>IFERROR(__xludf.DUMMYFUNCTION("GOOGLETRANSLATE(B99,""en"",""vi"")"),"Trường hợp sử dụng")</f>
        <v>Trường hợp sử dụng</v>
      </c>
      <c r="F99" s="4" t="str">
        <f>IFERROR(__xludf.DUMMYFUNCTION("GOOGLETRANSLATE(B99,""en"",""th"")"),"ใช้เคส")</f>
        <v>ใช้เคส</v>
      </c>
      <c r="G99" s="4" t="str">
        <f>IFERROR(__xludf.DUMMYFUNCTION("GOOGLETRANSLATE(B99,""en"",""ms"")"),"Gunakan kes")</f>
        <v>Gunakan kes</v>
      </c>
      <c r="H99" s="4" t="str">
        <f>IFERROR(__xludf.DUMMYFUNCTION("GOOGLETRANSLATE(B99,""en"",""zh-CN"")"),"用例")</f>
        <v>用例</v>
      </c>
    </row>
    <row r="100">
      <c r="A100" s="3">
        <v>11.0</v>
      </c>
      <c r="B100" s="4" t="s">
        <v>94</v>
      </c>
      <c r="C100" s="4" t="str">
        <f>IFERROR(__xludf.DUMMYFUNCTION("GOOGLETRANSLATE(B100,""en"",""ru"")"),"Найдите продукт для продажи")</f>
        <v>Найдите продукт для продажи</v>
      </c>
      <c r="D100" s="4" t="str">
        <f>IFERROR(__xludf.DUMMYFUNCTION("GOOGLETRANSLATE(B100,""en"",""id"")"),"Temukan produk untuk dijual")</f>
        <v>Temukan produk untuk dijual</v>
      </c>
      <c r="E100" s="4" t="str">
        <f>IFERROR(__xludf.DUMMYFUNCTION("GOOGLETRANSLATE(B100,""en"",""vi"")"),"Tìm một sản phẩm để bán")</f>
        <v>Tìm một sản phẩm để bán</v>
      </c>
      <c r="F100" s="4" t="str">
        <f>IFERROR(__xludf.DUMMYFUNCTION("GOOGLETRANSLATE(B100,""en"",""th"")"),"ค้นหาผลิตภัณฑ์ที่จะขาย")</f>
        <v>ค้นหาผลิตภัณฑ์ที่จะขาย</v>
      </c>
      <c r="G100" s="4" t="str">
        <f>IFERROR(__xludf.DUMMYFUNCTION("GOOGLETRANSLATE(B100,""en"",""ms"")"),"Cari produk untuk dijual")</f>
        <v>Cari produk untuk dijual</v>
      </c>
      <c r="H100" s="4" t="str">
        <f>IFERROR(__xludf.DUMMYFUNCTION("GOOGLETRANSLATE(B100,""en"",""zh-CN"")"),"寻找出售产品")</f>
        <v>寻找出售产品</v>
      </c>
    </row>
    <row r="101">
      <c r="A101" s="3">
        <v>11.0</v>
      </c>
      <c r="B101" s="4" t="s">
        <v>95</v>
      </c>
      <c r="C101" s="4" t="str">
        <f>IFERROR(__xludf.DUMMYFUNCTION("GOOGLETRANSLATE(B101,""en"",""ru"")"),"Расширить на торговые площадки")</f>
        <v>Расширить на торговые площадки</v>
      </c>
      <c r="D101" s="4" t="str">
        <f>IFERROR(__xludf.DUMMYFUNCTION("GOOGLETRANSLATE(B101,""en"",""id"")"),"Perluas ke pasar")</f>
        <v>Perluas ke pasar</v>
      </c>
      <c r="E101" s="4" t="str">
        <f>IFERROR(__xludf.DUMMYFUNCTION("GOOGLETRANSLATE(B101,""en"",""vi"")"),"Mở rộng đến thị trường")</f>
        <v>Mở rộng đến thị trường</v>
      </c>
      <c r="F101" s="4" t="str">
        <f>IFERROR(__xludf.DUMMYFUNCTION("GOOGLETRANSLATE(B101,""en"",""th"")"),"ขยายไปยังตลาด")</f>
        <v>ขยายไปยังตลาด</v>
      </c>
      <c r="G101" s="4" t="str">
        <f>IFERROR(__xludf.DUMMYFUNCTION("GOOGLETRANSLATE(B101,""en"",""ms"")"),"Berkembang ke pasaran")</f>
        <v>Berkembang ke pasaran</v>
      </c>
      <c r="H101" s="4" t="str">
        <f>IFERROR(__xludf.DUMMYFUNCTION("GOOGLETRANSLATE(B101,""en"",""zh-CN"")"),"扩展到市场")</f>
        <v>扩展到市场</v>
      </c>
    </row>
    <row r="102">
      <c r="A102" s="3">
        <v>11.0</v>
      </c>
      <c r="B102" s="4" t="s">
        <v>96</v>
      </c>
      <c r="C102" s="4" t="str">
        <f>IFERROR(__xludf.DUMMYFUNCTION("GOOGLETRANSLATE(B102,""en"",""ru"")"),"Улучшить мою прибыльность")</f>
        <v>Улучшить мою прибыльность</v>
      </c>
      <c r="D102" s="4" t="str">
        <f>IFERROR(__xludf.DUMMYFUNCTION("GOOGLETRANSLATE(B102,""en"",""id"")"),"Meningkatkan profitabilitas saya")</f>
        <v>Meningkatkan profitabilitas saya</v>
      </c>
      <c r="E102" s="4" t="str">
        <f>IFERROR(__xludf.DUMMYFUNCTION("GOOGLETRANSLATE(B102,""en"",""vi"")"),"Cải thiện lợi nhuận của tôi")</f>
        <v>Cải thiện lợi nhuận của tôi</v>
      </c>
      <c r="F102" s="4" t="str">
        <f>IFERROR(__xludf.DUMMYFUNCTION("GOOGLETRANSLATE(B102,""en"",""th"")"),"ปรับปรุงผลกำไรของฉัน")</f>
        <v>ปรับปรุงผลกำไรของฉัน</v>
      </c>
      <c r="G102" s="4" t="str">
        <f>IFERROR(__xludf.DUMMYFUNCTION("GOOGLETRANSLATE(B102,""en"",""ms"")"),"Meningkatkan keuntungan saya")</f>
        <v>Meningkatkan keuntungan saya</v>
      </c>
      <c r="H102" s="4" t="str">
        <f>IFERROR(__xludf.DUMMYFUNCTION("GOOGLETRANSLATE(B102,""en"",""zh-CN"")"),"提高我的盈利能力")</f>
        <v>提高我的盈利能力</v>
      </c>
    </row>
    <row r="103">
      <c r="A103" s="3">
        <v>11.0</v>
      </c>
      <c r="B103" s="4" t="s">
        <v>97</v>
      </c>
      <c r="C103" s="4" t="str">
        <f>IFERROR(__xludf.DUMMYFUNCTION("GOOGLETRANSLATE(B103,""en"",""ru"")"),"Оптимизировать мое присутствие в Интернете")</f>
        <v>Оптимизировать мое присутствие в Интернете</v>
      </c>
      <c r="D103" s="4" t="str">
        <f>IFERROR(__xludf.DUMMYFUNCTION("GOOGLETRANSLATE(B103,""en"",""id"")"),"Optimalkan Kehadiran Online Saya")</f>
        <v>Optimalkan Kehadiran Online Saya</v>
      </c>
      <c r="E103" s="4" t="str">
        <f>IFERROR(__xludf.DUMMYFUNCTION("GOOGLETRANSLATE(B103,""en"",""vi"")"),"Tối ưu hóa sự hiện diện trực tuyến của tôi")</f>
        <v>Tối ưu hóa sự hiện diện trực tuyến của tôi</v>
      </c>
      <c r="F103" s="4" t="str">
        <f>IFERROR(__xludf.DUMMYFUNCTION("GOOGLETRANSLATE(B103,""en"",""th"")"),"เพิ่มประสิทธิภาพสถานะออนไลน์ของฉัน")</f>
        <v>เพิ่มประสิทธิภาพสถานะออนไลน์ของฉัน</v>
      </c>
      <c r="G103" s="4" t="str">
        <f>IFERROR(__xludf.DUMMYFUNCTION("GOOGLETRANSLATE(B103,""en"",""ms"")"),"Mengoptimumkan kehadiran dalam talian saya")</f>
        <v>Mengoptimumkan kehadiran dalam talian saya</v>
      </c>
      <c r="H103" s="4" t="str">
        <f>IFERROR(__xludf.DUMMYFUNCTION("GOOGLETRANSLATE(B103,""en"",""zh-CN"")"),"优化我的在线存在")</f>
        <v>优化我的在线存在</v>
      </c>
    </row>
    <row r="104">
      <c r="A104" s="3">
        <v>11.0</v>
      </c>
      <c r="B104" s="4" t="s">
        <v>98</v>
      </c>
      <c r="C104" s="4" t="str">
        <f>IFERROR(__xludf.DUMMYFUNCTION("GOOGLETRANSLATE(B104,""en"",""ru"")"),"Централизовать мои данные")</f>
        <v>Централизовать мои данные</v>
      </c>
      <c r="D104" s="4" t="str">
        <f>IFERROR(__xludf.DUMMYFUNCTION("GOOGLETRANSLATE(B104,""en"",""id"")"),"Memusatkan data saya")</f>
        <v>Memusatkan data saya</v>
      </c>
      <c r="E104" s="4" t="str">
        <f>IFERROR(__xludf.DUMMYFUNCTION("GOOGLETRANSLATE(B104,""en"",""vi"")"),"Tập trung dữ liệu của tôi")</f>
        <v>Tập trung dữ liệu của tôi</v>
      </c>
      <c r="F104" s="4" t="str">
        <f>IFERROR(__xludf.DUMMYFUNCTION("GOOGLETRANSLATE(B104,""en"",""th"")"),"รวมศูนย์ข้อมูลของฉัน")</f>
        <v>รวมศูนย์ข้อมูลของฉัน</v>
      </c>
      <c r="G104" s="4" t="str">
        <f>IFERROR(__xludf.DUMMYFUNCTION("GOOGLETRANSLATE(B104,""en"",""ms"")"),"Memusatkan data saya")</f>
        <v>Memusatkan data saya</v>
      </c>
      <c r="H104" s="4" t="str">
        <f>IFERROR(__xludf.DUMMYFUNCTION("GOOGLETRANSLATE(B104,""en"",""zh-CN"")"),"集中我的数据")</f>
        <v>集中我的数据</v>
      </c>
    </row>
    <row r="105">
      <c r="A105" s="3">
        <v>11.0</v>
      </c>
      <c r="B105" s="4" t="s">
        <v>99</v>
      </c>
      <c r="C105" s="4" t="str">
        <f>IFERROR(__xludf.DUMMYFUNCTION("GOOGLETRANSLATE(B105,""en"",""ru"")"),"Упростить мой бизнес")</f>
        <v>Упростить мой бизнес</v>
      </c>
      <c r="D105" s="4" t="str">
        <f>IFERROR(__xludf.DUMMYFUNCTION("GOOGLETRANSLATE(B105,""en"",""id"")"),"Merampingkan bisnis saya")</f>
        <v>Merampingkan bisnis saya</v>
      </c>
      <c r="E105" s="4" t="str">
        <f>IFERROR(__xludf.DUMMYFUNCTION("GOOGLETRANSLATE(B105,""en"",""vi"")"),"Hợp lý hóa doanh nghiệp của tôi")</f>
        <v>Hợp lý hóa doanh nghiệp của tôi</v>
      </c>
      <c r="F105" s="4" t="str">
        <f>IFERROR(__xludf.DUMMYFUNCTION("GOOGLETRANSLATE(B105,""en"",""th"")"),"ปรับปรุงธุรกิจของฉัน")</f>
        <v>ปรับปรุงธุรกิจของฉัน</v>
      </c>
      <c r="G105" s="4" t="str">
        <f>IFERROR(__xludf.DUMMYFUNCTION("GOOGLETRANSLATE(B105,""en"",""ms"")"),"Menyelaraskan perniagaan saya")</f>
        <v>Menyelaraskan perniagaan saya</v>
      </c>
      <c r="H105" s="4" t="str">
        <f>IFERROR(__xludf.DUMMYFUNCTION("GOOGLETRANSLATE(B105,""en"",""zh-CN"")"),"简化我的业务")</f>
        <v>简化我的业务</v>
      </c>
    </row>
    <row r="106">
      <c r="A106" s="3">
        <v>11.0</v>
      </c>
      <c r="B106" s="4" t="s">
        <v>100</v>
      </c>
      <c r="C106" s="4" t="str">
        <f>IFERROR(__xludf.DUMMYFUNCTION("GOOGLETRANSLATE(B106,""en"",""ru"")"),"Платформа")</f>
        <v>Платформа</v>
      </c>
      <c r="D106" s="4" t="str">
        <f>IFERROR(__xludf.DUMMYFUNCTION("GOOGLETRANSLATE(B106,""en"",""id"")"),"Platform")</f>
        <v>Platform</v>
      </c>
      <c r="E106" s="4" t="str">
        <f>IFERROR(__xludf.DUMMYFUNCTION("GOOGLETRANSLATE(B106,""en"",""vi"")"),"Nền tảng")</f>
        <v>Nền tảng</v>
      </c>
      <c r="F106" s="4" t="str">
        <f>IFERROR(__xludf.DUMMYFUNCTION("GOOGLETRANSLATE(B106,""en"",""th"")"),"แพลตฟอร์ม")</f>
        <v>แพลตฟอร์ม</v>
      </c>
      <c r="G106" s="4" t="str">
        <f>IFERROR(__xludf.DUMMYFUNCTION("GOOGLETRANSLATE(B106,""en"",""ms"")"),"Platform")</f>
        <v>Platform</v>
      </c>
      <c r="H106" s="4" t="str">
        <f>IFERROR(__xludf.DUMMYFUNCTION("GOOGLETRANSLATE(B106,""en"",""zh-CN"")"),"平台")</f>
        <v>平台</v>
      </c>
    </row>
    <row r="107">
      <c r="A107" s="3">
        <v>11.0</v>
      </c>
      <c r="B107" s="4" t="s">
        <v>101</v>
      </c>
      <c r="C107" s="4" t="str">
        <f>IFERROR(__xludf.DUMMYFUNCTION("GOOGLETRANSLATE(B107,""en"",""ru"")"),"Внешняя аналитика")</f>
        <v>Внешняя аналитика</v>
      </c>
      <c r="D107" s="4" t="str">
        <f>IFERROR(__xludf.DUMMYFUNCTION("GOOGLETRANSLATE(B107,""en"",""id"")"),"Analitik eksternal")</f>
        <v>Analitik eksternal</v>
      </c>
      <c r="E107" s="4" t="str">
        <f>IFERROR(__xludf.DUMMYFUNCTION("GOOGLETRANSLATE(B107,""en"",""vi"")"),"Phân tích bên ngoài")</f>
        <v>Phân tích bên ngoài</v>
      </c>
      <c r="F107" s="4" t="str">
        <f>IFERROR(__xludf.DUMMYFUNCTION("GOOGLETRANSLATE(B107,""en"",""th"")"),"การวิเคราะห์ภายนอก")</f>
        <v>การวิเคราะห์ภายนอก</v>
      </c>
      <c r="G107" s="4" t="str">
        <f>IFERROR(__xludf.DUMMYFUNCTION("GOOGLETRANSLATE(B107,""en"",""ms"")"),"Analisis luaran")</f>
        <v>Analisis luaran</v>
      </c>
      <c r="H107" s="4" t="str">
        <f>IFERROR(__xludf.DUMMYFUNCTION("GOOGLETRANSLATE(B107,""en"",""zh-CN"")"),"外部分析")</f>
        <v>外部分析</v>
      </c>
    </row>
    <row r="108">
      <c r="A108" s="3">
        <v>11.0</v>
      </c>
      <c r="B108" s="4" t="s">
        <v>102</v>
      </c>
      <c r="C108" s="4" t="str">
        <f>IFERROR(__xludf.DUMMYFUNCTION("GOOGLETRANSLATE(B108,""en"",""ru"")"),"Магазины и списки")</f>
        <v>Магазины и списки</v>
      </c>
      <c r="D108" s="4" t="str">
        <f>IFERROR(__xludf.DUMMYFUNCTION("GOOGLETRANSLATE(B108,""en"",""id"")"),"Etalase &amp; daftar")</f>
        <v>Etalase &amp; daftar</v>
      </c>
      <c r="E108" s="4" t="str">
        <f>IFERROR(__xludf.DUMMYFUNCTION("GOOGLETRANSLATE(B108,""en"",""vi"")"),"Cửa hàng &amp; Danh sách")</f>
        <v>Cửa hàng &amp; Danh sách</v>
      </c>
      <c r="F108" s="4" t="str">
        <f>IFERROR(__xludf.DUMMYFUNCTION("GOOGLETRANSLATE(B108,""en"",""th"")"),"หน้าร้านและรายชื่อ")</f>
        <v>หน้าร้านและรายชื่อ</v>
      </c>
      <c r="G108" s="4" t="str">
        <f>IFERROR(__xludf.DUMMYFUNCTION("GOOGLETRANSLATE(B108,""en"",""ms"")"),"Kedai depan &amp; penyenaraian")</f>
        <v>Kedai depan &amp; penyenaraian</v>
      </c>
      <c r="H108" s="4" t="str">
        <f>IFERROR(__xludf.DUMMYFUNCTION("GOOGLETRANSLATE(B108,""en"",""zh-CN"")"),"店面和列表")</f>
        <v>店面和列表</v>
      </c>
    </row>
    <row r="109">
      <c r="A109" s="3">
        <v>11.0</v>
      </c>
      <c r="B109" s="4" t="s">
        <v>103</v>
      </c>
      <c r="C109" s="4" t="str">
        <f>IFERROR(__xludf.DUMMYFUNCTION("GOOGLETRANSLATE(B109,""en"",""ru"")"),"Акции и реклама")</f>
        <v>Акции и реклама</v>
      </c>
      <c r="D109" s="4" t="str">
        <f>IFERROR(__xludf.DUMMYFUNCTION("GOOGLETRANSLATE(B109,""en"",""id"")"),"Promosi &amp; Periklanan")</f>
        <v>Promosi &amp; Periklanan</v>
      </c>
      <c r="E109" s="4" t="str">
        <f>IFERROR(__xludf.DUMMYFUNCTION("GOOGLETRANSLATE(B109,""en"",""vi"")"),"Chương trình khuyến mãi &amp; Quảng cáo")</f>
        <v>Chương trình khuyến mãi &amp; Quảng cáo</v>
      </c>
      <c r="F109" s="4" t="str">
        <f>IFERROR(__xludf.DUMMYFUNCTION("GOOGLETRANSLATE(B109,""en"",""th"")"),"โปรโมชั่นและการโฆษณา")</f>
        <v>โปรโมชั่นและการโฆษณา</v>
      </c>
      <c r="G109" s="4" t="str">
        <f>IFERROR(__xludf.DUMMYFUNCTION("GOOGLETRANSLATE(B109,""en"",""ms"")"),"Promosi &amp; Pengiklanan")</f>
        <v>Promosi &amp; Pengiklanan</v>
      </c>
      <c r="H109" s="4" t="str">
        <f>IFERROR(__xludf.DUMMYFUNCTION("GOOGLETRANSLATE(B109,""en"",""zh-CN"")"),"促销与广告")</f>
        <v>促销与广告</v>
      </c>
    </row>
    <row r="110">
      <c r="A110" s="3">
        <v>11.0</v>
      </c>
      <c r="B110" s="4" t="s">
        <v>31</v>
      </c>
      <c r="C110" s="4" t="str">
        <f>IFERROR(__xludf.DUMMYFUNCTION("GOOGLETRANSLATE(B110,""en"",""ru"")"),"Внутренняя аналитика")</f>
        <v>Внутренняя аналитика</v>
      </c>
      <c r="D110" s="4" t="str">
        <f>IFERROR(__xludf.DUMMYFUNCTION("GOOGLETRANSLATE(B110,""en"",""id"")"),"Analitik internal")</f>
        <v>Analitik internal</v>
      </c>
      <c r="E110" s="4" t="str">
        <f>IFERROR(__xludf.DUMMYFUNCTION("GOOGLETRANSLATE(B110,""en"",""vi"")"),"Phân tích nội bộ")</f>
        <v>Phân tích nội bộ</v>
      </c>
      <c r="F110" s="4" t="str">
        <f>IFERROR(__xludf.DUMMYFUNCTION("GOOGLETRANSLATE(B110,""en"",""th"")"),"การวิเคราะห์ภายใน")</f>
        <v>การวิเคราะห์ภายใน</v>
      </c>
      <c r="G110" s="4" t="str">
        <f>IFERROR(__xludf.DUMMYFUNCTION("GOOGLETRANSLATE(B110,""en"",""ms"")"),"Analisis dalaman")</f>
        <v>Analisis dalaman</v>
      </c>
      <c r="H110" s="4" t="str">
        <f>IFERROR(__xludf.DUMMYFUNCTION("GOOGLETRANSLATE(B110,""en"",""zh-CN"")"),"内部分析")</f>
        <v>内部分析</v>
      </c>
    </row>
    <row r="111">
      <c r="A111" s="3">
        <v>11.0</v>
      </c>
      <c r="B111" s="4" t="s">
        <v>104</v>
      </c>
      <c r="C111" s="4" t="str">
        <f>IFERROR(__xludf.DUMMYFUNCTION("GOOGLETRANSLATE(B111,""en"",""ru"")"),"Компания")</f>
        <v>Компания</v>
      </c>
      <c r="D111" s="4" t="str">
        <f>IFERROR(__xludf.DUMMYFUNCTION("GOOGLETRANSLATE(B111,""en"",""id"")"),"Perusahaan")</f>
        <v>Perusahaan</v>
      </c>
      <c r="E111" s="4" t="str">
        <f>IFERROR(__xludf.DUMMYFUNCTION("GOOGLETRANSLATE(B111,""en"",""vi"")"),"Công ty")</f>
        <v>Công ty</v>
      </c>
      <c r="F111" s="4" t="str">
        <f>IFERROR(__xludf.DUMMYFUNCTION("GOOGLETRANSLATE(B111,""en"",""th"")"),"บริษัท")</f>
        <v>บริษัท</v>
      </c>
      <c r="G111" s="4" t="str">
        <f>IFERROR(__xludf.DUMMYFUNCTION("GOOGLETRANSLATE(B111,""en"",""ms"")"),"Syarikat")</f>
        <v>Syarikat</v>
      </c>
      <c r="H111" s="4" t="str">
        <f>IFERROR(__xludf.DUMMYFUNCTION("GOOGLETRANSLATE(B111,""en"",""zh-CN"")"),"公司")</f>
        <v>公司</v>
      </c>
    </row>
    <row r="112">
      <c r="A112" s="3">
        <v>11.0</v>
      </c>
      <c r="B112" s="4" t="s">
        <v>105</v>
      </c>
      <c r="C112" s="4" t="str">
        <f>IFERROR(__xludf.DUMMYFUNCTION("GOOGLETRANSLATE(B112,""en"",""ru"")"),"О нас")</f>
        <v>О нас</v>
      </c>
      <c r="D112" s="4" t="str">
        <f>IFERROR(__xludf.DUMMYFUNCTION("GOOGLETRANSLATE(B112,""en"",""id"")"),"Tentang kami")</f>
        <v>Tentang kami</v>
      </c>
      <c r="E112" s="4" t="str">
        <f>IFERROR(__xludf.DUMMYFUNCTION("GOOGLETRANSLATE(B112,""en"",""vi"")"),"Về chúng tôi")</f>
        <v>Về chúng tôi</v>
      </c>
      <c r="F112" s="4" t="str">
        <f>IFERROR(__xludf.DUMMYFUNCTION("GOOGLETRANSLATE(B112,""en"",""th"")"),"เกี่ยวกับเรา")</f>
        <v>เกี่ยวกับเรา</v>
      </c>
      <c r="G112" s="4" t="str">
        <f>IFERROR(__xludf.DUMMYFUNCTION("GOOGLETRANSLATE(B112,""en"",""ms"")"),"Tentang kita")</f>
        <v>Tentang kita</v>
      </c>
      <c r="H112" s="4" t="str">
        <f>IFERROR(__xludf.DUMMYFUNCTION("GOOGLETRANSLATE(B112,""en"",""zh-CN"")"),"关于我们")</f>
        <v>关于我们</v>
      </c>
    </row>
    <row r="113">
      <c r="A113" s="3">
        <v>11.0</v>
      </c>
      <c r="B113" s="4" t="s">
        <v>106</v>
      </c>
      <c r="C113" s="4" t="str">
        <f>IFERROR(__xludf.DUMMYFUNCTION("GOOGLETRANSLATE(B113,""en"",""ru"")"),"Наша команда")</f>
        <v>Наша команда</v>
      </c>
      <c r="D113" s="4" t="str">
        <f>IFERROR(__xludf.DUMMYFUNCTION("GOOGLETRANSLATE(B113,""en"",""id"")"),"Tim kita")</f>
        <v>Tim kita</v>
      </c>
      <c r="E113" s="4" t="str">
        <f>IFERROR(__xludf.DUMMYFUNCTION("GOOGLETRANSLATE(B113,""en"",""vi"")"),"Đội của chúng tôi")</f>
        <v>Đội của chúng tôi</v>
      </c>
      <c r="F113" s="4" t="str">
        <f>IFERROR(__xludf.DUMMYFUNCTION("GOOGLETRANSLATE(B113,""en"",""th"")"),"ทีมงานของเรา")</f>
        <v>ทีมงานของเรา</v>
      </c>
      <c r="G113" s="4" t="str">
        <f>IFERROR(__xludf.DUMMYFUNCTION("GOOGLETRANSLATE(B113,""en"",""ms"")"),"Pasukan kami")</f>
        <v>Pasukan kami</v>
      </c>
      <c r="H113" s="4" t="str">
        <f>IFERROR(__xludf.DUMMYFUNCTION("GOOGLETRANSLATE(B113,""en"",""zh-CN"")"),"我们的队伍")</f>
        <v>我们的队伍</v>
      </c>
    </row>
    <row r="114">
      <c r="A114" s="3">
        <v>11.0</v>
      </c>
      <c r="B114" s="4" t="s">
        <v>107</v>
      </c>
      <c r="C114" s="4" t="str">
        <f>IFERROR(__xludf.DUMMYFUNCTION("GOOGLETRANSLATE(B114,""en"",""ru"")"),"Карьера")</f>
        <v>Карьера</v>
      </c>
      <c r="D114" s="4" t="str">
        <f>IFERROR(__xludf.DUMMYFUNCTION("GOOGLETRANSLATE(B114,""en"",""id"")"),"Karier")</f>
        <v>Karier</v>
      </c>
      <c r="E114" s="4" t="str">
        <f>IFERROR(__xludf.DUMMYFUNCTION("GOOGLETRANSLATE(B114,""en"",""vi"")"),"Sự nghiệp")</f>
        <v>Sự nghiệp</v>
      </c>
      <c r="F114" s="4" t="str">
        <f>IFERROR(__xludf.DUMMYFUNCTION("GOOGLETRANSLATE(B114,""en"",""th"")"),"อาชีพ")</f>
        <v>อาชีพ</v>
      </c>
      <c r="G114" s="4" t="str">
        <f>IFERROR(__xludf.DUMMYFUNCTION("GOOGLETRANSLATE(B114,""en"",""ms"")"),"Kerjaya")</f>
        <v>Kerjaya</v>
      </c>
      <c r="H114" s="4" t="str">
        <f>IFERROR(__xludf.DUMMYFUNCTION("GOOGLETRANSLATE(B114,""en"",""zh-CN"")"),"职业")</f>
        <v>职业</v>
      </c>
    </row>
    <row r="115">
      <c r="A115" s="3">
        <v>11.0</v>
      </c>
      <c r="B115" s="4" t="s">
        <v>108</v>
      </c>
      <c r="C115" s="4" t="str">
        <f>IFERROR(__xludf.DUMMYFUNCTION("GOOGLETRANSLATE(B115,""en"",""ru"")"),"Бесплатные услуги")</f>
        <v>Бесплатные услуги</v>
      </c>
      <c r="D115" s="4" t="str">
        <f>IFERROR(__xludf.DUMMYFUNCTION("GOOGLETRANSLATE(B115,""en"",""id"")"),"Layanan gratis")</f>
        <v>Layanan gratis</v>
      </c>
      <c r="E115" s="4" t="str">
        <f>IFERROR(__xludf.DUMMYFUNCTION("GOOGLETRANSLATE(B115,""en"",""vi"")"),"Dịch vụ miễn phí")</f>
        <v>Dịch vụ miễn phí</v>
      </c>
      <c r="F115" s="4" t="str">
        <f>IFERROR(__xludf.DUMMYFUNCTION("GOOGLETRANSLATE(B115,""en"",""th"")"),"บริการฟรี")</f>
        <v>บริการฟรี</v>
      </c>
      <c r="G115" s="4" t="str">
        <f>IFERROR(__xludf.DUMMYFUNCTION("GOOGLETRANSLATE(B115,""en"",""ms"")"),"Perkhidmatan percuma")</f>
        <v>Perkhidmatan percuma</v>
      </c>
      <c r="H115" s="4" t="str">
        <f>IFERROR(__xludf.DUMMYFUNCTION("GOOGLETRANSLATE(B115,""en"",""zh-CN"")"),"免费服务")</f>
        <v>免费服务</v>
      </c>
    </row>
    <row r="116">
      <c r="A116" s="3">
        <v>11.0</v>
      </c>
      <c r="B116" s="4" t="s">
        <v>109</v>
      </c>
      <c r="C116" s="4" t="str">
        <f>IFERROR(__xludf.DUMMYFUNCTION("GOOGLETRANSLATE(B116,""en"",""ru"")"),"Партнерские отношения")</f>
        <v>Партнерские отношения</v>
      </c>
      <c r="D116" s="4" t="str">
        <f>IFERROR(__xludf.DUMMYFUNCTION("GOOGLETRANSLATE(B116,""en"",""id"")"),"Kemitraan")</f>
        <v>Kemitraan</v>
      </c>
      <c r="E116" s="4" t="str">
        <f>IFERROR(__xludf.DUMMYFUNCTION("GOOGLETRANSLATE(B116,""en"",""vi"")"),"Quan hệ đối tác")</f>
        <v>Quan hệ đối tác</v>
      </c>
      <c r="F116" s="4" t="str">
        <f>IFERROR(__xludf.DUMMYFUNCTION("GOOGLETRANSLATE(B116,""en"",""th"")"),"การเป็นหุ้นส่วน")</f>
        <v>การเป็นหุ้นส่วน</v>
      </c>
      <c r="G116" s="4" t="str">
        <f>IFERROR(__xludf.DUMMYFUNCTION("GOOGLETRANSLATE(B116,""en"",""ms"")"),"Perkongsian")</f>
        <v>Perkongsian</v>
      </c>
      <c r="H116" s="4" t="str">
        <f>IFERROR(__xludf.DUMMYFUNCTION("GOOGLETRANSLATE(B116,""en"",""zh-CN"")"),"伙伴关系")</f>
        <v>伙伴关系</v>
      </c>
    </row>
    <row r="117">
      <c r="A117" s="3">
        <v>11.0</v>
      </c>
      <c r="B117" s="4" t="s">
        <v>71</v>
      </c>
      <c r="C117" s="4" t="str">
        <f>IFERROR(__xludf.DUMMYFUNCTION("GOOGLETRANSLATE(B117,""en"",""ru"")"),"Блог")</f>
        <v>Блог</v>
      </c>
      <c r="D117" s="4" t="str">
        <f>IFERROR(__xludf.DUMMYFUNCTION("GOOGLETRANSLATE(B117,""en"",""id"")"),"Blog")</f>
        <v>Blog</v>
      </c>
      <c r="E117" s="4" t="str">
        <f>IFERROR(__xludf.DUMMYFUNCTION("GOOGLETRANSLATE(B117,""en"",""vi"")"),"Blog")</f>
        <v>Blog</v>
      </c>
      <c r="F117" s="4" t="str">
        <f>IFERROR(__xludf.DUMMYFUNCTION("GOOGLETRANSLATE(B117,""en"",""th"")"),"บล็อก")</f>
        <v>บล็อก</v>
      </c>
      <c r="G117" s="4" t="str">
        <f>IFERROR(__xludf.DUMMYFUNCTION("GOOGLETRANSLATE(B117,""en"",""ms"")"),"Blog")</f>
        <v>Blog</v>
      </c>
      <c r="H117" s="4" t="str">
        <f>IFERROR(__xludf.DUMMYFUNCTION("GOOGLETRANSLATE(B117,""en"",""zh-CN"")"),"博客")</f>
        <v>博客</v>
      </c>
    </row>
    <row r="118">
      <c r="A118" s="3">
        <v>11.0</v>
      </c>
      <c r="B118" s="4" t="s">
        <v>110</v>
      </c>
      <c r="C118" s="4" t="str">
        <f>IFERROR(__xludf.DUMMYFUNCTION("GOOGLETRANSLATE(B118,""en"",""ru"")"),"2023. Sellmatica. Все права защищены")</f>
        <v>2023. Sellmatica. Все права защищены</v>
      </c>
      <c r="D118" s="4" t="str">
        <f>IFERROR(__xludf.DUMMYFUNCTION("GOOGLETRANSLATE(B118,""en"",""id"")"),"2023. SellMatica. Seluruh hak cipta")</f>
        <v>2023. SellMatica. Seluruh hak cipta</v>
      </c>
      <c r="E118" s="4" t="str">
        <f>IFERROR(__xludf.DUMMYFUNCTION("GOOGLETRANSLATE(B118,""en"",""vi"")"),"2023. Sellmatica. Đã đăng ký Bản quyền")</f>
        <v>2023. Sellmatica. Đã đăng ký Bản quyền</v>
      </c>
      <c r="F118" s="4" t="str">
        <f>IFERROR(__xludf.DUMMYFUNCTION("GOOGLETRANSLATE(B118,""en"",""th"")"),"2023. Sellmatica สงวนลิขสิทธิ์")</f>
        <v>2023. Sellmatica สงวนลิขสิทธิ์</v>
      </c>
      <c r="G118" s="4" t="str">
        <f>IFERROR(__xludf.DUMMYFUNCTION("GOOGLETRANSLATE(B118,""en"",""ms"")"),"2023. Sellmatica. Hak cipta terpelihara")</f>
        <v>2023. Sellmatica. Hak cipta terpelihara</v>
      </c>
      <c r="H118" s="4" t="str">
        <f>IFERROR(__xludf.DUMMYFUNCTION("GOOGLETRANSLATE(B118,""en"",""zh-CN"")"),"2023年。版权所有")</f>
        <v>2023年。版权所有</v>
      </c>
    </row>
    <row r="119">
      <c r="A119" s="3">
        <v>11.0</v>
      </c>
      <c r="B119" s="4" t="s">
        <v>111</v>
      </c>
      <c r="C119" s="4" t="str">
        <f>IFERROR(__xludf.DUMMYFUNCTION("GOOGLETRANSLATE(B119,""en"",""ru"")"),"Условия использования")</f>
        <v>Условия использования</v>
      </c>
      <c r="D119" s="4" t="str">
        <f>IFERROR(__xludf.DUMMYFUNCTION("GOOGLETRANSLATE(B119,""en"",""id"")"),"Ketentuan Layanan")</f>
        <v>Ketentuan Layanan</v>
      </c>
      <c r="E119" s="4" t="str">
        <f>IFERROR(__xludf.DUMMYFUNCTION("GOOGLETRANSLATE(B119,""en"",""vi"")"),"Điều khoản dịch vụ")</f>
        <v>Điều khoản dịch vụ</v>
      </c>
      <c r="F119" s="4" t="str">
        <f>IFERROR(__xludf.DUMMYFUNCTION("GOOGLETRANSLATE(B119,""en"",""th"")"),"เงื่อนไขการให้บริการ")</f>
        <v>เงื่อนไขการให้บริการ</v>
      </c>
      <c r="G119" s="4" t="str">
        <f>IFERROR(__xludf.DUMMYFUNCTION("GOOGLETRANSLATE(B119,""en"",""ms"")"),"Syarat Perkhidmatan")</f>
        <v>Syarat Perkhidmatan</v>
      </c>
      <c r="H119" s="4" t="str">
        <f>IFERROR(__xludf.DUMMYFUNCTION("GOOGLETRANSLATE(B119,""en"",""zh-CN"")"),"服务条款")</f>
        <v>服务条款</v>
      </c>
    </row>
    <row r="120">
      <c r="A120" s="3">
        <v>11.0</v>
      </c>
      <c r="B120" s="4" t="s">
        <v>112</v>
      </c>
      <c r="C120" s="4" t="str">
        <f>IFERROR(__xludf.DUMMYFUNCTION("GOOGLETRANSLATE(B120,""en"",""ru"")"),"политика конфиденциальности")</f>
        <v>политика конфиденциальности</v>
      </c>
      <c r="D120" s="4" t="str">
        <f>IFERROR(__xludf.DUMMYFUNCTION("GOOGLETRANSLATE(B120,""en"",""id"")"),"Kebijakan pribadi")</f>
        <v>Kebijakan pribadi</v>
      </c>
      <c r="E120" s="4" t="str">
        <f>IFERROR(__xludf.DUMMYFUNCTION("GOOGLETRANSLATE(B120,""en"",""vi"")"),"Chính sách bảo mật")</f>
        <v>Chính sách bảo mật</v>
      </c>
      <c r="F120" s="4" t="str">
        <f>IFERROR(__xludf.DUMMYFUNCTION("GOOGLETRANSLATE(B120,""en"",""th"")"),"นโยบายความเป็นส่วนตัว")</f>
        <v>นโยบายความเป็นส่วนตัว</v>
      </c>
      <c r="G120" s="4" t="str">
        <f>IFERROR(__xludf.DUMMYFUNCTION("GOOGLETRANSLATE(B120,""en"",""ms"")"),"Dasar Privasi")</f>
        <v>Dasar Privasi</v>
      </c>
      <c r="H120" s="4" t="str">
        <f>IFERROR(__xludf.DUMMYFUNCTION("GOOGLETRANSLATE(B120,""en"",""zh-CN"")"),"隐私政策")</f>
        <v>隐私政策</v>
      </c>
    </row>
    <row r="121">
      <c r="A121" s="6"/>
      <c r="B121" s="4"/>
      <c r="C121" s="4"/>
      <c r="D121" s="4"/>
      <c r="E121" s="4"/>
      <c r="F121" s="4"/>
      <c r="G121" s="4"/>
      <c r="H121" s="4"/>
    </row>
    <row r="122">
      <c r="A122" s="6"/>
      <c r="B122" s="4"/>
      <c r="C122" s="4"/>
      <c r="D122" s="4"/>
      <c r="E122" s="4"/>
      <c r="F122" s="4"/>
      <c r="G122" s="4"/>
      <c r="H122" s="4"/>
    </row>
    <row r="123">
      <c r="A123" s="6"/>
      <c r="B123" s="4"/>
      <c r="C123" s="4"/>
      <c r="D123" s="4"/>
      <c r="E123" s="4"/>
      <c r="F123" s="4"/>
      <c r="G123" s="4"/>
      <c r="H123" s="4"/>
    </row>
    <row r="124">
      <c r="A124" s="6"/>
      <c r="B124" s="4"/>
      <c r="C124" s="4"/>
      <c r="D124" s="4"/>
      <c r="E124" s="4"/>
      <c r="F124" s="4"/>
      <c r="G124" s="4"/>
      <c r="H124" s="4"/>
    </row>
    <row r="125">
      <c r="A125" s="6"/>
      <c r="B125" s="4"/>
      <c r="C125" s="4"/>
      <c r="D125" s="4"/>
      <c r="E125" s="4"/>
      <c r="F125" s="4"/>
      <c r="G125" s="4"/>
      <c r="H125" s="4"/>
    </row>
    <row r="126">
      <c r="A126" s="6"/>
      <c r="B126" s="4"/>
      <c r="C126" s="4"/>
      <c r="D126" s="4"/>
      <c r="E126" s="4"/>
      <c r="F126" s="4"/>
      <c r="G126" s="4"/>
      <c r="H126" s="4"/>
    </row>
    <row r="127">
      <c r="A127" s="6"/>
      <c r="B127" s="4"/>
      <c r="C127" s="4"/>
      <c r="D127" s="4"/>
      <c r="E127" s="4"/>
      <c r="F127" s="4"/>
      <c r="G127" s="4"/>
      <c r="H127" s="4"/>
    </row>
    <row r="128">
      <c r="A128" s="6"/>
      <c r="B128" s="4"/>
      <c r="C128" s="4"/>
      <c r="D128" s="4"/>
      <c r="E128" s="4"/>
      <c r="F128" s="4"/>
      <c r="G128" s="4"/>
      <c r="H128" s="4"/>
    </row>
    <row r="129">
      <c r="A129" s="6"/>
      <c r="B129" s="4"/>
      <c r="C129" s="4"/>
      <c r="D129" s="4"/>
      <c r="E129" s="4"/>
      <c r="F129" s="4"/>
      <c r="G129" s="4"/>
      <c r="H129" s="4"/>
    </row>
    <row r="130">
      <c r="A130" s="6"/>
      <c r="B130" s="4"/>
      <c r="C130" s="4"/>
      <c r="D130" s="4"/>
      <c r="E130" s="4"/>
      <c r="F130" s="4"/>
      <c r="G130" s="4"/>
      <c r="H130" s="4"/>
    </row>
    <row r="131">
      <c r="A131" s="6"/>
      <c r="B131" s="4"/>
      <c r="C131" s="4"/>
      <c r="D131" s="4"/>
      <c r="E131" s="4"/>
      <c r="F131" s="4"/>
      <c r="G131" s="4"/>
      <c r="H131" s="4"/>
    </row>
    <row r="132">
      <c r="A132" s="6"/>
      <c r="B132" s="4"/>
      <c r="C132" s="4"/>
      <c r="D132" s="4"/>
      <c r="E132" s="4"/>
      <c r="F132" s="4"/>
      <c r="G132" s="4"/>
      <c r="H132" s="4"/>
    </row>
    <row r="133">
      <c r="A133" s="6"/>
      <c r="B133" s="4"/>
      <c r="C133" s="4"/>
      <c r="D133" s="4"/>
      <c r="E133" s="4"/>
      <c r="F133" s="4"/>
      <c r="G133" s="4"/>
      <c r="H133" s="4"/>
    </row>
    <row r="134">
      <c r="A134" s="6"/>
      <c r="B134" s="4"/>
      <c r="C134" s="4"/>
      <c r="D134" s="4"/>
      <c r="E134" s="4"/>
      <c r="F134" s="4"/>
      <c r="G134" s="4"/>
      <c r="H134" s="4"/>
    </row>
    <row r="135">
      <c r="A135" s="6"/>
      <c r="B135" s="4"/>
      <c r="C135" s="4"/>
      <c r="D135" s="4"/>
      <c r="E135" s="4"/>
      <c r="F135" s="4"/>
      <c r="G135" s="4"/>
      <c r="H135" s="4"/>
    </row>
    <row r="136">
      <c r="A136" s="6"/>
      <c r="B136" s="4"/>
      <c r="C136" s="4"/>
      <c r="D136" s="4"/>
      <c r="E136" s="4"/>
      <c r="F136" s="4"/>
      <c r="G136" s="4"/>
      <c r="H136" s="4"/>
    </row>
    <row r="137">
      <c r="A137" s="6"/>
      <c r="B137" s="4"/>
      <c r="C137" s="4"/>
      <c r="D137" s="4"/>
      <c r="E137" s="4"/>
      <c r="F137" s="4"/>
      <c r="G137" s="4"/>
      <c r="H137" s="4"/>
    </row>
    <row r="138">
      <c r="A138" s="6"/>
      <c r="B138" s="4"/>
      <c r="C138" s="4"/>
      <c r="D138" s="4"/>
      <c r="E138" s="4"/>
      <c r="F138" s="4"/>
      <c r="G138" s="4"/>
      <c r="H138" s="4"/>
    </row>
    <row r="139">
      <c r="A139" s="6"/>
      <c r="B139" s="4"/>
      <c r="C139" s="4"/>
      <c r="D139" s="4"/>
      <c r="E139" s="4"/>
      <c r="F139" s="4"/>
      <c r="G139" s="4"/>
      <c r="H139" s="4"/>
    </row>
    <row r="140">
      <c r="A140" s="6"/>
      <c r="B140" s="4"/>
      <c r="C140" s="4"/>
      <c r="D140" s="4"/>
      <c r="E140" s="4"/>
      <c r="F140" s="4"/>
      <c r="G140" s="4"/>
      <c r="H140" s="4"/>
    </row>
    <row r="141">
      <c r="A141" s="6"/>
      <c r="B141" s="4"/>
      <c r="C141" s="4"/>
      <c r="D141" s="4"/>
      <c r="E141" s="4"/>
      <c r="F141" s="4"/>
      <c r="G141" s="4"/>
      <c r="H141" s="4"/>
    </row>
    <row r="142">
      <c r="A142" s="6"/>
      <c r="B142" s="4"/>
      <c r="C142" s="4"/>
      <c r="D142" s="4"/>
      <c r="E142" s="4"/>
      <c r="F142" s="4"/>
      <c r="G142" s="4"/>
      <c r="H142" s="4"/>
    </row>
    <row r="143">
      <c r="A143" s="6"/>
      <c r="B143" s="4"/>
      <c r="C143" s="4"/>
      <c r="D143" s="4"/>
      <c r="E143" s="4"/>
      <c r="F143" s="4"/>
      <c r="G143" s="4"/>
      <c r="H143" s="4"/>
    </row>
    <row r="144">
      <c r="A144" s="6"/>
      <c r="B144" s="4"/>
      <c r="C144" s="4"/>
      <c r="D144" s="4"/>
      <c r="E144" s="4"/>
      <c r="F144" s="4"/>
      <c r="G144" s="4"/>
      <c r="H144" s="4"/>
    </row>
    <row r="145">
      <c r="A145" s="6"/>
      <c r="B145" s="4"/>
      <c r="C145" s="4"/>
      <c r="D145" s="4"/>
      <c r="E145" s="4"/>
      <c r="F145" s="4"/>
      <c r="G145" s="4"/>
      <c r="H145" s="4"/>
    </row>
    <row r="146">
      <c r="A146" s="6"/>
      <c r="B146" s="4"/>
      <c r="C146" s="4"/>
      <c r="D146" s="4"/>
      <c r="E146" s="4"/>
      <c r="F146" s="4"/>
      <c r="G146" s="4"/>
      <c r="H146" s="4"/>
    </row>
    <row r="147">
      <c r="A147" s="6"/>
      <c r="B147" s="4"/>
      <c r="C147" s="4"/>
      <c r="D147" s="4"/>
      <c r="E147" s="4"/>
      <c r="F147" s="4"/>
      <c r="G147" s="4"/>
      <c r="H147" s="4"/>
    </row>
    <row r="148">
      <c r="A148" s="6"/>
      <c r="B148" s="4"/>
      <c r="C148" s="4"/>
      <c r="D148" s="4"/>
      <c r="E148" s="4"/>
      <c r="F148" s="4"/>
      <c r="G148" s="4"/>
      <c r="H148" s="4"/>
    </row>
    <row r="149">
      <c r="A149" s="6"/>
      <c r="B149" s="4"/>
      <c r="C149" s="4"/>
      <c r="D149" s="4"/>
      <c r="E149" s="4"/>
      <c r="F149" s="4"/>
      <c r="G149" s="4"/>
      <c r="H149" s="4"/>
    </row>
    <row r="150">
      <c r="A150" s="6"/>
      <c r="B150" s="4"/>
      <c r="C150" s="4"/>
      <c r="D150" s="4"/>
      <c r="E150" s="4"/>
      <c r="F150" s="4"/>
      <c r="G150" s="4"/>
      <c r="H150" s="4"/>
    </row>
    <row r="151">
      <c r="A151" s="6"/>
      <c r="B151" s="4"/>
      <c r="C151" s="4"/>
      <c r="D151" s="4"/>
      <c r="E151" s="4"/>
      <c r="F151" s="4"/>
      <c r="G151" s="4"/>
      <c r="H151" s="4"/>
    </row>
    <row r="152">
      <c r="A152" s="6"/>
      <c r="B152" s="4"/>
      <c r="C152" s="4"/>
      <c r="D152" s="4"/>
      <c r="E152" s="4"/>
      <c r="F152" s="4"/>
      <c r="G152" s="4"/>
      <c r="H152" s="4"/>
    </row>
    <row r="153">
      <c r="A153" s="6"/>
      <c r="B153" s="4"/>
      <c r="C153" s="4"/>
      <c r="D153" s="4"/>
      <c r="E153" s="4"/>
      <c r="F153" s="4"/>
      <c r="G153" s="4"/>
      <c r="H153" s="4"/>
    </row>
    <row r="154">
      <c r="A154" s="6"/>
      <c r="B154" s="4"/>
      <c r="C154" s="4"/>
      <c r="D154" s="4"/>
      <c r="E154" s="4"/>
      <c r="F154" s="4"/>
      <c r="G154" s="4"/>
      <c r="H154" s="4"/>
    </row>
    <row r="155">
      <c r="A155" s="6"/>
      <c r="B155" s="4"/>
      <c r="C155" s="4"/>
      <c r="D155" s="4"/>
      <c r="E155" s="4"/>
      <c r="F155" s="4"/>
      <c r="G155" s="4"/>
      <c r="H155" s="4"/>
    </row>
    <row r="156">
      <c r="A156" s="6"/>
      <c r="B156" s="4"/>
      <c r="C156" s="4"/>
      <c r="D156" s="4"/>
      <c r="E156" s="4"/>
      <c r="F156" s="4"/>
      <c r="G156" s="4"/>
      <c r="H156" s="4"/>
    </row>
    <row r="157">
      <c r="A157" s="6"/>
      <c r="B157" s="4"/>
      <c r="C157" s="4"/>
      <c r="D157" s="4"/>
      <c r="E157" s="4"/>
      <c r="F157" s="4"/>
      <c r="G157" s="4"/>
      <c r="H157" s="4"/>
    </row>
    <row r="158">
      <c r="A158" s="6"/>
      <c r="B158" s="4"/>
      <c r="C158" s="4"/>
      <c r="D158" s="4"/>
      <c r="E158" s="4"/>
      <c r="F158" s="4"/>
      <c r="G158" s="4"/>
      <c r="H158" s="4"/>
    </row>
    <row r="159">
      <c r="A159" s="6"/>
      <c r="B159" s="4"/>
      <c r="C159" s="4"/>
      <c r="D159" s="4"/>
      <c r="E159" s="4"/>
      <c r="F159" s="4"/>
      <c r="G159" s="4"/>
      <c r="H159" s="4"/>
    </row>
    <row r="160">
      <c r="A160" s="6"/>
      <c r="B160" s="4"/>
      <c r="C160" s="4"/>
      <c r="D160" s="4"/>
      <c r="E160" s="4"/>
      <c r="F160" s="4"/>
      <c r="G160" s="4"/>
      <c r="H160" s="4"/>
    </row>
    <row r="161">
      <c r="A161" s="6"/>
      <c r="B161" s="4"/>
      <c r="C161" s="4"/>
      <c r="D161" s="4"/>
      <c r="E161" s="4"/>
      <c r="F161" s="4"/>
      <c r="G161" s="4"/>
      <c r="H161" s="4"/>
    </row>
    <row r="162">
      <c r="A162" s="6"/>
      <c r="B162" s="4"/>
      <c r="C162" s="4"/>
      <c r="D162" s="4"/>
      <c r="E162" s="4"/>
      <c r="F162" s="4"/>
      <c r="G162" s="4"/>
      <c r="H162" s="4"/>
    </row>
    <row r="163">
      <c r="A163" s="6"/>
      <c r="B163" s="4"/>
      <c r="C163" s="4"/>
      <c r="D163" s="4"/>
      <c r="E163" s="4"/>
      <c r="F163" s="4"/>
      <c r="G163" s="4"/>
      <c r="H163" s="4"/>
    </row>
    <row r="164">
      <c r="A164" s="6"/>
      <c r="B164" s="4"/>
      <c r="C164" s="4"/>
      <c r="D164" s="4"/>
      <c r="E164" s="4"/>
      <c r="F164" s="4"/>
      <c r="G164" s="4"/>
      <c r="H164" s="4"/>
    </row>
    <row r="165">
      <c r="A165" s="6"/>
      <c r="B165" s="4"/>
      <c r="C165" s="4"/>
      <c r="D165" s="4"/>
      <c r="E165" s="4"/>
      <c r="F165" s="4"/>
      <c r="G165" s="4"/>
      <c r="H165" s="4"/>
    </row>
    <row r="166">
      <c r="A166" s="6"/>
      <c r="B166" s="4"/>
      <c r="C166" s="4"/>
      <c r="D166" s="4"/>
      <c r="E166" s="4"/>
      <c r="F166" s="4"/>
      <c r="G166" s="4"/>
      <c r="H166" s="4"/>
    </row>
    <row r="167">
      <c r="A167" s="6"/>
      <c r="B167" s="4"/>
      <c r="C167" s="4"/>
      <c r="D167" s="4"/>
      <c r="E167" s="4"/>
      <c r="F167" s="4"/>
      <c r="G167" s="4"/>
      <c r="H167" s="4"/>
    </row>
    <row r="168">
      <c r="A168" s="6"/>
      <c r="B168" s="4"/>
      <c r="C168" s="4"/>
      <c r="D168" s="4"/>
      <c r="E168" s="4"/>
      <c r="F168" s="4"/>
      <c r="G168" s="4"/>
      <c r="H168" s="4"/>
    </row>
    <row r="169">
      <c r="A169" s="6"/>
      <c r="B169" s="4"/>
      <c r="C169" s="4"/>
      <c r="D169" s="4"/>
      <c r="E169" s="4"/>
      <c r="F169" s="4"/>
      <c r="G169" s="4"/>
      <c r="H169" s="4"/>
    </row>
    <row r="170">
      <c r="A170" s="6"/>
      <c r="B170" s="4"/>
      <c r="C170" s="4"/>
      <c r="D170" s="4"/>
      <c r="E170" s="4"/>
      <c r="F170" s="4"/>
      <c r="G170" s="4"/>
      <c r="H170" s="4"/>
    </row>
    <row r="171">
      <c r="A171" s="6"/>
      <c r="B171" s="4"/>
      <c r="C171" s="4"/>
      <c r="D171" s="4"/>
      <c r="E171" s="4"/>
      <c r="F171" s="4"/>
      <c r="G171" s="4"/>
      <c r="H171" s="4"/>
    </row>
    <row r="172">
      <c r="A172" s="6"/>
      <c r="B172" s="4"/>
      <c r="C172" s="4"/>
      <c r="D172" s="4"/>
      <c r="E172" s="4"/>
      <c r="F172" s="4"/>
      <c r="G172" s="4"/>
      <c r="H172" s="4"/>
    </row>
    <row r="173">
      <c r="A173" s="6"/>
      <c r="B173" s="4"/>
      <c r="C173" s="4"/>
      <c r="D173" s="4"/>
      <c r="E173" s="4"/>
      <c r="F173" s="4"/>
      <c r="G173" s="4"/>
      <c r="H173" s="4"/>
    </row>
    <row r="174">
      <c r="A174" s="6"/>
      <c r="B174" s="4"/>
      <c r="C174" s="4"/>
      <c r="D174" s="4"/>
      <c r="E174" s="4"/>
      <c r="F174" s="4"/>
      <c r="G174" s="4"/>
      <c r="H174" s="4"/>
    </row>
    <row r="175">
      <c r="A175" s="6"/>
      <c r="B175" s="4"/>
      <c r="C175" s="4"/>
      <c r="D175" s="4"/>
      <c r="E175" s="4"/>
      <c r="F175" s="4"/>
      <c r="G175" s="4"/>
      <c r="H175" s="4"/>
    </row>
    <row r="176">
      <c r="A176" s="6"/>
      <c r="B176" s="4"/>
      <c r="C176" s="4"/>
      <c r="D176" s="4"/>
      <c r="E176" s="4"/>
      <c r="F176" s="4"/>
      <c r="G176" s="4"/>
      <c r="H176" s="4"/>
    </row>
    <row r="177">
      <c r="A177" s="6"/>
      <c r="B177" s="4"/>
      <c r="C177" s="4"/>
      <c r="D177" s="4"/>
      <c r="E177" s="4"/>
      <c r="F177" s="4"/>
      <c r="G177" s="4"/>
      <c r="H177" s="4"/>
    </row>
    <row r="178">
      <c r="A178" s="6"/>
      <c r="B178" s="4"/>
      <c r="C178" s="4"/>
      <c r="D178" s="4"/>
      <c r="E178" s="4"/>
      <c r="F178" s="4"/>
      <c r="G178" s="4"/>
      <c r="H178" s="4"/>
    </row>
    <row r="179">
      <c r="A179" s="6"/>
      <c r="B179" s="4"/>
      <c r="C179" s="4"/>
      <c r="D179" s="4"/>
      <c r="E179" s="4"/>
      <c r="F179" s="4"/>
      <c r="G179" s="4"/>
      <c r="H179" s="4"/>
    </row>
    <row r="180">
      <c r="A180" s="6"/>
      <c r="B180" s="4"/>
      <c r="C180" s="4"/>
      <c r="D180" s="4"/>
      <c r="E180" s="4"/>
      <c r="F180" s="4"/>
      <c r="G180" s="4"/>
      <c r="H180" s="4"/>
    </row>
    <row r="181">
      <c r="A181" s="6"/>
      <c r="B181" s="4"/>
      <c r="C181" s="4"/>
      <c r="D181" s="4"/>
      <c r="E181" s="4"/>
      <c r="F181" s="4"/>
      <c r="G181" s="4"/>
      <c r="H181" s="4"/>
    </row>
    <row r="182">
      <c r="A182" s="6"/>
      <c r="B182" s="4"/>
      <c r="C182" s="4"/>
      <c r="D182" s="4"/>
      <c r="E182" s="4"/>
      <c r="F182" s="4"/>
      <c r="G182" s="4"/>
      <c r="H182" s="4"/>
    </row>
    <row r="183">
      <c r="A183" s="6"/>
      <c r="B183" s="4"/>
      <c r="C183" s="4"/>
      <c r="D183" s="4"/>
      <c r="E183" s="4"/>
      <c r="F183" s="4"/>
      <c r="G183" s="4"/>
      <c r="H183" s="4"/>
    </row>
    <row r="184">
      <c r="A184" s="6"/>
      <c r="B184" s="4"/>
      <c r="C184" s="4"/>
      <c r="D184" s="4"/>
      <c r="E184" s="4"/>
      <c r="F184" s="4"/>
      <c r="G184" s="4"/>
      <c r="H184" s="4"/>
    </row>
    <row r="185">
      <c r="A185" s="6"/>
      <c r="B185" s="4"/>
      <c r="C185" s="4"/>
      <c r="D185" s="4"/>
      <c r="E185" s="4"/>
      <c r="F185" s="4"/>
      <c r="G185" s="4"/>
      <c r="H185" s="4"/>
    </row>
    <row r="186">
      <c r="A186" s="6"/>
      <c r="B186" s="4"/>
      <c r="C186" s="4"/>
      <c r="D186" s="4"/>
      <c r="E186" s="4"/>
      <c r="F186" s="4"/>
      <c r="G186" s="4"/>
      <c r="H186" s="4"/>
    </row>
    <row r="187">
      <c r="A187" s="6"/>
      <c r="B187" s="4"/>
      <c r="C187" s="4"/>
      <c r="D187" s="4"/>
      <c r="E187" s="4"/>
      <c r="F187" s="4"/>
      <c r="G187" s="4"/>
      <c r="H187" s="4"/>
    </row>
    <row r="188">
      <c r="A188" s="6"/>
      <c r="B188" s="4"/>
      <c r="C188" s="4"/>
      <c r="D188" s="4"/>
      <c r="E188" s="4"/>
      <c r="F188" s="4"/>
      <c r="G188" s="4"/>
      <c r="H188" s="4"/>
    </row>
    <row r="189">
      <c r="A189" s="6"/>
      <c r="B189" s="4"/>
      <c r="C189" s="4"/>
      <c r="D189" s="4"/>
      <c r="E189" s="4"/>
      <c r="F189" s="4"/>
      <c r="G189" s="4"/>
      <c r="H189" s="4"/>
    </row>
    <row r="190">
      <c r="A190" s="6"/>
      <c r="B190" s="4"/>
      <c r="C190" s="4"/>
      <c r="D190" s="4"/>
      <c r="E190" s="4"/>
      <c r="F190" s="4"/>
      <c r="G190" s="4"/>
      <c r="H190" s="4"/>
    </row>
    <row r="191">
      <c r="A191" s="6"/>
      <c r="B191" s="4"/>
      <c r="C191" s="4"/>
      <c r="D191" s="4"/>
      <c r="E191" s="4"/>
      <c r="F191" s="4"/>
      <c r="G191" s="4"/>
      <c r="H191" s="4"/>
    </row>
    <row r="192">
      <c r="A192" s="6"/>
      <c r="B192" s="4"/>
      <c r="C192" s="4"/>
      <c r="D192" s="4"/>
      <c r="E192" s="4"/>
      <c r="F192" s="4"/>
      <c r="G192" s="4"/>
      <c r="H192" s="4"/>
    </row>
    <row r="193">
      <c r="A193" s="6"/>
      <c r="B193" s="4"/>
      <c r="C193" s="4"/>
      <c r="D193" s="4"/>
      <c r="E193" s="4"/>
      <c r="F193" s="4"/>
      <c r="G193" s="4"/>
      <c r="H193" s="4"/>
    </row>
    <row r="194">
      <c r="A194" s="6"/>
      <c r="B194" s="4"/>
      <c r="C194" s="4"/>
      <c r="D194" s="4"/>
      <c r="E194" s="4"/>
      <c r="F194" s="4"/>
      <c r="G194" s="4"/>
      <c r="H194" s="4"/>
    </row>
    <row r="195">
      <c r="A195" s="6"/>
      <c r="B195" s="4"/>
      <c r="C195" s="4"/>
      <c r="D195" s="4"/>
      <c r="E195" s="4"/>
      <c r="F195" s="4"/>
      <c r="G195" s="4"/>
      <c r="H195" s="4"/>
    </row>
    <row r="196">
      <c r="A196" s="6"/>
      <c r="B196" s="4"/>
      <c r="C196" s="4"/>
      <c r="D196" s="4"/>
      <c r="E196" s="4"/>
      <c r="F196" s="4"/>
      <c r="G196" s="4"/>
      <c r="H196" s="4"/>
    </row>
    <row r="197">
      <c r="A197" s="6"/>
      <c r="B197" s="4"/>
      <c r="C197" s="4"/>
      <c r="D197" s="4"/>
      <c r="E197" s="4"/>
      <c r="F197" s="4"/>
      <c r="G197" s="4"/>
      <c r="H197" s="4"/>
    </row>
    <row r="198">
      <c r="A198" s="6"/>
      <c r="B198" s="4"/>
      <c r="C198" s="4"/>
      <c r="D198" s="4"/>
      <c r="E198" s="4"/>
      <c r="F198" s="4"/>
      <c r="G198" s="4"/>
      <c r="H198" s="4"/>
    </row>
    <row r="199">
      <c r="A199" s="6"/>
      <c r="B199" s="4"/>
      <c r="C199" s="4"/>
      <c r="D199" s="4"/>
      <c r="E199" s="4"/>
      <c r="F199" s="4"/>
      <c r="G199" s="4"/>
      <c r="H199" s="4"/>
    </row>
    <row r="200">
      <c r="A200" s="6"/>
      <c r="B200" s="4"/>
      <c r="C200" s="4"/>
      <c r="D200" s="4"/>
      <c r="E200" s="4"/>
      <c r="F200" s="4"/>
      <c r="G200" s="4"/>
      <c r="H200" s="4"/>
    </row>
    <row r="201">
      <c r="A201" s="6"/>
      <c r="B201" s="4"/>
      <c r="C201" s="4"/>
      <c r="D201" s="4"/>
      <c r="E201" s="4"/>
      <c r="F201" s="4"/>
      <c r="G201" s="4"/>
      <c r="H201" s="4"/>
    </row>
    <row r="202">
      <c r="A202" s="6"/>
      <c r="B202" s="4"/>
      <c r="C202" s="4"/>
      <c r="D202" s="4"/>
      <c r="E202" s="4"/>
      <c r="F202" s="4"/>
      <c r="G202" s="4"/>
      <c r="H202" s="4"/>
    </row>
    <row r="203">
      <c r="A203" s="6"/>
      <c r="B203" s="4"/>
      <c r="C203" s="4"/>
      <c r="D203" s="4"/>
      <c r="E203" s="4"/>
      <c r="F203" s="4"/>
      <c r="G203" s="4"/>
      <c r="H203" s="4"/>
    </row>
    <row r="204">
      <c r="A204" s="6"/>
      <c r="B204" s="4"/>
      <c r="C204" s="4"/>
      <c r="D204" s="4"/>
      <c r="E204" s="4"/>
      <c r="F204" s="4"/>
      <c r="G204" s="4"/>
      <c r="H204" s="4"/>
    </row>
    <row r="205">
      <c r="A205" s="6"/>
      <c r="B205" s="4"/>
      <c r="C205" s="4"/>
      <c r="D205" s="4"/>
      <c r="E205" s="4"/>
      <c r="F205" s="4"/>
      <c r="G205" s="4"/>
      <c r="H205" s="4"/>
    </row>
    <row r="206">
      <c r="A206" s="6"/>
      <c r="B206" s="4"/>
      <c r="C206" s="4"/>
      <c r="D206" s="4"/>
      <c r="E206" s="4"/>
      <c r="F206" s="4"/>
      <c r="G206" s="4"/>
      <c r="H206" s="4"/>
    </row>
    <row r="207">
      <c r="A207" s="6"/>
      <c r="B207" s="4"/>
      <c r="C207" s="4"/>
      <c r="D207" s="4"/>
      <c r="E207" s="4"/>
      <c r="F207" s="4"/>
      <c r="G207" s="4"/>
      <c r="H207" s="4"/>
    </row>
    <row r="208">
      <c r="A208" s="6"/>
      <c r="B208" s="4"/>
      <c r="C208" s="4"/>
      <c r="D208" s="4"/>
      <c r="E208" s="4"/>
      <c r="F208" s="4"/>
      <c r="G208" s="4"/>
      <c r="H208" s="4"/>
    </row>
    <row r="209">
      <c r="A209" s="6"/>
      <c r="B209" s="4"/>
      <c r="C209" s="4"/>
      <c r="D209" s="4"/>
      <c r="E209" s="4"/>
      <c r="F209" s="4"/>
      <c r="G209" s="4"/>
      <c r="H209" s="4"/>
    </row>
    <row r="210">
      <c r="A210" s="6"/>
      <c r="B210" s="4"/>
      <c r="C210" s="4"/>
      <c r="D210" s="4"/>
      <c r="E210" s="4"/>
      <c r="F210" s="4"/>
      <c r="G210" s="4"/>
      <c r="H210" s="4"/>
    </row>
    <row r="211">
      <c r="A211" s="6"/>
      <c r="B211" s="4"/>
      <c r="C211" s="4"/>
      <c r="D211" s="4"/>
      <c r="E211" s="4"/>
      <c r="F211" s="4"/>
      <c r="G211" s="4"/>
      <c r="H211" s="4"/>
    </row>
    <row r="212">
      <c r="A212" s="6"/>
      <c r="B212" s="4"/>
      <c r="C212" s="4"/>
      <c r="D212" s="4"/>
      <c r="E212" s="4"/>
      <c r="F212" s="4"/>
      <c r="G212" s="4"/>
      <c r="H212" s="4"/>
    </row>
    <row r="213">
      <c r="A213" s="6"/>
      <c r="B213" s="4"/>
      <c r="C213" s="4"/>
      <c r="D213" s="4"/>
      <c r="E213" s="4"/>
      <c r="F213" s="4"/>
      <c r="G213" s="4"/>
      <c r="H213" s="4"/>
    </row>
    <row r="214">
      <c r="A214" s="6"/>
      <c r="B214" s="4"/>
      <c r="C214" s="4"/>
      <c r="D214" s="4"/>
      <c r="E214" s="4"/>
      <c r="F214" s="4"/>
      <c r="G214" s="4"/>
      <c r="H214" s="4"/>
    </row>
    <row r="215">
      <c r="A215" s="6"/>
      <c r="B215" s="4"/>
      <c r="C215" s="4"/>
      <c r="D215" s="4"/>
      <c r="E215" s="4"/>
      <c r="F215" s="4"/>
      <c r="G215" s="4"/>
      <c r="H215" s="4"/>
    </row>
    <row r="216">
      <c r="A216" s="6"/>
      <c r="B216" s="4"/>
      <c r="C216" s="4"/>
      <c r="D216" s="4"/>
      <c r="E216" s="4"/>
      <c r="F216" s="4"/>
      <c r="G216" s="4"/>
      <c r="H216" s="4"/>
    </row>
    <row r="217">
      <c r="A217" s="6"/>
      <c r="B217" s="4"/>
      <c r="C217" s="4"/>
      <c r="D217" s="4"/>
      <c r="E217" s="4"/>
      <c r="F217" s="4"/>
      <c r="G217" s="4"/>
      <c r="H217" s="4"/>
    </row>
    <row r="218">
      <c r="A218" s="6"/>
      <c r="B218" s="4"/>
      <c r="C218" s="4"/>
      <c r="D218" s="4"/>
      <c r="E218" s="4"/>
      <c r="F218" s="4"/>
      <c r="G218" s="4"/>
      <c r="H218" s="4"/>
    </row>
    <row r="219">
      <c r="A219" s="6"/>
      <c r="B219" s="4"/>
      <c r="C219" s="4"/>
      <c r="D219" s="4"/>
      <c r="E219" s="4"/>
      <c r="F219" s="4"/>
      <c r="G219" s="4"/>
      <c r="H219" s="4"/>
    </row>
    <row r="220">
      <c r="A220" s="6"/>
      <c r="B220" s="4"/>
      <c r="C220" s="4"/>
      <c r="D220" s="4"/>
      <c r="E220" s="4"/>
      <c r="F220" s="4"/>
      <c r="G220" s="4"/>
      <c r="H220" s="4"/>
    </row>
    <row r="221">
      <c r="A221" s="6"/>
      <c r="B221" s="4"/>
      <c r="C221" s="4"/>
      <c r="D221" s="4"/>
      <c r="E221" s="4"/>
      <c r="F221" s="4"/>
      <c r="G221" s="4"/>
      <c r="H221" s="4"/>
    </row>
    <row r="222">
      <c r="A222" s="6"/>
      <c r="B222" s="4"/>
      <c r="C222" s="4"/>
      <c r="D222" s="4"/>
      <c r="E222" s="4"/>
      <c r="F222" s="4"/>
      <c r="G222" s="4"/>
      <c r="H222" s="4"/>
    </row>
    <row r="223">
      <c r="A223" s="6"/>
      <c r="B223" s="4"/>
      <c r="C223" s="4"/>
      <c r="D223" s="4"/>
      <c r="E223" s="4"/>
      <c r="F223" s="4"/>
      <c r="G223" s="4"/>
      <c r="H223" s="4"/>
    </row>
    <row r="224">
      <c r="A224" s="6"/>
      <c r="B224" s="4"/>
      <c r="C224" s="4"/>
      <c r="D224" s="4"/>
      <c r="E224" s="4"/>
      <c r="F224" s="4"/>
      <c r="G224" s="4"/>
      <c r="H224" s="4"/>
    </row>
    <row r="225">
      <c r="A225" s="6"/>
      <c r="B225" s="4"/>
      <c r="C225" s="4"/>
      <c r="D225" s="4"/>
      <c r="E225" s="4"/>
      <c r="F225" s="4"/>
      <c r="G225" s="4"/>
      <c r="H225" s="4"/>
    </row>
    <row r="226">
      <c r="A226" s="6"/>
      <c r="B226" s="4"/>
      <c r="C226" s="4"/>
      <c r="D226" s="4"/>
      <c r="E226" s="4"/>
      <c r="F226" s="4"/>
      <c r="G226" s="4"/>
      <c r="H226" s="4"/>
    </row>
    <row r="227">
      <c r="A227" s="6"/>
      <c r="B227" s="4"/>
      <c r="C227" s="4"/>
      <c r="D227" s="4"/>
      <c r="E227" s="4"/>
      <c r="F227" s="4"/>
      <c r="G227" s="4"/>
      <c r="H227" s="4"/>
    </row>
    <row r="228">
      <c r="A228" s="6"/>
      <c r="B228" s="4"/>
      <c r="C228" s="4"/>
      <c r="D228" s="4"/>
      <c r="E228" s="4"/>
      <c r="F228" s="4"/>
      <c r="G228" s="4"/>
      <c r="H228" s="4"/>
    </row>
    <row r="229">
      <c r="A229" s="6"/>
      <c r="B229" s="4"/>
      <c r="C229" s="4"/>
      <c r="D229" s="4"/>
      <c r="E229" s="4"/>
      <c r="F229" s="4"/>
      <c r="G229" s="4"/>
      <c r="H229" s="4"/>
    </row>
    <row r="230">
      <c r="A230" s="6"/>
      <c r="B230" s="4"/>
      <c r="C230" s="4"/>
      <c r="D230" s="4"/>
      <c r="E230" s="4"/>
      <c r="F230" s="4"/>
      <c r="G230" s="4"/>
      <c r="H230" s="4"/>
    </row>
    <row r="231">
      <c r="A231" s="6"/>
      <c r="B231" s="4"/>
      <c r="C231" s="4"/>
      <c r="D231" s="4"/>
      <c r="E231" s="4"/>
      <c r="F231" s="4"/>
      <c r="G231" s="4"/>
      <c r="H231" s="4"/>
    </row>
    <row r="232">
      <c r="A232" s="6"/>
      <c r="B232" s="4"/>
      <c r="C232" s="4"/>
      <c r="D232" s="4"/>
      <c r="E232" s="4"/>
      <c r="F232" s="4"/>
      <c r="G232" s="4"/>
      <c r="H232" s="4"/>
    </row>
    <row r="233">
      <c r="A233" s="6"/>
      <c r="B233" s="4"/>
      <c r="C233" s="4"/>
      <c r="D233" s="4"/>
      <c r="E233" s="4"/>
      <c r="F233" s="4"/>
      <c r="G233" s="4"/>
      <c r="H233" s="4"/>
    </row>
    <row r="234">
      <c r="A234" s="6"/>
      <c r="B234" s="4"/>
      <c r="C234" s="4"/>
      <c r="D234" s="4"/>
      <c r="E234" s="4"/>
      <c r="F234" s="4"/>
      <c r="G234" s="4"/>
      <c r="H234" s="4"/>
    </row>
    <row r="235">
      <c r="A235" s="6"/>
      <c r="B235" s="4"/>
      <c r="C235" s="4"/>
      <c r="D235" s="4"/>
      <c r="E235" s="4"/>
      <c r="F235" s="4"/>
      <c r="G235" s="4"/>
      <c r="H235" s="4"/>
    </row>
    <row r="236">
      <c r="A236" s="6"/>
      <c r="B236" s="4"/>
      <c r="C236" s="4"/>
      <c r="D236" s="4"/>
      <c r="E236" s="4"/>
      <c r="F236" s="4"/>
      <c r="G236" s="4"/>
      <c r="H236" s="4"/>
    </row>
    <row r="237">
      <c r="A237" s="6"/>
      <c r="B237" s="4"/>
      <c r="C237" s="4"/>
      <c r="D237" s="4"/>
      <c r="E237" s="4"/>
      <c r="F237" s="4"/>
      <c r="G237" s="4"/>
      <c r="H237" s="4"/>
    </row>
    <row r="238">
      <c r="A238" s="6"/>
      <c r="B238" s="4"/>
      <c r="C238" s="4"/>
      <c r="D238" s="4"/>
      <c r="E238" s="4"/>
      <c r="F238" s="4"/>
      <c r="G238" s="4"/>
      <c r="H238" s="4"/>
    </row>
    <row r="239">
      <c r="A239" s="6"/>
      <c r="B239" s="4"/>
      <c r="C239" s="4"/>
      <c r="D239" s="4"/>
      <c r="E239" s="4"/>
      <c r="F239" s="4"/>
      <c r="G239" s="4"/>
      <c r="H239" s="4"/>
    </row>
    <row r="240">
      <c r="A240" s="6"/>
      <c r="B240" s="4"/>
      <c r="C240" s="4"/>
      <c r="D240" s="4"/>
      <c r="E240" s="4"/>
      <c r="F240" s="4"/>
      <c r="G240" s="4"/>
      <c r="H240" s="4"/>
    </row>
    <row r="241">
      <c r="A241" s="6"/>
      <c r="B241" s="4"/>
      <c r="C241" s="4"/>
      <c r="D241" s="4"/>
      <c r="E241" s="4"/>
      <c r="F241" s="4"/>
      <c r="G241" s="4"/>
      <c r="H241" s="4"/>
    </row>
    <row r="242">
      <c r="A242" s="6"/>
      <c r="B242" s="4"/>
      <c r="C242" s="4"/>
      <c r="D242" s="4"/>
      <c r="E242" s="4"/>
      <c r="F242" s="4"/>
      <c r="G242" s="4"/>
      <c r="H242" s="4"/>
    </row>
    <row r="243">
      <c r="A243" s="6"/>
      <c r="B243" s="4"/>
      <c r="C243" s="4"/>
      <c r="D243" s="4"/>
      <c r="E243" s="4"/>
      <c r="F243" s="4"/>
      <c r="G243" s="4"/>
      <c r="H243" s="4"/>
    </row>
    <row r="244">
      <c r="A244" s="6"/>
      <c r="B244" s="4"/>
      <c r="C244" s="4"/>
      <c r="D244" s="4"/>
      <c r="E244" s="4"/>
      <c r="F244" s="4"/>
      <c r="G244" s="4"/>
      <c r="H244" s="4"/>
    </row>
    <row r="245">
      <c r="A245" s="6"/>
      <c r="B245" s="4"/>
      <c r="C245" s="4"/>
      <c r="D245" s="4"/>
      <c r="E245" s="4"/>
      <c r="F245" s="4"/>
      <c r="G245" s="4"/>
      <c r="H245" s="4"/>
    </row>
    <row r="246">
      <c r="A246" s="6"/>
      <c r="B246" s="4"/>
      <c r="C246" s="4"/>
      <c r="D246" s="4"/>
      <c r="E246" s="4"/>
      <c r="F246" s="4"/>
      <c r="G246" s="4"/>
      <c r="H246" s="4"/>
    </row>
    <row r="247">
      <c r="A247" s="6"/>
      <c r="B247" s="4"/>
      <c r="C247" s="4"/>
      <c r="D247" s="4"/>
      <c r="E247" s="4"/>
      <c r="F247" s="4"/>
      <c r="G247" s="4"/>
      <c r="H247" s="4"/>
    </row>
    <row r="248">
      <c r="A248" s="6"/>
      <c r="B248" s="4"/>
      <c r="C248" s="4"/>
      <c r="D248" s="4"/>
      <c r="E248" s="4"/>
      <c r="F248" s="4"/>
      <c r="G248" s="4"/>
      <c r="H248" s="4"/>
    </row>
    <row r="249">
      <c r="A249" s="6"/>
      <c r="B249" s="4"/>
      <c r="C249" s="4"/>
      <c r="D249" s="4"/>
      <c r="E249" s="4"/>
      <c r="F249" s="4"/>
      <c r="G249" s="4"/>
      <c r="H249" s="4"/>
    </row>
    <row r="250">
      <c r="A250" s="6"/>
      <c r="B250" s="4"/>
      <c r="C250" s="4"/>
      <c r="D250" s="4"/>
      <c r="E250" s="4"/>
      <c r="F250" s="4"/>
      <c r="G250" s="4"/>
      <c r="H250" s="4"/>
    </row>
    <row r="251">
      <c r="A251" s="6"/>
      <c r="B251" s="4"/>
      <c r="C251" s="4"/>
      <c r="D251" s="4"/>
      <c r="E251" s="4"/>
      <c r="F251" s="4"/>
      <c r="G251" s="4"/>
      <c r="H251" s="4"/>
    </row>
    <row r="252">
      <c r="A252" s="6"/>
      <c r="B252" s="4"/>
      <c r="C252" s="4"/>
      <c r="D252" s="4"/>
      <c r="E252" s="4"/>
      <c r="F252" s="4"/>
      <c r="G252" s="4"/>
      <c r="H252" s="4"/>
    </row>
    <row r="253">
      <c r="A253" s="6"/>
      <c r="B253" s="4"/>
      <c r="C253" s="4"/>
      <c r="D253" s="4"/>
      <c r="E253" s="4"/>
      <c r="F253" s="4"/>
      <c r="G253" s="4"/>
      <c r="H253" s="4"/>
    </row>
    <row r="254">
      <c r="A254" s="6"/>
      <c r="B254" s="4"/>
      <c r="C254" s="4"/>
      <c r="D254" s="4"/>
      <c r="E254" s="4"/>
      <c r="F254" s="4"/>
      <c r="G254" s="4"/>
      <c r="H254" s="4"/>
    </row>
    <row r="255">
      <c r="A255" s="6"/>
      <c r="B255" s="4"/>
      <c r="C255" s="4"/>
      <c r="D255" s="4"/>
      <c r="E255" s="4"/>
      <c r="F255" s="4"/>
      <c r="G255" s="4"/>
      <c r="H255" s="4"/>
    </row>
    <row r="256">
      <c r="A256" s="6"/>
      <c r="B256" s="4"/>
      <c r="C256" s="4"/>
      <c r="D256" s="4"/>
      <c r="E256" s="4"/>
      <c r="F256" s="4"/>
      <c r="G256" s="4"/>
      <c r="H256" s="4"/>
    </row>
    <row r="257">
      <c r="A257" s="6"/>
      <c r="B257" s="4"/>
      <c r="C257" s="4"/>
      <c r="D257" s="4"/>
      <c r="E257" s="4"/>
      <c r="F257" s="4"/>
      <c r="G257" s="4"/>
      <c r="H257" s="4"/>
    </row>
    <row r="258">
      <c r="A258" s="6"/>
      <c r="B258" s="4"/>
      <c r="C258" s="4"/>
      <c r="D258" s="4"/>
      <c r="E258" s="4"/>
      <c r="F258" s="4"/>
      <c r="G258" s="4"/>
      <c r="H258" s="4"/>
    </row>
    <row r="259">
      <c r="A259" s="6"/>
      <c r="B259" s="4"/>
      <c r="C259" s="4"/>
      <c r="D259" s="4"/>
      <c r="E259" s="4"/>
      <c r="F259" s="4"/>
      <c r="G259" s="4"/>
      <c r="H259" s="4"/>
    </row>
    <row r="260">
      <c r="A260" s="6"/>
      <c r="B260" s="4"/>
      <c r="C260" s="4"/>
      <c r="D260" s="4"/>
      <c r="E260" s="4"/>
      <c r="F260" s="4"/>
      <c r="G260" s="4"/>
      <c r="H260" s="4"/>
    </row>
    <row r="261">
      <c r="A261" s="6"/>
      <c r="B261" s="4"/>
      <c r="C261" s="4"/>
      <c r="D261" s="4"/>
      <c r="E261" s="4"/>
      <c r="F261" s="4"/>
      <c r="G261" s="4"/>
      <c r="H261" s="4"/>
    </row>
    <row r="262">
      <c r="A262" s="6"/>
      <c r="B262" s="4"/>
      <c r="C262" s="4"/>
      <c r="D262" s="4"/>
      <c r="E262" s="4"/>
      <c r="F262" s="4"/>
      <c r="G262" s="4"/>
      <c r="H262" s="4"/>
    </row>
    <row r="263">
      <c r="A263" s="6"/>
      <c r="B263" s="4"/>
      <c r="C263" s="4"/>
      <c r="D263" s="4"/>
      <c r="E263" s="4"/>
      <c r="F263" s="4"/>
      <c r="G263" s="4"/>
      <c r="H263" s="4"/>
    </row>
    <row r="264">
      <c r="A264" s="6"/>
      <c r="B264" s="4"/>
      <c r="C264" s="4"/>
      <c r="D264" s="4"/>
      <c r="E264" s="4"/>
      <c r="F264" s="4"/>
      <c r="G264" s="4"/>
      <c r="H264" s="4"/>
    </row>
    <row r="265">
      <c r="A265" s="6"/>
      <c r="B265" s="4"/>
      <c r="C265" s="4"/>
      <c r="D265" s="4"/>
      <c r="E265" s="4"/>
      <c r="F265" s="4"/>
      <c r="G265" s="4"/>
      <c r="H265" s="4"/>
    </row>
    <row r="266">
      <c r="A266" s="6"/>
      <c r="B266" s="4"/>
      <c r="C266" s="4"/>
      <c r="D266" s="4"/>
      <c r="E266" s="4"/>
      <c r="F266" s="4"/>
      <c r="G266" s="4"/>
      <c r="H266" s="4"/>
    </row>
    <row r="267">
      <c r="A267" s="6"/>
      <c r="B267" s="4"/>
      <c r="C267" s="4"/>
      <c r="D267" s="4"/>
      <c r="E267" s="4"/>
      <c r="F267" s="4"/>
      <c r="G267" s="4"/>
      <c r="H267" s="4"/>
    </row>
    <row r="268">
      <c r="A268" s="6"/>
      <c r="B268" s="4"/>
      <c r="C268" s="4"/>
      <c r="D268" s="4"/>
      <c r="E268" s="4"/>
      <c r="F268" s="4"/>
      <c r="G268" s="4"/>
      <c r="H268" s="4"/>
    </row>
    <row r="269">
      <c r="A269" s="6"/>
      <c r="B269" s="4"/>
      <c r="C269" s="4"/>
      <c r="D269" s="4"/>
      <c r="E269" s="4"/>
      <c r="F269" s="4"/>
      <c r="G269" s="4"/>
      <c r="H269" s="4"/>
    </row>
    <row r="270">
      <c r="A270" s="6"/>
      <c r="B270" s="4"/>
      <c r="C270" s="4"/>
      <c r="D270" s="4"/>
      <c r="E270" s="4"/>
      <c r="F270" s="4"/>
      <c r="G270" s="4"/>
      <c r="H270" s="4"/>
    </row>
    <row r="271">
      <c r="A271" s="6"/>
      <c r="B271" s="4"/>
      <c r="C271" s="4"/>
      <c r="D271" s="4"/>
      <c r="E271" s="4"/>
      <c r="F271" s="4"/>
      <c r="G271" s="4"/>
      <c r="H271" s="4"/>
    </row>
    <row r="272">
      <c r="A272" s="6"/>
      <c r="B272" s="4"/>
      <c r="C272" s="4"/>
      <c r="D272" s="4"/>
      <c r="E272" s="4"/>
      <c r="F272" s="4"/>
      <c r="G272" s="4"/>
      <c r="H272" s="4"/>
    </row>
    <row r="273">
      <c r="A273" s="6"/>
      <c r="B273" s="4"/>
      <c r="C273" s="4"/>
      <c r="D273" s="4"/>
      <c r="E273" s="4"/>
      <c r="F273" s="4"/>
      <c r="G273" s="4"/>
      <c r="H273" s="4"/>
    </row>
    <row r="274">
      <c r="A274" s="6"/>
      <c r="B274" s="4"/>
      <c r="C274" s="4"/>
      <c r="D274" s="4"/>
      <c r="E274" s="4"/>
      <c r="F274" s="4"/>
      <c r="G274" s="4"/>
      <c r="H274" s="4"/>
    </row>
    <row r="275">
      <c r="A275" s="6"/>
      <c r="B275" s="4"/>
      <c r="C275" s="4"/>
      <c r="D275" s="4"/>
      <c r="E275" s="4"/>
      <c r="F275" s="4"/>
      <c r="G275" s="4"/>
      <c r="H275" s="4"/>
    </row>
    <row r="276">
      <c r="A276" s="6"/>
      <c r="B276" s="4"/>
      <c r="C276" s="4"/>
      <c r="D276" s="4"/>
      <c r="E276" s="4"/>
      <c r="F276" s="4"/>
      <c r="G276" s="4"/>
      <c r="H276" s="4"/>
    </row>
    <row r="277">
      <c r="A277" s="6"/>
      <c r="B277" s="4"/>
      <c r="C277" s="4"/>
      <c r="D277" s="4"/>
      <c r="E277" s="4"/>
      <c r="F277" s="4"/>
      <c r="G277" s="4"/>
      <c r="H277" s="4"/>
    </row>
    <row r="278">
      <c r="A278" s="6"/>
      <c r="B278" s="4"/>
      <c r="C278" s="4"/>
      <c r="D278" s="4"/>
      <c r="E278" s="4"/>
      <c r="F278" s="4"/>
      <c r="G278" s="4"/>
      <c r="H278" s="4"/>
    </row>
    <row r="279">
      <c r="A279" s="6"/>
      <c r="B279" s="4"/>
      <c r="C279" s="4"/>
      <c r="D279" s="4"/>
      <c r="E279" s="4"/>
      <c r="F279" s="4"/>
      <c r="G279" s="4"/>
      <c r="H279" s="4"/>
    </row>
    <row r="280">
      <c r="A280" s="6"/>
      <c r="B280" s="4"/>
      <c r="C280" s="4"/>
      <c r="D280" s="4"/>
      <c r="E280" s="4"/>
      <c r="F280" s="4"/>
      <c r="G280" s="4"/>
      <c r="H280" s="4"/>
    </row>
    <row r="281">
      <c r="A281" s="6"/>
      <c r="B281" s="4"/>
      <c r="C281" s="4"/>
      <c r="D281" s="4"/>
      <c r="E281" s="4"/>
      <c r="F281" s="4"/>
      <c r="G281" s="4"/>
      <c r="H281" s="4"/>
    </row>
    <row r="282">
      <c r="A282" s="6"/>
      <c r="B282" s="4"/>
      <c r="C282" s="4"/>
      <c r="D282" s="4"/>
      <c r="E282" s="4"/>
      <c r="F282" s="4"/>
      <c r="G282" s="4"/>
      <c r="H282" s="4"/>
    </row>
    <row r="283">
      <c r="A283" s="6"/>
      <c r="B283" s="4"/>
      <c r="C283" s="4"/>
      <c r="D283" s="4"/>
      <c r="E283" s="4"/>
      <c r="F283" s="4"/>
      <c r="G283" s="4"/>
      <c r="H283" s="4"/>
    </row>
    <row r="284">
      <c r="A284" s="6"/>
      <c r="B284" s="4"/>
      <c r="C284" s="4"/>
      <c r="D284" s="4"/>
      <c r="E284" s="4"/>
      <c r="F284" s="4"/>
      <c r="G284" s="4"/>
      <c r="H284" s="4"/>
    </row>
    <row r="285">
      <c r="A285" s="6"/>
      <c r="B285" s="4"/>
      <c r="C285" s="4"/>
      <c r="D285" s="4"/>
      <c r="E285" s="4"/>
      <c r="F285" s="4"/>
      <c r="G285" s="4"/>
      <c r="H285" s="4"/>
    </row>
    <row r="286">
      <c r="A286" s="6"/>
      <c r="B286" s="4"/>
      <c r="C286" s="4"/>
      <c r="D286" s="4"/>
      <c r="E286" s="4"/>
      <c r="F286" s="4"/>
      <c r="G286" s="4"/>
      <c r="H286" s="4"/>
    </row>
    <row r="287">
      <c r="A287" s="6"/>
      <c r="B287" s="4"/>
      <c r="C287" s="4"/>
      <c r="D287" s="4"/>
      <c r="E287" s="4"/>
      <c r="F287" s="4"/>
      <c r="G287" s="4"/>
      <c r="H287" s="4"/>
    </row>
    <row r="288">
      <c r="A288" s="6"/>
      <c r="B288" s="4"/>
      <c r="C288" s="4"/>
      <c r="D288" s="4"/>
      <c r="E288" s="4"/>
      <c r="F288" s="4"/>
      <c r="G288" s="4"/>
      <c r="H288" s="4"/>
    </row>
    <row r="289">
      <c r="A289" s="6"/>
      <c r="B289" s="4"/>
      <c r="C289" s="4"/>
      <c r="D289" s="4"/>
      <c r="E289" s="4"/>
      <c r="F289" s="4"/>
      <c r="G289" s="4"/>
      <c r="H289" s="4"/>
    </row>
    <row r="290">
      <c r="A290" s="6"/>
      <c r="B290" s="4"/>
      <c r="C290" s="4"/>
      <c r="D290" s="4"/>
      <c r="E290" s="4"/>
      <c r="F290" s="4"/>
      <c r="G290" s="4"/>
      <c r="H290" s="4"/>
    </row>
    <row r="291">
      <c r="A291" s="6"/>
      <c r="B291" s="4"/>
      <c r="C291" s="4"/>
      <c r="D291" s="4"/>
      <c r="E291" s="4"/>
      <c r="F291" s="4"/>
      <c r="G291" s="4"/>
      <c r="H291" s="4"/>
    </row>
    <row r="292">
      <c r="A292" s="6"/>
      <c r="B292" s="4"/>
      <c r="C292" s="4"/>
      <c r="D292" s="4"/>
      <c r="E292" s="4"/>
      <c r="F292" s="4"/>
      <c r="G292" s="4"/>
      <c r="H292" s="4"/>
    </row>
    <row r="293">
      <c r="A293" s="6"/>
      <c r="B293" s="4"/>
      <c r="C293" s="4"/>
      <c r="D293" s="4"/>
      <c r="E293" s="4"/>
      <c r="F293" s="4"/>
      <c r="G293" s="4"/>
      <c r="H293" s="4"/>
    </row>
    <row r="294">
      <c r="A294" s="6"/>
      <c r="B294" s="4"/>
      <c r="C294" s="4"/>
      <c r="D294" s="4"/>
      <c r="E294" s="4"/>
      <c r="F294" s="4"/>
      <c r="G294" s="4"/>
      <c r="H294" s="4"/>
    </row>
    <row r="295">
      <c r="A295" s="6"/>
      <c r="B295" s="4"/>
      <c r="C295" s="4"/>
      <c r="D295" s="4"/>
      <c r="E295" s="4"/>
      <c r="F295" s="4"/>
      <c r="G295" s="4"/>
      <c r="H295" s="4"/>
    </row>
    <row r="296">
      <c r="A296" s="6"/>
      <c r="B296" s="4"/>
      <c r="C296" s="4"/>
      <c r="D296" s="4"/>
      <c r="E296" s="4"/>
      <c r="F296" s="4"/>
      <c r="G296" s="4"/>
      <c r="H296" s="4"/>
    </row>
    <row r="297">
      <c r="A297" s="6"/>
      <c r="B297" s="4"/>
      <c r="C297" s="4"/>
      <c r="D297" s="4"/>
      <c r="E297" s="4"/>
      <c r="F297" s="4"/>
      <c r="G297" s="4"/>
      <c r="H297" s="4"/>
    </row>
    <row r="298">
      <c r="A298" s="6"/>
      <c r="B298" s="4"/>
      <c r="C298" s="4"/>
      <c r="D298" s="4"/>
      <c r="E298" s="4"/>
      <c r="F298" s="4"/>
      <c r="G298" s="4"/>
      <c r="H298" s="4"/>
    </row>
    <row r="299">
      <c r="A299" s="6"/>
      <c r="B299" s="4"/>
      <c r="C299" s="4"/>
      <c r="D299" s="4"/>
      <c r="E299" s="4"/>
      <c r="F299" s="4"/>
      <c r="G299" s="4"/>
      <c r="H299" s="4"/>
    </row>
    <row r="300">
      <c r="A300" s="6"/>
      <c r="B300" s="4"/>
      <c r="C300" s="4"/>
      <c r="D300" s="4"/>
      <c r="E300" s="4"/>
      <c r="F300" s="4"/>
      <c r="G300" s="4"/>
      <c r="H300" s="4"/>
    </row>
    <row r="301">
      <c r="A301" s="6"/>
      <c r="B301" s="4"/>
      <c r="C301" s="4"/>
      <c r="D301" s="4"/>
      <c r="E301" s="4"/>
      <c r="F301" s="4"/>
      <c r="G301" s="4"/>
      <c r="H301" s="4"/>
    </row>
    <row r="302">
      <c r="A302" s="6"/>
      <c r="B302" s="4"/>
      <c r="C302" s="4"/>
      <c r="D302" s="4"/>
      <c r="E302" s="4"/>
      <c r="F302" s="4"/>
      <c r="G302" s="4"/>
      <c r="H302" s="4"/>
    </row>
    <row r="303">
      <c r="A303" s="6"/>
      <c r="B303" s="4"/>
      <c r="C303" s="4"/>
      <c r="D303" s="4"/>
      <c r="E303" s="4"/>
      <c r="F303" s="4"/>
      <c r="G303" s="4"/>
      <c r="H303" s="4"/>
    </row>
    <row r="304">
      <c r="A304" s="6"/>
      <c r="B304" s="4"/>
      <c r="C304" s="4"/>
      <c r="D304" s="4"/>
      <c r="E304" s="4"/>
      <c r="F304" s="4"/>
      <c r="G304" s="4"/>
      <c r="H304" s="4"/>
    </row>
    <row r="305">
      <c r="A305" s="6"/>
      <c r="B305" s="4"/>
      <c r="C305" s="4"/>
      <c r="D305" s="4"/>
      <c r="E305" s="4"/>
      <c r="F305" s="4"/>
      <c r="G305" s="4"/>
      <c r="H305" s="4"/>
    </row>
    <row r="306">
      <c r="A306" s="6"/>
      <c r="B306" s="4"/>
      <c r="C306" s="4"/>
      <c r="D306" s="4"/>
      <c r="E306" s="4"/>
      <c r="F306" s="4"/>
      <c r="G306" s="4"/>
      <c r="H306" s="4"/>
    </row>
    <row r="307">
      <c r="A307" s="6"/>
      <c r="B307" s="4"/>
      <c r="C307" s="4"/>
      <c r="D307" s="4"/>
      <c r="E307" s="4"/>
      <c r="F307" s="4"/>
      <c r="G307" s="4"/>
      <c r="H307" s="4"/>
    </row>
    <row r="308">
      <c r="A308" s="6"/>
      <c r="B308" s="4"/>
      <c r="C308" s="4"/>
      <c r="D308" s="4"/>
      <c r="E308" s="4"/>
      <c r="F308" s="4"/>
      <c r="G308" s="4"/>
      <c r="H308" s="4"/>
    </row>
    <row r="309">
      <c r="A309" s="6"/>
      <c r="B309" s="4"/>
      <c r="C309" s="4"/>
      <c r="D309" s="4"/>
      <c r="E309" s="4"/>
      <c r="F309" s="4"/>
      <c r="G309" s="4"/>
      <c r="H309" s="4"/>
    </row>
    <row r="310">
      <c r="A310" s="6"/>
      <c r="B310" s="4"/>
      <c r="C310" s="4"/>
      <c r="D310" s="4"/>
      <c r="E310" s="4"/>
      <c r="F310" s="4"/>
      <c r="G310" s="4"/>
      <c r="H310" s="4"/>
    </row>
    <row r="311">
      <c r="A311" s="6"/>
      <c r="B311" s="4"/>
      <c r="C311" s="4"/>
      <c r="D311" s="4"/>
      <c r="E311" s="4"/>
      <c r="F311" s="4"/>
      <c r="G311" s="4"/>
      <c r="H311" s="4"/>
    </row>
    <row r="312">
      <c r="A312" s="6"/>
      <c r="B312" s="4"/>
      <c r="C312" s="4"/>
      <c r="D312" s="4"/>
      <c r="E312" s="4"/>
      <c r="F312" s="4"/>
      <c r="G312" s="4"/>
      <c r="H312" s="4"/>
    </row>
    <row r="313">
      <c r="A313" s="6"/>
      <c r="B313" s="4"/>
      <c r="C313" s="4"/>
      <c r="D313" s="4"/>
      <c r="E313" s="4"/>
      <c r="F313" s="4"/>
      <c r="G313" s="4"/>
      <c r="H313" s="4"/>
    </row>
    <row r="314">
      <c r="A314" s="6"/>
      <c r="B314" s="4"/>
      <c r="C314" s="4"/>
      <c r="D314" s="4"/>
      <c r="E314" s="4"/>
      <c r="F314" s="4"/>
      <c r="G314" s="4"/>
      <c r="H314" s="4"/>
    </row>
    <row r="315">
      <c r="A315" s="6"/>
      <c r="B315" s="4"/>
      <c r="C315" s="4"/>
      <c r="D315" s="4"/>
      <c r="E315" s="4"/>
      <c r="F315" s="4"/>
      <c r="G315" s="4"/>
      <c r="H315" s="4"/>
    </row>
    <row r="316">
      <c r="A316" s="6"/>
      <c r="B316" s="4"/>
      <c r="C316" s="4"/>
      <c r="D316" s="4"/>
      <c r="E316" s="4"/>
      <c r="F316" s="4"/>
      <c r="G316" s="4"/>
      <c r="H316" s="4"/>
    </row>
    <row r="317">
      <c r="A317" s="6"/>
      <c r="B317" s="4"/>
      <c r="C317" s="4"/>
      <c r="D317" s="4"/>
      <c r="E317" s="4"/>
      <c r="F317" s="4"/>
      <c r="G317" s="4"/>
      <c r="H317" s="4"/>
    </row>
    <row r="318">
      <c r="A318" s="6"/>
      <c r="B318" s="4"/>
      <c r="C318" s="4"/>
      <c r="D318" s="4"/>
      <c r="E318" s="4"/>
      <c r="F318" s="4"/>
      <c r="G318" s="4"/>
      <c r="H318" s="4"/>
    </row>
    <row r="319">
      <c r="A319" s="6"/>
      <c r="B319" s="4"/>
      <c r="C319" s="4"/>
      <c r="D319" s="4"/>
      <c r="E319" s="4"/>
      <c r="F319" s="4"/>
      <c r="G319" s="4"/>
      <c r="H319" s="4"/>
    </row>
    <row r="320">
      <c r="A320" s="6"/>
      <c r="B320" s="4"/>
      <c r="C320" s="4"/>
      <c r="D320" s="4"/>
      <c r="E320" s="4"/>
      <c r="F320" s="4"/>
      <c r="G320" s="4"/>
      <c r="H320" s="4"/>
    </row>
    <row r="321">
      <c r="A321" s="6"/>
      <c r="B321" s="4"/>
      <c r="C321" s="4"/>
      <c r="D321" s="4"/>
      <c r="E321" s="4"/>
      <c r="F321" s="4"/>
      <c r="G321" s="4"/>
      <c r="H321" s="4"/>
    </row>
    <row r="322">
      <c r="A322" s="6"/>
      <c r="B322" s="4"/>
      <c r="C322" s="4"/>
      <c r="D322" s="4"/>
      <c r="E322" s="4"/>
      <c r="F322" s="4"/>
      <c r="G322" s="4"/>
      <c r="H322" s="4"/>
    </row>
    <row r="323">
      <c r="A323" s="6"/>
      <c r="B323" s="4"/>
      <c r="C323" s="4"/>
      <c r="D323" s="4"/>
      <c r="E323" s="4"/>
      <c r="F323" s="4"/>
      <c r="G323" s="4"/>
      <c r="H323" s="4"/>
    </row>
    <row r="324">
      <c r="A324" s="6"/>
      <c r="B324" s="4"/>
      <c r="C324" s="4"/>
      <c r="D324" s="4"/>
      <c r="E324" s="4"/>
      <c r="F324" s="4"/>
      <c r="G324" s="4"/>
      <c r="H324" s="4"/>
    </row>
    <row r="325">
      <c r="A325" s="6"/>
      <c r="B325" s="4"/>
      <c r="C325" s="4"/>
      <c r="D325" s="4"/>
      <c r="E325" s="4"/>
      <c r="F325" s="4"/>
      <c r="G325" s="4"/>
      <c r="H325" s="4"/>
    </row>
    <row r="326">
      <c r="A326" s="6"/>
      <c r="B326" s="4"/>
      <c r="C326" s="4"/>
      <c r="D326" s="4"/>
      <c r="E326" s="4"/>
      <c r="F326" s="4"/>
      <c r="G326" s="4"/>
      <c r="H326" s="4"/>
    </row>
    <row r="327">
      <c r="A327" s="6"/>
      <c r="B327" s="4"/>
      <c r="C327" s="4"/>
      <c r="D327" s="4"/>
      <c r="E327" s="4"/>
      <c r="F327" s="4"/>
      <c r="G327" s="4"/>
      <c r="H327" s="4"/>
    </row>
    <row r="328">
      <c r="A328" s="6"/>
      <c r="B328" s="4"/>
      <c r="C328" s="4"/>
      <c r="D328" s="4"/>
      <c r="E328" s="4"/>
      <c r="F328" s="4"/>
      <c r="G328" s="4"/>
      <c r="H328" s="4"/>
    </row>
    <row r="329">
      <c r="A329" s="6"/>
      <c r="B329" s="4"/>
      <c r="C329" s="4"/>
      <c r="D329" s="4"/>
      <c r="E329" s="4"/>
      <c r="F329" s="4"/>
      <c r="G329" s="4"/>
      <c r="H329" s="4"/>
    </row>
    <row r="330">
      <c r="A330" s="6"/>
      <c r="B330" s="4"/>
      <c r="C330" s="4"/>
      <c r="D330" s="4"/>
      <c r="E330" s="4"/>
      <c r="F330" s="4"/>
      <c r="G330" s="4"/>
      <c r="H330" s="4"/>
    </row>
    <row r="331">
      <c r="A331" s="6"/>
      <c r="B331" s="4"/>
      <c r="C331" s="4"/>
      <c r="D331" s="4"/>
      <c r="E331" s="4"/>
      <c r="F331" s="4"/>
      <c r="G331" s="4"/>
      <c r="H331" s="4"/>
    </row>
    <row r="332">
      <c r="A332" s="6"/>
      <c r="B332" s="4"/>
      <c r="C332" s="4"/>
      <c r="D332" s="4"/>
      <c r="E332" s="4"/>
      <c r="F332" s="4"/>
      <c r="G332" s="4"/>
      <c r="H332" s="4"/>
    </row>
    <row r="333">
      <c r="A333" s="6"/>
      <c r="B333" s="4"/>
      <c r="C333" s="4"/>
      <c r="D333" s="4"/>
      <c r="E333" s="4"/>
      <c r="F333" s="4"/>
      <c r="G333" s="4"/>
      <c r="H333" s="4"/>
    </row>
    <row r="334">
      <c r="A334" s="6"/>
      <c r="B334" s="4"/>
      <c r="C334" s="4"/>
      <c r="D334" s="4"/>
      <c r="E334" s="4"/>
      <c r="F334" s="4"/>
      <c r="G334" s="4"/>
      <c r="H334" s="4"/>
    </row>
    <row r="335">
      <c r="A335" s="6"/>
      <c r="B335" s="4"/>
      <c r="C335" s="4"/>
      <c r="D335" s="4"/>
      <c r="E335" s="4"/>
      <c r="F335" s="4"/>
      <c r="G335" s="4"/>
      <c r="H335" s="4"/>
    </row>
    <row r="336">
      <c r="A336" s="6"/>
      <c r="B336" s="4"/>
      <c r="C336" s="4"/>
      <c r="D336" s="4"/>
      <c r="E336" s="4"/>
      <c r="F336" s="4"/>
      <c r="G336" s="4"/>
      <c r="H336" s="4"/>
    </row>
    <row r="337">
      <c r="A337" s="6"/>
      <c r="B337" s="4"/>
      <c r="C337" s="4"/>
      <c r="D337" s="4"/>
      <c r="E337" s="4"/>
      <c r="F337" s="4"/>
      <c r="G337" s="4"/>
      <c r="H337" s="4"/>
    </row>
    <row r="338">
      <c r="A338" s="6"/>
      <c r="B338" s="4"/>
      <c r="C338" s="4"/>
      <c r="D338" s="4"/>
      <c r="E338" s="4"/>
      <c r="F338" s="4"/>
      <c r="G338" s="4"/>
      <c r="H338" s="4"/>
    </row>
    <row r="339">
      <c r="A339" s="6"/>
      <c r="B339" s="4"/>
      <c r="C339" s="4"/>
      <c r="D339" s="4"/>
      <c r="E339" s="4"/>
      <c r="F339" s="4"/>
      <c r="G339" s="4"/>
      <c r="H339" s="4"/>
    </row>
    <row r="340">
      <c r="A340" s="6"/>
      <c r="B340" s="4"/>
      <c r="C340" s="4"/>
      <c r="D340" s="4"/>
      <c r="E340" s="4"/>
      <c r="F340" s="4"/>
      <c r="G340" s="4"/>
      <c r="H340" s="4"/>
    </row>
    <row r="341">
      <c r="A341" s="6"/>
      <c r="B341" s="4"/>
      <c r="C341" s="4"/>
      <c r="D341" s="4"/>
      <c r="E341" s="4"/>
      <c r="F341" s="4"/>
      <c r="G341" s="4"/>
      <c r="H341" s="4"/>
    </row>
    <row r="342">
      <c r="A342" s="6"/>
      <c r="B342" s="4"/>
      <c r="C342" s="4"/>
      <c r="D342" s="4"/>
      <c r="E342" s="4"/>
      <c r="F342" s="4"/>
      <c r="G342" s="4"/>
      <c r="H342" s="4"/>
    </row>
    <row r="343">
      <c r="A343" s="6"/>
      <c r="B343" s="4"/>
      <c r="C343" s="4"/>
      <c r="D343" s="4"/>
      <c r="E343" s="4"/>
      <c r="F343" s="4"/>
      <c r="G343" s="4"/>
      <c r="H343" s="4"/>
    </row>
    <row r="344">
      <c r="A344" s="6"/>
      <c r="B344" s="4"/>
      <c r="C344" s="4"/>
      <c r="D344" s="4"/>
      <c r="E344" s="4"/>
      <c r="F344" s="4"/>
      <c r="G344" s="4"/>
      <c r="H344" s="4"/>
    </row>
    <row r="345">
      <c r="A345" s="6"/>
      <c r="B345" s="4"/>
      <c r="C345" s="4"/>
      <c r="D345" s="4"/>
      <c r="E345" s="4"/>
      <c r="F345" s="4"/>
      <c r="G345" s="4"/>
      <c r="H345" s="4"/>
    </row>
    <row r="346">
      <c r="A346" s="6"/>
      <c r="B346" s="4"/>
      <c r="C346" s="4"/>
      <c r="D346" s="4"/>
      <c r="E346" s="4"/>
      <c r="F346" s="4"/>
      <c r="G346" s="4"/>
      <c r="H346" s="4"/>
    </row>
    <row r="347">
      <c r="A347" s="6"/>
      <c r="B347" s="4"/>
      <c r="C347" s="4"/>
      <c r="D347" s="4"/>
      <c r="E347" s="4"/>
      <c r="F347" s="4"/>
      <c r="G347" s="4"/>
      <c r="H347" s="4"/>
    </row>
    <row r="348">
      <c r="A348" s="6"/>
      <c r="B348" s="4"/>
      <c r="C348" s="4"/>
      <c r="D348" s="4"/>
      <c r="E348" s="4"/>
      <c r="F348" s="4"/>
      <c r="G348" s="4"/>
      <c r="H348" s="4"/>
    </row>
    <row r="349">
      <c r="A349" s="6"/>
      <c r="B349" s="4"/>
      <c r="C349" s="4"/>
      <c r="D349" s="4"/>
      <c r="E349" s="4"/>
      <c r="F349" s="4"/>
      <c r="G349" s="4"/>
      <c r="H349" s="4"/>
    </row>
    <row r="350">
      <c r="A350" s="6"/>
      <c r="B350" s="4"/>
      <c r="C350" s="4"/>
      <c r="D350" s="4"/>
      <c r="E350" s="4"/>
      <c r="F350" s="4"/>
      <c r="G350" s="4"/>
      <c r="H350" s="4"/>
    </row>
    <row r="351">
      <c r="A351" s="6"/>
      <c r="B351" s="4"/>
      <c r="C351" s="4"/>
      <c r="D351" s="4"/>
      <c r="E351" s="4"/>
      <c r="F351" s="4"/>
      <c r="G351" s="4"/>
      <c r="H351" s="4"/>
    </row>
    <row r="352">
      <c r="A352" s="6"/>
      <c r="B352" s="4"/>
      <c r="C352" s="4"/>
      <c r="D352" s="4"/>
      <c r="E352" s="4"/>
      <c r="F352" s="4"/>
      <c r="G352" s="4"/>
      <c r="H352" s="4"/>
    </row>
    <row r="353">
      <c r="A353" s="6"/>
      <c r="B353" s="4"/>
      <c r="C353" s="4"/>
      <c r="D353" s="4"/>
      <c r="E353" s="4"/>
      <c r="F353" s="4"/>
      <c r="G353" s="4"/>
      <c r="H353" s="4"/>
    </row>
    <row r="354">
      <c r="A354" s="6"/>
      <c r="B354" s="4"/>
      <c r="C354" s="4"/>
      <c r="D354" s="4"/>
      <c r="E354" s="4"/>
      <c r="F354" s="4"/>
      <c r="G354" s="4"/>
      <c r="H354" s="4"/>
    </row>
    <row r="355">
      <c r="A355" s="6"/>
      <c r="B355" s="4"/>
      <c r="C355" s="4"/>
      <c r="D355" s="4"/>
      <c r="E355" s="4"/>
      <c r="F355" s="4"/>
      <c r="G355" s="4"/>
      <c r="H355" s="4"/>
    </row>
    <row r="356">
      <c r="A356" s="6"/>
      <c r="B356" s="4"/>
      <c r="C356" s="4"/>
      <c r="D356" s="4"/>
      <c r="E356" s="4"/>
      <c r="F356" s="4"/>
      <c r="G356" s="4"/>
      <c r="H356" s="4"/>
    </row>
    <row r="357">
      <c r="A357" s="6"/>
      <c r="B357" s="4"/>
      <c r="C357" s="4"/>
      <c r="D357" s="4"/>
      <c r="E357" s="4"/>
      <c r="F357" s="4"/>
      <c r="G357" s="4"/>
      <c r="H357" s="4"/>
    </row>
    <row r="358">
      <c r="A358" s="6"/>
      <c r="B358" s="4"/>
      <c r="C358" s="4"/>
      <c r="D358" s="4"/>
      <c r="E358" s="4"/>
      <c r="F358" s="4"/>
      <c r="G358" s="4"/>
      <c r="H358" s="4"/>
    </row>
    <row r="359">
      <c r="A359" s="6"/>
      <c r="B359" s="4"/>
      <c r="C359" s="4"/>
      <c r="D359" s="4"/>
      <c r="E359" s="4"/>
      <c r="F359" s="4"/>
      <c r="G359" s="4"/>
      <c r="H359" s="4"/>
    </row>
    <row r="360">
      <c r="A360" s="6"/>
      <c r="B360" s="4"/>
      <c r="C360" s="4"/>
      <c r="D360" s="4"/>
      <c r="E360" s="4"/>
      <c r="F360" s="4"/>
      <c r="G360" s="4"/>
      <c r="H360" s="4"/>
    </row>
    <row r="361">
      <c r="A361" s="6"/>
      <c r="B361" s="4"/>
      <c r="C361" s="4"/>
      <c r="D361" s="4"/>
      <c r="E361" s="4"/>
      <c r="F361" s="4"/>
      <c r="G361" s="4"/>
      <c r="H361" s="4"/>
    </row>
    <row r="362">
      <c r="A362" s="6"/>
      <c r="B362" s="4"/>
      <c r="C362" s="4"/>
      <c r="D362" s="4"/>
      <c r="E362" s="4"/>
      <c r="F362" s="4"/>
      <c r="G362" s="4"/>
      <c r="H362" s="4"/>
    </row>
    <row r="363">
      <c r="A363" s="6"/>
      <c r="B363" s="4"/>
      <c r="C363" s="4"/>
      <c r="D363" s="4"/>
      <c r="E363" s="4"/>
      <c r="F363" s="4"/>
      <c r="G363" s="4"/>
      <c r="H363" s="4"/>
    </row>
    <row r="364">
      <c r="A364" s="6"/>
      <c r="B364" s="4"/>
      <c r="C364" s="4"/>
      <c r="D364" s="4"/>
      <c r="E364" s="4"/>
      <c r="F364" s="4"/>
      <c r="G364" s="4"/>
      <c r="H364" s="4"/>
    </row>
    <row r="365">
      <c r="A365" s="6"/>
      <c r="B365" s="4"/>
      <c r="C365" s="4"/>
      <c r="D365" s="4"/>
      <c r="E365" s="4"/>
      <c r="F365" s="4"/>
      <c r="G365" s="4"/>
      <c r="H365" s="4"/>
    </row>
    <row r="366">
      <c r="A366" s="6"/>
      <c r="B366" s="4"/>
      <c r="C366" s="4"/>
      <c r="D366" s="4"/>
      <c r="E366" s="4"/>
      <c r="F366" s="4"/>
      <c r="G366" s="4"/>
      <c r="H366" s="4"/>
    </row>
    <row r="367">
      <c r="A367" s="6"/>
      <c r="B367" s="4"/>
      <c r="C367" s="4"/>
      <c r="D367" s="4"/>
      <c r="E367" s="4"/>
      <c r="F367" s="4"/>
      <c r="G367" s="4"/>
      <c r="H367" s="4"/>
    </row>
    <row r="368">
      <c r="A368" s="6"/>
      <c r="B368" s="4"/>
      <c r="C368" s="4"/>
      <c r="D368" s="4"/>
      <c r="E368" s="4"/>
      <c r="F368" s="4"/>
      <c r="G368" s="4"/>
      <c r="H368" s="4"/>
    </row>
    <row r="369">
      <c r="A369" s="6"/>
      <c r="B369" s="4"/>
      <c r="C369" s="4"/>
      <c r="D369" s="4"/>
      <c r="E369" s="4"/>
      <c r="F369" s="4"/>
      <c r="G369" s="4"/>
      <c r="H369" s="4"/>
    </row>
    <row r="370">
      <c r="A370" s="6"/>
      <c r="B370" s="4"/>
      <c r="C370" s="4"/>
      <c r="D370" s="4"/>
      <c r="E370" s="4"/>
      <c r="F370" s="4"/>
      <c r="G370" s="4"/>
      <c r="H370" s="4"/>
    </row>
    <row r="371">
      <c r="A371" s="6"/>
      <c r="B371" s="4"/>
      <c r="C371" s="4"/>
      <c r="D371" s="4"/>
      <c r="E371" s="4"/>
      <c r="F371" s="4"/>
      <c r="G371" s="4"/>
      <c r="H371" s="4"/>
    </row>
    <row r="372">
      <c r="A372" s="6"/>
      <c r="B372" s="4"/>
      <c r="C372" s="4"/>
      <c r="D372" s="4"/>
      <c r="E372" s="4"/>
      <c r="F372" s="4"/>
      <c r="G372" s="4"/>
      <c r="H372" s="4"/>
    </row>
    <row r="373">
      <c r="A373" s="6"/>
      <c r="B373" s="4"/>
      <c r="C373" s="4"/>
      <c r="D373" s="4"/>
      <c r="E373" s="4"/>
      <c r="F373" s="4"/>
      <c r="G373" s="4"/>
      <c r="H373" s="4"/>
    </row>
    <row r="374">
      <c r="A374" s="6"/>
      <c r="B374" s="4"/>
      <c r="C374" s="4"/>
      <c r="D374" s="4"/>
      <c r="E374" s="4"/>
      <c r="F374" s="4"/>
      <c r="G374" s="4"/>
      <c r="H374" s="4"/>
    </row>
    <row r="375">
      <c r="A375" s="6"/>
      <c r="B375" s="4"/>
      <c r="C375" s="4"/>
      <c r="D375" s="4"/>
      <c r="E375" s="4"/>
      <c r="F375" s="4"/>
      <c r="G375" s="4"/>
      <c r="H375" s="4"/>
    </row>
    <row r="376">
      <c r="A376" s="6"/>
      <c r="B376" s="4"/>
      <c r="C376" s="4"/>
      <c r="D376" s="4"/>
      <c r="E376" s="4"/>
      <c r="F376" s="4"/>
      <c r="G376" s="4"/>
      <c r="H376" s="4"/>
    </row>
    <row r="377">
      <c r="A377" s="6"/>
      <c r="B377" s="4"/>
      <c r="C377" s="4"/>
      <c r="D377" s="4"/>
      <c r="E377" s="4"/>
      <c r="F377" s="4"/>
      <c r="G377" s="4"/>
      <c r="H377" s="4"/>
    </row>
    <row r="378">
      <c r="A378" s="6"/>
      <c r="B378" s="4"/>
      <c r="C378" s="4"/>
      <c r="D378" s="4"/>
      <c r="E378" s="4"/>
      <c r="F378" s="4"/>
      <c r="G378" s="4"/>
      <c r="H378" s="4"/>
    </row>
    <row r="379">
      <c r="A379" s="6"/>
      <c r="B379" s="4"/>
      <c r="C379" s="4"/>
      <c r="D379" s="4"/>
      <c r="E379" s="4"/>
      <c r="F379" s="4"/>
      <c r="G379" s="4"/>
      <c r="H379" s="4"/>
    </row>
    <row r="380">
      <c r="A380" s="6"/>
      <c r="B380" s="4"/>
      <c r="C380" s="4"/>
      <c r="D380" s="4"/>
      <c r="E380" s="4"/>
      <c r="F380" s="4"/>
      <c r="G380" s="4"/>
      <c r="H380" s="4"/>
    </row>
    <row r="381">
      <c r="A381" s="6"/>
      <c r="B381" s="4"/>
      <c r="C381" s="4"/>
      <c r="D381" s="4"/>
      <c r="E381" s="4"/>
      <c r="F381" s="4"/>
      <c r="G381" s="4"/>
      <c r="H381" s="4"/>
    </row>
    <row r="382">
      <c r="A382" s="6"/>
      <c r="B382" s="4"/>
      <c r="C382" s="4"/>
      <c r="D382" s="4"/>
      <c r="E382" s="4"/>
      <c r="F382" s="4"/>
      <c r="G382" s="4"/>
      <c r="H382" s="4"/>
    </row>
    <row r="383">
      <c r="A383" s="6"/>
      <c r="B383" s="4"/>
      <c r="C383" s="4"/>
      <c r="D383" s="4"/>
      <c r="E383" s="4"/>
      <c r="F383" s="4"/>
      <c r="G383" s="4"/>
      <c r="H383" s="4"/>
    </row>
    <row r="384">
      <c r="A384" s="6"/>
      <c r="B384" s="4"/>
      <c r="C384" s="4"/>
      <c r="D384" s="4"/>
      <c r="E384" s="4"/>
      <c r="F384" s="4"/>
      <c r="G384" s="4"/>
      <c r="H384" s="4"/>
    </row>
    <row r="385">
      <c r="A385" s="6"/>
      <c r="B385" s="4"/>
      <c r="C385" s="4"/>
      <c r="D385" s="4"/>
      <c r="E385" s="4"/>
      <c r="F385" s="4"/>
      <c r="G385" s="4"/>
      <c r="H385" s="4"/>
    </row>
    <row r="386">
      <c r="A386" s="6"/>
      <c r="B386" s="4"/>
      <c r="C386" s="4"/>
      <c r="D386" s="4"/>
      <c r="E386" s="4"/>
      <c r="F386" s="4"/>
      <c r="G386" s="4"/>
      <c r="H386" s="4"/>
    </row>
    <row r="387">
      <c r="A387" s="6"/>
      <c r="B387" s="4"/>
      <c r="C387" s="4"/>
      <c r="D387" s="4"/>
      <c r="E387" s="4"/>
      <c r="F387" s="4"/>
      <c r="G387" s="4"/>
      <c r="H387" s="4"/>
    </row>
    <row r="388">
      <c r="A388" s="6"/>
      <c r="B388" s="4"/>
      <c r="C388" s="4"/>
      <c r="D388" s="4"/>
      <c r="E388" s="4"/>
      <c r="F388" s="4"/>
      <c r="G388" s="4"/>
      <c r="H388" s="4"/>
    </row>
    <row r="389">
      <c r="A389" s="6"/>
      <c r="B389" s="4"/>
      <c r="C389" s="4"/>
      <c r="D389" s="4"/>
      <c r="E389" s="4"/>
      <c r="F389" s="4"/>
      <c r="G389" s="4"/>
      <c r="H389" s="4"/>
    </row>
    <row r="390">
      <c r="A390" s="6"/>
      <c r="B390" s="4"/>
      <c r="C390" s="4"/>
      <c r="D390" s="4"/>
      <c r="E390" s="4"/>
      <c r="F390" s="4"/>
      <c r="G390" s="4"/>
      <c r="H390" s="4"/>
    </row>
    <row r="391">
      <c r="A391" s="6"/>
      <c r="B391" s="4"/>
      <c r="C391" s="4"/>
      <c r="D391" s="4"/>
      <c r="E391" s="4"/>
      <c r="F391" s="4"/>
      <c r="G391" s="4"/>
      <c r="H391" s="4"/>
    </row>
    <row r="392">
      <c r="A392" s="6"/>
      <c r="B392" s="4"/>
      <c r="C392" s="4"/>
      <c r="D392" s="4"/>
      <c r="E392" s="4"/>
      <c r="F392" s="4"/>
      <c r="G392" s="4"/>
      <c r="H392" s="4"/>
    </row>
    <row r="393">
      <c r="A393" s="6"/>
      <c r="B393" s="4"/>
      <c r="C393" s="4"/>
      <c r="D393" s="4"/>
      <c r="E393" s="4"/>
      <c r="F393" s="4"/>
      <c r="G393" s="4"/>
      <c r="H393" s="4"/>
    </row>
    <row r="394">
      <c r="A394" s="6"/>
      <c r="B394" s="4"/>
      <c r="C394" s="4"/>
      <c r="D394" s="4"/>
      <c r="E394" s="4"/>
      <c r="F394" s="4"/>
      <c r="G394" s="4"/>
      <c r="H394" s="4"/>
    </row>
    <row r="395">
      <c r="A395" s="6"/>
      <c r="B395" s="4"/>
      <c r="C395" s="4"/>
      <c r="D395" s="4"/>
      <c r="E395" s="4"/>
      <c r="F395" s="4"/>
      <c r="G395" s="4"/>
      <c r="H395" s="4"/>
    </row>
    <row r="396">
      <c r="A396" s="6"/>
      <c r="B396" s="4"/>
      <c r="C396" s="4"/>
      <c r="D396" s="4"/>
      <c r="E396" s="4"/>
      <c r="F396" s="4"/>
      <c r="G396" s="4"/>
      <c r="H396" s="4"/>
    </row>
    <row r="397">
      <c r="A397" s="6"/>
      <c r="B397" s="4"/>
      <c r="C397" s="4"/>
      <c r="D397" s="4"/>
      <c r="E397" s="4"/>
      <c r="F397" s="4"/>
      <c r="G397" s="4"/>
      <c r="H397" s="4"/>
    </row>
    <row r="398">
      <c r="A398" s="6"/>
      <c r="B398" s="4"/>
      <c r="C398" s="4"/>
      <c r="D398" s="4"/>
      <c r="E398" s="4"/>
      <c r="F398" s="4"/>
      <c r="G398" s="4"/>
      <c r="H398" s="4"/>
    </row>
    <row r="399">
      <c r="A399" s="6"/>
      <c r="B399" s="4"/>
      <c r="C399" s="4"/>
      <c r="D399" s="4"/>
      <c r="E399" s="4"/>
      <c r="F399" s="4"/>
      <c r="G399" s="4"/>
      <c r="H399" s="4"/>
    </row>
    <row r="400">
      <c r="A400" s="6"/>
      <c r="B400" s="4"/>
      <c r="C400" s="4"/>
      <c r="D400" s="4"/>
      <c r="E400" s="4"/>
      <c r="F400" s="4"/>
      <c r="G400" s="4"/>
      <c r="H400" s="4"/>
    </row>
    <row r="401">
      <c r="A401" s="6"/>
      <c r="B401" s="4"/>
      <c r="C401" s="4"/>
      <c r="D401" s="4"/>
      <c r="E401" s="4"/>
      <c r="F401" s="4"/>
      <c r="G401" s="4"/>
      <c r="H401" s="4"/>
    </row>
    <row r="402">
      <c r="A402" s="6"/>
      <c r="B402" s="4"/>
      <c r="C402" s="4"/>
      <c r="D402" s="4"/>
      <c r="E402" s="4"/>
      <c r="F402" s="4"/>
      <c r="G402" s="4"/>
      <c r="H402" s="4"/>
    </row>
    <row r="403">
      <c r="A403" s="6"/>
      <c r="B403" s="4"/>
      <c r="C403" s="4"/>
      <c r="D403" s="4"/>
      <c r="E403" s="4"/>
      <c r="F403" s="4"/>
      <c r="G403" s="4"/>
      <c r="H403" s="4"/>
    </row>
    <row r="404">
      <c r="A404" s="6"/>
      <c r="B404" s="4"/>
      <c r="C404" s="4"/>
      <c r="D404" s="4"/>
      <c r="E404" s="4"/>
      <c r="F404" s="4"/>
      <c r="G404" s="4"/>
      <c r="H404" s="4"/>
    </row>
    <row r="405">
      <c r="A405" s="6"/>
      <c r="B405" s="4"/>
      <c r="C405" s="4"/>
      <c r="D405" s="4"/>
      <c r="E405" s="4"/>
      <c r="F405" s="4"/>
      <c r="G405" s="4"/>
      <c r="H405" s="4"/>
    </row>
    <row r="406">
      <c r="A406" s="6"/>
      <c r="B406" s="4"/>
      <c r="C406" s="4"/>
      <c r="D406" s="4"/>
      <c r="E406" s="4"/>
      <c r="F406" s="4"/>
      <c r="G406" s="4"/>
      <c r="H406" s="4"/>
    </row>
    <row r="407">
      <c r="A407" s="6"/>
      <c r="B407" s="4"/>
      <c r="C407" s="4"/>
      <c r="D407" s="4"/>
      <c r="E407" s="4"/>
      <c r="F407" s="4"/>
      <c r="G407" s="4"/>
      <c r="H407" s="4"/>
    </row>
    <row r="408">
      <c r="A408" s="6"/>
      <c r="B408" s="4"/>
      <c r="C408" s="4"/>
      <c r="D408" s="4"/>
      <c r="E408" s="4"/>
      <c r="F408" s="4"/>
      <c r="G408" s="4"/>
      <c r="H408" s="4"/>
    </row>
    <row r="409">
      <c r="A409" s="6"/>
      <c r="B409" s="4"/>
      <c r="C409" s="4"/>
      <c r="D409" s="4"/>
      <c r="E409" s="4"/>
      <c r="F409" s="4"/>
      <c r="G409" s="4"/>
      <c r="H409" s="4"/>
    </row>
    <row r="410">
      <c r="A410" s="6"/>
      <c r="B410" s="4"/>
      <c r="C410" s="4"/>
      <c r="D410" s="4"/>
      <c r="E410" s="4"/>
      <c r="F410" s="4"/>
      <c r="G410" s="4"/>
      <c r="H410" s="4"/>
    </row>
    <row r="411">
      <c r="A411" s="6"/>
      <c r="B411" s="4"/>
      <c r="C411" s="4"/>
      <c r="D411" s="4"/>
      <c r="E411" s="4"/>
      <c r="F411" s="4"/>
      <c r="G411" s="4"/>
      <c r="H411" s="4"/>
    </row>
    <row r="412">
      <c r="A412" s="6"/>
      <c r="B412" s="4"/>
      <c r="C412" s="4"/>
      <c r="D412" s="4"/>
      <c r="E412" s="4"/>
      <c r="F412" s="4"/>
      <c r="G412" s="4"/>
      <c r="H412" s="4"/>
    </row>
    <row r="413">
      <c r="A413" s="6"/>
      <c r="B413" s="4"/>
      <c r="C413" s="4"/>
      <c r="D413" s="4"/>
      <c r="E413" s="4"/>
      <c r="F413" s="4"/>
      <c r="G413" s="4"/>
      <c r="H413" s="4"/>
    </row>
    <row r="414">
      <c r="A414" s="6"/>
      <c r="B414" s="4"/>
      <c r="C414" s="4"/>
      <c r="D414" s="4"/>
      <c r="E414" s="4"/>
      <c r="F414" s="4"/>
      <c r="G414" s="4"/>
      <c r="H414" s="4"/>
    </row>
    <row r="415">
      <c r="A415" s="6"/>
      <c r="B415" s="4"/>
      <c r="C415" s="4"/>
      <c r="D415" s="4"/>
      <c r="E415" s="4"/>
      <c r="F415" s="4"/>
      <c r="G415" s="4"/>
      <c r="H415" s="4"/>
    </row>
    <row r="416">
      <c r="A416" s="6"/>
      <c r="B416" s="4"/>
      <c r="C416" s="4"/>
      <c r="D416" s="4"/>
      <c r="E416" s="4"/>
      <c r="F416" s="4"/>
      <c r="G416" s="4"/>
      <c r="H416" s="4"/>
    </row>
    <row r="417">
      <c r="A417" s="6"/>
      <c r="B417" s="4"/>
      <c r="C417" s="4"/>
      <c r="D417" s="4"/>
      <c r="E417" s="4"/>
      <c r="F417" s="4"/>
      <c r="G417" s="4"/>
      <c r="H417" s="4"/>
    </row>
    <row r="418">
      <c r="A418" s="6"/>
      <c r="B418" s="4"/>
      <c r="C418" s="4"/>
      <c r="D418" s="4"/>
      <c r="E418" s="4"/>
      <c r="F418" s="4"/>
      <c r="G418" s="4"/>
      <c r="H418" s="4"/>
    </row>
    <row r="419">
      <c r="A419" s="6"/>
      <c r="B419" s="4"/>
      <c r="C419" s="4"/>
      <c r="D419" s="4"/>
      <c r="E419" s="4"/>
      <c r="F419" s="4"/>
      <c r="G419" s="4"/>
      <c r="H419" s="4"/>
    </row>
    <row r="420">
      <c r="A420" s="6"/>
      <c r="B420" s="4"/>
      <c r="C420" s="4"/>
      <c r="D420" s="4"/>
      <c r="E420" s="4"/>
      <c r="F420" s="4"/>
      <c r="G420" s="4"/>
      <c r="H420" s="4"/>
    </row>
    <row r="421">
      <c r="A421" s="6"/>
      <c r="B421" s="4"/>
      <c r="C421" s="4"/>
      <c r="D421" s="4"/>
      <c r="E421" s="4"/>
      <c r="F421" s="4"/>
      <c r="G421" s="4"/>
      <c r="H421" s="4"/>
    </row>
    <row r="422">
      <c r="A422" s="6"/>
      <c r="B422" s="4"/>
      <c r="C422" s="4"/>
      <c r="D422" s="4"/>
      <c r="E422" s="4"/>
      <c r="F422" s="4"/>
      <c r="G422" s="4"/>
      <c r="H422" s="4"/>
    </row>
    <row r="423">
      <c r="A423" s="6"/>
      <c r="B423" s="4"/>
      <c r="C423" s="4"/>
      <c r="D423" s="4"/>
      <c r="E423" s="4"/>
      <c r="F423" s="4"/>
      <c r="G423" s="4"/>
      <c r="H423" s="4"/>
    </row>
    <row r="424">
      <c r="A424" s="6"/>
      <c r="B424" s="4"/>
      <c r="C424" s="4"/>
      <c r="D424" s="4"/>
      <c r="E424" s="4"/>
      <c r="F424" s="4"/>
      <c r="G424" s="4"/>
      <c r="H424" s="4"/>
    </row>
    <row r="425">
      <c r="A425" s="6"/>
      <c r="B425" s="4"/>
      <c r="C425" s="4"/>
      <c r="D425" s="4"/>
      <c r="E425" s="4"/>
      <c r="F425" s="4"/>
      <c r="G425" s="4"/>
      <c r="H425" s="4"/>
    </row>
    <row r="426">
      <c r="A426" s="6"/>
      <c r="B426" s="4"/>
      <c r="C426" s="4"/>
      <c r="D426" s="4"/>
      <c r="E426" s="4"/>
      <c r="F426" s="4"/>
      <c r="G426" s="4"/>
      <c r="H426" s="4"/>
    </row>
    <row r="427">
      <c r="A427" s="6"/>
      <c r="B427" s="4"/>
      <c r="C427" s="4"/>
      <c r="D427" s="4"/>
      <c r="E427" s="4"/>
      <c r="F427" s="4"/>
      <c r="G427" s="4"/>
      <c r="H427" s="4"/>
    </row>
    <row r="428">
      <c r="A428" s="6"/>
      <c r="B428" s="4"/>
      <c r="C428" s="4"/>
      <c r="D428" s="4"/>
      <c r="E428" s="4"/>
      <c r="F428" s="4"/>
      <c r="G428" s="4"/>
      <c r="H428" s="4"/>
    </row>
    <row r="429">
      <c r="A429" s="6"/>
      <c r="B429" s="4"/>
      <c r="C429" s="4"/>
      <c r="D429" s="4"/>
      <c r="E429" s="4"/>
      <c r="F429" s="4"/>
      <c r="G429" s="4"/>
      <c r="H429" s="4"/>
    </row>
    <row r="430">
      <c r="A430" s="6"/>
      <c r="B430" s="4"/>
      <c r="C430" s="4"/>
      <c r="D430" s="4"/>
      <c r="E430" s="4"/>
      <c r="F430" s="4"/>
      <c r="G430" s="4"/>
      <c r="H430" s="4"/>
    </row>
    <row r="431">
      <c r="A431" s="6"/>
      <c r="B431" s="4"/>
      <c r="C431" s="4"/>
      <c r="D431" s="4"/>
      <c r="E431" s="4"/>
      <c r="F431" s="4"/>
      <c r="G431" s="4"/>
      <c r="H431" s="4"/>
    </row>
    <row r="432">
      <c r="A432" s="6"/>
      <c r="B432" s="4"/>
      <c r="C432" s="4"/>
      <c r="D432" s="4"/>
      <c r="E432" s="4"/>
      <c r="F432" s="4"/>
      <c r="G432" s="4"/>
      <c r="H432" s="4"/>
    </row>
    <row r="433">
      <c r="A433" s="6"/>
      <c r="B433" s="4"/>
      <c r="C433" s="4"/>
      <c r="D433" s="4"/>
      <c r="E433" s="4"/>
      <c r="F433" s="4"/>
      <c r="G433" s="4"/>
      <c r="H433" s="4"/>
    </row>
    <row r="434">
      <c r="A434" s="6"/>
      <c r="B434" s="4"/>
      <c r="C434" s="4"/>
      <c r="D434" s="4"/>
      <c r="E434" s="4"/>
      <c r="F434" s="4"/>
      <c r="G434" s="4"/>
      <c r="H434" s="4"/>
    </row>
    <row r="435">
      <c r="A435" s="6"/>
      <c r="B435" s="4"/>
      <c r="C435" s="4"/>
      <c r="D435" s="4"/>
      <c r="E435" s="4"/>
      <c r="F435" s="4"/>
      <c r="G435" s="4"/>
      <c r="H435" s="4"/>
    </row>
    <row r="436">
      <c r="A436" s="6"/>
      <c r="B436" s="4"/>
      <c r="C436" s="4"/>
      <c r="D436" s="4"/>
      <c r="E436" s="4"/>
      <c r="F436" s="4"/>
      <c r="G436" s="4"/>
      <c r="H436" s="4"/>
    </row>
    <row r="437">
      <c r="A437" s="6"/>
      <c r="B437" s="4"/>
      <c r="C437" s="4"/>
      <c r="D437" s="4"/>
      <c r="E437" s="4"/>
      <c r="F437" s="4"/>
      <c r="G437" s="4"/>
      <c r="H437" s="4"/>
    </row>
    <row r="438">
      <c r="A438" s="6"/>
      <c r="B438" s="4"/>
      <c r="C438" s="4"/>
      <c r="D438" s="4"/>
      <c r="E438" s="4"/>
      <c r="F438" s="4"/>
      <c r="G438" s="4"/>
      <c r="H438" s="4"/>
    </row>
    <row r="439">
      <c r="A439" s="6"/>
      <c r="B439" s="4"/>
      <c r="C439" s="4"/>
      <c r="D439" s="4"/>
      <c r="E439" s="4"/>
      <c r="F439" s="4"/>
      <c r="G439" s="4"/>
      <c r="H439" s="4"/>
    </row>
    <row r="440">
      <c r="A440" s="6"/>
      <c r="B440" s="4"/>
      <c r="C440" s="4"/>
      <c r="D440" s="4"/>
      <c r="E440" s="4"/>
      <c r="F440" s="4"/>
      <c r="G440" s="4"/>
      <c r="H440" s="4"/>
    </row>
    <row r="441">
      <c r="A441" s="6"/>
      <c r="B441" s="4"/>
      <c r="C441" s="4"/>
      <c r="D441" s="4"/>
      <c r="E441" s="4"/>
      <c r="F441" s="4"/>
      <c r="G441" s="4"/>
      <c r="H441" s="4"/>
    </row>
    <row r="442">
      <c r="A442" s="6"/>
      <c r="B442" s="4"/>
      <c r="C442" s="4"/>
      <c r="D442" s="4"/>
      <c r="E442" s="4"/>
      <c r="F442" s="4"/>
      <c r="G442" s="4"/>
      <c r="H442" s="4"/>
    </row>
    <row r="443">
      <c r="A443" s="6"/>
      <c r="B443" s="4"/>
      <c r="C443" s="4"/>
      <c r="D443" s="4"/>
      <c r="E443" s="4"/>
      <c r="F443" s="4"/>
      <c r="G443" s="4"/>
      <c r="H443" s="4"/>
    </row>
    <row r="444">
      <c r="A444" s="6"/>
      <c r="B444" s="4"/>
      <c r="C444" s="4"/>
      <c r="D444" s="4"/>
      <c r="E444" s="4"/>
      <c r="F444" s="4"/>
      <c r="G444" s="4"/>
      <c r="H444" s="4"/>
    </row>
    <row r="445">
      <c r="A445" s="6"/>
      <c r="B445" s="4"/>
      <c r="C445" s="4"/>
      <c r="D445" s="4"/>
      <c r="E445" s="4"/>
      <c r="F445" s="4"/>
      <c r="G445" s="4"/>
      <c r="H445" s="4"/>
    </row>
    <row r="446">
      <c r="A446" s="6"/>
      <c r="B446" s="4"/>
      <c r="C446" s="4"/>
      <c r="D446" s="4"/>
      <c r="E446" s="4"/>
      <c r="F446" s="4"/>
      <c r="G446" s="4"/>
      <c r="H446" s="4"/>
    </row>
    <row r="447">
      <c r="A447" s="6"/>
      <c r="B447" s="4"/>
      <c r="C447" s="4"/>
      <c r="D447" s="4"/>
      <c r="E447" s="4"/>
      <c r="F447" s="4"/>
      <c r="G447" s="4"/>
      <c r="H447" s="4"/>
    </row>
    <row r="448">
      <c r="A448" s="6"/>
      <c r="B448" s="4"/>
      <c r="C448" s="4"/>
      <c r="D448" s="4"/>
      <c r="E448" s="4"/>
      <c r="F448" s="4"/>
      <c r="G448" s="4"/>
      <c r="H448" s="4"/>
    </row>
    <row r="449">
      <c r="A449" s="6"/>
      <c r="B449" s="4"/>
      <c r="C449" s="4"/>
      <c r="D449" s="4"/>
      <c r="E449" s="4"/>
      <c r="F449" s="4"/>
      <c r="G449" s="4"/>
      <c r="H449" s="4"/>
    </row>
    <row r="450">
      <c r="A450" s="6"/>
      <c r="B450" s="4"/>
      <c r="C450" s="4"/>
      <c r="D450" s="4"/>
      <c r="E450" s="4"/>
      <c r="F450" s="4"/>
      <c r="G450" s="4"/>
      <c r="H450" s="4"/>
    </row>
    <row r="451">
      <c r="A451" s="6"/>
      <c r="B451" s="4"/>
      <c r="C451" s="4"/>
      <c r="D451" s="4"/>
      <c r="E451" s="4"/>
      <c r="F451" s="4"/>
      <c r="G451" s="4"/>
      <c r="H451" s="4"/>
    </row>
    <row r="452">
      <c r="A452" s="6"/>
      <c r="B452" s="4"/>
      <c r="C452" s="4"/>
      <c r="D452" s="4"/>
      <c r="E452" s="4"/>
      <c r="F452" s="4"/>
      <c r="G452" s="4"/>
      <c r="H452" s="4"/>
    </row>
    <row r="453">
      <c r="A453" s="6"/>
      <c r="B453" s="4"/>
      <c r="C453" s="4"/>
      <c r="D453" s="4"/>
      <c r="E453" s="4"/>
      <c r="F453" s="4"/>
      <c r="G453" s="4"/>
      <c r="H453" s="4"/>
    </row>
    <row r="454">
      <c r="A454" s="6"/>
      <c r="B454" s="4"/>
      <c r="C454" s="4"/>
      <c r="D454" s="4"/>
      <c r="E454" s="4"/>
      <c r="F454" s="4"/>
      <c r="G454" s="4"/>
      <c r="H454" s="4"/>
    </row>
    <row r="455">
      <c r="A455" s="6"/>
      <c r="B455" s="4"/>
      <c r="C455" s="4"/>
      <c r="D455" s="4"/>
      <c r="E455" s="4"/>
      <c r="F455" s="4"/>
      <c r="G455" s="4"/>
      <c r="H455" s="4"/>
    </row>
    <row r="456">
      <c r="A456" s="6"/>
      <c r="B456" s="4"/>
      <c r="C456" s="4"/>
      <c r="D456" s="4"/>
      <c r="E456" s="4"/>
      <c r="F456" s="4"/>
      <c r="G456" s="4"/>
      <c r="H456" s="4"/>
    </row>
    <row r="457">
      <c r="A457" s="6"/>
      <c r="B457" s="4"/>
      <c r="C457" s="4"/>
      <c r="D457" s="4"/>
      <c r="E457" s="4"/>
      <c r="F457" s="4"/>
      <c r="G457" s="4"/>
      <c r="H457" s="4"/>
    </row>
    <row r="458">
      <c r="A458" s="6"/>
      <c r="B458" s="4"/>
      <c r="C458" s="4"/>
      <c r="D458" s="4"/>
      <c r="E458" s="4"/>
      <c r="F458" s="4"/>
      <c r="G458" s="4"/>
      <c r="H458" s="4"/>
    </row>
    <row r="459">
      <c r="A459" s="6"/>
      <c r="B459" s="4"/>
      <c r="C459" s="4"/>
      <c r="D459" s="4"/>
      <c r="E459" s="4"/>
      <c r="F459" s="4"/>
      <c r="G459" s="4"/>
      <c r="H459" s="4"/>
    </row>
    <row r="460">
      <c r="A460" s="6"/>
      <c r="B460" s="4"/>
      <c r="C460" s="4"/>
      <c r="D460" s="4"/>
      <c r="E460" s="4"/>
      <c r="F460" s="4"/>
      <c r="G460" s="4"/>
      <c r="H460" s="4"/>
    </row>
    <row r="461">
      <c r="A461" s="6"/>
      <c r="B461" s="4"/>
      <c r="C461" s="4"/>
      <c r="D461" s="4"/>
      <c r="E461" s="4"/>
      <c r="F461" s="4"/>
      <c r="G461" s="4"/>
      <c r="H461" s="4"/>
    </row>
    <row r="462">
      <c r="A462" s="6"/>
      <c r="B462" s="4"/>
      <c r="C462" s="4"/>
      <c r="D462" s="4"/>
      <c r="E462" s="4"/>
      <c r="F462" s="4"/>
      <c r="G462" s="4"/>
      <c r="H462" s="4"/>
    </row>
    <row r="463">
      <c r="A463" s="6"/>
      <c r="B463" s="4"/>
      <c r="C463" s="4"/>
      <c r="D463" s="4"/>
      <c r="E463" s="4"/>
      <c r="F463" s="4"/>
      <c r="G463" s="4"/>
      <c r="H463" s="4"/>
    </row>
    <row r="464">
      <c r="A464" s="6"/>
      <c r="B464" s="4"/>
      <c r="C464" s="4"/>
      <c r="D464" s="4"/>
      <c r="E464" s="4"/>
      <c r="F464" s="4"/>
      <c r="G464" s="4"/>
      <c r="H464" s="4"/>
    </row>
    <row r="465">
      <c r="A465" s="6"/>
      <c r="B465" s="4"/>
      <c r="C465" s="4"/>
      <c r="D465" s="4"/>
      <c r="E465" s="4"/>
      <c r="F465" s="4"/>
      <c r="G465" s="4"/>
      <c r="H465" s="4"/>
    </row>
    <row r="466">
      <c r="A466" s="6"/>
      <c r="B466" s="4"/>
      <c r="C466" s="4"/>
      <c r="D466" s="4"/>
      <c r="E466" s="4"/>
      <c r="F466" s="4"/>
      <c r="G466" s="4"/>
      <c r="H466" s="4"/>
    </row>
    <row r="467">
      <c r="A467" s="6"/>
      <c r="B467" s="4"/>
      <c r="C467" s="4"/>
      <c r="D467" s="4"/>
      <c r="E467" s="4"/>
      <c r="F467" s="4"/>
      <c r="G467" s="4"/>
      <c r="H467" s="4"/>
    </row>
    <row r="468">
      <c r="A468" s="6"/>
      <c r="B468" s="4"/>
      <c r="C468" s="4"/>
      <c r="D468" s="4"/>
      <c r="E468" s="4"/>
      <c r="F468" s="4"/>
      <c r="G468" s="4"/>
      <c r="H468" s="4"/>
    </row>
    <row r="469">
      <c r="A469" s="6"/>
      <c r="B469" s="4"/>
      <c r="C469" s="4"/>
      <c r="D469" s="4"/>
      <c r="E469" s="4"/>
      <c r="F469" s="4"/>
      <c r="G469" s="4"/>
      <c r="H469" s="4"/>
    </row>
    <row r="470">
      <c r="A470" s="6"/>
      <c r="B470" s="4"/>
      <c r="C470" s="4"/>
      <c r="D470" s="4"/>
      <c r="E470" s="4"/>
      <c r="F470" s="4"/>
      <c r="G470" s="4"/>
      <c r="H470" s="4"/>
    </row>
    <row r="471">
      <c r="A471" s="6"/>
      <c r="B471" s="4"/>
      <c r="C471" s="4"/>
      <c r="D471" s="4"/>
      <c r="E471" s="4"/>
      <c r="F471" s="4"/>
      <c r="G471" s="4"/>
      <c r="H471" s="4"/>
    </row>
    <row r="472">
      <c r="A472" s="6"/>
      <c r="B472" s="4"/>
      <c r="C472" s="4"/>
      <c r="D472" s="4"/>
      <c r="E472" s="4"/>
      <c r="F472" s="4"/>
      <c r="G472" s="4"/>
      <c r="H472" s="4"/>
    </row>
    <row r="473">
      <c r="A473" s="6"/>
      <c r="B473" s="4"/>
      <c r="C473" s="4"/>
      <c r="D473" s="4"/>
      <c r="E473" s="4"/>
      <c r="F473" s="4"/>
      <c r="G473" s="4"/>
      <c r="H473" s="4"/>
    </row>
    <row r="474">
      <c r="A474" s="6"/>
      <c r="B474" s="4"/>
      <c r="C474" s="4"/>
      <c r="D474" s="4"/>
      <c r="E474" s="4"/>
      <c r="F474" s="4"/>
      <c r="G474" s="4"/>
      <c r="H474" s="4"/>
    </row>
    <row r="475">
      <c r="A475" s="6"/>
      <c r="B475" s="4"/>
      <c r="C475" s="4"/>
      <c r="D475" s="4"/>
      <c r="E475" s="4"/>
      <c r="F475" s="4"/>
      <c r="G475" s="4"/>
      <c r="H475" s="4"/>
    </row>
    <row r="476">
      <c r="A476" s="6"/>
      <c r="B476" s="4"/>
      <c r="C476" s="4"/>
      <c r="D476" s="4"/>
      <c r="E476" s="4"/>
      <c r="F476" s="4"/>
      <c r="G476" s="4"/>
      <c r="H476" s="4"/>
    </row>
    <row r="477">
      <c r="A477" s="6"/>
      <c r="B477" s="4"/>
      <c r="C477" s="4"/>
      <c r="D477" s="4"/>
      <c r="E477" s="4"/>
      <c r="F477" s="4"/>
      <c r="G477" s="4"/>
      <c r="H477" s="4"/>
    </row>
    <row r="478">
      <c r="A478" s="6"/>
      <c r="B478" s="4"/>
      <c r="C478" s="4"/>
      <c r="D478" s="4"/>
      <c r="E478" s="4"/>
      <c r="F478" s="4"/>
      <c r="G478" s="4"/>
      <c r="H478" s="4"/>
    </row>
    <row r="479">
      <c r="A479" s="6"/>
      <c r="B479" s="4"/>
      <c r="C479" s="4"/>
      <c r="D479" s="4"/>
      <c r="E479" s="4"/>
      <c r="F479" s="4"/>
      <c r="G479" s="4"/>
      <c r="H479" s="4"/>
    </row>
    <row r="480">
      <c r="A480" s="6"/>
      <c r="B480" s="4"/>
      <c r="C480" s="4"/>
      <c r="D480" s="4"/>
      <c r="E480" s="4"/>
      <c r="F480" s="4"/>
      <c r="G480" s="4"/>
      <c r="H480" s="4"/>
    </row>
    <row r="481">
      <c r="A481" s="6"/>
      <c r="B481" s="4"/>
      <c r="C481" s="4"/>
      <c r="D481" s="4"/>
      <c r="E481" s="4"/>
      <c r="F481" s="4"/>
      <c r="G481" s="4"/>
      <c r="H481" s="4"/>
    </row>
    <row r="482">
      <c r="A482" s="6"/>
      <c r="B482" s="4"/>
      <c r="C482" s="4"/>
      <c r="D482" s="4"/>
      <c r="E482" s="4"/>
      <c r="F482" s="4"/>
      <c r="G482" s="4"/>
      <c r="H482" s="4"/>
    </row>
    <row r="483">
      <c r="A483" s="6"/>
      <c r="B483" s="4"/>
      <c r="C483" s="4"/>
      <c r="D483" s="4"/>
      <c r="E483" s="4"/>
      <c r="F483" s="4"/>
      <c r="G483" s="4"/>
      <c r="H483" s="4"/>
    </row>
    <row r="484">
      <c r="A484" s="6"/>
      <c r="B484" s="4"/>
      <c r="C484" s="4"/>
      <c r="D484" s="4"/>
      <c r="E484" s="4"/>
      <c r="F484" s="4"/>
      <c r="G484" s="4"/>
      <c r="H484" s="4"/>
    </row>
    <row r="485">
      <c r="A485" s="6"/>
      <c r="B485" s="4"/>
      <c r="C485" s="4"/>
      <c r="D485" s="4"/>
      <c r="E485" s="4"/>
      <c r="F485" s="4"/>
      <c r="G485" s="4"/>
      <c r="H485" s="4"/>
    </row>
    <row r="486">
      <c r="A486" s="6"/>
      <c r="B486" s="4"/>
      <c r="C486" s="4"/>
      <c r="D486" s="4"/>
      <c r="E486" s="4"/>
      <c r="F486" s="4"/>
      <c r="G486" s="4"/>
      <c r="H486" s="4"/>
    </row>
    <row r="487">
      <c r="A487" s="6"/>
      <c r="B487" s="4"/>
      <c r="C487" s="4"/>
      <c r="D487" s="4"/>
      <c r="E487" s="4"/>
      <c r="F487" s="4"/>
      <c r="G487" s="4"/>
      <c r="H487" s="4"/>
    </row>
    <row r="488">
      <c r="A488" s="6"/>
      <c r="B488" s="4"/>
      <c r="C488" s="4"/>
      <c r="D488" s="4"/>
      <c r="E488" s="4"/>
      <c r="F488" s="4"/>
      <c r="G488" s="4"/>
      <c r="H488" s="4"/>
    </row>
    <row r="489">
      <c r="A489" s="6"/>
      <c r="B489" s="4"/>
      <c r="C489" s="4"/>
      <c r="D489" s="4"/>
      <c r="E489" s="4"/>
      <c r="F489" s="4"/>
      <c r="G489" s="4"/>
      <c r="H489" s="4"/>
    </row>
    <row r="490">
      <c r="A490" s="6"/>
      <c r="B490" s="4"/>
      <c r="C490" s="4"/>
      <c r="D490" s="4"/>
      <c r="E490" s="4"/>
      <c r="F490" s="4"/>
      <c r="G490" s="4"/>
      <c r="H490" s="4"/>
    </row>
    <row r="491">
      <c r="A491" s="6"/>
      <c r="B491" s="4"/>
      <c r="C491" s="4"/>
      <c r="D491" s="4"/>
      <c r="E491" s="4"/>
      <c r="F491" s="4"/>
      <c r="G491" s="4"/>
      <c r="H491" s="4"/>
    </row>
    <row r="492">
      <c r="A492" s="6"/>
      <c r="B492" s="4"/>
      <c r="C492" s="4"/>
      <c r="D492" s="4"/>
      <c r="E492" s="4"/>
      <c r="F492" s="4"/>
      <c r="G492" s="4"/>
      <c r="H492" s="4"/>
    </row>
    <row r="493">
      <c r="A493" s="6"/>
      <c r="B493" s="4"/>
      <c r="C493" s="4"/>
      <c r="D493" s="4"/>
      <c r="E493" s="4"/>
      <c r="F493" s="4"/>
      <c r="G493" s="4"/>
      <c r="H493" s="4"/>
    </row>
    <row r="494">
      <c r="A494" s="6"/>
      <c r="B494" s="4"/>
      <c r="C494" s="4"/>
      <c r="D494" s="4"/>
      <c r="E494" s="4"/>
      <c r="F494" s="4"/>
      <c r="G494" s="4"/>
      <c r="H494" s="4"/>
    </row>
    <row r="495">
      <c r="A495" s="6"/>
      <c r="B495" s="4"/>
      <c r="C495" s="4"/>
      <c r="D495" s="4"/>
      <c r="E495" s="4"/>
      <c r="F495" s="4"/>
      <c r="G495" s="4"/>
      <c r="H495" s="4"/>
    </row>
    <row r="496">
      <c r="A496" s="6"/>
      <c r="B496" s="4"/>
      <c r="C496" s="4"/>
      <c r="D496" s="4"/>
      <c r="E496" s="4"/>
      <c r="F496" s="4"/>
      <c r="G496" s="4"/>
      <c r="H496" s="4"/>
    </row>
    <row r="497">
      <c r="A497" s="6"/>
      <c r="B497" s="4"/>
      <c r="C497" s="4"/>
      <c r="D497" s="4"/>
      <c r="E497" s="4"/>
      <c r="F497" s="4"/>
      <c r="G497" s="4"/>
      <c r="H497" s="4"/>
    </row>
    <row r="498">
      <c r="A498" s="6"/>
      <c r="B498" s="4"/>
      <c r="C498" s="4"/>
      <c r="D498" s="4"/>
      <c r="E498" s="4"/>
      <c r="F498" s="4"/>
      <c r="G498" s="4"/>
      <c r="H498" s="4"/>
    </row>
    <row r="499">
      <c r="A499" s="6"/>
      <c r="B499" s="4"/>
      <c r="C499" s="4"/>
      <c r="D499" s="4"/>
      <c r="E499" s="4"/>
      <c r="F499" s="4"/>
      <c r="G499" s="4"/>
      <c r="H499" s="4"/>
    </row>
    <row r="500">
      <c r="A500" s="6"/>
      <c r="B500" s="4"/>
      <c r="C500" s="4"/>
      <c r="D500" s="4"/>
      <c r="E500" s="4"/>
      <c r="F500" s="4"/>
      <c r="G500" s="4"/>
      <c r="H500" s="4"/>
    </row>
    <row r="501">
      <c r="A501" s="6"/>
      <c r="B501" s="4"/>
      <c r="C501" s="4"/>
      <c r="D501" s="4"/>
      <c r="E501" s="4"/>
      <c r="F501" s="4"/>
      <c r="G501" s="4"/>
      <c r="H501" s="4"/>
    </row>
    <row r="502">
      <c r="A502" s="6"/>
      <c r="B502" s="4"/>
      <c r="C502" s="4"/>
      <c r="D502" s="4"/>
      <c r="E502" s="4"/>
      <c r="F502" s="4"/>
      <c r="G502" s="4"/>
      <c r="H502" s="4"/>
    </row>
    <row r="503">
      <c r="A503" s="6"/>
      <c r="B503" s="4"/>
      <c r="C503" s="4"/>
      <c r="D503" s="4"/>
      <c r="E503" s="4"/>
      <c r="F503" s="4"/>
      <c r="G503" s="4"/>
      <c r="H503" s="4"/>
    </row>
    <row r="504">
      <c r="A504" s="6"/>
      <c r="B504" s="4"/>
      <c r="C504" s="4"/>
      <c r="D504" s="4"/>
      <c r="E504" s="4"/>
      <c r="F504" s="4"/>
      <c r="G504" s="4"/>
      <c r="H504" s="4"/>
    </row>
    <row r="505">
      <c r="A505" s="6"/>
      <c r="B505" s="4"/>
      <c r="C505" s="4"/>
      <c r="D505" s="4"/>
      <c r="E505" s="4"/>
      <c r="F505" s="4"/>
      <c r="G505" s="4"/>
      <c r="H505" s="4"/>
    </row>
    <row r="506">
      <c r="A506" s="6"/>
      <c r="B506" s="4"/>
      <c r="C506" s="4"/>
      <c r="D506" s="4"/>
      <c r="E506" s="4"/>
      <c r="F506" s="4"/>
      <c r="G506" s="4"/>
      <c r="H506" s="4"/>
    </row>
    <row r="507">
      <c r="A507" s="6"/>
      <c r="B507" s="4"/>
      <c r="C507" s="4"/>
      <c r="D507" s="4"/>
      <c r="E507" s="4"/>
      <c r="F507" s="4"/>
      <c r="G507" s="4"/>
      <c r="H507" s="4"/>
    </row>
    <row r="508">
      <c r="A508" s="6"/>
      <c r="B508" s="4"/>
      <c r="C508" s="4"/>
      <c r="D508" s="4"/>
      <c r="E508" s="4"/>
      <c r="F508" s="4"/>
      <c r="G508" s="4"/>
      <c r="H508" s="4"/>
    </row>
    <row r="509">
      <c r="A509" s="6"/>
      <c r="B509" s="4"/>
      <c r="C509" s="4"/>
      <c r="D509" s="4"/>
      <c r="E509" s="4"/>
      <c r="F509" s="4"/>
      <c r="G509" s="4"/>
      <c r="H509" s="4"/>
    </row>
    <row r="510">
      <c r="A510" s="6"/>
      <c r="B510" s="4"/>
      <c r="C510" s="4"/>
      <c r="D510" s="4"/>
      <c r="E510" s="4"/>
      <c r="F510" s="4"/>
      <c r="G510" s="4"/>
      <c r="H510" s="4"/>
    </row>
    <row r="511">
      <c r="A511" s="6"/>
      <c r="B511" s="4"/>
      <c r="C511" s="4"/>
      <c r="D511" s="4"/>
      <c r="E511" s="4"/>
      <c r="F511" s="4"/>
      <c r="G511" s="4"/>
      <c r="H511" s="4"/>
    </row>
    <row r="512">
      <c r="A512" s="6"/>
      <c r="B512" s="4"/>
      <c r="C512" s="4"/>
      <c r="D512" s="4"/>
      <c r="E512" s="4"/>
      <c r="F512" s="4"/>
      <c r="G512" s="4"/>
      <c r="H512" s="4"/>
    </row>
    <row r="513">
      <c r="A513" s="6"/>
      <c r="B513" s="4"/>
      <c r="C513" s="4"/>
      <c r="D513" s="4"/>
      <c r="E513" s="4"/>
      <c r="F513" s="4"/>
      <c r="G513" s="4"/>
      <c r="H513" s="4"/>
    </row>
    <row r="514">
      <c r="A514" s="6"/>
      <c r="B514" s="4"/>
      <c r="C514" s="4"/>
      <c r="D514" s="4"/>
      <c r="E514" s="4"/>
      <c r="F514" s="4"/>
      <c r="G514" s="4"/>
      <c r="H514" s="4"/>
    </row>
    <row r="515">
      <c r="A515" s="6"/>
      <c r="B515" s="4"/>
      <c r="C515" s="4"/>
      <c r="D515" s="4"/>
      <c r="E515" s="4"/>
      <c r="F515" s="4"/>
      <c r="G515" s="4"/>
      <c r="H515" s="4"/>
    </row>
    <row r="516">
      <c r="A516" s="6"/>
      <c r="B516" s="4"/>
      <c r="C516" s="4"/>
      <c r="D516" s="4"/>
      <c r="E516" s="4"/>
      <c r="F516" s="4"/>
      <c r="G516" s="4"/>
      <c r="H516" s="4"/>
    </row>
    <row r="517">
      <c r="A517" s="6"/>
      <c r="B517" s="4"/>
      <c r="C517" s="4"/>
      <c r="D517" s="4"/>
      <c r="E517" s="4"/>
      <c r="F517" s="4"/>
      <c r="G517" s="4"/>
      <c r="H517" s="4"/>
    </row>
    <row r="518">
      <c r="A518" s="6"/>
      <c r="B518" s="4"/>
      <c r="C518" s="4"/>
      <c r="D518" s="4"/>
      <c r="E518" s="4"/>
      <c r="F518" s="4"/>
      <c r="G518" s="4"/>
      <c r="H518" s="4"/>
    </row>
    <row r="519">
      <c r="A519" s="6"/>
      <c r="B519" s="4"/>
      <c r="C519" s="4"/>
      <c r="D519" s="4"/>
      <c r="E519" s="4"/>
      <c r="F519" s="4"/>
      <c r="G519" s="4"/>
      <c r="H519" s="4"/>
    </row>
    <row r="520">
      <c r="A520" s="6"/>
      <c r="B520" s="4"/>
      <c r="C520" s="4"/>
      <c r="D520" s="4"/>
      <c r="E520" s="4"/>
      <c r="F520" s="4"/>
      <c r="G520" s="4"/>
      <c r="H520" s="4"/>
    </row>
    <row r="521">
      <c r="A521" s="6"/>
      <c r="B521" s="4"/>
      <c r="C521" s="4"/>
      <c r="D521" s="4"/>
      <c r="E521" s="4"/>
      <c r="F521" s="4"/>
      <c r="G521" s="4"/>
      <c r="H521" s="4"/>
    </row>
    <row r="522">
      <c r="A522" s="6"/>
      <c r="B522" s="4"/>
      <c r="C522" s="4"/>
      <c r="D522" s="4"/>
      <c r="E522" s="4"/>
      <c r="F522" s="4"/>
      <c r="G522" s="4"/>
      <c r="H522" s="4"/>
    </row>
    <row r="523">
      <c r="A523" s="6"/>
      <c r="B523" s="4"/>
      <c r="C523" s="4"/>
      <c r="D523" s="4"/>
      <c r="E523" s="4"/>
      <c r="F523" s="4"/>
      <c r="G523" s="4"/>
      <c r="H523" s="4"/>
    </row>
    <row r="524">
      <c r="A524" s="6"/>
      <c r="B524" s="4"/>
      <c r="C524" s="4"/>
      <c r="D524" s="4"/>
      <c r="E524" s="4"/>
      <c r="F524" s="4"/>
      <c r="G524" s="4"/>
      <c r="H524" s="4"/>
    </row>
    <row r="525">
      <c r="A525" s="6"/>
      <c r="B525" s="4"/>
      <c r="C525" s="4"/>
      <c r="D525" s="4"/>
      <c r="E525" s="4"/>
      <c r="F525" s="4"/>
      <c r="G525" s="4"/>
      <c r="H525" s="4"/>
    </row>
    <row r="526">
      <c r="A526" s="6"/>
      <c r="B526" s="4"/>
      <c r="C526" s="4"/>
      <c r="D526" s="4"/>
      <c r="E526" s="4"/>
      <c r="F526" s="4"/>
      <c r="G526" s="4"/>
      <c r="H526" s="4"/>
    </row>
    <row r="527">
      <c r="A527" s="6"/>
      <c r="B527" s="4"/>
      <c r="C527" s="4"/>
      <c r="D527" s="4"/>
      <c r="E527" s="4"/>
      <c r="F527" s="4"/>
      <c r="G527" s="4"/>
      <c r="H527" s="4"/>
    </row>
    <row r="528">
      <c r="A528" s="6"/>
      <c r="B528" s="4"/>
      <c r="C528" s="4"/>
      <c r="D528" s="4"/>
      <c r="E528" s="4"/>
      <c r="F528" s="4"/>
      <c r="G528" s="4"/>
      <c r="H528" s="4"/>
    </row>
    <row r="529">
      <c r="A529" s="6"/>
      <c r="B529" s="4"/>
      <c r="C529" s="4"/>
      <c r="D529" s="4"/>
      <c r="E529" s="4"/>
      <c r="F529" s="4"/>
      <c r="G529" s="4"/>
      <c r="H529" s="4"/>
    </row>
    <row r="530">
      <c r="A530" s="6"/>
      <c r="B530" s="4"/>
      <c r="C530" s="4"/>
      <c r="D530" s="4"/>
      <c r="E530" s="4"/>
      <c r="F530" s="4"/>
      <c r="G530" s="4"/>
      <c r="H530" s="4"/>
    </row>
    <row r="531">
      <c r="A531" s="6"/>
      <c r="B531" s="4"/>
      <c r="C531" s="4"/>
      <c r="D531" s="4"/>
      <c r="E531" s="4"/>
      <c r="F531" s="4"/>
      <c r="G531" s="4"/>
      <c r="H531" s="4"/>
    </row>
    <row r="532">
      <c r="A532" s="6"/>
      <c r="B532" s="4"/>
      <c r="C532" s="4"/>
      <c r="D532" s="4"/>
      <c r="E532" s="4"/>
      <c r="F532" s="4"/>
      <c r="G532" s="4"/>
      <c r="H532" s="4"/>
    </row>
    <row r="533">
      <c r="A533" s="6"/>
      <c r="B533" s="4"/>
      <c r="C533" s="4"/>
      <c r="D533" s="4"/>
      <c r="E533" s="4"/>
      <c r="F533" s="4"/>
      <c r="G533" s="4"/>
      <c r="H533" s="4"/>
    </row>
    <row r="534">
      <c r="A534" s="6"/>
      <c r="B534" s="4"/>
      <c r="C534" s="4"/>
      <c r="D534" s="4"/>
      <c r="E534" s="4"/>
      <c r="F534" s="4"/>
      <c r="G534" s="4"/>
      <c r="H534" s="4"/>
    </row>
    <row r="535">
      <c r="A535" s="6"/>
      <c r="B535" s="4"/>
      <c r="C535" s="4"/>
      <c r="D535" s="4"/>
      <c r="E535" s="4"/>
      <c r="F535" s="4"/>
      <c r="G535" s="4"/>
      <c r="H535" s="4"/>
    </row>
    <row r="536">
      <c r="A536" s="6"/>
      <c r="B536" s="4"/>
      <c r="C536" s="4"/>
      <c r="D536" s="4"/>
      <c r="E536" s="4"/>
      <c r="F536" s="4"/>
      <c r="G536" s="4"/>
      <c r="H536" s="4"/>
    </row>
    <row r="537">
      <c r="A537" s="6"/>
      <c r="B537" s="4"/>
      <c r="C537" s="4"/>
      <c r="D537" s="4"/>
      <c r="E537" s="4"/>
      <c r="F537" s="4"/>
      <c r="G537" s="4"/>
      <c r="H537" s="4"/>
    </row>
    <row r="538">
      <c r="A538" s="6"/>
      <c r="B538" s="4"/>
      <c r="C538" s="4"/>
      <c r="D538" s="4"/>
      <c r="E538" s="4"/>
      <c r="F538" s="4"/>
      <c r="G538" s="4"/>
      <c r="H538" s="4"/>
    </row>
    <row r="539">
      <c r="A539" s="6"/>
      <c r="B539" s="4"/>
      <c r="C539" s="4"/>
      <c r="D539" s="4"/>
      <c r="E539" s="4"/>
      <c r="F539" s="4"/>
      <c r="G539" s="4"/>
      <c r="H539" s="4"/>
    </row>
    <row r="540">
      <c r="A540" s="6"/>
      <c r="B540" s="4"/>
      <c r="C540" s="4"/>
      <c r="D540" s="4"/>
      <c r="E540" s="4"/>
      <c r="F540" s="4"/>
      <c r="G540" s="4"/>
      <c r="H540" s="4"/>
    </row>
    <row r="541">
      <c r="A541" s="6"/>
      <c r="B541" s="4"/>
      <c r="C541" s="4"/>
      <c r="D541" s="4"/>
      <c r="E541" s="4"/>
      <c r="F541" s="4"/>
      <c r="G541" s="4"/>
      <c r="H541" s="4"/>
    </row>
    <row r="542">
      <c r="A542" s="6"/>
      <c r="B542" s="4"/>
      <c r="C542" s="4"/>
      <c r="D542" s="4"/>
      <c r="E542" s="4"/>
      <c r="F542" s="4"/>
      <c r="G542" s="4"/>
      <c r="H542" s="4"/>
    </row>
    <row r="543">
      <c r="A543" s="6"/>
      <c r="B543" s="4"/>
      <c r="C543" s="4"/>
      <c r="D543" s="4"/>
      <c r="E543" s="4"/>
      <c r="F543" s="4"/>
      <c r="G543" s="4"/>
      <c r="H543" s="4"/>
    </row>
    <row r="544">
      <c r="A544" s="6"/>
      <c r="B544" s="4"/>
      <c r="C544" s="4"/>
      <c r="D544" s="4"/>
      <c r="E544" s="4"/>
      <c r="F544" s="4"/>
      <c r="G544" s="4"/>
      <c r="H544" s="4"/>
    </row>
    <row r="545">
      <c r="A545" s="6"/>
      <c r="B545" s="4"/>
      <c r="C545" s="4"/>
      <c r="D545" s="4"/>
      <c r="E545" s="4"/>
      <c r="F545" s="4"/>
      <c r="G545" s="4"/>
      <c r="H545" s="4"/>
    </row>
    <row r="546">
      <c r="A546" s="6"/>
      <c r="B546" s="4"/>
      <c r="C546" s="4"/>
      <c r="D546" s="4"/>
      <c r="E546" s="4"/>
      <c r="F546" s="4"/>
      <c r="G546" s="4"/>
      <c r="H546" s="4"/>
    </row>
    <row r="547">
      <c r="A547" s="6"/>
      <c r="B547" s="4"/>
      <c r="C547" s="4"/>
      <c r="D547" s="4"/>
      <c r="E547" s="4"/>
      <c r="F547" s="4"/>
      <c r="G547" s="4"/>
      <c r="H547" s="4"/>
    </row>
    <row r="548">
      <c r="A548" s="6"/>
      <c r="B548" s="4"/>
      <c r="C548" s="4"/>
      <c r="D548" s="4"/>
      <c r="E548" s="4"/>
      <c r="F548" s="4"/>
      <c r="G548" s="4"/>
      <c r="H548" s="4"/>
    </row>
    <row r="549">
      <c r="A549" s="6"/>
      <c r="B549" s="4"/>
      <c r="C549" s="4"/>
      <c r="D549" s="4"/>
      <c r="E549" s="4"/>
      <c r="F549" s="4"/>
      <c r="G549" s="4"/>
      <c r="H549" s="4"/>
    </row>
    <row r="550">
      <c r="A550" s="6"/>
      <c r="B550" s="4"/>
      <c r="C550" s="4"/>
      <c r="D550" s="4"/>
      <c r="E550" s="4"/>
      <c r="F550" s="4"/>
      <c r="G550" s="4"/>
      <c r="H550" s="4"/>
    </row>
    <row r="551">
      <c r="A551" s="6"/>
      <c r="B551" s="4"/>
      <c r="C551" s="4"/>
      <c r="D551" s="4"/>
      <c r="E551" s="4"/>
      <c r="F551" s="4"/>
      <c r="G551" s="4"/>
      <c r="H551" s="4"/>
    </row>
    <row r="552">
      <c r="A552" s="6"/>
      <c r="B552" s="4"/>
      <c r="C552" s="4"/>
      <c r="D552" s="4"/>
      <c r="E552" s="4"/>
      <c r="F552" s="4"/>
      <c r="G552" s="4"/>
      <c r="H552" s="4"/>
    </row>
    <row r="553">
      <c r="A553" s="6"/>
      <c r="B553" s="4"/>
      <c r="C553" s="4"/>
      <c r="D553" s="4"/>
      <c r="E553" s="4"/>
      <c r="F553" s="4"/>
      <c r="G553" s="4"/>
      <c r="H553" s="4"/>
    </row>
    <row r="554">
      <c r="A554" s="6"/>
      <c r="B554" s="4"/>
      <c r="C554" s="4"/>
      <c r="D554" s="4"/>
      <c r="E554" s="4"/>
      <c r="F554" s="4"/>
      <c r="G554" s="4"/>
      <c r="H554" s="4"/>
    </row>
    <row r="555">
      <c r="A555" s="6"/>
      <c r="B555" s="4"/>
      <c r="C555" s="4"/>
      <c r="D555" s="4"/>
      <c r="E555" s="4"/>
      <c r="F555" s="4"/>
      <c r="G555" s="4"/>
      <c r="H555" s="4"/>
    </row>
    <row r="556">
      <c r="A556" s="6"/>
      <c r="B556" s="4"/>
      <c r="C556" s="4"/>
      <c r="D556" s="4"/>
      <c r="E556" s="4"/>
      <c r="F556" s="4"/>
      <c r="G556" s="4"/>
      <c r="H556" s="4"/>
    </row>
    <row r="557">
      <c r="A557" s="6"/>
      <c r="B557" s="4"/>
      <c r="C557" s="4"/>
      <c r="D557" s="4"/>
      <c r="E557" s="4"/>
      <c r="F557" s="4"/>
      <c r="G557" s="4"/>
      <c r="H557" s="4"/>
    </row>
    <row r="558">
      <c r="A558" s="6"/>
      <c r="B558" s="4"/>
      <c r="C558" s="4"/>
      <c r="D558" s="4"/>
      <c r="E558" s="4"/>
      <c r="F558" s="4"/>
      <c r="G558" s="4"/>
      <c r="H558" s="4"/>
    </row>
    <row r="559">
      <c r="A559" s="6"/>
      <c r="B559" s="4"/>
      <c r="C559" s="4"/>
      <c r="D559" s="4"/>
      <c r="E559" s="4"/>
      <c r="F559" s="4"/>
      <c r="G559" s="4"/>
      <c r="H559" s="4"/>
    </row>
    <row r="560">
      <c r="A560" s="6"/>
      <c r="B560" s="4"/>
      <c r="C560" s="4"/>
      <c r="D560" s="4"/>
      <c r="E560" s="4"/>
      <c r="F560" s="4"/>
      <c r="G560" s="4"/>
      <c r="H560" s="4"/>
    </row>
    <row r="561">
      <c r="A561" s="6"/>
      <c r="B561" s="4"/>
      <c r="C561" s="4"/>
      <c r="D561" s="4"/>
      <c r="E561" s="4"/>
      <c r="F561" s="4"/>
      <c r="G561" s="4"/>
      <c r="H561" s="4"/>
    </row>
    <row r="562">
      <c r="A562" s="6"/>
      <c r="B562" s="4"/>
      <c r="C562" s="4"/>
      <c r="D562" s="4"/>
      <c r="E562" s="4"/>
      <c r="F562" s="4"/>
      <c r="G562" s="4"/>
      <c r="H562" s="4"/>
    </row>
    <row r="563">
      <c r="A563" s="6"/>
      <c r="B563" s="4"/>
      <c r="C563" s="4"/>
      <c r="D563" s="4"/>
      <c r="E563" s="4"/>
      <c r="F563" s="4"/>
      <c r="G563" s="4"/>
      <c r="H563" s="4"/>
    </row>
    <row r="564">
      <c r="A564" s="6"/>
      <c r="B564" s="4"/>
      <c r="C564" s="4"/>
      <c r="D564" s="4"/>
      <c r="E564" s="4"/>
      <c r="F564" s="4"/>
      <c r="G564" s="4"/>
      <c r="H564" s="4"/>
    </row>
    <row r="565">
      <c r="A565" s="6"/>
      <c r="B565" s="4"/>
      <c r="C565" s="4"/>
      <c r="D565" s="4"/>
      <c r="E565" s="4"/>
      <c r="F565" s="4"/>
      <c r="G565" s="4"/>
      <c r="H565" s="4"/>
    </row>
    <row r="566">
      <c r="A566" s="6"/>
      <c r="B566" s="4"/>
      <c r="C566" s="4"/>
      <c r="D566" s="4"/>
      <c r="E566" s="4"/>
      <c r="F566" s="4"/>
      <c r="G566" s="4"/>
      <c r="H566" s="4"/>
    </row>
    <row r="567">
      <c r="A567" s="6"/>
      <c r="B567" s="4"/>
      <c r="C567" s="4"/>
      <c r="D567" s="4"/>
      <c r="E567" s="4"/>
      <c r="F567" s="4"/>
      <c r="G567" s="4"/>
      <c r="H567" s="4"/>
    </row>
    <row r="568">
      <c r="A568" s="6"/>
      <c r="B568" s="4"/>
      <c r="C568" s="4"/>
      <c r="D568" s="4"/>
      <c r="E568" s="4"/>
      <c r="F568" s="4"/>
      <c r="G568" s="4"/>
      <c r="H568" s="4"/>
    </row>
    <row r="569">
      <c r="A569" s="6"/>
      <c r="B569" s="4"/>
      <c r="C569" s="4"/>
      <c r="D569" s="4"/>
      <c r="E569" s="4"/>
      <c r="F569" s="4"/>
      <c r="G569" s="4"/>
      <c r="H569" s="4"/>
    </row>
    <row r="570">
      <c r="A570" s="6"/>
      <c r="B570" s="4"/>
      <c r="C570" s="4"/>
      <c r="D570" s="4"/>
      <c r="E570" s="4"/>
      <c r="F570" s="4"/>
      <c r="G570" s="4"/>
      <c r="H570" s="4"/>
    </row>
    <row r="571">
      <c r="A571" s="6"/>
      <c r="B571" s="4"/>
      <c r="C571" s="4"/>
      <c r="D571" s="4"/>
      <c r="E571" s="4"/>
      <c r="F571" s="4"/>
      <c r="G571" s="4"/>
      <c r="H571" s="4"/>
    </row>
    <row r="572">
      <c r="A572" s="6"/>
      <c r="B572" s="4"/>
      <c r="C572" s="4"/>
      <c r="D572" s="4"/>
      <c r="E572" s="4"/>
      <c r="F572" s="4"/>
      <c r="G572" s="4"/>
      <c r="H572" s="4"/>
    </row>
    <row r="573">
      <c r="A573" s="6"/>
      <c r="B573" s="4"/>
      <c r="C573" s="4"/>
      <c r="D573" s="4"/>
      <c r="E573" s="4"/>
      <c r="F573" s="4"/>
      <c r="G573" s="4"/>
      <c r="H573" s="4"/>
    </row>
    <row r="574">
      <c r="A574" s="6"/>
      <c r="B574" s="4"/>
      <c r="C574" s="4"/>
      <c r="D574" s="4"/>
      <c r="E574" s="4"/>
      <c r="F574" s="4"/>
      <c r="G574" s="4"/>
      <c r="H574" s="4"/>
    </row>
    <row r="575">
      <c r="A575" s="6"/>
      <c r="B575" s="4"/>
      <c r="C575" s="4"/>
      <c r="D575" s="4"/>
      <c r="E575" s="4"/>
      <c r="F575" s="4"/>
      <c r="G575" s="4"/>
      <c r="H575" s="4"/>
    </row>
    <row r="576">
      <c r="A576" s="6"/>
      <c r="B576" s="4"/>
      <c r="C576" s="4"/>
      <c r="D576" s="4"/>
      <c r="E576" s="4"/>
      <c r="F576" s="4"/>
      <c r="G576" s="4"/>
      <c r="H576" s="4"/>
    </row>
    <row r="577">
      <c r="A577" s="6"/>
      <c r="B577" s="4"/>
      <c r="C577" s="4"/>
      <c r="D577" s="4"/>
      <c r="E577" s="4"/>
      <c r="F577" s="4"/>
      <c r="G577" s="4"/>
      <c r="H577" s="4"/>
    </row>
    <row r="578">
      <c r="A578" s="6"/>
      <c r="B578" s="4"/>
      <c r="C578" s="4"/>
      <c r="D578" s="4"/>
      <c r="E578" s="4"/>
      <c r="F578" s="4"/>
      <c r="G578" s="4"/>
      <c r="H578" s="4"/>
    </row>
    <row r="579">
      <c r="A579" s="6"/>
      <c r="B579" s="4"/>
      <c r="C579" s="4"/>
      <c r="D579" s="4"/>
      <c r="E579" s="4"/>
      <c r="F579" s="4"/>
      <c r="G579" s="4"/>
      <c r="H579" s="4"/>
    </row>
    <row r="580">
      <c r="A580" s="6"/>
      <c r="B580" s="4"/>
      <c r="C580" s="4"/>
      <c r="D580" s="4"/>
      <c r="E580" s="4"/>
      <c r="F580" s="4"/>
      <c r="G580" s="4"/>
      <c r="H580" s="4"/>
    </row>
    <row r="581">
      <c r="A581" s="6"/>
      <c r="B581" s="4"/>
      <c r="C581" s="4"/>
      <c r="D581" s="4"/>
      <c r="E581" s="4"/>
      <c r="F581" s="4"/>
      <c r="G581" s="4"/>
      <c r="H581" s="4"/>
    </row>
    <row r="582">
      <c r="A582" s="6"/>
      <c r="B582" s="4"/>
      <c r="C582" s="4"/>
      <c r="D582" s="4"/>
      <c r="E582" s="4"/>
      <c r="F582" s="4"/>
      <c r="G582" s="4"/>
      <c r="H582" s="4"/>
    </row>
    <row r="583">
      <c r="A583" s="6"/>
      <c r="B583" s="4"/>
      <c r="C583" s="4"/>
      <c r="D583" s="4"/>
      <c r="E583" s="4"/>
      <c r="F583" s="4"/>
      <c r="G583" s="4"/>
      <c r="H583" s="4"/>
    </row>
    <row r="584">
      <c r="A584" s="6"/>
      <c r="B584" s="4"/>
      <c r="C584" s="4"/>
      <c r="D584" s="4"/>
      <c r="E584" s="4"/>
      <c r="F584" s="4"/>
      <c r="G584" s="4"/>
      <c r="H584" s="4"/>
    </row>
    <row r="585">
      <c r="A585" s="6"/>
      <c r="B585" s="4"/>
      <c r="C585" s="4"/>
      <c r="D585" s="4"/>
      <c r="E585" s="4"/>
      <c r="F585" s="4"/>
      <c r="G585" s="4"/>
      <c r="H585" s="4"/>
    </row>
    <row r="586">
      <c r="A586" s="6"/>
      <c r="B586" s="4"/>
      <c r="C586" s="4"/>
      <c r="D586" s="4"/>
      <c r="E586" s="4"/>
      <c r="F586" s="4"/>
      <c r="G586" s="4"/>
      <c r="H586" s="4"/>
    </row>
    <row r="587">
      <c r="A587" s="6"/>
      <c r="B587" s="4"/>
      <c r="C587" s="4"/>
      <c r="D587" s="4"/>
      <c r="E587" s="4"/>
      <c r="F587" s="4"/>
      <c r="G587" s="4"/>
      <c r="H587" s="4"/>
    </row>
    <row r="588">
      <c r="A588" s="6"/>
      <c r="B588" s="4"/>
      <c r="C588" s="4"/>
      <c r="D588" s="4"/>
      <c r="E588" s="4"/>
      <c r="F588" s="4"/>
      <c r="G588" s="4"/>
      <c r="H588" s="4"/>
    </row>
    <row r="589">
      <c r="A589" s="6"/>
      <c r="B589" s="4"/>
      <c r="C589" s="4"/>
      <c r="D589" s="4"/>
      <c r="E589" s="4"/>
      <c r="F589" s="4"/>
      <c r="G589" s="4"/>
      <c r="H589" s="4"/>
    </row>
    <row r="590">
      <c r="A590" s="6"/>
      <c r="B590" s="4"/>
      <c r="C590" s="4"/>
      <c r="D590" s="4"/>
      <c r="E590" s="4"/>
      <c r="F590" s="4"/>
      <c r="G590" s="4"/>
      <c r="H590" s="4"/>
    </row>
    <row r="591">
      <c r="A591" s="6"/>
      <c r="B591" s="4"/>
      <c r="C591" s="4"/>
      <c r="D591" s="4"/>
      <c r="E591" s="4"/>
      <c r="F591" s="4"/>
      <c r="G591" s="4"/>
      <c r="H591" s="4"/>
    </row>
    <row r="592">
      <c r="A592" s="6"/>
      <c r="B592" s="4"/>
      <c r="C592" s="4"/>
      <c r="D592" s="4"/>
      <c r="E592" s="4"/>
      <c r="F592" s="4"/>
      <c r="G592" s="4"/>
      <c r="H592" s="4"/>
    </row>
    <row r="593">
      <c r="A593" s="6"/>
      <c r="B593" s="4"/>
      <c r="C593" s="4"/>
      <c r="D593" s="4"/>
      <c r="E593" s="4"/>
      <c r="F593" s="4"/>
      <c r="G593" s="4"/>
      <c r="H593" s="4"/>
    </row>
    <row r="594">
      <c r="A594" s="6"/>
      <c r="B594" s="4"/>
      <c r="C594" s="4"/>
      <c r="D594" s="4"/>
      <c r="E594" s="4"/>
      <c r="F594" s="4"/>
      <c r="G594" s="4"/>
      <c r="H594" s="4"/>
    </row>
    <row r="595">
      <c r="A595" s="6"/>
      <c r="B595" s="4"/>
      <c r="C595" s="4"/>
      <c r="D595" s="4"/>
      <c r="E595" s="4"/>
      <c r="F595" s="4"/>
      <c r="G595" s="4"/>
      <c r="H595" s="4"/>
    </row>
    <row r="596">
      <c r="A596" s="6"/>
      <c r="B596" s="4"/>
      <c r="C596" s="4"/>
      <c r="D596" s="4"/>
      <c r="E596" s="4"/>
      <c r="F596" s="4"/>
      <c r="G596" s="4"/>
      <c r="H596" s="4"/>
    </row>
    <row r="597">
      <c r="A597" s="6"/>
      <c r="B597" s="4"/>
      <c r="C597" s="4"/>
      <c r="D597" s="4"/>
      <c r="E597" s="4"/>
      <c r="F597" s="4"/>
      <c r="G597" s="4"/>
      <c r="H597" s="4"/>
    </row>
    <row r="598">
      <c r="A598" s="6"/>
      <c r="B598" s="4"/>
      <c r="C598" s="4"/>
      <c r="D598" s="4"/>
      <c r="E598" s="4"/>
      <c r="F598" s="4"/>
      <c r="G598" s="4"/>
      <c r="H598" s="4"/>
    </row>
    <row r="599">
      <c r="A599" s="6"/>
      <c r="B599" s="4"/>
      <c r="C599" s="4"/>
      <c r="D599" s="4"/>
      <c r="E599" s="4"/>
      <c r="F599" s="4"/>
      <c r="G599" s="4"/>
      <c r="H599" s="4"/>
    </row>
    <row r="600">
      <c r="A600" s="6"/>
      <c r="B600" s="4"/>
      <c r="C600" s="4"/>
      <c r="D600" s="4"/>
      <c r="E600" s="4"/>
      <c r="F600" s="4"/>
      <c r="G600" s="4"/>
      <c r="H600" s="4"/>
    </row>
    <row r="601">
      <c r="A601" s="6"/>
      <c r="B601" s="4"/>
      <c r="C601" s="4"/>
      <c r="D601" s="4"/>
      <c r="E601" s="4"/>
      <c r="F601" s="4"/>
      <c r="G601" s="4"/>
      <c r="H601" s="4"/>
    </row>
    <row r="602">
      <c r="A602" s="6"/>
      <c r="B602" s="4"/>
      <c r="C602" s="4"/>
      <c r="D602" s="4"/>
      <c r="E602" s="4"/>
      <c r="F602" s="4"/>
      <c r="G602" s="4"/>
      <c r="H602" s="4"/>
    </row>
    <row r="603">
      <c r="A603" s="6"/>
      <c r="B603" s="4"/>
      <c r="C603" s="4"/>
      <c r="D603" s="4"/>
      <c r="E603" s="4"/>
      <c r="F603" s="4"/>
      <c r="G603" s="4"/>
      <c r="H603" s="4"/>
    </row>
    <row r="604">
      <c r="A604" s="6"/>
      <c r="B604" s="4"/>
      <c r="C604" s="4"/>
      <c r="D604" s="4"/>
      <c r="E604" s="4"/>
      <c r="F604" s="4"/>
      <c r="G604" s="4"/>
      <c r="H604" s="4"/>
    </row>
    <row r="605">
      <c r="A605" s="6"/>
      <c r="B605" s="4"/>
      <c r="C605" s="4"/>
      <c r="D605" s="4"/>
      <c r="E605" s="4"/>
      <c r="F605" s="4"/>
      <c r="G605" s="4"/>
      <c r="H605" s="4"/>
    </row>
    <row r="606">
      <c r="A606" s="6"/>
      <c r="B606" s="4"/>
      <c r="C606" s="4"/>
      <c r="D606" s="4"/>
      <c r="E606" s="4"/>
      <c r="F606" s="4"/>
      <c r="G606" s="4"/>
      <c r="H606" s="4"/>
    </row>
    <row r="607">
      <c r="A607" s="6"/>
      <c r="B607" s="4"/>
      <c r="C607" s="4"/>
      <c r="D607" s="4"/>
      <c r="E607" s="4"/>
      <c r="F607" s="4"/>
      <c r="G607" s="4"/>
      <c r="H607" s="4"/>
    </row>
    <row r="608">
      <c r="A608" s="6"/>
      <c r="B608" s="4"/>
      <c r="C608" s="4"/>
      <c r="D608" s="4"/>
      <c r="E608" s="4"/>
      <c r="F608" s="4"/>
      <c r="G608" s="4"/>
      <c r="H608" s="4"/>
    </row>
    <row r="609">
      <c r="A609" s="6"/>
      <c r="B609" s="4"/>
      <c r="C609" s="4"/>
      <c r="D609" s="4"/>
      <c r="E609" s="4"/>
      <c r="F609" s="4"/>
      <c r="G609" s="4"/>
      <c r="H609" s="4"/>
    </row>
    <row r="610">
      <c r="A610" s="6"/>
      <c r="B610" s="4"/>
      <c r="C610" s="4"/>
      <c r="D610" s="4"/>
      <c r="E610" s="4"/>
      <c r="F610" s="4"/>
      <c r="G610" s="4"/>
      <c r="H610" s="4"/>
    </row>
    <row r="611">
      <c r="A611" s="6"/>
      <c r="B611" s="4"/>
      <c r="C611" s="4"/>
      <c r="D611" s="4"/>
      <c r="E611" s="4"/>
      <c r="F611" s="4"/>
      <c r="G611" s="4"/>
      <c r="H611" s="4"/>
    </row>
    <row r="612">
      <c r="A612" s="6"/>
      <c r="B612" s="4"/>
      <c r="C612" s="4"/>
      <c r="D612" s="4"/>
      <c r="E612" s="4"/>
      <c r="F612" s="4"/>
      <c r="G612" s="4"/>
      <c r="H612" s="4"/>
    </row>
    <row r="613">
      <c r="A613" s="6"/>
      <c r="B613" s="4"/>
      <c r="C613" s="4"/>
      <c r="D613" s="4"/>
      <c r="E613" s="4"/>
      <c r="F613" s="4"/>
      <c r="G613" s="4"/>
      <c r="H613" s="4"/>
    </row>
    <row r="614">
      <c r="A614" s="6"/>
      <c r="B614" s="4"/>
      <c r="C614" s="4"/>
      <c r="D614" s="4"/>
      <c r="E614" s="4"/>
      <c r="F614" s="4"/>
      <c r="G614" s="4"/>
      <c r="H614" s="4"/>
    </row>
    <row r="615">
      <c r="A615" s="6"/>
      <c r="B615" s="4"/>
      <c r="C615" s="4"/>
      <c r="D615" s="4"/>
      <c r="E615" s="4"/>
      <c r="F615" s="4"/>
      <c r="G615" s="4"/>
      <c r="H615" s="4"/>
    </row>
    <row r="616">
      <c r="A616" s="6"/>
      <c r="B616" s="4"/>
      <c r="C616" s="4"/>
      <c r="D616" s="4"/>
      <c r="E616" s="4"/>
      <c r="F616" s="4"/>
      <c r="G616" s="4"/>
      <c r="H616" s="4"/>
    </row>
    <row r="617">
      <c r="A617" s="6"/>
      <c r="B617" s="4"/>
      <c r="C617" s="4"/>
      <c r="D617" s="4"/>
      <c r="E617" s="4"/>
      <c r="F617" s="4"/>
      <c r="G617" s="4"/>
      <c r="H617" s="4"/>
    </row>
    <row r="618">
      <c r="A618" s="6"/>
      <c r="B618" s="4"/>
      <c r="C618" s="4"/>
      <c r="D618" s="4"/>
      <c r="E618" s="4"/>
      <c r="F618" s="4"/>
      <c r="G618" s="4"/>
      <c r="H618" s="4"/>
    </row>
    <row r="619">
      <c r="A619" s="6"/>
      <c r="B619" s="4"/>
      <c r="C619" s="4"/>
      <c r="D619" s="4"/>
      <c r="E619" s="4"/>
      <c r="F619" s="4"/>
      <c r="G619" s="4"/>
      <c r="H619" s="4"/>
    </row>
    <row r="620">
      <c r="A620" s="6"/>
      <c r="B620" s="4"/>
      <c r="C620" s="4"/>
      <c r="D620" s="4"/>
      <c r="E620" s="4"/>
      <c r="F620" s="4"/>
      <c r="G620" s="4"/>
      <c r="H620" s="4"/>
    </row>
    <row r="621">
      <c r="A621" s="6"/>
      <c r="B621" s="4"/>
      <c r="C621" s="4"/>
      <c r="D621" s="4"/>
      <c r="E621" s="4"/>
      <c r="F621" s="4"/>
      <c r="G621" s="4"/>
      <c r="H621" s="4"/>
    </row>
    <row r="622">
      <c r="A622" s="6"/>
      <c r="B622" s="4"/>
      <c r="C622" s="4"/>
      <c r="D622" s="4"/>
      <c r="E622" s="4"/>
      <c r="F622" s="4"/>
      <c r="G622" s="4"/>
      <c r="H622" s="4"/>
    </row>
    <row r="623">
      <c r="A623" s="6"/>
      <c r="B623" s="4"/>
      <c r="C623" s="4"/>
      <c r="D623" s="4"/>
      <c r="E623" s="4"/>
      <c r="F623" s="4"/>
      <c r="G623" s="4"/>
      <c r="H623" s="4"/>
    </row>
    <row r="624">
      <c r="A624" s="6"/>
      <c r="B624" s="4"/>
      <c r="C624" s="4"/>
      <c r="D624" s="4"/>
      <c r="E624" s="4"/>
      <c r="F624" s="4"/>
      <c r="G624" s="4"/>
      <c r="H624" s="4"/>
    </row>
    <row r="625">
      <c r="A625" s="6"/>
      <c r="B625" s="4"/>
      <c r="C625" s="4"/>
      <c r="D625" s="4"/>
      <c r="E625" s="4"/>
      <c r="F625" s="4"/>
      <c r="G625" s="4"/>
      <c r="H625" s="4"/>
    </row>
    <row r="626">
      <c r="A626" s="6"/>
      <c r="B626" s="4"/>
      <c r="C626" s="4"/>
      <c r="D626" s="4"/>
      <c r="E626" s="4"/>
      <c r="F626" s="4"/>
      <c r="G626" s="4"/>
      <c r="H626" s="4"/>
    </row>
    <row r="627">
      <c r="A627" s="6"/>
      <c r="B627" s="4"/>
      <c r="C627" s="4"/>
      <c r="D627" s="4"/>
      <c r="E627" s="4"/>
      <c r="F627" s="4"/>
      <c r="G627" s="4"/>
      <c r="H627" s="4"/>
    </row>
    <row r="628">
      <c r="A628" s="6"/>
      <c r="B628" s="4"/>
      <c r="C628" s="4"/>
      <c r="D628" s="4"/>
      <c r="E628" s="4"/>
      <c r="F628" s="4"/>
      <c r="G628" s="4"/>
      <c r="H628" s="4"/>
    </row>
    <row r="629">
      <c r="A629" s="6"/>
      <c r="B629" s="4"/>
      <c r="C629" s="4"/>
      <c r="D629" s="4"/>
      <c r="E629" s="4"/>
      <c r="F629" s="4"/>
      <c r="G629" s="4"/>
      <c r="H629" s="4"/>
    </row>
    <row r="630">
      <c r="A630" s="6"/>
      <c r="B630" s="4"/>
      <c r="C630" s="4"/>
      <c r="D630" s="4"/>
      <c r="E630" s="4"/>
      <c r="F630" s="4"/>
      <c r="G630" s="4"/>
      <c r="H630" s="4"/>
    </row>
    <row r="631">
      <c r="A631" s="6"/>
      <c r="B631" s="4"/>
      <c r="C631" s="4"/>
      <c r="D631" s="4"/>
      <c r="E631" s="4"/>
      <c r="F631" s="4"/>
      <c r="G631" s="4"/>
      <c r="H631" s="4"/>
    </row>
    <row r="632">
      <c r="A632" s="6"/>
      <c r="B632" s="4"/>
      <c r="C632" s="4"/>
      <c r="D632" s="4"/>
      <c r="E632" s="4"/>
      <c r="F632" s="4"/>
      <c r="G632" s="4"/>
      <c r="H632" s="4"/>
    </row>
    <row r="633">
      <c r="A633" s="6"/>
      <c r="B633" s="4"/>
      <c r="C633" s="4"/>
      <c r="D633" s="4"/>
      <c r="E633" s="4"/>
      <c r="F633" s="4"/>
      <c r="G633" s="4"/>
      <c r="H633" s="4"/>
    </row>
    <row r="634">
      <c r="A634" s="6"/>
      <c r="B634" s="4"/>
      <c r="C634" s="4"/>
      <c r="D634" s="4"/>
      <c r="E634" s="4"/>
      <c r="F634" s="4"/>
      <c r="G634" s="4"/>
      <c r="H634" s="4"/>
    </row>
    <row r="635">
      <c r="A635" s="6"/>
      <c r="B635" s="4"/>
      <c r="C635" s="4"/>
      <c r="D635" s="4"/>
      <c r="E635" s="4"/>
      <c r="F635" s="4"/>
      <c r="G635" s="4"/>
      <c r="H635" s="4"/>
    </row>
    <row r="636">
      <c r="A636" s="6"/>
      <c r="B636" s="4"/>
      <c r="C636" s="4"/>
      <c r="D636" s="4"/>
      <c r="E636" s="4"/>
      <c r="F636" s="4"/>
      <c r="G636" s="4"/>
      <c r="H636" s="4"/>
    </row>
    <row r="637">
      <c r="A637" s="6"/>
      <c r="B637" s="4"/>
      <c r="C637" s="4"/>
      <c r="D637" s="4"/>
      <c r="E637" s="4"/>
      <c r="F637" s="4"/>
      <c r="G637" s="4"/>
      <c r="H637" s="4"/>
    </row>
    <row r="638">
      <c r="A638" s="6"/>
      <c r="B638" s="4"/>
      <c r="C638" s="4"/>
      <c r="D638" s="4"/>
      <c r="E638" s="4"/>
      <c r="F638" s="4"/>
      <c r="G638" s="4"/>
      <c r="H638" s="4"/>
    </row>
    <row r="639">
      <c r="A639" s="6"/>
      <c r="B639" s="4"/>
      <c r="C639" s="4"/>
      <c r="D639" s="4"/>
      <c r="E639" s="4"/>
      <c r="F639" s="4"/>
      <c r="G639" s="4"/>
      <c r="H639" s="4"/>
    </row>
    <row r="640">
      <c r="A640" s="6"/>
      <c r="B640" s="4"/>
      <c r="C640" s="4"/>
      <c r="D640" s="4"/>
      <c r="E640" s="4"/>
      <c r="F640" s="4"/>
      <c r="G640" s="4"/>
      <c r="H640" s="4"/>
    </row>
    <row r="641">
      <c r="A641" s="6"/>
      <c r="B641" s="4"/>
      <c r="C641" s="4"/>
      <c r="D641" s="4"/>
      <c r="E641" s="4"/>
      <c r="F641" s="4"/>
      <c r="G641" s="4"/>
      <c r="H641" s="4"/>
    </row>
    <row r="642">
      <c r="A642" s="6"/>
      <c r="B642" s="4"/>
      <c r="C642" s="4"/>
      <c r="D642" s="4"/>
      <c r="E642" s="4"/>
      <c r="F642" s="4"/>
      <c r="G642" s="4"/>
      <c r="H642" s="4"/>
    </row>
    <row r="643">
      <c r="A643" s="6"/>
      <c r="B643" s="4"/>
      <c r="C643" s="4"/>
      <c r="D643" s="4"/>
      <c r="E643" s="4"/>
      <c r="F643" s="4"/>
      <c r="G643" s="4"/>
      <c r="H643" s="4"/>
    </row>
    <row r="644">
      <c r="A644" s="6"/>
      <c r="B644" s="4"/>
      <c r="C644" s="4"/>
      <c r="D644" s="4"/>
      <c r="E644" s="4"/>
      <c r="F644" s="4"/>
      <c r="G644" s="4"/>
      <c r="H644" s="4"/>
    </row>
    <row r="645">
      <c r="A645" s="6"/>
      <c r="B645" s="4"/>
      <c r="C645" s="4"/>
      <c r="D645" s="4"/>
      <c r="E645" s="4"/>
      <c r="F645" s="4"/>
      <c r="G645" s="4"/>
      <c r="H645" s="4"/>
    </row>
    <row r="646">
      <c r="A646" s="6"/>
      <c r="B646" s="4"/>
      <c r="C646" s="4"/>
      <c r="D646" s="4"/>
      <c r="E646" s="4"/>
      <c r="F646" s="4"/>
      <c r="G646" s="4"/>
      <c r="H646" s="4"/>
    </row>
    <row r="647">
      <c r="A647" s="6"/>
      <c r="B647" s="4"/>
      <c r="C647" s="4"/>
      <c r="D647" s="4"/>
      <c r="E647" s="4"/>
      <c r="F647" s="4"/>
      <c r="G647" s="4"/>
      <c r="H647" s="4"/>
    </row>
    <row r="648">
      <c r="A648" s="6"/>
      <c r="B648" s="4"/>
      <c r="C648" s="4"/>
      <c r="D648" s="4"/>
      <c r="E648" s="4"/>
      <c r="F648" s="4"/>
      <c r="G648" s="4"/>
      <c r="H648" s="4"/>
    </row>
    <row r="649">
      <c r="A649" s="6"/>
      <c r="B649" s="4"/>
      <c r="C649" s="4"/>
      <c r="D649" s="4"/>
      <c r="E649" s="4"/>
      <c r="F649" s="4"/>
      <c r="G649" s="4"/>
      <c r="H649" s="4"/>
    </row>
    <row r="650">
      <c r="A650" s="6"/>
      <c r="B650" s="4"/>
      <c r="C650" s="4"/>
      <c r="D650" s="4"/>
      <c r="E650" s="4"/>
      <c r="F650" s="4"/>
      <c r="G650" s="4"/>
      <c r="H650" s="4"/>
    </row>
    <row r="651">
      <c r="A651" s="6"/>
      <c r="B651" s="4"/>
      <c r="C651" s="4"/>
      <c r="D651" s="4"/>
      <c r="E651" s="4"/>
      <c r="F651" s="4"/>
      <c r="G651" s="4"/>
      <c r="H651" s="4"/>
    </row>
    <row r="652">
      <c r="A652" s="6"/>
      <c r="B652" s="4"/>
      <c r="C652" s="4"/>
      <c r="D652" s="4"/>
      <c r="E652" s="4"/>
      <c r="F652" s="4"/>
      <c r="G652" s="4"/>
      <c r="H652" s="4"/>
    </row>
    <row r="653">
      <c r="A653" s="6"/>
      <c r="B653" s="4"/>
      <c r="C653" s="4"/>
      <c r="D653" s="4"/>
      <c r="E653" s="4"/>
      <c r="F653" s="4"/>
      <c r="G653" s="4"/>
      <c r="H653" s="4"/>
    </row>
    <row r="654">
      <c r="A654" s="6"/>
      <c r="B654" s="4"/>
      <c r="C654" s="4"/>
      <c r="D654" s="4"/>
      <c r="E654" s="4"/>
      <c r="F654" s="4"/>
      <c r="G654" s="4"/>
      <c r="H654" s="4"/>
    </row>
    <row r="655">
      <c r="A655" s="6"/>
      <c r="B655" s="4"/>
      <c r="C655" s="4"/>
      <c r="D655" s="4"/>
      <c r="E655" s="4"/>
      <c r="F655" s="4"/>
      <c r="G655" s="4"/>
      <c r="H655" s="4"/>
    </row>
    <row r="656">
      <c r="A656" s="6"/>
      <c r="B656" s="4"/>
      <c r="C656" s="4"/>
      <c r="D656" s="4"/>
      <c r="E656" s="4"/>
      <c r="F656" s="4"/>
      <c r="G656" s="4"/>
      <c r="H656" s="4"/>
    </row>
    <row r="657">
      <c r="A657" s="6"/>
      <c r="B657" s="4"/>
      <c r="C657" s="4"/>
      <c r="D657" s="4"/>
      <c r="E657" s="4"/>
      <c r="F657" s="4"/>
      <c r="G657" s="4"/>
      <c r="H657" s="4"/>
    </row>
    <row r="658">
      <c r="A658" s="6"/>
      <c r="B658" s="4"/>
      <c r="C658" s="4"/>
      <c r="D658" s="4"/>
      <c r="E658" s="4"/>
      <c r="F658" s="4"/>
      <c r="G658" s="4"/>
      <c r="H658" s="4"/>
    </row>
    <row r="659">
      <c r="A659" s="6"/>
      <c r="B659" s="4"/>
      <c r="C659" s="4"/>
      <c r="D659" s="4"/>
      <c r="E659" s="4"/>
      <c r="F659" s="4"/>
      <c r="G659" s="4"/>
      <c r="H659" s="4"/>
    </row>
    <row r="660">
      <c r="A660" s="6"/>
      <c r="B660" s="4"/>
      <c r="C660" s="4"/>
      <c r="D660" s="4"/>
      <c r="E660" s="4"/>
      <c r="F660" s="4"/>
      <c r="G660" s="4"/>
      <c r="H660" s="4"/>
    </row>
    <row r="661">
      <c r="A661" s="6"/>
      <c r="B661" s="4"/>
      <c r="C661" s="4"/>
      <c r="D661" s="4"/>
      <c r="E661" s="4"/>
      <c r="F661" s="4"/>
      <c r="G661" s="4"/>
      <c r="H661" s="4"/>
    </row>
    <row r="662">
      <c r="A662" s="6"/>
      <c r="B662" s="4"/>
      <c r="C662" s="4"/>
      <c r="D662" s="4"/>
      <c r="E662" s="4"/>
      <c r="F662" s="4"/>
      <c r="G662" s="4"/>
      <c r="H662" s="4"/>
    </row>
    <row r="663">
      <c r="A663" s="6"/>
      <c r="B663" s="4"/>
      <c r="C663" s="4"/>
      <c r="D663" s="4"/>
      <c r="E663" s="4"/>
      <c r="F663" s="4"/>
      <c r="G663" s="4"/>
      <c r="H663" s="4"/>
    </row>
    <row r="664">
      <c r="A664" s="6"/>
      <c r="B664" s="4"/>
      <c r="C664" s="4"/>
      <c r="D664" s="4"/>
      <c r="E664" s="4"/>
      <c r="F664" s="4"/>
      <c r="G664" s="4"/>
      <c r="H664" s="4"/>
    </row>
    <row r="665">
      <c r="A665" s="6"/>
      <c r="B665" s="4"/>
      <c r="C665" s="4"/>
      <c r="D665" s="4"/>
      <c r="E665" s="4"/>
      <c r="F665" s="4"/>
      <c r="G665" s="4"/>
      <c r="H665" s="4"/>
    </row>
    <row r="666">
      <c r="A666" s="6"/>
      <c r="B666" s="4"/>
      <c r="C666" s="4"/>
      <c r="D666" s="4"/>
      <c r="E666" s="4"/>
      <c r="F666" s="4"/>
      <c r="G666" s="4"/>
      <c r="H666" s="4"/>
    </row>
    <row r="667">
      <c r="A667" s="6"/>
      <c r="B667" s="4"/>
      <c r="C667" s="4"/>
      <c r="D667" s="4"/>
      <c r="E667" s="4"/>
      <c r="F667" s="4"/>
      <c r="G667" s="4"/>
      <c r="H667" s="4"/>
    </row>
    <row r="668">
      <c r="A668" s="6"/>
      <c r="B668" s="4"/>
      <c r="C668" s="4"/>
      <c r="D668" s="4"/>
      <c r="E668" s="4"/>
      <c r="F668" s="4"/>
      <c r="G668" s="4"/>
      <c r="H668" s="4"/>
    </row>
    <row r="669">
      <c r="A669" s="6"/>
      <c r="B669" s="4"/>
      <c r="C669" s="4"/>
      <c r="D669" s="4"/>
      <c r="E669" s="4"/>
      <c r="F669" s="4"/>
      <c r="G669" s="4"/>
      <c r="H669" s="4"/>
    </row>
    <row r="670">
      <c r="A670" s="6"/>
      <c r="B670" s="4"/>
      <c r="C670" s="4"/>
      <c r="D670" s="4"/>
      <c r="E670" s="4"/>
      <c r="F670" s="4"/>
      <c r="G670" s="4"/>
      <c r="H670" s="4"/>
    </row>
    <row r="671">
      <c r="A671" s="6"/>
      <c r="B671" s="4"/>
      <c r="C671" s="4"/>
      <c r="D671" s="4"/>
      <c r="E671" s="4"/>
      <c r="F671" s="4"/>
      <c r="G671" s="4"/>
      <c r="H671" s="4"/>
    </row>
    <row r="672">
      <c r="A672" s="6"/>
      <c r="B672" s="4"/>
      <c r="C672" s="4"/>
      <c r="D672" s="4"/>
      <c r="E672" s="4"/>
      <c r="F672" s="4"/>
      <c r="G672" s="4"/>
      <c r="H672" s="4"/>
    </row>
    <row r="673">
      <c r="A673" s="6"/>
      <c r="B673" s="4"/>
      <c r="C673" s="4"/>
      <c r="D673" s="4"/>
      <c r="E673" s="4"/>
      <c r="F673" s="4"/>
      <c r="G673" s="4"/>
      <c r="H673" s="4"/>
    </row>
    <row r="674">
      <c r="A674" s="6"/>
      <c r="B674" s="4"/>
      <c r="C674" s="4"/>
      <c r="D674" s="4"/>
      <c r="E674" s="4"/>
      <c r="F674" s="4"/>
      <c r="G674" s="4"/>
      <c r="H674" s="4"/>
    </row>
    <row r="675">
      <c r="A675" s="6"/>
      <c r="B675" s="4"/>
      <c r="C675" s="4"/>
      <c r="D675" s="4"/>
      <c r="E675" s="4"/>
      <c r="F675" s="4"/>
      <c r="G675" s="4"/>
      <c r="H675" s="4"/>
    </row>
    <row r="676">
      <c r="A676" s="6"/>
      <c r="B676" s="4"/>
      <c r="C676" s="4"/>
      <c r="D676" s="4"/>
      <c r="E676" s="4"/>
      <c r="F676" s="4"/>
      <c r="G676" s="4"/>
      <c r="H676" s="4"/>
    </row>
    <row r="677">
      <c r="A677" s="6"/>
      <c r="B677" s="4"/>
      <c r="C677" s="4"/>
      <c r="D677" s="4"/>
      <c r="E677" s="4"/>
      <c r="F677" s="4"/>
      <c r="G677" s="4"/>
      <c r="H677" s="4"/>
    </row>
    <row r="678">
      <c r="A678" s="6"/>
      <c r="B678" s="4"/>
      <c r="C678" s="4"/>
      <c r="D678" s="4"/>
      <c r="E678" s="4"/>
      <c r="F678" s="4"/>
      <c r="G678" s="4"/>
      <c r="H678" s="4"/>
    </row>
    <row r="679">
      <c r="A679" s="6"/>
      <c r="B679" s="4"/>
      <c r="C679" s="4"/>
      <c r="D679" s="4"/>
      <c r="E679" s="4"/>
      <c r="F679" s="4"/>
      <c r="G679" s="4"/>
      <c r="H679" s="4"/>
    </row>
    <row r="680">
      <c r="A680" s="6"/>
      <c r="B680" s="4"/>
      <c r="C680" s="4"/>
      <c r="D680" s="4"/>
      <c r="E680" s="4"/>
      <c r="F680" s="4"/>
      <c r="G680" s="4"/>
      <c r="H680" s="4"/>
    </row>
    <row r="681">
      <c r="A681" s="6"/>
      <c r="B681" s="4"/>
      <c r="C681" s="4"/>
      <c r="D681" s="4"/>
      <c r="E681" s="4"/>
      <c r="F681" s="4"/>
      <c r="G681" s="4"/>
      <c r="H681" s="4"/>
    </row>
    <row r="682">
      <c r="A682" s="6"/>
      <c r="B682" s="4"/>
      <c r="C682" s="4"/>
      <c r="D682" s="4"/>
      <c r="E682" s="4"/>
      <c r="F682" s="4"/>
      <c r="G682" s="4"/>
      <c r="H682" s="4"/>
    </row>
    <row r="683">
      <c r="A683" s="6"/>
      <c r="B683" s="4"/>
      <c r="C683" s="4"/>
      <c r="D683" s="4"/>
      <c r="E683" s="4"/>
      <c r="F683" s="4"/>
      <c r="G683" s="4"/>
      <c r="H683" s="4"/>
    </row>
    <row r="684">
      <c r="A684" s="6"/>
      <c r="B684" s="4"/>
      <c r="C684" s="4"/>
      <c r="D684" s="4"/>
      <c r="E684" s="4"/>
      <c r="F684" s="4"/>
      <c r="G684" s="4"/>
      <c r="H684" s="4"/>
    </row>
    <row r="685">
      <c r="A685" s="6"/>
      <c r="B685" s="4"/>
      <c r="C685" s="4"/>
      <c r="D685" s="4"/>
      <c r="E685" s="4"/>
      <c r="F685" s="4"/>
      <c r="G685" s="4"/>
      <c r="H685" s="4"/>
    </row>
    <row r="686">
      <c r="A686" s="6"/>
      <c r="B686" s="4"/>
      <c r="C686" s="4"/>
      <c r="D686" s="4"/>
      <c r="E686" s="4"/>
      <c r="F686" s="4"/>
      <c r="G686" s="4"/>
      <c r="H686" s="4"/>
    </row>
    <row r="687">
      <c r="A687" s="6"/>
      <c r="B687" s="4"/>
      <c r="C687" s="4"/>
      <c r="D687" s="4"/>
      <c r="E687" s="4"/>
      <c r="F687" s="4"/>
      <c r="G687" s="4"/>
      <c r="H687" s="4"/>
    </row>
    <row r="688">
      <c r="A688" s="6"/>
      <c r="B688" s="4"/>
      <c r="C688" s="4"/>
      <c r="D688" s="4"/>
      <c r="E688" s="4"/>
      <c r="F688" s="4"/>
      <c r="G688" s="4"/>
      <c r="H688" s="4"/>
    </row>
    <row r="689">
      <c r="A689" s="6"/>
      <c r="B689" s="4"/>
      <c r="C689" s="4"/>
      <c r="D689" s="4"/>
      <c r="E689" s="4"/>
      <c r="F689" s="4"/>
      <c r="G689" s="4"/>
      <c r="H689" s="4"/>
    </row>
    <row r="690">
      <c r="A690" s="6"/>
      <c r="B690" s="4"/>
      <c r="C690" s="4"/>
      <c r="D690" s="4"/>
      <c r="E690" s="4"/>
      <c r="F690" s="4"/>
      <c r="G690" s="4"/>
      <c r="H690" s="4"/>
    </row>
    <row r="691">
      <c r="A691" s="6"/>
      <c r="B691" s="4"/>
      <c r="C691" s="4"/>
      <c r="D691" s="4"/>
      <c r="E691" s="4"/>
      <c r="F691" s="4"/>
      <c r="G691" s="4"/>
      <c r="H691" s="4"/>
    </row>
    <row r="692">
      <c r="A692" s="6"/>
      <c r="B692" s="4"/>
      <c r="C692" s="4"/>
      <c r="D692" s="4"/>
      <c r="E692" s="4"/>
      <c r="F692" s="4"/>
      <c r="G692" s="4"/>
      <c r="H692" s="4"/>
    </row>
    <row r="693">
      <c r="A693" s="6"/>
      <c r="B693" s="4"/>
      <c r="C693" s="4"/>
      <c r="D693" s="4"/>
      <c r="E693" s="4"/>
      <c r="F693" s="4"/>
      <c r="G693" s="4"/>
      <c r="H693" s="4"/>
    </row>
    <row r="694">
      <c r="A694" s="6"/>
      <c r="B694" s="4"/>
      <c r="C694" s="4"/>
      <c r="D694" s="4"/>
      <c r="E694" s="4"/>
      <c r="F694" s="4"/>
      <c r="G694" s="4"/>
      <c r="H694" s="4"/>
    </row>
    <row r="695">
      <c r="A695" s="6"/>
      <c r="B695" s="4"/>
      <c r="C695" s="4"/>
      <c r="D695" s="4"/>
      <c r="E695" s="4"/>
      <c r="F695" s="4"/>
      <c r="G695" s="4"/>
      <c r="H695" s="4"/>
    </row>
    <row r="696">
      <c r="A696" s="6"/>
      <c r="B696" s="4"/>
      <c r="C696" s="4"/>
      <c r="D696" s="4"/>
      <c r="E696" s="4"/>
      <c r="F696" s="4"/>
      <c r="G696" s="4"/>
      <c r="H696" s="4"/>
    </row>
    <row r="697">
      <c r="A697" s="6"/>
      <c r="B697" s="4"/>
      <c r="C697" s="4"/>
      <c r="D697" s="4"/>
      <c r="E697" s="4"/>
      <c r="F697" s="4"/>
      <c r="G697" s="4"/>
      <c r="H697" s="4"/>
    </row>
    <row r="698">
      <c r="A698" s="6"/>
      <c r="B698" s="4"/>
      <c r="C698" s="4"/>
      <c r="D698" s="4"/>
      <c r="E698" s="4"/>
      <c r="F698" s="4"/>
      <c r="G698" s="4"/>
      <c r="H698" s="4"/>
    </row>
    <row r="699">
      <c r="A699" s="6"/>
      <c r="B699" s="4"/>
      <c r="C699" s="4"/>
      <c r="D699" s="4"/>
      <c r="E699" s="4"/>
      <c r="F699" s="4"/>
      <c r="G699" s="4"/>
      <c r="H699" s="4"/>
    </row>
    <row r="700">
      <c r="A700" s="6"/>
      <c r="B700" s="4"/>
      <c r="C700" s="4"/>
      <c r="D700" s="4"/>
      <c r="E700" s="4"/>
      <c r="F700" s="4"/>
      <c r="G700" s="4"/>
      <c r="H700" s="4"/>
    </row>
    <row r="701">
      <c r="A701" s="6"/>
      <c r="B701" s="4"/>
      <c r="C701" s="4"/>
      <c r="D701" s="4"/>
      <c r="E701" s="4"/>
      <c r="F701" s="4"/>
      <c r="G701" s="4"/>
      <c r="H701" s="4"/>
    </row>
    <row r="702">
      <c r="A702" s="6"/>
      <c r="B702" s="4"/>
      <c r="C702" s="4"/>
      <c r="D702" s="4"/>
      <c r="E702" s="4"/>
      <c r="F702" s="4"/>
      <c r="G702" s="4"/>
      <c r="H702" s="4"/>
    </row>
    <row r="703">
      <c r="A703" s="6"/>
      <c r="B703" s="4"/>
      <c r="C703" s="4"/>
      <c r="D703" s="4"/>
      <c r="E703" s="4"/>
      <c r="F703" s="4"/>
      <c r="G703" s="4"/>
      <c r="H703" s="4"/>
    </row>
    <row r="704">
      <c r="A704" s="6"/>
      <c r="B704" s="4"/>
      <c r="C704" s="4"/>
      <c r="D704" s="4"/>
      <c r="E704" s="4"/>
      <c r="F704" s="4"/>
      <c r="G704" s="4"/>
      <c r="H704" s="4"/>
    </row>
    <row r="705">
      <c r="A705" s="6"/>
      <c r="B705" s="4"/>
      <c r="C705" s="4"/>
      <c r="D705" s="4"/>
      <c r="E705" s="4"/>
      <c r="F705" s="4"/>
      <c r="G705" s="4"/>
      <c r="H705" s="4"/>
    </row>
    <row r="706">
      <c r="A706" s="6"/>
      <c r="B706" s="4"/>
      <c r="C706" s="4"/>
      <c r="D706" s="4"/>
      <c r="E706" s="4"/>
      <c r="F706" s="4"/>
      <c r="G706" s="4"/>
      <c r="H706" s="4"/>
    </row>
    <row r="707">
      <c r="A707" s="6"/>
      <c r="B707" s="4"/>
      <c r="C707" s="4"/>
      <c r="D707" s="4"/>
      <c r="E707" s="4"/>
      <c r="F707" s="4"/>
      <c r="G707" s="4"/>
      <c r="H707" s="4"/>
    </row>
    <row r="708">
      <c r="A708" s="6"/>
      <c r="B708" s="4"/>
      <c r="C708" s="4"/>
      <c r="D708" s="4"/>
      <c r="E708" s="4"/>
      <c r="F708" s="4"/>
      <c r="G708" s="4"/>
      <c r="H708" s="4"/>
    </row>
    <row r="709">
      <c r="A709" s="6"/>
      <c r="B709" s="4"/>
      <c r="C709" s="4"/>
      <c r="D709" s="4"/>
      <c r="E709" s="4"/>
      <c r="F709" s="4"/>
      <c r="G709" s="4"/>
      <c r="H709" s="4"/>
    </row>
    <row r="710">
      <c r="A710" s="6"/>
      <c r="B710" s="4"/>
      <c r="C710" s="4"/>
      <c r="D710" s="4"/>
      <c r="E710" s="4"/>
      <c r="F710" s="4"/>
      <c r="G710" s="4"/>
      <c r="H710" s="4"/>
    </row>
    <row r="711">
      <c r="A711" s="6"/>
      <c r="B711" s="4"/>
      <c r="C711" s="4"/>
      <c r="D711" s="4"/>
      <c r="E711" s="4"/>
      <c r="F711" s="4"/>
      <c r="G711" s="4"/>
      <c r="H711" s="4"/>
    </row>
    <row r="712">
      <c r="A712" s="6"/>
      <c r="B712" s="4"/>
      <c r="C712" s="4"/>
      <c r="D712" s="4"/>
      <c r="E712" s="4"/>
      <c r="F712" s="4"/>
      <c r="G712" s="4"/>
      <c r="H712" s="4"/>
    </row>
    <row r="713">
      <c r="A713" s="6"/>
      <c r="B713" s="4"/>
      <c r="C713" s="4"/>
      <c r="D713" s="4"/>
      <c r="E713" s="4"/>
      <c r="F713" s="4"/>
      <c r="G713" s="4"/>
      <c r="H713" s="4"/>
    </row>
    <row r="714">
      <c r="A714" s="6"/>
      <c r="B714" s="4"/>
      <c r="C714" s="4"/>
      <c r="D714" s="4"/>
      <c r="E714" s="4"/>
      <c r="F714" s="4"/>
      <c r="G714" s="4"/>
      <c r="H714" s="4"/>
    </row>
    <row r="715">
      <c r="A715" s="6"/>
      <c r="B715" s="4"/>
      <c r="C715" s="4"/>
      <c r="D715" s="4"/>
      <c r="E715" s="4"/>
      <c r="F715" s="4"/>
      <c r="G715" s="4"/>
      <c r="H715" s="4"/>
    </row>
    <row r="716">
      <c r="A716" s="6"/>
      <c r="B716" s="4"/>
      <c r="C716" s="4"/>
      <c r="D716" s="4"/>
      <c r="E716" s="4"/>
      <c r="F716" s="4"/>
      <c r="G716" s="4"/>
      <c r="H716" s="4"/>
    </row>
    <row r="717">
      <c r="A717" s="6"/>
      <c r="B717" s="4"/>
      <c r="C717" s="4"/>
      <c r="D717" s="4"/>
      <c r="E717" s="4"/>
      <c r="F717" s="4"/>
      <c r="G717" s="4"/>
      <c r="H717" s="4"/>
    </row>
    <row r="718">
      <c r="A718" s="6"/>
      <c r="B718" s="4"/>
      <c r="C718" s="4"/>
      <c r="D718" s="4"/>
      <c r="E718" s="4"/>
      <c r="F718" s="4"/>
      <c r="G718" s="4"/>
      <c r="H718" s="4"/>
    </row>
    <row r="719">
      <c r="A719" s="6"/>
      <c r="B719" s="4"/>
      <c r="C719" s="4"/>
      <c r="D719" s="4"/>
      <c r="E719" s="4"/>
      <c r="F719" s="4"/>
      <c r="G719" s="4"/>
      <c r="H719" s="4"/>
    </row>
    <row r="720">
      <c r="A720" s="6"/>
      <c r="B720" s="4"/>
      <c r="C720" s="4"/>
      <c r="D720" s="4"/>
      <c r="E720" s="4"/>
      <c r="F720" s="4"/>
      <c r="G720" s="4"/>
      <c r="H720" s="4"/>
    </row>
    <row r="721">
      <c r="A721" s="6"/>
      <c r="B721" s="4"/>
      <c r="C721" s="4"/>
      <c r="D721" s="4"/>
      <c r="E721" s="4"/>
      <c r="F721" s="4"/>
      <c r="G721" s="4"/>
      <c r="H721" s="4"/>
    </row>
    <row r="722">
      <c r="A722" s="6"/>
      <c r="B722" s="4"/>
      <c r="C722" s="4"/>
      <c r="D722" s="4"/>
      <c r="E722" s="4"/>
      <c r="F722" s="4"/>
      <c r="G722" s="4"/>
      <c r="H722" s="4"/>
    </row>
    <row r="723">
      <c r="A723" s="6"/>
      <c r="B723" s="4"/>
      <c r="C723" s="4"/>
      <c r="D723" s="4"/>
      <c r="E723" s="4"/>
      <c r="F723" s="4"/>
      <c r="G723" s="4"/>
      <c r="H723" s="4"/>
    </row>
    <row r="724">
      <c r="A724" s="6"/>
      <c r="B724" s="4"/>
      <c r="C724" s="4"/>
      <c r="D724" s="4"/>
      <c r="E724" s="4"/>
      <c r="F724" s="4"/>
      <c r="G724" s="4"/>
      <c r="H724" s="4"/>
    </row>
    <row r="725">
      <c r="A725" s="6"/>
      <c r="B725" s="4"/>
      <c r="C725" s="4"/>
      <c r="D725" s="4"/>
      <c r="E725" s="4"/>
      <c r="F725" s="4"/>
      <c r="G725" s="4"/>
      <c r="H725" s="4"/>
    </row>
    <row r="726">
      <c r="A726" s="6"/>
      <c r="B726" s="4"/>
      <c r="C726" s="4"/>
      <c r="D726" s="4"/>
      <c r="E726" s="4"/>
      <c r="F726" s="4"/>
      <c r="G726" s="4"/>
      <c r="H726" s="4"/>
    </row>
    <row r="727">
      <c r="A727" s="6"/>
      <c r="B727" s="4"/>
      <c r="C727" s="4"/>
      <c r="D727" s="4"/>
      <c r="E727" s="4"/>
      <c r="F727" s="4"/>
      <c r="G727" s="4"/>
      <c r="H727" s="4"/>
    </row>
    <row r="728">
      <c r="A728" s="6"/>
      <c r="B728" s="4"/>
      <c r="C728" s="4"/>
      <c r="D728" s="4"/>
      <c r="E728" s="4"/>
      <c r="F728" s="4"/>
      <c r="G728" s="4"/>
      <c r="H728" s="4"/>
    </row>
    <row r="729">
      <c r="A729" s="6"/>
      <c r="B729" s="4"/>
      <c r="C729" s="4"/>
      <c r="D729" s="4"/>
      <c r="E729" s="4"/>
      <c r="F729" s="4"/>
      <c r="G729" s="4"/>
      <c r="H729" s="4"/>
    </row>
    <row r="730">
      <c r="A730" s="6"/>
      <c r="B730" s="4"/>
      <c r="C730" s="4"/>
      <c r="D730" s="4"/>
      <c r="E730" s="4"/>
      <c r="F730" s="4"/>
      <c r="G730" s="4"/>
      <c r="H730" s="4"/>
    </row>
    <row r="731">
      <c r="A731" s="6"/>
      <c r="B731" s="4"/>
      <c r="C731" s="4"/>
      <c r="D731" s="4"/>
      <c r="E731" s="4"/>
      <c r="F731" s="4"/>
      <c r="G731" s="4"/>
      <c r="H731" s="4"/>
    </row>
    <row r="732">
      <c r="A732" s="6"/>
      <c r="B732" s="4"/>
      <c r="C732" s="4"/>
      <c r="D732" s="4"/>
      <c r="E732" s="4"/>
      <c r="F732" s="4"/>
      <c r="G732" s="4"/>
      <c r="H732" s="4"/>
    </row>
    <row r="733">
      <c r="A733" s="6"/>
      <c r="B733" s="4"/>
      <c r="C733" s="4"/>
      <c r="D733" s="4"/>
      <c r="E733" s="4"/>
      <c r="F733" s="4"/>
      <c r="G733" s="4"/>
      <c r="H733" s="4"/>
    </row>
    <row r="734">
      <c r="A734" s="6"/>
      <c r="B734" s="4"/>
      <c r="C734" s="4"/>
      <c r="D734" s="4"/>
      <c r="E734" s="4"/>
      <c r="F734" s="4"/>
      <c r="G734" s="4"/>
      <c r="H734" s="4"/>
    </row>
    <row r="735">
      <c r="A735" s="6"/>
      <c r="B735" s="4"/>
      <c r="C735" s="4"/>
      <c r="D735" s="4"/>
      <c r="E735" s="4"/>
      <c r="F735" s="4"/>
      <c r="G735" s="4"/>
      <c r="H735" s="4"/>
    </row>
    <row r="736">
      <c r="A736" s="6"/>
      <c r="B736" s="4"/>
      <c r="C736" s="4"/>
      <c r="D736" s="4"/>
      <c r="E736" s="4"/>
      <c r="F736" s="4"/>
      <c r="G736" s="4"/>
      <c r="H736" s="4"/>
    </row>
    <row r="737">
      <c r="A737" s="6"/>
      <c r="B737" s="4"/>
      <c r="C737" s="4"/>
      <c r="D737" s="4"/>
      <c r="E737" s="4"/>
      <c r="F737" s="4"/>
      <c r="G737" s="4"/>
      <c r="H737" s="4"/>
    </row>
    <row r="738">
      <c r="A738" s="6"/>
      <c r="B738" s="4"/>
      <c r="C738" s="4"/>
      <c r="D738" s="4"/>
      <c r="E738" s="4"/>
      <c r="F738" s="4"/>
      <c r="G738" s="4"/>
      <c r="H738" s="4"/>
    </row>
    <row r="739">
      <c r="A739" s="6"/>
      <c r="B739" s="4"/>
      <c r="C739" s="4"/>
      <c r="D739" s="4"/>
      <c r="E739" s="4"/>
      <c r="F739" s="4"/>
      <c r="G739" s="4"/>
      <c r="H739" s="4"/>
    </row>
    <row r="740">
      <c r="A740" s="6"/>
      <c r="B740" s="4"/>
      <c r="C740" s="4"/>
      <c r="D740" s="4"/>
      <c r="E740" s="4"/>
      <c r="F740" s="4"/>
      <c r="G740" s="4"/>
      <c r="H740" s="4"/>
    </row>
    <row r="741">
      <c r="A741" s="6"/>
      <c r="B741" s="4"/>
      <c r="C741" s="4"/>
      <c r="D741" s="4"/>
      <c r="E741" s="4"/>
      <c r="F741" s="4"/>
      <c r="G741" s="4"/>
      <c r="H741" s="4"/>
    </row>
    <row r="742">
      <c r="A742" s="6"/>
      <c r="B742" s="4"/>
      <c r="C742" s="4"/>
      <c r="D742" s="4"/>
      <c r="E742" s="4"/>
      <c r="F742" s="4"/>
      <c r="G742" s="4"/>
      <c r="H742" s="4"/>
    </row>
    <row r="743">
      <c r="A743" s="6"/>
      <c r="B743" s="4"/>
      <c r="C743" s="4"/>
      <c r="D743" s="4"/>
      <c r="E743" s="4"/>
      <c r="F743" s="4"/>
      <c r="G743" s="4"/>
      <c r="H743" s="4"/>
    </row>
    <row r="744">
      <c r="A744" s="6"/>
      <c r="B744" s="4"/>
      <c r="C744" s="4"/>
      <c r="D744" s="4"/>
      <c r="E744" s="4"/>
      <c r="F744" s="4"/>
      <c r="G744" s="4"/>
      <c r="H744" s="4"/>
    </row>
    <row r="745">
      <c r="A745" s="6"/>
      <c r="B745" s="4"/>
      <c r="C745" s="4"/>
      <c r="D745" s="4"/>
      <c r="E745" s="4"/>
      <c r="F745" s="4"/>
      <c r="G745" s="4"/>
      <c r="H745" s="4"/>
    </row>
    <row r="746">
      <c r="A746" s="6"/>
      <c r="B746" s="4"/>
      <c r="C746" s="4"/>
      <c r="D746" s="4"/>
      <c r="E746" s="4"/>
      <c r="F746" s="4"/>
      <c r="G746" s="4"/>
      <c r="H746" s="4"/>
    </row>
    <row r="747">
      <c r="A747" s="6"/>
      <c r="B747" s="4"/>
      <c r="C747" s="4"/>
      <c r="D747" s="4"/>
      <c r="E747" s="4"/>
      <c r="F747" s="4"/>
      <c r="G747" s="4"/>
      <c r="H747" s="4"/>
    </row>
    <row r="748">
      <c r="A748" s="6"/>
      <c r="B748" s="4"/>
      <c r="C748" s="4"/>
      <c r="D748" s="4"/>
      <c r="E748" s="4"/>
      <c r="F748" s="4"/>
      <c r="G748" s="4"/>
      <c r="H748" s="4"/>
    </row>
    <row r="749">
      <c r="A749" s="6"/>
      <c r="B749" s="4"/>
      <c r="C749" s="4"/>
      <c r="D749" s="4"/>
      <c r="E749" s="4"/>
      <c r="F749" s="4"/>
      <c r="G749" s="4"/>
      <c r="H749" s="4"/>
    </row>
    <row r="750">
      <c r="A750" s="6"/>
      <c r="B750" s="4"/>
      <c r="C750" s="4"/>
      <c r="D750" s="4"/>
      <c r="E750" s="4"/>
      <c r="F750" s="4"/>
      <c r="G750" s="4"/>
      <c r="H750" s="4"/>
    </row>
    <row r="751">
      <c r="A751" s="6"/>
      <c r="B751" s="4"/>
      <c r="C751" s="4"/>
      <c r="D751" s="4"/>
      <c r="E751" s="4"/>
      <c r="F751" s="4"/>
      <c r="G751" s="4"/>
      <c r="H751" s="4"/>
    </row>
    <row r="752">
      <c r="A752" s="6"/>
      <c r="B752" s="4"/>
      <c r="C752" s="4"/>
      <c r="D752" s="4"/>
      <c r="E752" s="4"/>
      <c r="F752" s="4"/>
      <c r="G752" s="4"/>
      <c r="H752" s="4"/>
    </row>
    <row r="753">
      <c r="A753" s="6"/>
      <c r="B753" s="4"/>
      <c r="C753" s="4"/>
      <c r="D753" s="4"/>
      <c r="E753" s="4"/>
      <c r="F753" s="4"/>
      <c r="G753" s="4"/>
      <c r="H753" s="4"/>
    </row>
    <row r="754">
      <c r="A754" s="6"/>
      <c r="B754" s="4"/>
      <c r="C754" s="4"/>
      <c r="D754" s="4"/>
      <c r="E754" s="4"/>
      <c r="F754" s="4"/>
      <c r="G754" s="4"/>
      <c r="H754" s="4"/>
    </row>
    <row r="755">
      <c r="A755" s="6"/>
      <c r="B755" s="4"/>
      <c r="C755" s="4"/>
      <c r="D755" s="4"/>
      <c r="E755" s="4"/>
      <c r="F755" s="4"/>
      <c r="G755" s="4"/>
      <c r="H755" s="4"/>
    </row>
    <row r="756">
      <c r="A756" s="6"/>
      <c r="B756" s="4"/>
      <c r="C756" s="4"/>
      <c r="D756" s="4"/>
      <c r="E756" s="4"/>
      <c r="F756" s="4"/>
      <c r="G756" s="4"/>
      <c r="H756" s="4"/>
    </row>
    <row r="757">
      <c r="A757" s="6"/>
      <c r="B757" s="4"/>
      <c r="C757" s="4"/>
      <c r="D757" s="4"/>
      <c r="E757" s="4"/>
      <c r="F757" s="4"/>
      <c r="G757" s="4"/>
      <c r="H757" s="4"/>
    </row>
    <row r="758">
      <c r="A758" s="6"/>
      <c r="B758" s="4"/>
      <c r="C758" s="4"/>
      <c r="D758" s="4"/>
      <c r="E758" s="4"/>
      <c r="F758" s="4"/>
      <c r="G758" s="4"/>
      <c r="H758" s="4"/>
    </row>
    <row r="759">
      <c r="A759" s="6"/>
      <c r="B759" s="4"/>
      <c r="C759" s="4"/>
      <c r="D759" s="4"/>
      <c r="E759" s="4"/>
      <c r="F759" s="4"/>
      <c r="G759" s="4"/>
      <c r="H759" s="4"/>
    </row>
    <row r="760">
      <c r="A760" s="6"/>
      <c r="B760" s="4"/>
      <c r="C760" s="4"/>
      <c r="D760" s="4"/>
      <c r="E760" s="4"/>
      <c r="F760" s="4"/>
      <c r="G760" s="4"/>
      <c r="H760" s="4"/>
    </row>
    <row r="761">
      <c r="A761" s="6"/>
      <c r="B761" s="4"/>
      <c r="C761" s="4"/>
      <c r="D761" s="4"/>
      <c r="E761" s="4"/>
      <c r="F761" s="4"/>
      <c r="G761" s="4"/>
      <c r="H761" s="4"/>
    </row>
    <row r="762">
      <c r="A762" s="6"/>
      <c r="B762" s="4"/>
      <c r="C762" s="4"/>
      <c r="D762" s="4"/>
      <c r="E762" s="4"/>
      <c r="F762" s="4"/>
      <c r="G762" s="4"/>
      <c r="H762" s="4"/>
    </row>
    <row r="763">
      <c r="A763" s="6"/>
      <c r="B763" s="4"/>
      <c r="C763" s="4"/>
      <c r="D763" s="4"/>
      <c r="E763" s="4"/>
      <c r="F763" s="4"/>
      <c r="G763" s="4"/>
      <c r="H763" s="4"/>
    </row>
    <row r="764">
      <c r="A764" s="6"/>
      <c r="B764" s="4"/>
      <c r="C764" s="4"/>
      <c r="D764" s="4"/>
      <c r="E764" s="4"/>
      <c r="F764" s="4"/>
      <c r="G764" s="4"/>
      <c r="H764" s="4"/>
    </row>
    <row r="765">
      <c r="A765" s="6"/>
      <c r="B765" s="4"/>
      <c r="C765" s="4"/>
      <c r="D765" s="4"/>
      <c r="E765" s="4"/>
      <c r="F765" s="4"/>
      <c r="G765" s="4"/>
      <c r="H765" s="4"/>
    </row>
    <row r="766">
      <c r="A766" s="6"/>
      <c r="B766" s="4"/>
      <c r="C766" s="4"/>
      <c r="D766" s="4"/>
      <c r="E766" s="4"/>
      <c r="F766" s="4"/>
      <c r="G766" s="4"/>
      <c r="H766" s="4"/>
    </row>
    <row r="767">
      <c r="A767" s="6"/>
      <c r="B767" s="4"/>
      <c r="C767" s="4"/>
      <c r="D767" s="4"/>
      <c r="E767" s="4"/>
      <c r="F767" s="4"/>
      <c r="G767" s="4"/>
      <c r="H767" s="4"/>
    </row>
    <row r="768">
      <c r="A768" s="6"/>
      <c r="B768" s="4"/>
      <c r="C768" s="4"/>
      <c r="D768" s="4"/>
      <c r="E768" s="4"/>
      <c r="F768" s="4"/>
      <c r="G768" s="4"/>
      <c r="H768" s="4"/>
    </row>
    <row r="769">
      <c r="A769" s="6"/>
      <c r="B769" s="4"/>
      <c r="C769" s="4"/>
      <c r="D769" s="4"/>
      <c r="E769" s="4"/>
      <c r="F769" s="4"/>
      <c r="G769" s="4"/>
      <c r="H769" s="4"/>
    </row>
    <row r="770">
      <c r="A770" s="6"/>
      <c r="B770" s="4"/>
      <c r="C770" s="4"/>
      <c r="D770" s="4"/>
      <c r="E770" s="4"/>
      <c r="F770" s="4"/>
      <c r="G770" s="4"/>
      <c r="H770" s="4"/>
    </row>
    <row r="771">
      <c r="A771" s="6"/>
      <c r="B771" s="4"/>
      <c r="C771" s="4"/>
      <c r="D771" s="4"/>
      <c r="E771" s="4"/>
      <c r="F771" s="4"/>
      <c r="G771" s="4"/>
      <c r="H771" s="4"/>
    </row>
    <row r="772">
      <c r="A772" s="6"/>
      <c r="B772" s="4"/>
      <c r="C772" s="4"/>
      <c r="D772" s="4"/>
      <c r="E772" s="4"/>
      <c r="F772" s="4"/>
      <c r="G772" s="4"/>
      <c r="H772" s="4"/>
    </row>
    <row r="773">
      <c r="A773" s="6"/>
      <c r="B773" s="4"/>
      <c r="C773" s="4"/>
      <c r="D773" s="4"/>
      <c r="E773" s="4"/>
      <c r="F773" s="4"/>
      <c r="G773" s="4"/>
      <c r="H773" s="4"/>
    </row>
    <row r="774">
      <c r="A774" s="6"/>
      <c r="B774" s="4"/>
      <c r="C774" s="4"/>
      <c r="D774" s="4"/>
      <c r="E774" s="4"/>
      <c r="F774" s="4"/>
      <c r="G774" s="4"/>
      <c r="H774" s="4"/>
    </row>
    <row r="775">
      <c r="A775" s="6"/>
      <c r="B775" s="4"/>
      <c r="C775" s="4"/>
      <c r="D775" s="4"/>
      <c r="E775" s="4"/>
      <c r="F775" s="4"/>
      <c r="G775" s="4"/>
      <c r="H775" s="4"/>
    </row>
    <row r="776">
      <c r="A776" s="6"/>
      <c r="B776" s="4"/>
      <c r="C776" s="4"/>
      <c r="D776" s="4"/>
      <c r="E776" s="4"/>
      <c r="F776" s="4"/>
      <c r="G776" s="4"/>
      <c r="H776" s="4"/>
    </row>
    <row r="777">
      <c r="A777" s="6"/>
      <c r="B777" s="4"/>
      <c r="C777" s="4"/>
      <c r="D777" s="4"/>
      <c r="E777" s="4"/>
      <c r="F777" s="4"/>
      <c r="G777" s="4"/>
      <c r="H777" s="4"/>
    </row>
    <row r="778">
      <c r="A778" s="6"/>
      <c r="B778" s="4"/>
      <c r="C778" s="4"/>
      <c r="D778" s="4"/>
      <c r="E778" s="4"/>
      <c r="F778" s="4"/>
      <c r="G778" s="4"/>
      <c r="H778" s="4"/>
    </row>
    <row r="779">
      <c r="A779" s="6"/>
      <c r="B779" s="4"/>
      <c r="C779" s="4"/>
      <c r="D779" s="4"/>
      <c r="E779" s="4"/>
      <c r="F779" s="4"/>
      <c r="G779" s="4"/>
      <c r="H779" s="4"/>
    </row>
    <row r="780">
      <c r="A780" s="6"/>
      <c r="B780" s="4"/>
      <c r="C780" s="4"/>
      <c r="D780" s="4"/>
      <c r="E780" s="4"/>
      <c r="F780" s="4"/>
      <c r="G780" s="4"/>
      <c r="H780" s="4"/>
    </row>
    <row r="781">
      <c r="A781" s="6"/>
      <c r="B781" s="4"/>
      <c r="C781" s="4"/>
      <c r="D781" s="4"/>
      <c r="E781" s="4"/>
      <c r="F781" s="4"/>
      <c r="G781" s="4"/>
      <c r="H781" s="4"/>
    </row>
    <row r="782">
      <c r="A782" s="6"/>
      <c r="B782" s="4"/>
      <c r="C782" s="4"/>
      <c r="D782" s="4"/>
      <c r="E782" s="4"/>
      <c r="F782" s="4"/>
      <c r="G782" s="4"/>
      <c r="H782" s="4"/>
    </row>
    <row r="783">
      <c r="A783" s="6"/>
      <c r="B783" s="4"/>
      <c r="C783" s="4"/>
      <c r="D783" s="4"/>
      <c r="E783" s="4"/>
      <c r="F783" s="4"/>
      <c r="G783" s="4"/>
      <c r="H783" s="4"/>
    </row>
    <row r="784">
      <c r="A784" s="6"/>
      <c r="B784" s="4"/>
      <c r="C784" s="4"/>
      <c r="D784" s="4"/>
      <c r="E784" s="4"/>
      <c r="F784" s="4"/>
      <c r="G784" s="4"/>
      <c r="H784" s="4"/>
    </row>
    <row r="785">
      <c r="A785" s="6"/>
      <c r="B785" s="4"/>
      <c r="C785" s="4"/>
      <c r="D785" s="4"/>
      <c r="E785" s="4"/>
      <c r="F785" s="4"/>
      <c r="G785" s="4"/>
      <c r="H785" s="4"/>
    </row>
    <row r="786">
      <c r="A786" s="6"/>
      <c r="B786" s="4"/>
      <c r="C786" s="4"/>
      <c r="D786" s="4"/>
      <c r="E786" s="4"/>
      <c r="F786" s="4"/>
      <c r="G786" s="4"/>
      <c r="H786" s="4"/>
    </row>
    <row r="787">
      <c r="A787" s="6"/>
      <c r="B787" s="4"/>
      <c r="C787" s="4"/>
      <c r="D787" s="4"/>
      <c r="E787" s="4"/>
      <c r="F787" s="4"/>
      <c r="G787" s="4"/>
      <c r="H787" s="4"/>
    </row>
    <row r="788">
      <c r="A788" s="6"/>
      <c r="B788" s="4"/>
      <c r="C788" s="4"/>
      <c r="D788" s="4"/>
      <c r="E788" s="4"/>
      <c r="F788" s="4"/>
      <c r="G788" s="4"/>
      <c r="H788" s="4"/>
    </row>
    <row r="789">
      <c r="A789" s="6"/>
      <c r="B789" s="4"/>
      <c r="C789" s="4"/>
      <c r="D789" s="4"/>
      <c r="E789" s="4"/>
      <c r="F789" s="4"/>
      <c r="G789" s="4"/>
      <c r="H789" s="4"/>
    </row>
    <row r="790">
      <c r="A790" s="6"/>
      <c r="B790" s="4"/>
      <c r="C790" s="4"/>
      <c r="D790" s="4"/>
      <c r="E790" s="4"/>
      <c r="F790" s="4"/>
      <c r="G790" s="4"/>
      <c r="H790" s="4"/>
    </row>
    <row r="791">
      <c r="A791" s="6"/>
      <c r="B791" s="4"/>
      <c r="C791" s="4"/>
      <c r="D791" s="4"/>
      <c r="E791" s="4"/>
      <c r="F791" s="4"/>
      <c r="G791" s="4"/>
      <c r="H791" s="4"/>
    </row>
    <row r="792">
      <c r="A792" s="6"/>
      <c r="B792" s="4"/>
      <c r="C792" s="4"/>
      <c r="D792" s="4"/>
      <c r="E792" s="4"/>
      <c r="F792" s="4"/>
      <c r="G792" s="4"/>
      <c r="H792" s="4"/>
    </row>
    <row r="793">
      <c r="A793" s="6"/>
      <c r="B793" s="4"/>
      <c r="C793" s="4"/>
      <c r="D793" s="4"/>
      <c r="E793" s="4"/>
      <c r="F793" s="4"/>
      <c r="G793" s="4"/>
      <c r="H793" s="4"/>
    </row>
    <row r="794">
      <c r="A794" s="6"/>
      <c r="B794" s="4"/>
      <c r="C794" s="4"/>
      <c r="D794" s="4"/>
      <c r="E794" s="4"/>
      <c r="F794" s="4"/>
      <c r="G794" s="4"/>
      <c r="H794" s="4"/>
    </row>
    <row r="795">
      <c r="A795" s="6"/>
      <c r="B795" s="4"/>
      <c r="C795" s="4"/>
      <c r="D795" s="4"/>
      <c r="E795" s="4"/>
      <c r="F795" s="4"/>
      <c r="G795" s="4"/>
      <c r="H795" s="4"/>
    </row>
    <row r="796">
      <c r="A796" s="6"/>
      <c r="B796" s="4"/>
      <c r="C796" s="4"/>
      <c r="D796" s="4"/>
      <c r="E796" s="4"/>
      <c r="F796" s="4"/>
      <c r="G796" s="4"/>
      <c r="H796" s="4"/>
    </row>
    <row r="797">
      <c r="A797" s="6"/>
      <c r="B797" s="4"/>
      <c r="C797" s="4"/>
      <c r="D797" s="4"/>
      <c r="E797" s="4"/>
      <c r="F797" s="4"/>
      <c r="G797" s="4"/>
      <c r="H797" s="4"/>
    </row>
    <row r="798">
      <c r="A798" s="6"/>
      <c r="B798" s="4"/>
      <c r="C798" s="4"/>
      <c r="D798" s="4"/>
      <c r="E798" s="4"/>
      <c r="F798" s="4"/>
      <c r="G798" s="4"/>
      <c r="H798" s="4"/>
    </row>
    <row r="799">
      <c r="A799" s="6"/>
      <c r="B799" s="4"/>
      <c r="C799" s="4"/>
      <c r="D799" s="4"/>
      <c r="E799" s="4"/>
      <c r="F799" s="4"/>
      <c r="G799" s="4"/>
      <c r="H799" s="4"/>
    </row>
    <row r="800">
      <c r="A800" s="6"/>
      <c r="B800" s="4"/>
      <c r="C800" s="4"/>
      <c r="D800" s="4"/>
      <c r="E800" s="4"/>
      <c r="F800" s="4"/>
      <c r="G800" s="4"/>
      <c r="H800" s="4"/>
    </row>
    <row r="801">
      <c r="A801" s="6"/>
      <c r="B801" s="4"/>
      <c r="C801" s="4"/>
      <c r="D801" s="4"/>
      <c r="E801" s="4"/>
      <c r="F801" s="4"/>
      <c r="G801" s="4"/>
      <c r="H801" s="4"/>
    </row>
    <row r="802">
      <c r="A802" s="6"/>
      <c r="B802" s="4"/>
      <c r="C802" s="4"/>
      <c r="D802" s="4"/>
      <c r="E802" s="4"/>
      <c r="F802" s="4"/>
      <c r="G802" s="4"/>
      <c r="H802" s="4"/>
    </row>
    <row r="803">
      <c r="A803" s="6"/>
      <c r="B803" s="4"/>
      <c r="C803" s="4"/>
      <c r="D803" s="4"/>
      <c r="E803" s="4"/>
      <c r="F803" s="4"/>
      <c r="G803" s="4"/>
      <c r="H803" s="4"/>
    </row>
    <row r="804">
      <c r="A804" s="6"/>
      <c r="B804" s="4"/>
      <c r="C804" s="4"/>
      <c r="D804" s="4"/>
      <c r="E804" s="4"/>
      <c r="F804" s="4"/>
      <c r="G804" s="4"/>
      <c r="H804" s="4"/>
    </row>
    <row r="805">
      <c r="A805" s="6"/>
      <c r="B805" s="4"/>
      <c r="C805" s="4"/>
      <c r="D805" s="4"/>
      <c r="E805" s="4"/>
      <c r="F805" s="4"/>
      <c r="G805" s="4"/>
      <c r="H805" s="4"/>
    </row>
    <row r="806">
      <c r="A806" s="6"/>
      <c r="B806" s="4"/>
      <c r="C806" s="4"/>
      <c r="D806" s="4"/>
      <c r="E806" s="4"/>
      <c r="F806" s="4"/>
      <c r="G806" s="4"/>
      <c r="H806" s="4"/>
    </row>
    <row r="807">
      <c r="A807" s="6"/>
      <c r="B807" s="4"/>
      <c r="C807" s="4"/>
      <c r="D807" s="4"/>
      <c r="E807" s="4"/>
      <c r="F807" s="4"/>
      <c r="G807" s="4"/>
      <c r="H807" s="4"/>
    </row>
    <row r="808">
      <c r="A808" s="6"/>
      <c r="B808" s="4"/>
      <c r="C808" s="4"/>
      <c r="D808" s="4"/>
      <c r="E808" s="4"/>
      <c r="F808" s="4"/>
      <c r="G808" s="4"/>
      <c r="H808" s="4"/>
    </row>
    <row r="809">
      <c r="A809" s="6"/>
      <c r="B809" s="4"/>
      <c r="C809" s="4"/>
      <c r="D809" s="4"/>
      <c r="E809" s="4"/>
      <c r="F809" s="4"/>
      <c r="G809" s="4"/>
      <c r="H809" s="4"/>
    </row>
    <row r="810">
      <c r="A810" s="6"/>
      <c r="B810" s="4"/>
      <c r="C810" s="4"/>
      <c r="D810" s="4"/>
      <c r="E810" s="4"/>
      <c r="F810" s="4"/>
      <c r="G810" s="4"/>
      <c r="H810" s="4"/>
    </row>
    <row r="811">
      <c r="A811" s="6"/>
      <c r="B811" s="4"/>
      <c r="C811" s="4"/>
      <c r="D811" s="4"/>
      <c r="E811" s="4"/>
      <c r="F811" s="4"/>
      <c r="G811" s="4"/>
      <c r="H811" s="4"/>
    </row>
    <row r="812">
      <c r="A812" s="6"/>
      <c r="B812" s="4"/>
      <c r="C812" s="4"/>
      <c r="D812" s="4"/>
      <c r="E812" s="4"/>
      <c r="F812" s="4"/>
      <c r="G812" s="4"/>
      <c r="H812" s="4"/>
    </row>
    <row r="813">
      <c r="A813" s="6"/>
      <c r="B813" s="4"/>
      <c r="C813" s="4"/>
      <c r="D813" s="4"/>
      <c r="E813" s="4"/>
      <c r="F813" s="4"/>
      <c r="G813" s="4"/>
      <c r="H813" s="4"/>
    </row>
    <row r="814">
      <c r="A814" s="6"/>
      <c r="B814" s="4"/>
      <c r="C814" s="4"/>
      <c r="D814" s="4"/>
      <c r="E814" s="4"/>
      <c r="F814" s="4"/>
      <c r="G814" s="4"/>
      <c r="H814" s="4"/>
    </row>
    <row r="815">
      <c r="A815" s="6"/>
      <c r="B815" s="4"/>
      <c r="C815" s="4"/>
      <c r="D815" s="4"/>
      <c r="E815" s="4"/>
      <c r="F815" s="4"/>
      <c r="G815" s="4"/>
      <c r="H815" s="4"/>
    </row>
    <row r="816">
      <c r="A816" s="6"/>
      <c r="B816" s="4"/>
      <c r="C816" s="4"/>
      <c r="D816" s="4"/>
      <c r="E816" s="4"/>
      <c r="F816" s="4"/>
      <c r="G816" s="4"/>
      <c r="H816" s="4"/>
    </row>
    <row r="817">
      <c r="A817" s="6"/>
      <c r="B817" s="4"/>
      <c r="C817" s="4"/>
      <c r="D817" s="4"/>
      <c r="E817" s="4"/>
      <c r="F817" s="4"/>
      <c r="G817" s="4"/>
      <c r="H817" s="4"/>
    </row>
    <row r="818">
      <c r="A818" s="6"/>
      <c r="B818" s="4"/>
      <c r="C818" s="4"/>
      <c r="D818" s="4"/>
      <c r="E818" s="4"/>
      <c r="F818" s="4"/>
      <c r="G818" s="4"/>
      <c r="H818" s="4"/>
    </row>
    <row r="819">
      <c r="A819" s="6"/>
      <c r="B819" s="4"/>
      <c r="C819" s="4"/>
      <c r="D819" s="4"/>
      <c r="E819" s="4"/>
      <c r="F819" s="4"/>
      <c r="G819" s="4"/>
      <c r="H819" s="4"/>
    </row>
    <row r="820">
      <c r="A820" s="6"/>
      <c r="B820" s="4"/>
      <c r="C820" s="4"/>
      <c r="D820" s="4"/>
      <c r="E820" s="4"/>
      <c r="F820" s="4"/>
      <c r="G820" s="4"/>
      <c r="H820" s="4"/>
    </row>
    <row r="821">
      <c r="A821" s="6"/>
      <c r="B821" s="4"/>
      <c r="C821" s="4"/>
      <c r="D821" s="4"/>
      <c r="E821" s="4"/>
      <c r="F821" s="4"/>
      <c r="G821" s="4"/>
      <c r="H821" s="4"/>
    </row>
    <row r="822">
      <c r="A822" s="6"/>
      <c r="B822" s="4"/>
      <c r="C822" s="4"/>
      <c r="D822" s="4"/>
      <c r="E822" s="4"/>
      <c r="F822" s="4"/>
      <c r="G822" s="4"/>
      <c r="H822" s="4"/>
    </row>
    <row r="823">
      <c r="A823" s="6"/>
      <c r="B823" s="4"/>
      <c r="C823" s="4"/>
      <c r="D823" s="4"/>
      <c r="E823" s="4"/>
      <c r="F823" s="4"/>
      <c r="G823" s="4"/>
      <c r="H823" s="4"/>
    </row>
    <row r="824">
      <c r="A824" s="6"/>
      <c r="B824" s="4"/>
      <c r="C824" s="4"/>
      <c r="D824" s="4"/>
      <c r="E824" s="4"/>
      <c r="F824" s="4"/>
      <c r="G824" s="4"/>
      <c r="H824" s="4"/>
    </row>
    <row r="825">
      <c r="A825" s="6"/>
      <c r="B825" s="4"/>
      <c r="C825" s="4"/>
      <c r="D825" s="4"/>
      <c r="E825" s="4"/>
      <c r="F825" s="4"/>
      <c r="G825" s="4"/>
      <c r="H825" s="4"/>
    </row>
    <row r="826">
      <c r="A826" s="6"/>
      <c r="B826" s="4"/>
      <c r="C826" s="4"/>
      <c r="D826" s="4"/>
      <c r="E826" s="4"/>
      <c r="F826" s="4"/>
      <c r="G826" s="4"/>
      <c r="H826" s="4"/>
    </row>
    <row r="827">
      <c r="A827" s="6"/>
      <c r="B827" s="4"/>
      <c r="C827" s="4"/>
      <c r="D827" s="4"/>
      <c r="E827" s="4"/>
      <c r="F827" s="4"/>
      <c r="G827" s="4"/>
      <c r="H827" s="4"/>
    </row>
    <row r="828">
      <c r="A828" s="6"/>
      <c r="B828" s="4"/>
      <c r="C828" s="4"/>
      <c r="D828" s="4"/>
      <c r="E828" s="4"/>
      <c r="F828" s="4"/>
      <c r="G828" s="4"/>
      <c r="H828" s="4"/>
    </row>
    <row r="829">
      <c r="A829" s="6"/>
      <c r="B829" s="4"/>
      <c r="C829" s="4"/>
      <c r="D829" s="4"/>
      <c r="E829" s="4"/>
      <c r="F829" s="4"/>
      <c r="G829" s="4"/>
      <c r="H829" s="4"/>
    </row>
    <row r="830">
      <c r="A830" s="6"/>
      <c r="B830" s="4"/>
      <c r="C830" s="4"/>
      <c r="D830" s="4"/>
      <c r="E830" s="4"/>
      <c r="F830" s="4"/>
      <c r="G830" s="4"/>
      <c r="H830" s="4"/>
    </row>
    <row r="831">
      <c r="A831" s="6"/>
      <c r="B831" s="4"/>
      <c r="C831" s="4"/>
      <c r="D831" s="4"/>
      <c r="E831" s="4"/>
      <c r="F831" s="4"/>
      <c r="G831" s="4"/>
      <c r="H831" s="4"/>
    </row>
    <row r="832">
      <c r="A832" s="6"/>
      <c r="B832" s="4"/>
      <c r="C832" s="4"/>
      <c r="D832" s="4"/>
      <c r="E832" s="4"/>
      <c r="F832" s="4"/>
      <c r="G832" s="4"/>
      <c r="H832" s="4"/>
    </row>
    <row r="833">
      <c r="A833" s="6"/>
      <c r="B833" s="4"/>
      <c r="C833" s="4"/>
      <c r="D833" s="4"/>
      <c r="E833" s="4"/>
      <c r="F833" s="4"/>
      <c r="G833" s="4"/>
      <c r="H833" s="4"/>
    </row>
    <row r="834">
      <c r="A834" s="6"/>
      <c r="B834" s="4"/>
      <c r="C834" s="4"/>
      <c r="D834" s="4"/>
      <c r="E834" s="4"/>
      <c r="F834" s="4"/>
      <c r="G834" s="4"/>
      <c r="H834" s="4"/>
    </row>
    <row r="835">
      <c r="A835" s="6"/>
      <c r="B835" s="4"/>
      <c r="C835" s="4"/>
      <c r="D835" s="4"/>
      <c r="E835" s="4"/>
      <c r="F835" s="4"/>
      <c r="G835" s="4"/>
      <c r="H835" s="4"/>
    </row>
    <row r="836">
      <c r="A836" s="6"/>
      <c r="B836" s="4"/>
      <c r="C836" s="4"/>
      <c r="D836" s="4"/>
      <c r="E836" s="4"/>
      <c r="F836" s="4"/>
      <c r="G836" s="4"/>
      <c r="H836" s="4"/>
    </row>
    <row r="837">
      <c r="A837" s="6"/>
      <c r="B837" s="4"/>
      <c r="C837" s="4"/>
      <c r="D837" s="4"/>
      <c r="E837" s="4"/>
      <c r="F837" s="4"/>
      <c r="G837" s="4"/>
      <c r="H837" s="4"/>
    </row>
    <row r="838">
      <c r="A838" s="6"/>
      <c r="B838" s="4"/>
      <c r="C838" s="4"/>
      <c r="D838" s="4"/>
      <c r="E838" s="4"/>
      <c r="F838" s="4"/>
      <c r="G838" s="4"/>
      <c r="H838" s="4"/>
    </row>
    <row r="839">
      <c r="A839" s="6"/>
      <c r="B839" s="4"/>
      <c r="C839" s="4"/>
      <c r="D839" s="4"/>
      <c r="E839" s="4"/>
      <c r="F839" s="4"/>
      <c r="G839" s="4"/>
      <c r="H839" s="4"/>
    </row>
    <row r="840">
      <c r="A840" s="6"/>
      <c r="B840" s="4"/>
      <c r="C840" s="4"/>
      <c r="D840" s="4"/>
      <c r="E840" s="4"/>
      <c r="F840" s="4"/>
      <c r="G840" s="4"/>
      <c r="H840" s="4"/>
    </row>
    <row r="841">
      <c r="A841" s="6"/>
      <c r="B841" s="4"/>
      <c r="C841" s="4"/>
      <c r="D841" s="4"/>
      <c r="E841" s="4"/>
      <c r="F841" s="4"/>
      <c r="G841" s="4"/>
      <c r="H841" s="4"/>
    </row>
    <row r="842">
      <c r="A842" s="6"/>
      <c r="B842" s="4"/>
      <c r="C842" s="4"/>
      <c r="D842" s="4"/>
      <c r="E842" s="4"/>
      <c r="F842" s="4"/>
      <c r="G842" s="4"/>
      <c r="H842" s="4"/>
    </row>
    <row r="843">
      <c r="A843" s="6"/>
      <c r="B843" s="4"/>
      <c r="C843" s="4"/>
      <c r="D843" s="4"/>
      <c r="E843" s="4"/>
      <c r="F843" s="4"/>
      <c r="G843" s="4"/>
      <c r="H843" s="4"/>
    </row>
    <row r="844">
      <c r="A844" s="6"/>
      <c r="B844" s="4"/>
      <c r="C844" s="4"/>
      <c r="D844" s="4"/>
      <c r="E844" s="4"/>
      <c r="F844" s="4"/>
      <c r="G844" s="4"/>
      <c r="H844" s="4"/>
    </row>
    <row r="845">
      <c r="A845" s="6"/>
      <c r="B845" s="4"/>
      <c r="C845" s="4"/>
      <c r="D845" s="4"/>
      <c r="E845" s="4"/>
      <c r="F845" s="4"/>
      <c r="G845" s="4"/>
      <c r="H845" s="4"/>
    </row>
    <row r="846">
      <c r="A846" s="6"/>
      <c r="B846" s="4"/>
      <c r="C846" s="4"/>
      <c r="D846" s="4"/>
      <c r="E846" s="4"/>
      <c r="F846" s="4"/>
      <c r="G846" s="4"/>
      <c r="H846" s="4"/>
    </row>
    <row r="847">
      <c r="A847" s="6"/>
      <c r="B847" s="4"/>
      <c r="C847" s="4"/>
      <c r="D847" s="4"/>
      <c r="E847" s="4"/>
      <c r="F847" s="4"/>
      <c r="G847" s="4"/>
      <c r="H847" s="4"/>
    </row>
    <row r="848">
      <c r="A848" s="6"/>
      <c r="B848" s="4"/>
      <c r="C848" s="4"/>
      <c r="D848" s="4"/>
      <c r="E848" s="4"/>
      <c r="F848" s="4"/>
      <c r="G848" s="4"/>
      <c r="H848" s="4"/>
    </row>
    <row r="849">
      <c r="A849" s="6"/>
      <c r="B849" s="4"/>
      <c r="C849" s="4"/>
      <c r="D849" s="4"/>
      <c r="E849" s="4"/>
      <c r="F849" s="4"/>
      <c r="G849" s="4"/>
      <c r="H849" s="4"/>
    </row>
    <row r="850">
      <c r="A850" s="6"/>
      <c r="B850" s="4"/>
      <c r="C850" s="4"/>
      <c r="D850" s="4"/>
      <c r="E850" s="4"/>
      <c r="F850" s="4"/>
      <c r="G850" s="4"/>
      <c r="H850" s="4"/>
    </row>
    <row r="851">
      <c r="A851" s="6"/>
      <c r="B851" s="4"/>
      <c r="C851" s="4"/>
      <c r="D851" s="4"/>
      <c r="E851" s="4"/>
      <c r="F851" s="4"/>
      <c r="G851" s="4"/>
      <c r="H851" s="4"/>
    </row>
    <row r="852">
      <c r="A852" s="6"/>
      <c r="B852" s="4"/>
      <c r="C852" s="4"/>
      <c r="D852" s="4"/>
      <c r="E852" s="4"/>
      <c r="F852" s="4"/>
      <c r="G852" s="4"/>
      <c r="H852" s="4"/>
    </row>
    <row r="853">
      <c r="A853" s="6"/>
      <c r="B853" s="4"/>
      <c r="C853" s="4"/>
      <c r="D853" s="4"/>
      <c r="E853" s="4"/>
      <c r="F853" s="4"/>
      <c r="G853" s="4"/>
      <c r="H853" s="4"/>
    </row>
    <row r="854">
      <c r="A854" s="6"/>
      <c r="B854" s="4"/>
      <c r="C854" s="4"/>
      <c r="D854" s="4"/>
      <c r="E854" s="4"/>
      <c r="F854" s="4"/>
      <c r="G854" s="4"/>
      <c r="H854" s="4"/>
    </row>
    <row r="855">
      <c r="A855" s="6"/>
      <c r="B855" s="4"/>
      <c r="C855" s="4"/>
      <c r="D855" s="4"/>
      <c r="E855" s="4"/>
      <c r="F855" s="4"/>
      <c r="G855" s="4"/>
      <c r="H855" s="4"/>
    </row>
    <row r="856">
      <c r="A856" s="6"/>
      <c r="B856" s="4"/>
      <c r="C856" s="4"/>
      <c r="D856" s="4"/>
      <c r="E856" s="4"/>
      <c r="F856" s="4"/>
      <c r="G856" s="4"/>
      <c r="H856" s="4"/>
    </row>
    <row r="857">
      <c r="A857" s="6"/>
      <c r="B857" s="4"/>
      <c r="C857" s="4"/>
      <c r="D857" s="4"/>
      <c r="E857" s="4"/>
      <c r="F857" s="4"/>
      <c r="G857" s="4"/>
      <c r="H857" s="4"/>
    </row>
    <row r="858">
      <c r="A858" s="6"/>
      <c r="B858" s="4"/>
      <c r="C858" s="4"/>
      <c r="D858" s="4"/>
      <c r="E858" s="4"/>
      <c r="F858" s="4"/>
      <c r="G858" s="4"/>
      <c r="H858" s="4"/>
    </row>
    <row r="859">
      <c r="A859" s="6"/>
      <c r="B859" s="4"/>
      <c r="C859" s="4"/>
      <c r="D859" s="4"/>
      <c r="E859" s="4"/>
      <c r="F859" s="4"/>
      <c r="G859" s="4"/>
      <c r="H859" s="4"/>
    </row>
    <row r="860">
      <c r="A860" s="6"/>
      <c r="B860" s="4"/>
      <c r="C860" s="4"/>
      <c r="D860" s="4"/>
      <c r="E860" s="4"/>
      <c r="F860" s="4"/>
      <c r="G860" s="4"/>
      <c r="H860" s="4"/>
    </row>
    <row r="861">
      <c r="A861" s="6"/>
      <c r="B861" s="4"/>
      <c r="C861" s="4"/>
      <c r="D861" s="4"/>
      <c r="E861" s="4"/>
      <c r="F861" s="4"/>
      <c r="G861" s="4"/>
      <c r="H861" s="4"/>
    </row>
    <row r="862">
      <c r="A862" s="6"/>
      <c r="B862" s="4"/>
      <c r="C862" s="4"/>
      <c r="D862" s="4"/>
      <c r="E862" s="4"/>
      <c r="F862" s="4"/>
      <c r="G862" s="4"/>
      <c r="H862" s="4"/>
    </row>
    <row r="863">
      <c r="A863" s="6"/>
      <c r="B863" s="4"/>
      <c r="C863" s="4"/>
      <c r="D863" s="4"/>
      <c r="E863" s="4"/>
      <c r="F863" s="4"/>
      <c r="G863" s="4"/>
      <c r="H863" s="4"/>
    </row>
    <row r="864">
      <c r="A864" s="6"/>
      <c r="B864" s="4"/>
      <c r="C864" s="4"/>
      <c r="D864" s="4"/>
      <c r="E864" s="4"/>
      <c r="F864" s="4"/>
      <c r="G864" s="4"/>
      <c r="H864" s="4"/>
    </row>
    <row r="865">
      <c r="A865" s="6"/>
      <c r="B865" s="4"/>
      <c r="C865" s="4"/>
      <c r="D865" s="4"/>
      <c r="E865" s="4"/>
      <c r="F865" s="4"/>
      <c r="G865" s="4"/>
      <c r="H865" s="4"/>
    </row>
    <row r="866">
      <c r="A866" s="6"/>
      <c r="B866" s="4"/>
      <c r="C866" s="4"/>
      <c r="D866" s="4"/>
      <c r="E866" s="4"/>
      <c r="F866" s="4"/>
      <c r="G866" s="4"/>
      <c r="H866" s="4"/>
    </row>
    <row r="867">
      <c r="A867" s="6"/>
      <c r="B867" s="4"/>
      <c r="C867" s="4"/>
      <c r="D867" s="4"/>
      <c r="E867" s="4"/>
      <c r="F867" s="4"/>
      <c r="G867" s="4"/>
      <c r="H867" s="4"/>
    </row>
    <row r="868">
      <c r="A868" s="6"/>
      <c r="B868" s="4"/>
      <c r="C868" s="4"/>
      <c r="D868" s="4"/>
      <c r="E868" s="4"/>
      <c r="F868" s="4"/>
      <c r="G868" s="4"/>
      <c r="H868" s="4"/>
    </row>
    <row r="869">
      <c r="A869" s="6"/>
      <c r="B869" s="4"/>
      <c r="C869" s="4"/>
      <c r="D869" s="4"/>
      <c r="E869" s="4"/>
      <c r="F869" s="4"/>
      <c r="G869" s="4"/>
      <c r="H869" s="4"/>
    </row>
    <row r="870">
      <c r="A870" s="6"/>
      <c r="B870" s="4"/>
      <c r="C870" s="4"/>
      <c r="D870" s="4"/>
      <c r="E870" s="4"/>
      <c r="F870" s="4"/>
      <c r="G870" s="4"/>
      <c r="H870" s="4"/>
    </row>
    <row r="871">
      <c r="A871" s="6"/>
      <c r="B871" s="4"/>
      <c r="C871" s="4"/>
      <c r="D871" s="4"/>
      <c r="E871" s="4"/>
      <c r="F871" s="4"/>
      <c r="G871" s="4"/>
      <c r="H871" s="4"/>
    </row>
    <row r="872">
      <c r="A872" s="6"/>
      <c r="B872" s="4"/>
      <c r="C872" s="4"/>
      <c r="D872" s="4"/>
      <c r="E872" s="4"/>
      <c r="F872" s="4"/>
      <c r="G872" s="4"/>
      <c r="H872" s="4"/>
    </row>
    <row r="873">
      <c r="A873" s="6"/>
      <c r="B873" s="4"/>
      <c r="C873" s="4"/>
      <c r="D873" s="4"/>
      <c r="E873" s="4"/>
      <c r="F873" s="4"/>
      <c r="G873" s="4"/>
      <c r="H873" s="4"/>
    </row>
    <row r="874">
      <c r="A874" s="6"/>
      <c r="B874" s="4"/>
      <c r="C874" s="4"/>
      <c r="D874" s="4"/>
      <c r="E874" s="4"/>
      <c r="F874" s="4"/>
      <c r="G874" s="4"/>
      <c r="H874" s="4"/>
    </row>
    <row r="875">
      <c r="A875" s="6"/>
      <c r="B875" s="4"/>
      <c r="C875" s="4"/>
      <c r="D875" s="4"/>
      <c r="E875" s="4"/>
      <c r="F875" s="4"/>
      <c r="G875" s="4"/>
      <c r="H875" s="4"/>
    </row>
    <row r="876">
      <c r="A876" s="6"/>
      <c r="B876" s="4"/>
      <c r="C876" s="4"/>
      <c r="D876" s="4"/>
      <c r="E876" s="4"/>
      <c r="F876" s="4"/>
      <c r="G876" s="4"/>
      <c r="H876" s="4"/>
    </row>
    <row r="877">
      <c r="A877" s="6"/>
      <c r="B877" s="4"/>
      <c r="C877" s="4"/>
      <c r="D877" s="4"/>
      <c r="E877" s="4"/>
      <c r="F877" s="4"/>
      <c r="G877" s="4"/>
      <c r="H877" s="4"/>
    </row>
    <row r="878">
      <c r="A878" s="6"/>
      <c r="B878" s="4"/>
      <c r="C878" s="4"/>
      <c r="D878" s="4"/>
      <c r="E878" s="4"/>
      <c r="F878" s="4"/>
      <c r="G878" s="4"/>
      <c r="H878" s="4"/>
    </row>
    <row r="879">
      <c r="A879" s="6"/>
      <c r="B879" s="4"/>
      <c r="C879" s="4"/>
      <c r="D879" s="4"/>
      <c r="E879" s="4"/>
      <c r="F879" s="4"/>
      <c r="G879" s="4"/>
      <c r="H879" s="4"/>
    </row>
    <row r="880">
      <c r="A880" s="6"/>
      <c r="B880" s="4"/>
      <c r="C880" s="4"/>
      <c r="D880" s="4"/>
      <c r="E880" s="4"/>
      <c r="F880" s="4"/>
      <c r="G880" s="4"/>
      <c r="H880" s="4"/>
    </row>
    <row r="881">
      <c r="A881" s="6"/>
      <c r="B881" s="4"/>
      <c r="C881" s="4"/>
      <c r="D881" s="4"/>
      <c r="E881" s="4"/>
      <c r="F881" s="4"/>
      <c r="G881" s="4"/>
      <c r="H881" s="4"/>
    </row>
    <row r="882">
      <c r="A882" s="6"/>
      <c r="B882" s="4"/>
      <c r="C882" s="4"/>
      <c r="D882" s="4"/>
      <c r="E882" s="4"/>
      <c r="F882" s="4"/>
      <c r="G882" s="4"/>
      <c r="H882" s="4"/>
    </row>
    <row r="883">
      <c r="A883" s="6"/>
      <c r="B883" s="4"/>
      <c r="C883" s="4"/>
      <c r="D883" s="4"/>
      <c r="E883" s="4"/>
      <c r="F883" s="4"/>
      <c r="G883" s="4"/>
      <c r="H883" s="4"/>
    </row>
    <row r="884">
      <c r="A884" s="6"/>
      <c r="B884" s="4"/>
      <c r="C884" s="4"/>
      <c r="D884" s="4"/>
      <c r="E884" s="4"/>
      <c r="F884" s="4"/>
      <c r="G884" s="4"/>
      <c r="H884" s="4"/>
    </row>
    <row r="885">
      <c r="A885" s="6"/>
      <c r="B885" s="4"/>
      <c r="C885" s="4"/>
      <c r="D885" s="4"/>
      <c r="E885" s="4"/>
      <c r="F885" s="4"/>
      <c r="G885" s="4"/>
      <c r="H885" s="4"/>
    </row>
    <row r="886">
      <c r="A886" s="6"/>
      <c r="B886" s="4"/>
      <c r="C886" s="4"/>
      <c r="D886" s="4"/>
      <c r="E886" s="4"/>
      <c r="F886" s="4"/>
      <c r="G886" s="4"/>
      <c r="H886" s="4"/>
    </row>
    <row r="887">
      <c r="A887" s="6"/>
      <c r="B887" s="4"/>
      <c r="C887" s="4"/>
      <c r="D887" s="4"/>
      <c r="E887" s="4"/>
      <c r="F887" s="4"/>
      <c r="G887" s="4"/>
      <c r="H887" s="4"/>
    </row>
    <row r="888">
      <c r="A888" s="6"/>
      <c r="B888" s="4"/>
      <c r="C888" s="4"/>
      <c r="D888" s="4"/>
      <c r="E888" s="4"/>
      <c r="F888" s="4"/>
      <c r="G888" s="4"/>
      <c r="H888" s="4"/>
    </row>
    <row r="889">
      <c r="A889" s="6"/>
      <c r="B889" s="4"/>
      <c r="C889" s="4"/>
      <c r="D889" s="4"/>
      <c r="E889" s="4"/>
      <c r="F889" s="4"/>
      <c r="G889" s="4"/>
      <c r="H889" s="4"/>
    </row>
    <row r="890">
      <c r="A890" s="6"/>
      <c r="B890" s="4"/>
      <c r="C890" s="4"/>
      <c r="D890" s="4"/>
      <c r="E890" s="4"/>
      <c r="F890" s="4"/>
      <c r="G890" s="4"/>
      <c r="H890" s="4"/>
    </row>
    <row r="891">
      <c r="A891" s="6"/>
      <c r="B891" s="4"/>
      <c r="C891" s="4"/>
      <c r="D891" s="4"/>
      <c r="E891" s="4"/>
      <c r="F891" s="4"/>
      <c r="G891" s="4"/>
      <c r="H891" s="4"/>
    </row>
    <row r="892">
      <c r="A892" s="6"/>
      <c r="B892" s="4"/>
      <c r="C892" s="4"/>
      <c r="D892" s="4"/>
      <c r="E892" s="4"/>
      <c r="F892" s="4"/>
      <c r="G892" s="4"/>
      <c r="H892" s="4"/>
    </row>
    <row r="893">
      <c r="A893" s="6"/>
      <c r="B893" s="4"/>
      <c r="C893" s="4"/>
      <c r="D893" s="4"/>
      <c r="E893" s="4"/>
      <c r="F893" s="4"/>
      <c r="G893" s="4"/>
      <c r="H893" s="4"/>
    </row>
    <row r="894">
      <c r="A894" s="6"/>
      <c r="B894" s="4"/>
      <c r="C894" s="4"/>
      <c r="D894" s="4"/>
      <c r="E894" s="4"/>
      <c r="F894" s="4"/>
      <c r="G894" s="4"/>
      <c r="H894" s="4"/>
    </row>
    <row r="895">
      <c r="A895" s="6"/>
      <c r="B895" s="4"/>
      <c r="C895" s="4"/>
      <c r="D895" s="4"/>
      <c r="E895" s="4"/>
      <c r="F895" s="4"/>
      <c r="G895" s="4"/>
      <c r="H895" s="4"/>
    </row>
    <row r="896">
      <c r="A896" s="6"/>
      <c r="B896" s="4"/>
      <c r="C896" s="4"/>
      <c r="D896" s="4"/>
      <c r="E896" s="4"/>
      <c r="F896" s="4"/>
      <c r="G896" s="4"/>
      <c r="H896" s="4"/>
    </row>
    <row r="897">
      <c r="A897" s="6"/>
      <c r="B897" s="4"/>
      <c r="C897" s="4"/>
      <c r="D897" s="4"/>
      <c r="E897" s="4"/>
      <c r="F897" s="4"/>
      <c r="G897" s="4"/>
      <c r="H897" s="4"/>
    </row>
    <row r="898">
      <c r="A898" s="6"/>
      <c r="B898" s="4"/>
      <c r="C898" s="4"/>
      <c r="D898" s="4"/>
      <c r="E898" s="4"/>
      <c r="F898" s="4"/>
      <c r="G898" s="4"/>
      <c r="H898" s="4"/>
    </row>
    <row r="899">
      <c r="A899" s="6"/>
      <c r="B899" s="4"/>
      <c r="C899" s="4"/>
      <c r="D899" s="4"/>
      <c r="E899" s="4"/>
      <c r="F899" s="4"/>
      <c r="G899" s="4"/>
      <c r="H899" s="4"/>
    </row>
    <row r="900">
      <c r="A900" s="6"/>
      <c r="B900" s="4"/>
      <c r="C900" s="4"/>
      <c r="D900" s="4"/>
      <c r="E900" s="4"/>
      <c r="F900" s="4"/>
      <c r="G900" s="4"/>
      <c r="H900" s="4"/>
    </row>
    <row r="901">
      <c r="A901" s="6"/>
      <c r="B901" s="4"/>
      <c r="C901" s="4"/>
      <c r="D901" s="4"/>
      <c r="E901" s="4"/>
      <c r="F901" s="4"/>
      <c r="G901" s="4"/>
      <c r="H901" s="4"/>
    </row>
    <row r="902">
      <c r="A902" s="6"/>
      <c r="B902" s="4"/>
      <c r="C902" s="4"/>
      <c r="D902" s="4"/>
      <c r="E902" s="4"/>
      <c r="F902" s="4"/>
      <c r="G902" s="4"/>
      <c r="H902" s="4"/>
    </row>
    <row r="903">
      <c r="A903" s="6"/>
      <c r="B903" s="4"/>
      <c r="C903" s="4"/>
      <c r="D903" s="4"/>
      <c r="E903" s="4"/>
      <c r="F903" s="4"/>
      <c r="G903" s="4"/>
      <c r="H903" s="4"/>
    </row>
    <row r="904">
      <c r="A904" s="6"/>
      <c r="B904" s="4"/>
      <c r="C904" s="4"/>
      <c r="D904" s="4"/>
      <c r="E904" s="4"/>
      <c r="F904" s="4"/>
      <c r="G904" s="4"/>
      <c r="H904" s="4"/>
    </row>
    <row r="905">
      <c r="A905" s="6"/>
      <c r="B905" s="4"/>
      <c r="C905" s="4"/>
      <c r="D905" s="4"/>
      <c r="E905" s="4"/>
      <c r="F905" s="4"/>
      <c r="G905" s="4"/>
      <c r="H905" s="4"/>
    </row>
    <row r="906">
      <c r="A906" s="6"/>
      <c r="B906" s="4"/>
      <c r="C906" s="4"/>
      <c r="D906" s="4"/>
      <c r="E906" s="4"/>
      <c r="F906" s="4"/>
      <c r="G906" s="4"/>
      <c r="H906" s="4"/>
    </row>
    <row r="907">
      <c r="A907" s="6"/>
      <c r="B907" s="4"/>
      <c r="C907" s="4"/>
      <c r="D907" s="4"/>
      <c r="E907" s="4"/>
      <c r="F907" s="4"/>
      <c r="G907" s="4"/>
      <c r="H907" s="4"/>
    </row>
    <row r="908">
      <c r="A908" s="6"/>
      <c r="B908" s="4"/>
      <c r="C908" s="4"/>
      <c r="D908" s="4"/>
      <c r="E908" s="4"/>
      <c r="F908" s="4"/>
      <c r="G908" s="4"/>
      <c r="H908" s="4"/>
    </row>
    <row r="909">
      <c r="A909" s="6"/>
      <c r="B909" s="4"/>
      <c r="C909" s="4"/>
      <c r="D909" s="4"/>
      <c r="E909" s="4"/>
      <c r="F909" s="4"/>
      <c r="G909" s="4"/>
      <c r="H909" s="4"/>
    </row>
    <row r="910">
      <c r="A910" s="6"/>
      <c r="B910" s="4"/>
      <c r="C910" s="4"/>
      <c r="D910" s="4"/>
      <c r="E910" s="4"/>
      <c r="F910" s="4"/>
      <c r="G910" s="4"/>
      <c r="H910" s="4"/>
    </row>
    <row r="911">
      <c r="A911" s="6"/>
      <c r="B911" s="4"/>
      <c r="C911" s="4"/>
      <c r="D911" s="4"/>
      <c r="E911" s="4"/>
      <c r="F911" s="4"/>
      <c r="G911" s="4"/>
      <c r="H911" s="4"/>
    </row>
    <row r="912">
      <c r="A912" s="6"/>
      <c r="B912" s="4"/>
      <c r="C912" s="4"/>
      <c r="D912" s="4"/>
      <c r="E912" s="4"/>
      <c r="F912" s="4"/>
      <c r="G912" s="4"/>
      <c r="H912" s="4"/>
    </row>
    <row r="913">
      <c r="A913" s="6"/>
      <c r="B913" s="4"/>
      <c r="C913" s="4"/>
      <c r="D913" s="4"/>
      <c r="E913" s="4"/>
      <c r="F913" s="4"/>
      <c r="G913" s="4"/>
      <c r="H913" s="4"/>
    </row>
    <row r="914">
      <c r="A914" s="6"/>
      <c r="B914" s="4"/>
      <c r="C914" s="4"/>
      <c r="D914" s="4"/>
      <c r="E914" s="4"/>
      <c r="F914" s="4"/>
      <c r="G914" s="4"/>
      <c r="H914" s="4"/>
    </row>
    <row r="915">
      <c r="A915" s="6"/>
      <c r="B915" s="4"/>
      <c r="C915" s="4"/>
      <c r="D915" s="4"/>
      <c r="E915" s="4"/>
      <c r="F915" s="4"/>
      <c r="G915" s="4"/>
      <c r="H915" s="4"/>
    </row>
    <row r="916">
      <c r="A916" s="6"/>
      <c r="B916" s="4"/>
      <c r="C916" s="4"/>
      <c r="D916" s="4"/>
      <c r="E916" s="4"/>
      <c r="F916" s="4"/>
      <c r="G916" s="4"/>
      <c r="H916" s="4"/>
    </row>
    <row r="917">
      <c r="A917" s="6"/>
      <c r="B917" s="4"/>
      <c r="C917" s="4"/>
      <c r="D917" s="4"/>
      <c r="E917" s="4"/>
      <c r="F917" s="4"/>
      <c r="G917" s="4"/>
      <c r="H917" s="4"/>
    </row>
    <row r="918">
      <c r="A918" s="6"/>
      <c r="B918" s="4"/>
      <c r="C918" s="4"/>
      <c r="D918" s="4"/>
      <c r="E918" s="4"/>
      <c r="F918" s="4"/>
      <c r="G918" s="4"/>
      <c r="H918" s="4"/>
    </row>
    <row r="919">
      <c r="A919" s="6"/>
      <c r="B919" s="4"/>
      <c r="C919" s="4"/>
      <c r="D919" s="4"/>
      <c r="E919" s="4"/>
      <c r="F919" s="4"/>
      <c r="G919" s="4"/>
      <c r="H919" s="4"/>
    </row>
    <row r="920">
      <c r="A920" s="6"/>
      <c r="B920" s="4"/>
      <c r="C920" s="4"/>
      <c r="D920" s="4"/>
      <c r="E920" s="4"/>
      <c r="F920" s="4"/>
      <c r="G920" s="4"/>
      <c r="H920" s="4"/>
    </row>
    <row r="921">
      <c r="A921" s="6"/>
      <c r="B921" s="4"/>
      <c r="C921" s="4"/>
      <c r="D921" s="4"/>
      <c r="E921" s="4"/>
      <c r="F921" s="4"/>
      <c r="G921" s="4"/>
      <c r="H921" s="4"/>
    </row>
    <row r="922">
      <c r="A922" s="6"/>
      <c r="B922" s="4"/>
      <c r="C922" s="4"/>
      <c r="D922" s="4"/>
      <c r="E922" s="4"/>
      <c r="F922" s="4"/>
      <c r="G922" s="4"/>
      <c r="H922" s="4"/>
    </row>
    <row r="923">
      <c r="A923" s="6"/>
      <c r="B923" s="4"/>
      <c r="C923" s="4"/>
      <c r="D923" s="4"/>
      <c r="E923" s="4"/>
      <c r="F923" s="4"/>
      <c r="G923" s="4"/>
      <c r="H923" s="4"/>
    </row>
    <row r="924">
      <c r="A924" s="6"/>
      <c r="B924" s="4"/>
      <c r="C924" s="4"/>
      <c r="D924" s="4"/>
      <c r="E924" s="4"/>
      <c r="F924" s="4"/>
      <c r="G924" s="4"/>
      <c r="H924" s="4"/>
    </row>
    <row r="925">
      <c r="A925" s="6"/>
      <c r="B925" s="4"/>
      <c r="C925" s="4"/>
      <c r="D925" s="4"/>
      <c r="E925" s="4"/>
      <c r="F925" s="4"/>
      <c r="G925" s="4"/>
      <c r="H925" s="4"/>
    </row>
    <row r="926">
      <c r="A926" s="6"/>
      <c r="B926" s="4"/>
      <c r="C926" s="4"/>
      <c r="D926" s="4"/>
      <c r="E926" s="4"/>
      <c r="F926" s="4"/>
      <c r="G926" s="4"/>
      <c r="H926" s="4"/>
    </row>
    <row r="927">
      <c r="A927" s="6"/>
      <c r="B927" s="4"/>
      <c r="C927" s="4"/>
      <c r="D927" s="4"/>
      <c r="E927" s="4"/>
      <c r="F927" s="4"/>
      <c r="G927" s="4"/>
      <c r="H927" s="4"/>
    </row>
    <row r="928">
      <c r="A928" s="6"/>
      <c r="B928" s="4"/>
      <c r="C928" s="4"/>
      <c r="D928" s="4"/>
      <c r="E928" s="4"/>
      <c r="F928" s="4"/>
      <c r="G928" s="4"/>
      <c r="H928" s="4"/>
    </row>
    <row r="929">
      <c r="A929" s="6"/>
      <c r="B929" s="4"/>
      <c r="C929" s="4"/>
      <c r="D929" s="4"/>
      <c r="E929" s="4"/>
      <c r="F929" s="4"/>
      <c r="G929" s="4"/>
      <c r="H929" s="4"/>
    </row>
    <row r="930">
      <c r="A930" s="6"/>
      <c r="B930" s="4"/>
      <c r="C930" s="4"/>
      <c r="D930" s="4"/>
      <c r="E930" s="4"/>
      <c r="F930" s="4"/>
      <c r="G930" s="4"/>
      <c r="H930" s="4"/>
    </row>
    <row r="931">
      <c r="A931" s="6"/>
      <c r="B931" s="4"/>
      <c r="C931" s="4"/>
      <c r="D931" s="4"/>
      <c r="E931" s="4"/>
      <c r="F931" s="4"/>
      <c r="G931" s="4"/>
      <c r="H931" s="4"/>
    </row>
    <row r="932">
      <c r="A932" s="6"/>
      <c r="B932" s="4"/>
      <c r="C932" s="4"/>
      <c r="D932" s="4"/>
      <c r="E932" s="4"/>
      <c r="F932" s="4"/>
      <c r="G932" s="4"/>
      <c r="H932" s="4"/>
    </row>
    <row r="933">
      <c r="A933" s="6"/>
      <c r="B933" s="4"/>
      <c r="C933" s="4"/>
      <c r="D933" s="4"/>
      <c r="E933" s="4"/>
      <c r="F933" s="4"/>
      <c r="G933" s="4"/>
      <c r="H933" s="4"/>
    </row>
    <row r="934">
      <c r="A934" s="6"/>
      <c r="B934" s="4"/>
      <c r="C934" s="4"/>
      <c r="D934" s="4"/>
      <c r="E934" s="4"/>
      <c r="F934" s="4"/>
      <c r="G934" s="4"/>
      <c r="H934" s="4"/>
    </row>
    <row r="935">
      <c r="A935" s="6"/>
      <c r="B935" s="4"/>
      <c r="C935" s="4"/>
      <c r="D935" s="4"/>
      <c r="E935" s="4"/>
      <c r="F935" s="4"/>
      <c r="G935" s="4"/>
      <c r="H935" s="4"/>
    </row>
    <row r="936">
      <c r="A936" s="6"/>
      <c r="B936" s="4"/>
      <c r="C936" s="4"/>
      <c r="D936" s="4"/>
      <c r="E936" s="4"/>
      <c r="F936" s="4"/>
      <c r="G936" s="4"/>
      <c r="H936" s="4"/>
    </row>
    <row r="937">
      <c r="A937" s="6"/>
      <c r="B937" s="4"/>
      <c r="C937" s="4"/>
      <c r="D937" s="4"/>
      <c r="E937" s="4"/>
      <c r="F937" s="4"/>
      <c r="G937" s="4"/>
      <c r="H937" s="4"/>
    </row>
    <row r="938">
      <c r="A938" s="6"/>
      <c r="B938" s="4"/>
      <c r="C938" s="4"/>
      <c r="D938" s="4"/>
      <c r="E938" s="4"/>
      <c r="F938" s="4"/>
      <c r="G938" s="4"/>
      <c r="H938" s="4"/>
    </row>
    <row r="939">
      <c r="A939" s="6"/>
      <c r="B939" s="4"/>
      <c r="C939" s="4"/>
      <c r="D939" s="4"/>
      <c r="E939" s="4"/>
      <c r="F939" s="4"/>
      <c r="G939" s="4"/>
      <c r="H939" s="4"/>
    </row>
    <row r="940">
      <c r="A940" s="6"/>
      <c r="B940" s="4"/>
      <c r="C940" s="4"/>
      <c r="D940" s="4"/>
      <c r="E940" s="4"/>
      <c r="F940" s="4"/>
      <c r="G940" s="4"/>
      <c r="H940" s="4"/>
    </row>
    <row r="941">
      <c r="A941" s="6"/>
      <c r="B941" s="4"/>
      <c r="C941" s="4"/>
      <c r="D941" s="4"/>
      <c r="E941" s="4"/>
      <c r="F941" s="4"/>
      <c r="G941" s="4"/>
      <c r="H941" s="4"/>
    </row>
    <row r="942">
      <c r="A942" s="6"/>
      <c r="B942" s="4"/>
      <c r="C942" s="4"/>
      <c r="D942" s="4"/>
      <c r="E942" s="4"/>
      <c r="F942" s="4"/>
      <c r="G942" s="4"/>
      <c r="H942" s="4"/>
    </row>
    <row r="943">
      <c r="A943" s="6"/>
      <c r="B943" s="4"/>
      <c r="C943" s="4"/>
      <c r="D943" s="4"/>
      <c r="E943" s="4"/>
      <c r="F943" s="4"/>
      <c r="G943" s="4"/>
      <c r="H943" s="4"/>
    </row>
    <row r="944">
      <c r="A944" s="6"/>
      <c r="B944" s="4"/>
      <c r="C944" s="4"/>
      <c r="D944" s="4"/>
      <c r="E944" s="4"/>
      <c r="F944" s="4"/>
      <c r="G944" s="4"/>
      <c r="H944" s="4"/>
    </row>
    <row r="945">
      <c r="A945" s="6"/>
      <c r="B945" s="4"/>
      <c r="C945" s="4"/>
      <c r="D945" s="4"/>
      <c r="E945" s="4"/>
      <c r="F945" s="4"/>
      <c r="G945" s="4"/>
      <c r="H945" s="4"/>
    </row>
    <row r="946">
      <c r="A946" s="6"/>
      <c r="B946" s="4"/>
      <c r="C946" s="4"/>
      <c r="D946" s="4"/>
      <c r="E946" s="4"/>
      <c r="F946" s="4"/>
      <c r="G946" s="4"/>
      <c r="H946" s="4"/>
    </row>
    <row r="947">
      <c r="A947" s="6"/>
      <c r="B947" s="4"/>
      <c r="C947" s="4"/>
      <c r="D947" s="4"/>
      <c r="E947" s="4"/>
      <c r="F947" s="4"/>
      <c r="G947" s="4"/>
      <c r="H947" s="4"/>
    </row>
    <row r="948">
      <c r="A948" s="6"/>
      <c r="B948" s="4"/>
      <c r="C948" s="4"/>
      <c r="D948" s="4"/>
      <c r="E948" s="4"/>
      <c r="F948" s="4"/>
      <c r="G948" s="4"/>
      <c r="H948" s="4"/>
    </row>
    <row r="949">
      <c r="A949" s="6"/>
      <c r="B949" s="4"/>
      <c r="C949" s="4"/>
      <c r="D949" s="4"/>
      <c r="E949" s="4"/>
      <c r="F949" s="4"/>
      <c r="G949" s="4"/>
      <c r="H949" s="4"/>
    </row>
    <row r="950">
      <c r="A950" s="6"/>
      <c r="B950" s="4"/>
      <c r="C950" s="4"/>
      <c r="D950" s="4"/>
      <c r="E950" s="4"/>
      <c r="F950" s="4"/>
      <c r="G950" s="4"/>
      <c r="H950" s="4"/>
    </row>
    <row r="951">
      <c r="A951" s="6"/>
      <c r="B951" s="4"/>
      <c r="C951" s="4"/>
      <c r="D951" s="4"/>
      <c r="E951" s="4"/>
      <c r="F951" s="4"/>
      <c r="G951" s="4"/>
      <c r="H951" s="4"/>
    </row>
    <row r="952">
      <c r="A952" s="6"/>
      <c r="B952" s="4"/>
      <c r="C952" s="4"/>
      <c r="D952" s="4"/>
      <c r="E952" s="4"/>
      <c r="F952" s="4"/>
      <c r="G952" s="4"/>
      <c r="H952" s="4"/>
    </row>
    <row r="953">
      <c r="A953" s="6"/>
      <c r="B953" s="4"/>
      <c r="C953" s="4"/>
      <c r="D953" s="4"/>
      <c r="E953" s="4"/>
      <c r="F953" s="4"/>
      <c r="G953" s="4"/>
      <c r="H953" s="4"/>
    </row>
    <row r="954">
      <c r="A954" s="6"/>
      <c r="B954" s="4"/>
      <c r="C954" s="4"/>
      <c r="D954" s="4"/>
      <c r="E954" s="4"/>
      <c r="F954" s="4"/>
      <c r="G954" s="4"/>
      <c r="H954" s="4"/>
    </row>
    <row r="955">
      <c r="A955" s="6"/>
      <c r="B955" s="4"/>
      <c r="C955" s="4"/>
      <c r="D955" s="4"/>
      <c r="E955" s="4"/>
      <c r="F955" s="4"/>
      <c r="G955" s="4"/>
      <c r="H955" s="4"/>
    </row>
    <row r="956">
      <c r="A956" s="6"/>
      <c r="B956" s="4"/>
      <c r="C956" s="4"/>
      <c r="D956" s="4"/>
      <c r="E956" s="4"/>
      <c r="F956" s="4"/>
      <c r="G956" s="4"/>
      <c r="H956" s="4"/>
    </row>
    <row r="957">
      <c r="A957" s="6"/>
      <c r="B957" s="4"/>
      <c r="C957" s="4"/>
      <c r="D957" s="4"/>
      <c r="E957" s="4"/>
      <c r="F957" s="4"/>
      <c r="G957" s="4"/>
      <c r="H957" s="4"/>
    </row>
    <row r="958">
      <c r="A958" s="6"/>
      <c r="B958" s="4"/>
      <c r="C958" s="4"/>
      <c r="D958" s="4"/>
      <c r="E958" s="4"/>
      <c r="F958" s="4"/>
      <c r="G958" s="4"/>
      <c r="H958" s="4"/>
    </row>
    <row r="959">
      <c r="A959" s="6"/>
      <c r="B959" s="4"/>
      <c r="C959" s="4"/>
      <c r="D959" s="4"/>
      <c r="E959" s="4"/>
      <c r="F959" s="4"/>
      <c r="G959" s="4"/>
      <c r="H959" s="4"/>
    </row>
    <row r="960">
      <c r="A960" s="6"/>
      <c r="B960" s="4"/>
      <c r="C960" s="4"/>
      <c r="D960" s="4"/>
      <c r="E960" s="4"/>
      <c r="F960" s="4"/>
      <c r="G960" s="4"/>
      <c r="H960" s="4"/>
    </row>
    <row r="961">
      <c r="A961" s="6"/>
      <c r="B961" s="4"/>
      <c r="C961" s="4"/>
      <c r="D961" s="4"/>
      <c r="E961" s="4"/>
      <c r="F961" s="4"/>
      <c r="G961" s="4"/>
      <c r="H961" s="4"/>
    </row>
    <row r="962">
      <c r="A962" s="6"/>
      <c r="B962" s="4"/>
      <c r="C962" s="4"/>
      <c r="D962" s="4"/>
      <c r="E962" s="4"/>
      <c r="F962" s="4"/>
      <c r="G962" s="4"/>
      <c r="H962" s="4"/>
    </row>
    <row r="963">
      <c r="A963" s="6"/>
      <c r="B963" s="4"/>
      <c r="C963" s="4"/>
      <c r="D963" s="4"/>
      <c r="E963" s="4"/>
      <c r="F963" s="4"/>
      <c r="G963" s="4"/>
      <c r="H963" s="4"/>
    </row>
    <row r="964">
      <c r="A964" s="6"/>
      <c r="B964" s="4"/>
      <c r="C964" s="4"/>
      <c r="D964" s="4"/>
      <c r="E964" s="4"/>
      <c r="F964" s="4"/>
      <c r="G964" s="4"/>
      <c r="H964" s="4"/>
    </row>
    <row r="965">
      <c r="A965" s="6"/>
      <c r="B965" s="4"/>
      <c r="C965" s="4"/>
      <c r="D965" s="4"/>
      <c r="E965" s="4"/>
      <c r="F965" s="4"/>
      <c r="G965" s="4"/>
      <c r="H965" s="4"/>
    </row>
    <row r="966">
      <c r="A966" s="6"/>
      <c r="B966" s="4"/>
      <c r="C966" s="4"/>
      <c r="D966" s="4"/>
      <c r="E966" s="4"/>
      <c r="F966" s="4"/>
      <c r="G966" s="4"/>
      <c r="H966" s="4"/>
    </row>
    <row r="967">
      <c r="A967" s="6"/>
      <c r="B967" s="4"/>
      <c r="C967" s="4"/>
      <c r="D967" s="4"/>
      <c r="E967" s="4"/>
      <c r="F967" s="4"/>
      <c r="G967" s="4"/>
      <c r="H967" s="4"/>
    </row>
    <row r="968">
      <c r="A968" s="6"/>
      <c r="B968" s="4"/>
      <c r="C968" s="4"/>
      <c r="D968" s="4"/>
      <c r="E968" s="4"/>
      <c r="F968" s="4"/>
      <c r="G968" s="4"/>
      <c r="H968" s="4"/>
    </row>
    <row r="969">
      <c r="A969" s="6"/>
      <c r="B969" s="4"/>
      <c r="C969" s="4"/>
      <c r="D969" s="4"/>
      <c r="E969" s="4"/>
      <c r="F969" s="4"/>
      <c r="G969" s="4"/>
      <c r="H969" s="4"/>
    </row>
    <row r="970">
      <c r="A970" s="6"/>
      <c r="B970" s="4"/>
      <c r="C970" s="4"/>
      <c r="D970" s="4"/>
      <c r="E970" s="4"/>
      <c r="F970" s="4"/>
      <c r="G970" s="4"/>
      <c r="H970" s="4"/>
    </row>
    <row r="971">
      <c r="A971" s="6"/>
      <c r="B971" s="4"/>
      <c r="C971" s="4"/>
      <c r="D971" s="4"/>
      <c r="E971" s="4"/>
      <c r="F971" s="4"/>
      <c r="G971" s="4"/>
      <c r="H971" s="4"/>
    </row>
    <row r="972">
      <c r="A972" s="6"/>
      <c r="B972" s="4"/>
      <c r="C972" s="4"/>
      <c r="D972" s="4"/>
      <c r="E972" s="4"/>
      <c r="F972" s="4"/>
      <c r="G972" s="4"/>
      <c r="H972" s="4"/>
    </row>
    <row r="973">
      <c r="A973" s="6"/>
      <c r="B973" s="4"/>
      <c r="C973" s="4"/>
      <c r="D973" s="4"/>
      <c r="E973" s="4"/>
      <c r="F973" s="4"/>
      <c r="G973" s="4"/>
      <c r="H973" s="4"/>
    </row>
    <row r="974">
      <c r="A974" s="6"/>
      <c r="B974" s="4"/>
      <c r="C974" s="4"/>
      <c r="D974" s="4"/>
      <c r="E974" s="4"/>
      <c r="F974" s="4"/>
      <c r="G974" s="4"/>
      <c r="H974" s="4"/>
    </row>
    <row r="975">
      <c r="A975" s="6"/>
      <c r="B975" s="4"/>
      <c r="C975" s="4"/>
      <c r="D975" s="4"/>
      <c r="E975" s="4"/>
      <c r="F975" s="4"/>
      <c r="G975" s="4"/>
      <c r="H975" s="4"/>
    </row>
    <row r="976">
      <c r="A976" s="6"/>
      <c r="B976" s="4"/>
      <c r="C976" s="4"/>
      <c r="D976" s="4"/>
      <c r="E976" s="4"/>
      <c r="F976" s="4"/>
      <c r="G976" s="4"/>
      <c r="H976" s="4"/>
    </row>
    <row r="977">
      <c r="A977" s="6"/>
      <c r="B977" s="4"/>
      <c r="C977" s="4"/>
      <c r="D977" s="4"/>
      <c r="E977" s="4"/>
      <c r="F977" s="4"/>
      <c r="G977" s="4"/>
      <c r="H977" s="4"/>
    </row>
    <row r="978">
      <c r="A978" s="6"/>
      <c r="B978" s="4"/>
      <c r="C978" s="4"/>
      <c r="D978" s="4"/>
      <c r="E978" s="4"/>
      <c r="F978" s="4"/>
      <c r="G978" s="4"/>
      <c r="H978" s="4"/>
    </row>
    <row r="979">
      <c r="A979" s="6"/>
      <c r="B979" s="4"/>
      <c r="C979" s="4"/>
      <c r="D979" s="4"/>
      <c r="E979" s="4"/>
      <c r="F979" s="4"/>
      <c r="G979" s="4"/>
      <c r="H979" s="4"/>
    </row>
    <row r="980">
      <c r="A980" s="6"/>
      <c r="B980" s="4"/>
      <c r="C980" s="4"/>
      <c r="D980" s="4"/>
      <c r="E980" s="4"/>
      <c r="F980" s="4"/>
      <c r="G980" s="4"/>
      <c r="H980" s="4"/>
    </row>
    <row r="981">
      <c r="A981" s="6"/>
      <c r="B981" s="4"/>
      <c r="C981" s="4"/>
      <c r="D981" s="4"/>
      <c r="E981" s="4"/>
      <c r="F981" s="4"/>
      <c r="G981" s="4"/>
      <c r="H981" s="4"/>
    </row>
    <row r="982">
      <c r="A982" s="6"/>
      <c r="B982" s="4"/>
      <c r="C982" s="4"/>
      <c r="D982" s="4"/>
      <c r="E982" s="4"/>
      <c r="F982" s="4"/>
      <c r="G982" s="4"/>
      <c r="H982" s="4"/>
    </row>
    <row r="983">
      <c r="A983" s="6"/>
      <c r="B983" s="4"/>
      <c r="C983" s="4"/>
      <c r="D983" s="4"/>
      <c r="E983" s="4"/>
      <c r="F983" s="4"/>
      <c r="G983" s="4"/>
      <c r="H983" s="4"/>
    </row>
    <row r="984">
      <c r="A984" s="6"/>
      <c r="B984" s="4"/>
      <c r="C984" s="4"/>
      <c r="D984" s="4"/>
      <c r="E984" s="4"/>
      <c r="F984" s="4"/>
      <c r="G984" s="4"/>
      <c r="H984" s="4"/>
    </row>
    <row r="985">
      <c r="A985" s="6"/>
      <c r="B985" s="4"/>
      <c r="C985" s="4"/>
      <c r="D985" s="4"/>
      <c r="E985" s="4"/>
      <c r="F985" s="4"/>
      <c r="G985" s="4"/>
      <c r="H985" s="4"/>
    </row>
    <row r="986">
      <c r="A986" s="6"/>
      <c r="B986" s="4"/>
      <c r="C986" s="4"/>
      <c r="D986" s="4"/>
      <c r="E986" s="4"/>
      <c r="F986" s="4"/>
      <c r="G986" s="4"/>
      <c r="H986" s="4"/>
    </row>
    <row r="987">
      <c r="A987" s="6"/>
      <c r="B987" s="4"/>
      <c r="C987" s="4"/>
      <c r="D987" s="4"/>
      <c r="E987" s="4"/>
      <c r="F987" s="4"/>
      <c r="G987" s="4"/>
      <c r="H987" s="4"/>
    </row>
  </sheetData>
  <autoFilter ref="$A$1:$H$120"/>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41.38"/>
    <col customWidth="1" min="3" max="3" width="33.13"/>
    <col customWidth="1" min="4" max="8" width="26.25"/>
    <col customWidth="1" min="18" max="18" width="15.88"/>
  </cols>
  <sheetData>
    <row r="1">
      <c r="A1" s="1" t="s">
        <v>0</v>
      </c>
      <c r="B1" s="2" t="s">
        <v>1</v>
      </c>
      <c r="C1" s="2" t="s">
        <v>2</v>
      </c>
      <c r="D1" s="2" t="s">
        <v>3</v>
      </c>
      <c r="E1" s="2" t="s">
        <v>4</v>
      </c>
      <c r="F1" s="2" t="s">
        <v>5</v>
      </c>
      <c r="G1" s="2" t="s">
        <v>6</v>
      </c>
      <c r="H1" s="2" t="s">
        <v>7</v>
      </c>
    </row>
    <row r="2">
      <c r="A2" s="4">
        <v>1.0</v>
      </c>
      <c r="B2" s="4" t="s">
        <v>252</v>
      </c>
      <c r="C2" s="4" t="str">
        <f>IFERROR(__xludf.DUMMYFUNCTION("GOOGLETRANSLATE(B2,""en"",""ru"")"),"Блог продавцов рынка")</f>
        <v>Блог продавцов рынка</v>
      </c>
      <c r="D2" s="4" t="str">
        <f>IFERROR(__xludf.DUMMYFUNCTION("GOOGLETRANSLATE(B2,""en"",""id"")"),"Blog Penjual Pasar")</f>
        <v>Blog Penjual Pasar</v>
      </c>
      <c r="E2" s="4" t="str">
        <f>IFERROR(__xludf.DUMMYFUNCTION("GOOGLETRANSLATE(B2,""en"",""vi"")"),"Blog của người bán thị trường")</f>
        <v>Blog của người bán thị trường</v>
      </c>
      <c r="F2" s="4" t="str">
        <f>IFERROR(__xludf.DUMMYFUNCTION("GOOGLETRANSLATE(B2,""en"",""th"")"),"บล็อกของผู้ขาย Marketplace")</f>
        <v>บล็อกของผู้ขาย Marketplace</v>
      </c>
      <c r="G2" s="4" t="str">
        <f>IFERROR(__xludf.DUMMYFUNCTION("GOOGLETRANSLATE(B2,""en"",""ms"")"),"Blog Penjual Marketplace")</f>
        <v>Blog Penjual Marketplace</v>
      </c>
      <c r="H2" s="4" t="str">
        <f>IFERROR(__xludf.DUMMYFUNCTION("GOOGLETRANSLATE(B2,""en"",""zh-CN"")"),"市场卖家的博客")</f>
        <v>市场卖家的博客</v>
      </c>
    </row>
    <row r="3">
      <c r="A3" s="4">
        <v>1.0</v>
      </c>
      <c r="B3" s="4" t="s">
        <v>253</v>
      </c>
      <c r="C3" s="4" t="str">
        <f>IFERROR(__xludf.DUMMYFUNCTION("GOOGLETRANSLATE(B3,""en"",""ru"")"),"Ресурсы и понимание")</f>
        <v>Ресурсы и понимание</v>
      </c>
      <c r="D3" s="4" t="str">
        <f>IFERROR(__xludf.DUMMYFUNCTION("GOOGLETRANSLATE(B3,""en"",""id"")"),"Sumber Daya dan Wawasan")</f>
        <v>Sumber Daya dan Wawasan</v>
      </c>
      <c r="E3" s="4" t="str">
        <f>IFERROR(__xludf.DUMMYFUNCTION("GOOGLETRANSLATE(B3,""en"",""vi"")"),"Tài nguyên và hiểu biết")</f>
        <v>Tài nguyên và hiểu biết</v>
      </c>
      <c r="F3" s="4" t="str">
        <f>IFERROR(__xludf.DUMMYFUNCTION("GOOGLETRANSLATE(B3,""en"",""th"")"),"ทรัพยากรและข้อมูลเชิงลึก")</f>
        <v>ทรัพยากรและข้อมูลเชิงลึก</v>
      </c>
      <c r="G3" s="4" t="str">
        <f>IFERROR(__xludf.DUMMYFUNCTION("GOOGLETRANSLATE(B3,""en"",""ms"")"),"Sumber dan pandangan")</f>
        <v>Sumber dan pandangan</v>
      </c>
      <c r="H3" s="4" t="str">
        <f>IFERROR(__xludf.DUMMYFUNCTION("GOOGLETRANSLATE(B3,""en"",""zh-CN"")"),"资源和见解")</f>
        <v>资源和见解</v>
      </c>
    </row>
    <row r="4">
      <c r="A4" s="4">
        <v>1.0</v>
      </c>
      <c r="B4" s="4" t="s">
        <v>254</v>
      </c>
      <c r="C4" s="4" t="str">
        <f>IFERROR(__xludf.DUMMYFUNCTION("GOOGLETRANSLATE(B4,""en"",""ru"")"),"Откройте для себя последние статьи для продавцов рынка в Юго -Восточной Азии: стратегии, советы и практические идеи")</f>
        <v>Откройте для себя последние статьи для продавцов рынка в Юго -Восточной Азии: стратегии, советы и практические идеи</v>
      </c>
      <c r="D4" s="4" t="str">
        <f>IFERROR(__xludf.DUMMYFUNCTION("GOOGLETRANSLATE(B4,""en"",""id"")"),"Temukan artikel terbaru untuk penjual Marketplace di Asia Tenggara: Strategi, Tips, dan Wawasan yang Dapat Diterapkan")</f>
        <v>Temukan artikel terbaru untuk penjual Marketplace di Asia Tenggara: Strategi, Tips, dan Wawasan yang Dapat Diterapkan</v>
      </c>
      <c r="E4" s="4" t="str">
        <f>IFERROR(__xludf.DUMMYFUNCTION("GOOGLETRANSLATE(B4,""en"",""vi"")"),"Khám phá các bài viết mới nhất cho người bán thị trường ở Đông Nam Á: Chiến lược, mẹo và hiểu biết có thể hành động")</f>
        <v>Khám phá các bài viết mới nhất cho người bán thị trường ở Đông Nam Á: Chiến lược, mẹo và hiểu biết có thể hành động</v>
      </c>
      <c r="F4" s="4" t="str">
        <f>IFERROR(__xludf.DUMMYFUNCTION("GOOGLETRANSLATE(B4,""en"",""th"")"),"ค้นพบบทความล่าสุดสำหรับผู้ขายตลาดในเอเชียตะวันออกเฉียงใต้: กลยุทธ์เคล็ดลับและข้อมูลเชิงลึกที่สามารถดำเนินการได้")</f>
        <v>ค้นพบบทความล่าสุดสำหรับผู้ขายตลาดในเอเชียตะวันออกเฉียงใต้: กลยุทธ์เคล็ดลับและข้อมูลเชิงลึกที่สามารถดำเนินการได้</v>
      </c>
      <c r="G4" s="4" t="str">
        <f>IFERROR(__xludf.DUMMYFUNCTION("GOOGLETRANSLATE(B4,""en"",""ms"")"),"Cari artikel terkini untuk penjual pasaran di Asia Tenggara: strategi, tip, dan pandangan yang boleh diambil tindakan")</f>
        <v>Cari artikel terkini untuk penjual pasaran di Asia Tenggara: strategi, tip, dan pandangan yang boleh diambil tindakan</v>
      </c>
      <c r="H4" s="4" t="str">
        <f>IFERROR(__xludf.DUMMYFUNCTION("GOOGLETRANSLATE(B4,""en"",""zh-CN"")"),"发现东南亚市场销售商的最新文章：策略，技巧和可行的见解")</f>
        <v>发现东南亚市场销售商的最新文章：策略，技巧和可行的见解</v>
      </c>
    </row>
    <row r="5">
      <c r="A5" s="4">
        <v>1.0</v>
      </c>
      <c r="B5" s="4" t="s">
        <v>255</v>
      </c>
      <c r="C5" s="4" t="str">
        <f>IFERROR(__xludf.DUMMYFUNCTION("GOOGLETRANSLATE(B5,""en"",""ru"")"),"Введите ваш адрес электронной почты")</f>
        <v>Введите ваш адрес электронной почты</v>
      </c>
      <c r="D5" s="4" t="str">
        <f>IFERROR(__xludf.DUMMYFUNCTION("GOOGLETRANSLATE(B5,""en"",""id"")"),"Masukkan alamat email Anda")</f>
        <v>Masukkan alamat email Anda</v>
      </c>
      <c r="E5" s="4" t="str">
        <f>IFERROR(__xludf.DUMMYFUNCTION("GOOGLETRANSLATE(B5,""en"",""vi"")"),"nhập địa chỉ email của bạn")</f>
        <v>nhập địa chỉ email của bạn</v>
      </c>
      <c r="F5" s="4" t="str">
        <f>IFERROR(__xludf.DUMMYFUNCTION("GOOGLETRANSLATE(B5,""en"",""th"")"),"กรอกที่อยู่อีเมล์ของคุณ")</f>
        <v>กรอกที่อยู่อีเมล์ของคุณ</v>
      </c>
      <c r="G5" s="4" t="str">
        <f>IFERROR(__xludf.DUMMYFUNCTION("GOOGLETRANSLATE(B5,""en"",""ms"")"),"Masukkan alamat emel anda")</f>
        <v>Masukkan alamat emel anda</v>
      </c>
      <c r="H5" s="4" t="str">
        <f>IFERROR(__xludf.DUMMYFUNCTION("GOOGLETRANSLATE(B5,""en"",""zh-CN"")"),"输入你的电子邮箱地址")</f>
        <v>输入你的电子邮箱地址</v>
      </c>
    </row>
    <row r="6">
      <c r="A6" s="4">
        <v>1.0</v>
      </c>
      <c r="B6" s="4" t="s">
        <v>256</v>
      </c>
      <c r="C6" s="4" t="str">
        <f>IFERROR(__xludf.DUMMYFUNCTION("GOOGLETRANSLATE(B6,""en"",""ru"")"),"Подпишись сейчас")</f>
        <v>Подпишись сейчас</v>
      </c>
      <c r="D6" s="4" t="str">
        <f>IFERROR(__xludf.DUMMYFUNCTION("GOOGLETRANSLATE(B6,""en"",""id"")"),"Berlangganan sekarang")</f>
        <v>Berlangganan sekarang</v>
      </c>
      <c r="E6" s="4" t="str">
        <f>IFERROR(__xludf.DUMMYFUNCTION("GOOGLETRANSLATE(B6,""en"",""vi"")"),"Theo dõi ngay")</f>
        <v>Theo dõi ngay</v>
      </c>
      <c r="F6" s="4" t="str">
        <f>IFERROR(__xludf.DUMMYFUNCTION("GOOGLETRANSLATE(B6,""en"",""th"")"),"สมัครสมาชิกทันที")</f>
        <v>สมัครสมาชิกทันที</v>
      </c>
      <c r="G6" s="4" t="str">
        <f>IFERROR(__xludf.DUMMYFUNCTION("GOOGLETRANSLATE(B6,""en"",""ms"")"),"Langgan sekarang")</f>
        <v>Langgan sekarang</v>
      </c>
      <c r="H6" s="4" t="str">
        <f>IFERROR(__xludf.DUMMYFUNCTION("GOOGLETRANSLATE(B6,""en"",""zh-CN"")"),"现在订阅")</f>
        <v>现在订阅</v>
      </c>
    </row>
    <row r="7">
      <c r="A7" s="4">
        <v>2.0</v>
      </c>
      <c r="B7" s="4" t="s">
        <v>257</v>
      </c>
      <c r="C7" s="4" t="str">
        <f>IFERROR(__xludf.DUMMYFUNCTION("GOOGLETRANSLATE(B7,""en"",""ru"")"),"Подписаться на наш блог")</f>
        <v>Подписаться на наш блог</v>
      </c>
      <c r="D7" s="4" t="str">
        <f>IFERROR(__xludf.DUMMYFUNCTION("GOOGLETRANSLATE(B7,""en"",""id"")"),"Berlangganan blog kami")</f>
        <v>Berlangganan blog kami</v>
      </c>
      <c r="E7" s="4" t="str">
        <f>IFERROR(__xludf.DUMMYFUNCTION("GOOGLETRANSLATE(B7,""en"",""vi"")"),"Đăng ký blog của chúng tôi")</f>
        <v>Đăng ký blog của chúng tôi</v>
      </c>
      <c r="F7" s="4" t="str">
        <f>IFERROR(__xludf.DUMMYFUNCTION("GOOGLETRANSLATE(B7,""en"",""th"")"),"สมัครสมาชิกบล็อกของเรา")</f>
        <v>สมัครสมาชิกบล็อกของเรา</v>
      </c>
      <c r="G7" s="4" t="str">
        <f>IFERROR(__xludf.DUMMYFUNCTION("GOOGLETRANSLATE(B7,""en"",""ms"")"),"Melanggan blog kami")</f>
        <v>Melanggan blog kami</v>
      </c>
      <c r="H7" s="4" t="str">
        <f>IFERROR(__xludf.DUMMYFUNCTION("GOOGLETRANSLATE(B7,""en"",""zh-CN"")"),"订阅我们的博客")</f>
        <v>订阅我们的博客</v>
      </c>
    </row>
    <row r="8">
      <c r="A8" s="4">
        <v>2.0</v>
      </c>
      <c r="B8" s="4" t="s">
        <v>258</v>
      </c>
      <c r="C8" s="4" t="str">
        <f>IFERROR(__xludf.DUMMYFUNCTION("GOOGLETRANSLATE(B8,""en"",""ru"")"),"Понимание, идеи и вдохновение для современных продавцов. Подпишитесь и будьте в курсе последних советов и новостей на рынке.")</f>
        <v>Понимание, идеи и вдохновение для современных продавцов. Подпишитесь и будьте в курсе последних советов и новостей на рынке.</v>
      </c>
      <c r="D8" s="4" t="str">
        <f>IFERROR(__xludf.DUMMYFUNCTION("GOOGLETRANSLATE(B8,""en"",""id"")"),"Wawasan, ide, dan inspirasi bagi penjual modern. Berlangganan dan tetap up to date dengan tips dan berita pasar terbaru.")</f>
        <v>Wawasan, ide, dan inspirasi bagi penjual modern. Berlangganan dan tetap up to date dengan tips dan berita pasar terbaru.</v>
      </c>
      <c r="E8" s="4" t="str">
        <f>IFERROR(__xludf.DUMMYFUNCTION("GOOGLETRANSLATE(B8,""en"",""vi"")"),"Thông tin chi tiết, ý tưởng và cảm hứng cho người bán hiện đại. Đăng ký và cập nhật các mẹo và tin tức mới nhất của thị trường.")</f>
        <v>Thông tin chi tiết, ý tưởng và cảm hứng cho người bán hiện đại. Đăng ký và cập nhật các mẹo và tin tức mới nhất của thị trường.</v>
      </c>
      <c r="F8" s="4" t="str">
        <f>IFERROR(__xludf.DUMMYFUNCTION("GOOGLETRANSLATE(B8,""en"",""th"")"),"ข้อมูลเชิงลึกความคิดและแรงบันดาลใจสำหรับผู้ขายสมัยใหม่ สมัครสมาชิกและติดตามข่าวสารล่าสุดเกี่ยวกับเคล็ดลับและข่าวสารล่าสุดของตลาด")</f>
        <v>ข้อมูลเชิงลึกความคิดและแรงบันดาลใจสำหรับผู้ขายสมัยใหม่ สมัครสมาชิกและติดตามข่าวสารล่าสุดเกี่ยวกับเคล็ดลับและข่าวสารล่าสุดของตลาด</v>
      </c>
      <c r="G8" s="4" t="str">
        <f>IFERROR(__xludf.DUMMYFUNCTION("GOOGLETRANSLATE(B8,""en"",""ms"")"),"Wawasan, idea, dan inspirasi untuk penjual moden. Langgan dan terus dikemaskini dengan petua dan berita pasaran terkini.")</f>
        <v>Wawasan, idea, dan inspirasi untuk penjual moden. Langgan dan terus dikemaskini dengan petua dan berita pasaran terkini.</v>
      </c>
      <c r="H8" s="4" t="str">
        <f>IFERROR(__xludf.DUMMYFUNCTION("GOOGLETRANSLATE(B8,""en"",""zh-CN"")"),"现代卖家的见解，想法和灵感。订阅并了解最新的市场技巧和新闻。")</f>
        <v>现代卖家的见解，想法和灵感。订阅并了解最新的市场技巧和新闻。</v>
      </c>
    </row>
    <row r="9">
      <c r="A9" s="4">
        <v>2.0</v>
      </c>
      <c r="B9" s="4" t="s">
        <v>255</v>
      </c>
      <c r="C9" s="4" t="str">
        <f>IFERROR(__xludf.DUMMYFUNCTION("GOOGLETRANSLATE(B9,""en"",""ru"")"),"Введите ваш адрес электронной почты")</f>
        <v>Введите ваш адрес электронной почты</v>
      </c>
      <c r="D9" s="4" t="str">
        <f>IFERROR(__xludf.DUMMYFUNCTION("GOOGLETRANSLATE(B9,""en"",""id"")"),"Masukkan alamat email Anda")</f>
        <v>Masukkan alamat email Anda</v>
      </c>
      <c r="E9" s="4" t="str">
        <f>IFERROR(__xludf.DUMMYFUNCTION("GOOGLETRANSLATE(B9,""en"",""vi"")"),"nhập địa chỉ email của bạn")</f>
        <v>nhập địa chỉ email của bạn</v>
      </c>
      <c r="F9" s="4" t="str">
        <f>IFERROR(__xludf.DUMMYFUNCTION("GOOGLETRANSLATE(B9,""en"",""th"")"),"กรอกที่อยู่อีเมล์ของคุณ")</f>
        <v>กรอกที่อยู่อีเมล์ของคุณ</v>
      </c>
      <c r="G9" s="4" t="str">
        <f>IFERROR(__xludf.DUMMYFUNCTION("GOOGLETRANSLATE(B9,""en"",""ms"")"),"Masukkan alamat emel anda")</f>
        <v>Masukkan alamat emel anda</v>
      </c>
      <c r="H9" s="4" t="str">
        <f>IFERROR(__xludf.DUMMYFUNCTION("GOOGLETRANSLATE(B9,""en"",""zh-CN"")"),"输入你的电子邮箱地址")</f>
        <v>输入你的电子邮箱地址</v>
      </c>
    </row>
    <row r="10">
      <c r="A10" s="4">
        <v>2.0</v>
      </c>
      <c r="B10" s="4" t="s">
        <v>259</v>
      </c>
      <c r="C10" s="4" t="str">
        <f>IFERROR(__xludf.DUMMYFUNCTION("GOOGLETRANSLATE(B10,""en"",""ru"")"),"Проверьте нашу политику конфиденциальности")</f>
        <v>Проверьте нашу политику конфиденциальности</v>
      </c>
      <c r="D10" s="4" t="str">
        <f>IFERROR(__xludf.DUMMYFUNCTION("GOOGLETRANSLATE(B10,""en"",""id"")"),"Lihat Kebijakan Privasi kami")</f>
        <v>Lihat Kebijakan Privasi kami</v>
      </c>
      <c r="E10" s="4" t="str">
        <f>IFERROR(__xludf.DUMMYFUNCTION("GOOGLETRANSLATE(B10,""en"",""vi"")"),"Kiểm tra chính sách bảo mật của chúng tôi")</f>
        <v>Kiểm tra chính sách bảo mật của chúng tôi</v>
      </c>
      <c r="F10" s="4" t="str">
        <f>IFERROR(__xludf.DUMMYFUNCTION("GOOGLETRANSLATE(B10,""en"",""th"")"),"ตรวจสอบนโยบายความเป็นส่วนตัวของเรา")</f>
        <v>ตรวจสอบนโยบายความเป็นส่วนตัวของเรา</v>
      </c>
      <c r="G10" s="4" t="str">
        <f>IFERROR(__xludf.DUMMYFUNCTION("GOOGLETRANSLATE(B10,""en"",""ms"")"),"Lihat Dasar Privasi kami")</f>
        <v>Lihat Dasar Privasi kami</v>
      </c>
      <c r="H10" s="4" t="str">
        <f>IFERROR(__xludf.DUMMYFUNCTION("GOOGLETRANSLATE(B10,""en"",""zh-CN"")"),"查看我们的隐私政策")</f>
        <v>查看我们的隐私政策</v>
      </c>
      <c r="R10" s="5"/>
      <c r="S10" s="5"/>
    </row>
    <row r="11">
      <c r="A11" s="4">
        <v>2.0</v>
      </c>
      <c r="B11" s="4" t="s">
        <v>256</v>
      </c>
      <c r="C11" s="4" t="str">
        <f>IFERROR(__xludf.DUMMYFUNCTION("GOOGLETRANSLATE(B11,""en"",""ru"")"),"Подпишись сейчас")</f>
        <v>Подпишись сейчас</v>
      </c>
      <c r="D11" s="4" t="str">
        <f>IFERROR(__xludf.DUMMYFUNCTION("GOOGLETRANSLATE(B11,""en"",""id"")"),"Berlangganan sekarang")</f>
        <v>Berlangganan sekarang</v>
      </c>
      <c r="E11" s="4" t="str">
        <f>IFERROR(__xludf.DUMMYFUNCTION("GOOGLETRANSLATE(B11,""en"",""vi"")"),"Theo dõi ngay")</f>
        <v>Theo dõi ngay</v>
      </c>
      <c r="F11" s="4" t="str">
        <f>IFERROR(__xludf.DUMMYFUNCTION("GOOGLETRANSLATE(B11,""en"",""th"")"),"สมัครสมาชิกทันที")</f>
        <v>สมัครสมาชิกทันที</v>
      </c>
      <c r="G11" s="4" t="str">
        <f>IFERROR(__xludf.DUMMYFUNCTION("GOOGLETRANSLATE(B11,""en"",""ms"")"),"Langgan sekarang")</f>
        <v>Langgan sekarang</v>
      </c>
      <c r="H11" s="4" t="str">
        <f>IFERROR(__xludf.DUMMYFUNCTION("GOOGLETRANSLATE(B11,""en"",""zh-CN"")"),"现在订阅")</f>
        <v>现在订阅</v>
      </c>
      <c r="R11" s="5"/>
      <c r="S11" s="5"/>
    </row>
    <row r="12">
      <c r="A12" s="4">
        <v>3.0</v>
      </c>
      <c r="B12" s="4" t="s">
        <v>260</v>
      </c>
      <c r="C12" s="4" t="str">
        <f>IFERROR(__xludf.DUMMYFUNCTION("GOOGLETRANSLATE(B12,""en"",""ru"")"),"Предыдущий")</f>
        <v>Предыдущий</v>
      </c>
      <c r="D12" s="4" t="str">
        <f>IFERROR(__xludf.DUMMYFUNCTION("GOOGLETRANSLATE(B12,""en"",""id"")"),"Sebelumnya")</f>
        <v>Sebelumnya</v>
      </c>
      <c r="E12" s="4" t="str">
        <f>IFERROR(__xludf.DUMMYFUNCTION("GOOGLETRANSLATE(B12,""en"",""vi"")"),"Trước")</f>
        <v>Trước</v>
      </c>
      <c r="F12" s="4" t="str">
        <f>IFERROR(__xludf.DUMMYFUNCTION("GOOGLETRANSLATE(B12,""en"",""th"")"),"ก่อนหน้า")</f>
        <v>ก่อนหน้า</v>
      </c>
      <c r="G12" s="4" t="str">
        <f>IFERROR(__xludf.DUMMYFUNCTION("GOOGLETRANSLATE(B12,""en"",""ms"")"),"Sebelumnya")</f>
        <v>Sebelumnya</v>
      </c>
      <c r="H12" s="4" t="str">
        <f>IFERROR(__xludf.DUMMYFUNCTION("GOOGLETRANSLATE(B12,""en"",""zh-CN"")"),"以前的")</f>
        <v>以前的</v>
      </c>
    </row>
    <row r="13">
      <c r="A13" s="4">
        <v>3.0</v>
      </c>
      <c r="B13" s="4" t="s">
        <v>261</v>
      </c>
      <c r="C13" s="4" t="str">
        <f>IFERROR(__xludf.DUMMYFUNCTION("GOOGLETRANSLATE(B13,""en"",""ru"")"),"Следующий")</f>
        <v>Следующий</v>
      </c>
      <c r="D13" s="4" t="str">
        <f>IFERROR(__xludf.DUMMYFUNCTION("GOOGLETRANSLATE(B13,""en"",""id"")"),"Berikutnya")</f>
        <v>Berikutnya</v>
      </c>
      <c r="E13" s="4" t="str">
        <f>IFERROR(__xludf.DUMMYFUNCTION("GOOGLETRANSLATE(B13,""en"",""vi"")"),"Kế tiếp")</f>
        <v>Kế tiếp</v>
      </c>
      <c r="F13" s="4" t="str">
        <f>IFERROR(__xludf.DUMMYFUNCTION("GOOGLETRANSLATE(B13,""en"",""th"")"),"ต่อไป")</f>
        <v>ต่อไป</v>
      </c>
      <c r="G13" s="4" t="str">
        <f>IFERROR(__xludf.DUMMYFUNCTION("GOOGLETRANSLATE(B13,""en"",""ms"")"),"Seterusnya")</f>
        <v>Seterusnya</v>
      </c>
      <c r="H13" s="4" t="str">
        <f>IFERROR(__xludf.DUMMYFUNCTION("GOOGLETRANSLATE(B13,""en"",""zh-CN"")"),"下一个")</f>
        <v>下一个</v>
      </c>
    </row>
    <row r="14">
      <c r="A14" s="4">
        <v>4.0</v>
      </c>
      <c r="B14" s="4" t="s">
        <v>87</v>
      </c>
      <c r="C14" s="4" t="str">
        <f>IFERROR(__xludf.DUMMYFUNCTION("GOOGLETRANSLATE(B14,""en"",""ru"")"),"Sellmatica")</f>
        <v>Sellmatica</v>
      </c>
      <c r="D14" s="4" t="str">
        <f>IFERROR(__xludf.DUMMYFUNCTION("GOOGLETRANSLATE(B14,""en"",""id"")"),"Sellmatcia")</f>
        <v>Sellmatcia</v>
      </c>
      <c r="E14" s="4" t="str">
        <f>IFERROR(__xludf.DUMMYFUNCTION("GOOGLETRANSLATE(B14,""en"",""vi"")"),"Bán")</f>
        <v>Bán</v>
      </c>
      <c r="F14" s="4" t="str">
        <f>IFERROR(__xludf.DUMMYFUNCTION("GOOGLETRANSLATE(B14,""en"",""th"")"),"Sellmatica")</f>
        <v>Sellmatica</v>
      </c>
      <c r="G14" s="4" t="str">
        <f>IFERROR(__xludf.DUMMYFUNCTION("GOOGLETRANSLATE(B14,""en"",""ms"")"),"Sellmatica")</f>
        <v>Sellmatica</v>
      </c>
      <c r="H14" s="4" t="str">
        <f>IFERROR(__xludf.DUMMYFUNCTION("GOOGLETRANSLATE(B14,""en"",""zh-CN"")"),"Sellmatica")</f>
        <v>Sellmatica</v>
      </c>
    </row>
    <row r="15">
      <c r="A15" s="4">
        <v>4.0</v>
      </c>
      <c r="B15" s="4" t="s">
        <v>88</v>
      </c>
      <c r="C15" s="4" t="str">
        <f>IFERROR(__xludf.DUMMYFUNCTION("GOOGLETRANSLATE(B15,""en"",""ru"")"),"info@sellmatica.com")</f>
        <v>info@sellmatica.com</v>
      </c>
      <c r="D15" s="4" t="str">
        <f>IFERROR(__xludf.DUMMYFUNCTION("GOOGLETRANSLATE(B15,""en"",""id"")"),"info@sellmatica.com")</f>
        <v>info@sellmatica.com</v>
      </c>
      <c r="E15" s="4" t="str">
        <f>IFERROR(__xludf.DUMMYFUNCTION("GOOGLETRANSLATE(B15,""en"",""vi"")"),"info@sellmatica.com")</f>
        <v>info@sellmatica.com</v>
      </c>
      <c r="F15" s="4" t="str">
        <f>IFERROR(__xludf.DUMMYFUNCTION("GOOGLETRANSLATE(B15,""en"",""th"")"),"info@sellmatica.com")</f>
        <v>info@sellmatica.com</v>
      </c>
      <c r="G15" s="4" t="str">
        <f>IFERROR(__xludf.DUMMYFUNCTION("GOOGLETRANSLATE(B15,""en"",""ms"")"),"info@sellmatica.com")</f>
        <v>info@sellmatica.com</v>
      </c>
      <c r="H15" s="4" t="str">
        <f>IFERROR(__xludf.DUMMYFUNCTION("GOOGLETRANSLATE(B15,""en"",""zh-CN"")"),"info@sellmatica.com")</f>
        <v>info@sellmatica.com</v>
      </c>
    </row>
    <row r="16">
      <c r="A16" s="4">
        <v>4.0</v>
      </c>
      <c r="B16" s="4" t="s">
        <v>89</v>
      </c>
      <c r="C16" s="4" t="str">
        <f>IFERROR(__xludf.DUMMYFUNCTION("GOOGLETRANSLATE(B16,""en"",""ru"")"),"Решения")</f>
        <v>Решения</v>
      </c>
      <c r="D16" s="4" t="str">
        <f>IFERROR(__xludf.DUMMYFUNCTION("GOOGLETRANSLATE(B16,""en"",""id"")"),"Solusi")</f>
        <v>Solusi</v>
      </c>
      <c r="E16" s="4" t="str">
        <f>IFERROR(__xludf.DUMMYFUNCTION("GOOGLETRANSLATE(B16,""en"",""vi"")"),"Các giải pháp")</f>
        <v>Các giải pháp</v>
      </c>
      <c r="F16" s="4" t="str">
        <f>IFERROR(__xludf.DUMMYFUNCTION("GOOGLETRANSLATE(B16,""en"",""th"")"),"การแก้ปัญหา")</f>
        <v>การแก้ปัญหา</v>
      </c>
      <c r="G16" s="4" t="str">
        <f>IFERROR(__xludf.DUMMYFUNCTION("GOOGLETRANSLATE(B16,""en"",""ms"")"),"Penyelesaian")</f>
        <v>Penyelesaian</v>
      </c>
      <c r="H16" s="4" t="str">
        <f>IFERROR(__xludf.DUMMYFUNCTION("GOOGLETRANSLATE(B16,""en"",""zh-CN"")"),"解决方案")</f>
        <v>解决方案</v>
      </c>
    </row>
    <row r="17">
      <c r="A17" s="4">
        <v>4.0</v>
      </c>
      <c r="B17" s="4" t="s">
        <v>90</v>
      </c>
      <c r="C17" s="4" t="str">
        <f>IFERROR(__xludf.DUMMYFUNCTION("GOOGLETRANSLATE(B17,""en"",""ru"")"),"Новые продавцы")</f>
        <v>Новые продавцы</v>
      </c>
      <c r="D17" s="4" t="str">
        <f>IFERROR(__xludf.DUMMYFUNCTION("GOOGLETRANSLATE(B17,""en"",""id"")"),"Penjual baru")</f>
        <v>Penjual baru</v>
      </c>
      <c r="E17" s="4" t="str">
        <f>IFERROR(__xludf.DUMMYFUNCTION("GOOGLETRANSLATE(B17,""en"",""vi"")"),"Người bán mới")</f>
        <v>Người bán mới</v>
      </c>
      <c r="F17" s="4" t="str">
        <f>IFERROR(__xludf.DUMMYFUNCTION("GOOGLETRANSLATE(B17,""en"",""th"")"),"ผู้ขายใหม่")</f>
        <v>ผู้ขายใหม่</v>
      </c>
      <c r="G17" s="4" t="str">
        <f>IFERROR(__xludf.DUMMYFUNCTION("GOOGLETRANSLATE(B17,""en"",""ms"")"),"Penjual baru")</f>
        <v>Penjual baru</v>
      </c>
      <c r="H17" s="4" t="str">
        <f>IFERROR(__xludf.DUMMYFUNCTION("GOOGLETRANSLATE(B17,""en"",""zh-CN"")"),"新卖家")</f>
        <v>新卖家</v>
      </c>
    </row>
    <row r="18">
      <c r="A18" s="4">
        <v>4.0</v>
      </c>
      <c r="B18" s="4" t="s">
        <v>91</v>
      </c>
      <c r="C18" s="4" t="str">
        <f>IFERROR(__xludf.DUMMYFUNCTION("GOOGLETRANSLATE(B18,""en"",""ru"")"),"Опытные продавцы")</f>
        <v>Опытные продавцы</v>
      </c>
      <c r="D18" s="4" t="str">
        <f>IFERROR(__xludf.DUMMYFUNCTION("GOOGLETRANSLATE(B18,""en"",""id"")"),"Penjual berpengalaman")</f>
        <v>Penjual berpengalaman</v>
      </c>
      <c r="E18" s="4" t="str">
        <f>IFERROR(__xludf.DUMMYFUNCTION("GOOGLETRANSLATE(B18,""en"",""vi"")"),"Người bán có kinh nghiệm")</f>
        <v>Người bán có kinh nghiệm</v>
      </c>
      <c r="F18" s="4" t="str">
        <f>IFERROR(__xludf.DUMMYFUNCTION("GOOGLETRANSLATE(B18,""en"",""th"")"),"ผู้ขายที่มีประสบการณ์")</f>
        <v>ผู้ขายที่มีประสบการณ์</v>
      </c>
      <c r="G18" s="4" t="str">
        <f>IFERROR(__xludf.DUMMYFUNCTION("GOOGLETRANSLATE(B18,""en"",""ms"")"),"Penjual yang berpengalaman")</f>
        <v>Penjual yang berpengalaman</v>
      </c>
      <c r="H18" s="4" t="str">
        <f>IFERROR(__xludf.DUMMYFUNCTION("GOOGLETRANSLATE(B18,""en"",""zh-CN"")"),"经验丰富的卖家")</f>
        <v>经验丰富的卖家</v>
      </c>
    </row>
    <row r="19">
      <c r="A19" s="4">
        <v>4.0</v>
      </c>
      <c r="B19" s="4" t="s">
        <v>16</v>
      </c>
      <c r="C19" s="4" t="str">
        <f>IFERROR(__xludf.DUMMYFUNCTION("GOOGLETRANSLATE(B19,""en"",""ru"")"),"Бренды")</f>
        <v>Бренды</v>
      </c>
      <c r="D19" s="4" t="str">
        <f>IFERROR(__xludf.DUMMYFUNCTION("GOOGLETRANSLATE(B19,""en"",""id"")"),"Merek")</f>
        <v>Merek</v>
      </c>
      <c r="E19" s="4" t="str">
        <f>IFERROR(__xludf.DUMMYFUNCTION("GOOGLETRANSLATE(B19,""en"",""vi"")"),"Nhãn hiệu")</f>
        <v>Nhãn hiệu</v>
      </c>
      <c r="F19" s="4" t="str">
        <f>IFERROR(__xludf.DUMMYFUNCTION("GOOGLETRANSLATE(B19,""en"",""th"")"),"แบรนด์")</f>
        <v>แบรนด์</v>
      </c>
      <c r="G19" s="4" t="str">
        <f>IFERROR(__xludf.DUMMYFUNCTION("GOOGLETRANSLATE(B19,""en"",""ms"")"),"Jenama")</f>
        <v>Jenama</v>
      </c>
      <c r="H19" s="4" t="str">
        <f>IFERROR(__xludf.DUMMYFUNCTION("GOOGLETRANSLATE(B19,""en"",""zh-CN"")"),"品牌")</f>
        <v>品牌</v>
      </c>
    </row>
    <row r="20">
      <c r="A20" s="4">
        <v>4.0</v>
      </c>
      <c r="B20" s="4" t="s">
        <v>20</v>
      </c>
      <c r="C20" s="4" t="str">
        <f>IFERROR(__xludf.DUMMYFUNCTION("GOOGLETRANSLATE(B20,""en"",""ru"")"),"Агентства и консультанты")</f>
        <v>Агентства и консультанты</v>
      </c>
      <c r="D20" s="4" t="str">
        <f>IFERROR(__xludf.DUMMYFUNCTION("GOOGLETRANSLATE(B20,""en"",""id"")"),"Agensi &amp; Konsultan")</f>
        <v>Agensi &amp; Konsultan</v>
      </c>
      <c r="E20" s="4" t="str">
        <f>IFERROR(__xludf.DUMMYFUNCTION("GOOGLETRANSLATE(B20,""en"",""vi"")"),"Các cơ quan &amp; chuyên gia tư vấn")</f>
        <v>Các cơ quan &amp; chuyên gia tư vấn</v>
      </c>
      <c r="F20" s="4" t="str">
        <f>IFERROR(__xludf.DUMMYFUNCTION("GOOGLETRANSLATE(B20,""en"",""th"")"),"เอเจนซี่และที่ปรึกษา")</f>
        <v>เอเจนซี่และที่ปรึกษา</v>
      </c>
      <c r="G20" s="4" t="str">
        <f>IFERROR(__xludf.DUMMYFUNCTION("GOOGLETRANSLATE(B20,""en"",""ms"")"),"Agensi &amp; Perunding")</f>
        <v>Agensi &amp; Perunding</v>
      </c>
      <c r="H20" s="4" t="str">
        <f>IFERROR(__xludf.DUMMYFUNCTION("GOOGLETRANSLATE(B20,""en"",""zh-CN"")"),"机构和顾问")</f>
        <v>机构和顾问</v>
      </c>
    </row>
    <row r="21">
      <c r="A21" s="4">
        <v>4.0</v>
      </c>
      <c r="B21" s="4" t="s">
        <v>92</v>
      </c>
      <c r="C21" s="4" t="str">
        <f>IFERROR(__xludf.DUMMYFUNCTION("GOOGLETRANSLATE(B21,""en"",""ru"")"),"Ритейлеры и реселлеры")</f>
        <v>Ритейлеры и реселлеры</v>
      </c>
      <c r="D21" s="4" t="str">
        <f>IFERROR(__xludf.DUMMYFUNCTION("GOOGLETRANSLATE(B21,""en"",""id"")"),"Pengecer &amp; Pengecer")</f>
        <v>Pengecer &amp; Pengecer</v>
      </c>
      <c r="E21" s="4" t="str">
        <f>IFERROR(__xludf.DUMMYFUNCTION("GOOGLETRANSLATE(B21,""en"",""vi"")"),"Nhà bán lẻ &amp; đại lý")</f>
        <v>Nhà bán lẻ &amp; đại lý</v>
      </c>
      <c r="F21" s="4" t="str">
        <f>IFERROR(__xludf.DUMMYFUNCTION("GOOGLETRANSLATE(B21,""en"",""th"")"),"ผู้ค้าปลีกและผู้ค้าปลีก")</f>
        <v>ผู้ค้าปลีกและผู้ค้าปลีก</v>
      </c>
      <c r="G21" s="4" t="str">
        <f>IFERROR(__xludf.DUMMYFUNCTION("GOOGLETRANSLATE(B21,""en"",""ms"")"),"Peruncit &amp; penjual semula")</f>
        <v>Peruncit &amp; penjual semula</v>
      </c>
      <c r="H21" s="4" t="str">
        <f>IFERROR(__xludf.DUMMYFUNCTION("GOOGLETRANSLATE(B21,""en"",""zh-CN"")"),"零售商和经销商")</f>
        <v>零售商和经销商</v>
      </c>
    </row>
    <row r="22">
      <c r="A22" s="4">
        <v>4.0</v>
      </c>
      <c r="B22" s="4" t="s">
        <v>93</v>
      </c>
      <c r="C22" s="4" t="str">
        <f>IFERROR(__xludf.DUMMYFUNCTION("GOOGLETRANSLATE(B22,""en"",""ru"")"),"Случаи использования")</f>
        <v>Случаи использования</v>
      </c>
      <c r="D22" s="4" t="str">
        <f>IFERROR(__xludf.DUMMYFUNCTION("GOOGLETRANSLATE(B22,""en"",""id"")"),"Menggunakan kasus")</f>
        <v>Menggunakan kasus</v>
      </c>
      <c r="E22" s="4" t="str">
        <f>IFERROR(__xludf.DUMMYFUNCTION("GOOGLETRANSLATE(B22,""en"",""vi"")"),"Trường hợp sử dụng")</f>
        <v>Trường hợp sử dụng</v>
      </c>
      <c r="F22" s="4" t="str">
        <f>IFERROR(__xludf.DUMMYFUNCTION("GOOGLETRANSLATE(B22,""en"",""th"")"),"ใช้เคส")</f>
        <v>ใช้เคส</v>
      </c>
      <c r="G22" s="4" t="str">
        <f>IFERROR(__xludf.DUMMYFUNCTION("GOOGLETRANSLATE(B22,""en"",""ms"")"),"Gunakan kes")</f>
        <v>Gunakan kes</v>
      </c>
      <c r="H22" s="4" t="str">
        <f>IFERROR(__xludf.DUMMYFUNCTION("GOOGLETRANSLATE(B22,""en"",""zh-CN"")"),"用例")</f>
        <v>用例</v>
      </c>
    </row>
    <row r="23">
      <c r="A23" s="4">
        <v>4.0</v>
      </c>
      <c r="B23" s="4" t="s">
        <v>94</v>
      </c>
      <c r="C23" s="4" t="str">
        <f>IFERROR(__xludf.DUMMYFUNCTION("GOOGLETRANSLATE(B23,""en"",""ru"")"),"Найдите продукт для продажи")</f>
        <v>Найдите продукт для продажи</v>
      </c>
      <c r="D23" s="4" t="str">
        <f>IFERROR(__xludf.DUMMYFUNCTION("GOOGLETRANSLATE(B23,""en"",""id"")"),"Temukan produk untuk dijual")</f>
        <v>Temukan produk untuk dijual</v>
      </c>
      <c r="E23" s="4" t="str">
        <f>IFERROR(__xludf.DUMMYFUNCTION("GOOGLETRANSLATE(B23,""en"",""vi"")"),"Tìm một sản phẩm để bán")</f>
        <v>Tìm một sản phẩm để bán</v>
      </c>
      <c r="F23" s="4" t="str">
        <f>IFERROR(__xludf.DUMMYFUNCTION("GOOGLETRANSLATE(B23,""en"",""th"")"),"ค้นหาผลิตภัณฑ์ที่จะขาย")</f>
        <v>ค้นหาผลิตภัณฑ์ที่จะขาย</v>
      </c>
      <c r="G23" s="4" t="str">
        <f>IFERROR(__xludf.DUMMYFUNCTION("GOOGLETRANSLATE(B23,""en"",""ms"")"),"Cari produk untuk dijual")</f>
        <v>Cari produk untuk dijual</v>
      </c>
      <c r="H23" s="4" t="str">
        <f>IFERROR(__xludf.DUMMYFUNCTION("GOOGLETRANSLATE(B23,""en"",""zh-CN"")"),"寻找出售产品")</f>
        <v>寻找出售产品</v>
      </c>
    </row>
    <row r="24">
      <c r="A24" s="4">
        <v>4.0</v>
      </c>
      <c r="B24" s="4" t="s">
        <v>95</v>
      </c>
      <c r="C24" s="4" t="str">
        <f>IFERROR(__xludf.DUMMYFUNCTION("GOOGLETRANSLATE(B24,""en"",""ru"")"),"Расширить на торговые площадки")</f>
        <v>Расширить на торговые площадки</v>
      </c>
      <c r="D24" s="4" t="str">
        <f>IFERROR(__xludf.DUMMYFUNCTION("GOOGLETRANSLATE(B24,""en"",""id"")"),"Perluas ke pasar")</f>
        <v>Perluas ke pasar</v>
      </c>
      <c r="E24" s="4" t="str">
        <f>IFERROR(__xludf.DUMMYFUNCTION("GOOGLETRANSLATE(B24,""en"",""vi"")"),"Mở rộng đến thị trường")</f>
        <v>Mở rộng đến thị trường</v>
      </c>
      <c r="F24" s="4" t="str">
        <f>IFERROR(__xludf.DUMMYFUNCTION("GOOGLETRANSLATE(B24,""en"",""th"")"),"ขยายไปยังตลาด")</f>
        <v>ขยายไปยังตลาด</v>
      </c>
      <c r="G24" s="4" t="str">
        <f>IFERROR(__xludf.DUMMYFUNCTION("GOOGLETRANSLATE(B24,""en"",""ms"")"),"Berkembang ke pasaran")</f>
        <v>Berkembang ke pasaran</v>
      </c>
      <c r="H24" s="4" t="str">
        <f>IFERROR(__xludf.DUMMYFUNCTION("GOOGLETRANSLATE(B24,""en"",""zh-CN"")"),"扩展到市场")</f>
        <v>扩展到市场</v>
      </c>
    </row>
    <row r="25">
      <c r="A25" s="4">
        <v>4.0</v>
      </c>
      <c r="B25" s="4" t="s">
        <v>96</v>
      </c>
      <c r="C25" s="4" t="str">
        <f>IFERROR(__xludf.DUMMYFUNCTION("GOOGLETRANSLATE(B25,""en"",""ru"")"),"Улучшить мою прибыльность")</f>
        <v>Улучшить мою прибыльность</v>
      </c>
      <c r="D25" s="4" t="str">
        <f>IFERROR(__xludf.DUMMYFUNCTION("GOOGLETRANSLATE(B25,""en"",""id"")"),"Meningkatkan profitabilitas saya")</f>
        <v>Meningkatkan profitabilitas saya</v>
      </c>
      <c r="E25" s="4" t="str">
        <f>IFERROR(__xludf.DUMMYFUNCTION("GOOGLETRANSLATE(B25,""en"",""vi"")"),"Cải thiện lợi nhuận của tôi")</f>
        <v>Cải thiện lợi nhuận của tôi</v>
      </c>
      <c r="F25" s="4" t="str">
        <f>IFERROR(__xludf.DUMMYFUNCTION("GOOGLETRANSLATE(B25,""en"",""th"")"),"ปรับปรุงผลกำไรของฉัน")</f>
        <v>ปรับปรุงผลกำไรของฉัน</v>
      </c>
      <c r="G25" s="4" t="str">
        <f>IFERROR(__xludf.DUMMYFUNCTION("GOOGLETRANSLATE(B25,""en"",""ms"")"),"Meningkatkan keuntungan saya")</f>
        <v>Meningkatkan keuntungan saya</v>
      </c>
      <c r="H25" s="4" t="str">
        <f>IFERROR(__xludf.DUMMYFUNCTION("GOOGLETRANSLATE(B25,""en"",""zh-CN"")"),"提高我的盈利能力")</f>
        <v>提高我的盈利能力</v>
      </c>
    </row>
    <row r="26">
      <c r="A26" s="4">
        <v>4.0</v>
      </c>
      <c r="B26" s="4" t="s">
        <v>97</v>
      </c>
      <c r="C26" s="4" t="str">
        <f>IFERROR(__xludf.DUMMYFUNCTION("GOOGLETRANSLATE(B26,""en"",""ru"")"),"Оптимизировать мое присутствие в Интернете")</f>
        <v>Оптимизировать мое присутствие в Интернете</v>
      </c>
      <c r="D26" s="4" t="str">
        <f>IFERROR(__xludf.DUMMYFUNCTION("GOOGLETRANSLATE(B26,""en"",""id"")"),"Optimalkan Kehadiran Online Saya")</f>
        <v>Optimalkan Kehadiran Online Saya</v>
      </c>
      <c r="E26" s="4" t="str">
        <f>IFERROR(__xludf.DUMMYFUNCTION("GOOGLETRANSLATE(B26,""en"",""vi"")"),"Tối ưu hóa sự hiện diện trực tuyến của tôi")</f>
        <v>Tối ưu hóa sự hiện diện trực tuyến của tôi</v>
      </c>
      <c r="F26" s="4" t="str">
        <f>IFERROR(__xludf.DUMMYFUNCTION("GOOGLETRANSLATE(B26,""en"",""th"")"),"เพิ่มประสิทธิภาพสถานะออนไลน์ของฉัน")</f>
        <v>เพิ่มประสิทธิภาพสถานะออนไลน์ของฉัน</v>
      </c>
      <c r="G26" s="4" t="str">
        <f>IFERROR(__xludf.DUMMYFUNCTION("GOOGLETRANSLATE(B26,""en"",""ms"")"),"Mengoptimumkan kehadiran dalam talian saya")</f>
        <v>Mengoptimumkan kehadiran dalam talian saya</v>
      </c>
      <c r="H26" s="4" t="str">
        <f>IFERROR(__xludf.DUMMYFUNCTION("GOOGLETRANSLATE(B26,""en"",""zh-CN"")"),"优化我的在线存在")</f>
        <v>优化我的在线存在</v>
      </c>
    </row>
    <row r="27">
      <c r="A27" s="4">
        <v>4.0</v>
      </c>
      <c r="B27" s="4" t="s">
        <v>98</v>
      </c>
      <c r="C27" s="4" t="str">
        <f>IFERROR(__xludf.DUMMYFUNCTION("GOOGLETRANSLATE(B27,""en"",""ru"")"),"Централизовать мои данные")</f>
        <v>Централизовать мои данные</v>
      </c>
      <c r="D27" s="4" t="str">
        <f>IFERROR(__xludf.DUMMYFUNCTION("GOOGLETRANSLATE(B27,""en"",""id"")"),"Memusatkan data saya")</f>
        <v>Memusatkan data saya</v>
      </c>
      <c r="E27" s="4" t="str">
        <f>IFERROR(__xludf.DUMMYFUNCTION("GOOGLETRANSLATE(B27,""en"",""vi"")"),"Tập trung dữ liệu của tôi")</f>
        <v>Tập trung dữ liệu của tôi</v>
      </c>
      <c r="F27" s="4" t="str">
        <f>IFERROR(__xludf.DUMMYFUNCTION("GOOGLETRANSLATE(B27,""en"",""th"")"),"รวมศูนย์ข้อมูลของฉัน")</f>
        <v>รวมศูนย์ข้อมูลของฉัน</v>
      </c>
      <c r="G27" s="4" t="str">
        <f>IFERROR(__xludf.DUMMYFUNCTION("GOOGLETRANSLATE(B27,""en"",""ms"")"),"Memusatkan data saya")</f>
        <v>Memusatkan data saya</v>
      </c>
      <c r="H27" s="4" t="str">
        <f>IFERROR(__xludf.DUMMYFUNCTION("GOOGLETRANSLATE(B27,""en"",""zh-CN"")"),"集中我的数据")</f>
        <v>集中我的数据</v>
      </c>
    </row>
    <row r="28">
      <c r="A28" s="4">
        <v>4.0</v>
      </c>
      <c r="B28" s="4" t="s">
        <v>99</v>
      </c>
      <c r="C28" s="4" t="str">
        <f>IFERROR(__xludf.DUMMYFUNCTION("GOOGLETRANSLATE(B28,""en"",""ru"")"),"Упростить мой бизнес")</f>
        <v>Упростить мой бизнес</v>
      </c>
      <c r="D28" s="4" t="str">
        <f>IFERROR(__xludf.DUMMYFUNCTION("GOOGLETRANSLATE(B28,""en"",""id"")"),"Merampingkan bisnis saya")</f>
        <v>Merampingkan bisnis saya</v>
      </c>
      <c r="E28" s="4" t="str">
        <f>IFERROR(__xludf.DUMMYFUNCTION("GOOGLETRANSLATE(B28,""en"",""vi"")"),"Hợp lý hóa doanh nghiệp của tôi")</f>
        <v>Hợp lý hóa doanh nghiệp của tôi</v>
      </c>
      <c r="F28" s="4" t="str">
        <f>IFERROR(__xludf.DUMMYFUNCTION("GOOGLETRANSLATE(B28,""en"",""th"")"),"ปรับปรุงธุรกิจของฉัน")</f>
        <v>ปรับปรุงธุรกิจของฉัน</v>
      </c>
      <c r="G28" s="4" t="str">
        <f>IFERROR(__xludf.DUMMYFUNCTION("GOOGLETRANSLATE(B28,""en"",""ms"")"),"Menyelaraskan perniagaan saya")</f>
        <v>Menyelaraskan perniagaan saya</v>
      </c>
      <c r="H28" s="4" t="str">
        <f>IFERROR(__xludf.DUMMYFUNCTION("GOOGLETRANSLATE(B28,""en"",""zh-CN"")"),"简化我的业务")</f>
        <v>简化我的业务</v>
      </c>
    </row>
    <row r="29">
      <c r="A29" s="4">
        <v>4.0</v>
      </c>
      <c r="B29" s="4" t="s">
        <v>100</v>
      </c>
      <c r="C29" s="4" t="str">
        <f>IFERROR(__xludf.DUMMYFUNCTION("GOOGLETRANSLATE(B29,""en"",""ru"")"),"Платформа")</f>
        <v>Платформа</v>
      </c>
      <c r="D29" s="4" t="str">
        <f>IFERROR(__xludf.DUMMYFUNCTION("GOOGLETRANSLATE(B29,""en"",""id"")"),"Platform")</f>
        <v>Platform</v>
      </c>
      <c r="E29" s="4" t="str">
        <f>IFERROR(__xludf.DUMMYFUNCTION("GOOGLETRANSLATE(B29,""en"",""vi"")"),"Nền tảng")</f>
        <v>Nền tảng</v>
      </c>
      <c r="F29" s="4" t="str">
        <f>IFERROR(__xludf.DUMMYFUNCTION("GOOGLETRANSLATE(B29,""en"",""th"")"),"แพลตฟอร์ม")</f>
        <v>แพลตฟอร์ม</v>
      </c>
      <c r="G29" s="4" t="str">
        <f>IFERROR(__xludf.DUMMYFUNCTION("GOOGLETRANSLATE(B29,""en"",""ms"")"),"Platform")</f>
        <v>Platform</v>
      </c>
      <c r="H29" s="4" t="str">
        <f>IFERROR(__xludf.DUMMYFUNCTION("GOOGLETRANSLATE(B29,""en"",""zh-CN"")"),"平台")</f>
        <v>平台</v>
      </c>
    </row>
    <row r="30">
      <c r="A30" s="4">
        <v>4.0</v>
      </c>
      <c r="B30" s="4" t="s">
        <v>101</v>
      </c>
      <c r="C30" s="4" t="str">
        <f>IFERROR(__xludf.DUMMYFUNCTION("GOOGLETRANSLATE(B30,""en"",""ru"")"),"Внешняя аналитика")</f>
        <v>Внешняя аналитика</v>
      </c>
      <c r="D30" s="4" t="str">
        <f>IFERROR(__xludf.DUMMYFUNCTION("GOOGLETRANSLATE(B30,""en"",""id"")"),"Analitik eksternal")</f>
        <v>Analitik eksternal</v>
      </c>
      <c r="E30" s="4" t="str">
        <f>IFERROR(__xludf.DUMMYFUNCTION("GOOGLETRANSLATE(B30,""en"",""vi"")"),"Phân tích bên ngoài")</f>
        <v>Phân tích bên ngoài</v>
      </c>
      <c r="F30" s="4" t="str">
        <f>IFERROR(__xludf.DUMMYFUNCTION("GOOGLETRANSLATE(B30,""en"",""th"")"),"การวิเคราะห์ภายนอก")</f>
        <v>การวิเคราะห์ภายนอก</v>
      </c>
      <c r="G30" s="4" t="str">
        <f>IFERROR(__xludf.DUMMYFUNCTION("GOOGLETRANSLATE(B30,""en"",""ms"")"),"Analisis luaran")</f>
        <v>Analisis luaran</v>
      </c>
      <c r="H30" s="4" t="str">
        <f>IFERROR(__xludf.DUMMYFUNCTION("GOOGLETRANSLATE(B30,""en"",""zh-CN"")"),"外部分析")</f>
        <v>外部分析</v>
      </c>
    </row>
    <row r="31">
      <c r="A31" s="4">
        <v>4.0</v>
      </c>
      <c r="B31" s="4" t="s">
        <v>102</v>
      </c>
      <c r="C31" s="4" t="str">
        <f>IFERROR(__xludf.DUMMYFUNCTION("GOOGLETRANSLATE(B31,""en"",""ru"")"),"Магазины и списки")</f>
        <v>Магазины и списки</v>
      </c>
      <c r="D31" s="4" t="str">
        <f>IFERROR(__xludf.DUMMYFUNCTION("GOOGLETRANSLATE(B31,""en"",""id"")"),"Etalase &amp; daftar")</f>
        <v>Etalase &amp; daftar</v>
      </c>
      <c r="E31" s="4" t="str">
        <f>IFERROR(__xludf.DUMMYFUNCTION("GOOGLETRANSLATE(B31,""en"",""vi"")"),"Cửa hàng &amp; Danh sách")</f>
        <v>Cửa hàng &amp; Danh sách</v>
      </c>
      <c r="F31" s="4" t="str">
        <f>IFERROR(__xludf.DUMMYFUNCTION("GOOGLETRANSLATE(B31,""en"",""th"")"),"หน้าร้านและรายชื่อ")</f>
        <v>หน้าร้านและรายชื่อ</v>
      </c>
      <c r="G31" s="4" t="str">
        <f>IFERROR(__xludf.DUMMYFUNCTION("GOOGLETRANSLATE(B31,""en"",""ms"")"),"Kedai depan &amp; penyenaraian")</f>
        <v>Kedai depan &amp; penyenaraian</v>
      </c>
      <c r="H31" s="4" t="str">
        <f>IFERROR(__xludf.DUMMYFUNCTION("GOOGLETRANSLATE(B31,""en"",""zh-CN"")"),"店面和列表")</f>
        <v>店面和列表</v>
      </c>
    </row>
    <row r="32">
      <c r="A32" s="4">
        <v>4.0</v>
      </c>
      <c r="B32" s="4" t="s">
        <v>103</v>
      </c>
      <c r="C32" s="4" t="str">
        <f>IFERROR(__xludf.DUMMYFUNCTION("GOOGLETRANSLATE(B32,""en"",""ru"")"),"Акции и реклама")</f>
        <v>Акции и реклама</v>
      </c>
      <c r="D32" s="4" t="str">
        <f>IFERROR(__xludf.DUMMYFUNCTION("GOOGLETRANSLATE(B32,""en"",""id"")"),"Promosi &amp; Periklanan")</f>
        <v>Promosi &amp; Periklanan</v>
      </c>
      <c r="E32" s="4" t="str">
        <f>IFERROR(__xludf.DUMMYFUNCTION("GOOGLETRANSLATE(B32,""en"",""vi"")"),"Chương trình khuyến mãi &amp; Quảng cáo")</f>
        <v>Chương trình khuyến mãi &amp; Quảng cáo</v>
      </c>
      <c r="F32" s="4" t="str">
        <f>IFERROR(__xludf.DUMMYFUNCTION("GOOGLETRANSLATE(B32,""en"",""th"")"),"โปรโมชั่นและการโฆษณา")</f>
        <v>โปรโมชั่นและการโฆษณา</v>
      </c>
      <c r="G32" s="4" t="str">
        <f>IFERROR(__xludf.DUMMYFUNCTION("GOOGLETRANSLATE(B32,""en"",""ms"")"),"Promosi &amp; Pengiklanan")</f>
        <v>Promosi &amp; Pengiklanan</v>
      </c>
      <c r="H32" s="4" t="str">
        <f>IFERROR(__xludf.DUMMYFUNCTION("GOOGLETRANSLATE(B32,""en"",""zh-CN"")"),"促销与广告")</f>
        <v>促销与广告</v>
      </c>
    </row>
    <row r="33">
      <c r="A33" s="4">
        <v>4.0</v>
      </c>
      <c r="B33" s="4" t="s">
        <v>31</v>
      </c>
      <c r="C33" s="4" t="str">
        <f>IFERROR(__xludf.DUMMYFUNCTION("GOOGLETRANSLATE(B33,""en"",""ru"")"),"Внутренняя аналитика")</f>
        <v>Внутренняя аналитика</v>
      </c>
      <c r="D33" s="4" t="str">
        <f>IFERROR(__xludf.DUMMYFUNCTION("GOOGLETRANSLATE(B33,""en"",""id"")"),"Analitik internal")</f>
        <v>Analitik internal</v>
      </c>
      <c r="E33" s="4" t="str">
        <f>IFERROR(__xludf.DUMMYFUNCTION("GOOGLETRANSLATE(B33,""en"",""vi"")"),"Phân tích nội bộ")</f>
        <v>Phân tích nội bộ</v>
      </c>
      <c r="F33" s="4" t="str">
        <f>IFERROR(__xludf.DUMMYFUNCTION("GOOGLETRANSLATE(B33,""en"",""th"")"),"การวิเคราะห์ภายใน")</f>
        <v>การวิเคราะห์ภายใน</v>
      </c>
      <c r="G33" s="4" t="str">
        <f>IFERROR(__xludf.DUMMYFUNCTION("GOOGLETRANSLATE(B33,""en"",""ms"")"),"Analisis dalaman")</f>
        <v>Analisis dalaman</v>
      </c>
      <c r="H33" s="4" t="str">
        <f>IFERROR(__xludf.DUMMYFUNCTION("GOOGLETRANSLATE(B33,""en"",""zh-CN"")"),"内部分析")</f>
        <v>内部分析</v>
      </c>
    </row>
    <row r="34">
      <c r="A34" s="4">
        <v>4.0</v>
      </c>
      <c r="B34" s="4" t="s">
        <v>104</v>
      </c>
      <c r="C34" s="4" t="str">
        <f>IFERROR(__xludf.DUMMYFUNCTION("GOOGLETRANSLATE(B34,""en"",""ru"")"),"Компания")</f>
        <v>Компания</v>
      </c>
      <c r="D34" s="4" t="str">
        <f>IFERROR(__xludf.DUMMYFUNCTION("GOOGLETRANSLATE(B34,""en"",""id"")"),"Perusahaan")</f>
        <v>Perusahaan</v>
      </c>
      <c r="E34" s="4" t="str">
        <f>IFERROR(__xludf.DUMMYFUNCTION("GOOGLETRANSLATE(B34,""en"",""vi"")"),"Công ty")</f>
        <v>Công ty</v>
      </c>
      <c r="F34" s="4" t="str">
        <f>IFERROR(__xludf.DUMMYFUNCTION("GOOGLETRANSLATE(B34,""en"",""th"")"),"บริษัท")</f>
        <v>บริษัท</v>
      </c>
      <c r="G34" s="4" t="str">
        <f>IFERROR(__xludf.DUMMYFUNCTION("GOOGLETRANSLATE(B34,""en"",""ms"")"),"Syarikat")</f>
        <v>Syarikat</v>
      </c>
      <c r="H34" s="4" t="str">
        <f>IFERROR(__xludf.DUMMYFUNCTION("GOOGLETRANSLATE(B34,""en"",""zh-CN"")"),"公司")</f>
        <v>公司</v>
      </c>
    </row>
    <row r="35">
      <c r="A35" s="4">
        <v>4.0</v>
      </c>
      <c r="B35" s="4" t="s">
        <v>105</v>
      </c>
      <c r="C35" s="4" t="str">
        <f>IFERROR(__xludf.DUMMYFUNCTION("GOOGLETRANSLATE(B35,""en"",""ru"")"),"О нас")</f>
        <v>О нас</v>
      </c>
      <c r="D35" s="4" t="str">
        <f>IFERROR(__xludf.DUMMYFUNCTION("GOOGLETRANSLATE(B35,""en"",""id"")"),"Tentang kami")</f>
        <v>Tentang kami</v>
      </c>
      <c r="E35" s="4" t="str">
        <f>IFERROR(__xludf.DUMMYFUNCTION("GOOGLETRANSLATE(B35,""en"",""vi"")"),"Về chúng tôi")</f>
        <v>Về chúng tôi</v>
      </c>
      <c r="F35" s="4" t="str">
        <f>IFERROR(__xludf.DUMMYFUNCTION("GOOGLETRANSLATE(B35,""en"",""th"")"),"เกี่ยวกับเรา")</f>
        <v>เกี่ยวกับเรา</v>
      </c>
      <c r="G35" s="4" t="str">
        <f>IFERROR(__xludf.DUMMYFUNCTION("GOOGLETRANSLATE(B35,""en"",""ms"")"),"Tentang kita")</f>
        <v>Tentang kita</v>
      </c>
      <c r="H35" s="4" t="str">
        <f>IFERROR(__xludf.DUMMYFUNCTION("GOOGLETRANSLATE(B35,""en"",""zh-CN"")"),"关于我们")</f>
        <v>关于我们</v>
      </c>
    </row>
    <row r="36">
      <c r="A36" s="4">
        <v>4.0</v>
      </c>
      <c r="B36" s="4" t="s">
        <v>106</v>
      </c>
      <c r="C36" s="4" t="str">
        <f>IFERROR(__xludf.DUMMYFUNCTION("GOOGLETRANSLATE(B36,""en"",""ru"")"),"Наша команда")</f>
        <v>Наша команда</v>
      </c>
      <c r="D36" s="4" t="str">
        <f>IFERROR(__xludf.DUMMYFUNCTION("GOOGLETRANSLATE(B36,""en"",""id"")"),"Tim kita")</f>
        <v>Tim kita</v>
      </c>
      <c r="E36" s="4" t="str">
        <f>IFERROR(__xludf.DUMMYFUNCTION("GOOGLETRANSLATE(B36,""en"",""vi"")"),"Đội của chúng tôi")</f>
        <v>Đội của chúng tôi</v>
      </c>
      <c r="F36" s="4" t="str">
        <f>IFERROR(__xludf.DUMMYFUNCTION("GOOGLETRANSLATE(B36,""en"",""th"")"),"ทีมงานของเรา")</f>
        <v>ทีมงานของเรา</v>
      </c>
      <c r="G36" s="4" t="str">
        <f>IFERROR(__xludf.DUMMYFUNCTION("GOOGLETRANSLATE(B36,""en"",""ms"")"),"Pasukan kami")</f>
        <v>Pasukan kami</v>
      </c>
      <c r="H36" s="4" t="str">
        <f>IFERROR(__xludf.DUMMYFUNCTION("GOOGLETRANSLATE(B36,""en"",""zh-CN"")"),"我们的队伍")</f>
        <v>我们的队伍</v>
      </c>
    </row>
    <row r="37">
      <c r="A37" s="4">
        <v>4.0</v>
      </c>
      <c r="B37" s="4" t="s">
        <v>107</v>
      </c>
      <c r="C37" s="4" t="str">
        <f>IFERROR(__xludf.DUMMYFUNCTION("GOOGLETRANSLATE(B37,""en"",""ru"")"),"Карьера")</f>
        <v>Карьера</v>
      </c>
      <c r="D37" s="4" t="str">
        <f>IFERROR(__xludf.DUMMYFUNCTION("GOOGLETRANSLATE(B37,""en"",""id"")"),"Karier")</f>
        <v>Karier</v>
      </c>
      <c r="E37" s="4" t="str">
        <f>IFERROR(__xludf.DUMMYFUNCTION("GOOGLETRANSLATE(B37,""en"",""vi"")"),"Sự nghiệp")</f>
        <v>Sự nghiệp</v>
      </c>
      <c r="F37" s="4" t="str">
        <f>IFERROR(__xludf.DUMMYFUNCTION("GOOGLETRANSLATE(B37,""en"",""th"")"),"อาชีพ")</f>
        <v>อาชีพ</v>
      </c>
      <c r="G37" s="4" t="str">
        <f>IFERROR(__xludf.DUMMYFUNCTION("GOOGLETRANSLATE(B37,""en"",""ms"")"),"Kerjaya")</f>
        <v>Kerjaya</v>
      </c>
      <c r="H37" s="4" t="str">
        <f>IFERROR(__xludf.DUMMYFUNCTION("GOOGLETRANSLATE(B37,""en"",""zh-CN"")"),"职业")</f>
        <v>职业</v>
      </c>
    </row>
    <row r="38">
      <c r="A38" s="4">
        <v>4.0</v>
      </c>
      <c r="B38" s="4" t="s">
        <v>108</v>
      </c>
      <c r="C38" s="4" t="str">
        <f>IFERROR(__xludf.DUMMYFUNCTION("GOOGLETRANSLATE(B38,""en"",""ru"")"),"Бесплатные услуги")</f>
        <v>Бесплатные услуги</v>
      </c>
      <c r="D38" s="4" t="str">
        <f>IFERROR(__xludf.DUMMYFUNCTION("GOOGLETRANSLATE(B38,""en"",""id"")"),"Layanan gratis")</f>
        <v>Layanan gratis</v>
      </c>
      <c r="E38" s="4" t="str">
        <f>IFERROR(__xludf.DUMMYFUNCTION("GOOGLETRANSLATE(B38,""en"",""vi"")"),"Dịch vụ miễn phí")</f>
        <v>Dịch vụ miễn phí</v>
      </c>
      <c r="F38" s="4" t="str">
        <f>IFERROR(__xludf.DUMMYFUNCTION("GOOGLETRANSLATE(B38,""en"",""th"")"),"บริการฟรี")</f>
        <v>บริการฟรี</v>
      </c>
      <c r="G38" s="4" t="str">
        <f>IFERROR(__xludf.DUMMYFUNCTION("GOOGLETRANSLATE(B38,""en"",""ms"")"),"Perkhidmatan percuma")</f>
        <v>Perkhidmatan percuma</v>
      </c>
      <c r="H38" s="4" t="str">
        <f>IFERROR(__xludf.DUMMYFUNCTION("GOOGLETRANSLATE(B38,""en"",""zh-CN"")"),"免费服务")</f>
        <v>免费服务</v>
      </c>
    </row>
    <row r="39">
      <c r="A39" s="4">
        <v>4.0</v>
      </c>
      <c r="B39" s="4" t="s">
        <v>109</v>
      </c>
      <c r="C39" s="4" t="str">
        <f>IFERROR(__xludf.DUMMYFUNCTION("GOOGLETRANSLATE(B39,""en"",""ru"")"),"Партнерские отношения")</f>
        <v>Партнерские отношения</v>
      </c>
      <c r="D39" s="4" t="str">
        <f>IFERROR(__xludf.DUMMYFUNCTION("GOOGLETRANSLATE(B39,""en"",""id"")"),"Kemitraan")</f>
        <v>Kemitraan</v>
      </c>
      <c r="E39" s="4" t="str">
        <f>IFERROR(__xludf.DUMMYFUNCTION("GOOGLETRANSLATE(B39,""en"",""vi"")"),"Quan hệ đối tác")</f>
        <v>Quan hệ đối tác</v>
      </c>
      <c r="F39" s="4" t="str">
        <f>IFERROR(__xludf.DUMMYFUNCTION("GOOGLETRANSLATE(B39,""en"",""th"")"),"การเป็นหุ้นส่วน")</f>
        <v>การเป็นหุ้นส่วน</v>
      </c>
      <c r="G39" s="4" t="str">
        <f>IFERROR(__xludf.DUMMYFUNCTION("GOOGLETRANSLATE(B39,""en"",""ms"")"),"Perkongsian")</f>
        <v>Perkongsian</v>
      </c>
      <c r="H39" s="4" t="str">
        <f>IFERROR(__xludf.DUMMYFUNCTION("GOOGLETRANSLATE(B39,""en"",""zh-CN"")"),"伙伴关系")</f>
        <v>伙伴关系</v>
      </c>
    </row>
    <row r="40">
      <c r="A40" s="4">
        <v>4.0</v>
      </c>
      <c r="B40" s="4" t="s">
        <v>71</v>
      </c>
      <c r="C40" s="4" t="str">
        <f>IFERROR(__xludf.DUMMYFUNCTION("GOOGLETRANSLATE(B40,""en"",""ru"")"),"Блог")</f>
        <v>Блог</v>
      </c>
      <c r="D40" s="4" t="str">
        <f>IFERROR(__xludf.DUMMYFUNCTION("GOOGLETRANSLATE(B40,""en"",""id"")"),"Blog")</f>
        <v>Blog</v>
      </c>
      <c r="E40" s="4" t="str">
        <f>IFERROR(__xludf.DUMMYFUNCTION("GOOGLETRANSLATE(B40,""en"",""vi"")"),"Blog")</f>
        <v>Blog</v>
      </c>
      <c r="F40" s="4" t="str">
        <f>IFERROR(__xludf.DUMMYFUNCTION("GOOGLETRANSLATE(B40,""en"",""th"")"),"บล็อก")</f>
        <v>บล็อก</v>
      </c>
      <c r="G40" s="4" t="str">
        <f>IFERROR(__xludf.DUMMYFUNCTION("GOOGLETRANSLATE(B40,""en"",""ms"")"),"Blog")</f>
        <v>Blog</v>
      </c>
      <c r="H40" s="4" t="str">
        <f>IFERROR(__xludf.DUMMYFUNCTION("GOOGLETRANSLATE(B40,""en"",""zh-CN"")"),"博客")</f>
        <v>博客</v>
      </c>
    </row>
    <row r="41">
      <c r="A41" s="4">
        <v>4.0</v>
      </c>
      <c r="B41" s="4" t="s">
        <v>110</v>
      </c>
      <c r="C41" s="4" t="str">
        <f>IFERROR(__xludf.DUMMYFUNCTION("GOOGLETRANSLATE(B41,""en"",""ru"")"),"2023. Sellmatica. Все права защищены")</f>
        <v>2023. Sellmatica. Все права защищены</v>
      </c>
      <c r="D41" s="4" t="str">
        <f>IFERROR(__xludf.DUMMYFUNCTION("GOOGLETRANSLATE(B41,""en"",""id"")"),"2023. SellMatica. Seluruh hak cipta")</f>
        <v>2023. SellMatica. Seluruh hak cipta</v>
      </c>
      <c r="E41" s="4" t="str">
        <f>IFERROR(__xludf.DUMMYFUNCTION("GOOGLETRANSLATE(B41,""en"",""vi"")"),"2023. Sellmatica. Đã đăng ký Bản quyền")</f>
        <v>2023. Sellmatica. Đã đăng ký Bản quyền</v>
      </c>
      <c r="F41" s="4" t="str">
        <f>IFERROR(__xludf.DUMMYFUNCTION("GOOGLETRANSLATE(B41,""en"",""th"")"),"2023. Sellmatica สงวนลิขสิทธิ์")</f>
        <v>2023. Sellmatica สงวนลิขสิทธิ์</v>
      </c>
      <c r="G41" s="4" t="str">
        <f>IFERROR(__xludf.DUMMYFUNCTION("GOOGLETRANSLATE(B41,""en"",""ms"")"),"2023. Sellmatica. Hak cipta terpelihara")</f>
        <v>2023. Sellmatica. Hak cipta terpelihara</v>
      </c>
      <c r="H41" s="4" t="str">
        <f>IFERROR(__xludf.DUMMYFUNCTION("GOOGLETRANSLATE(B41,""en"",""zh-CN"")"),"2023年。版权所有")</f>
        <v>2023年。版权所有</v>
      </c>
    </row>
    <row r="42">
      <c r="A42" s="4">
        <v>4.0</v>
      </c>
      <c r="B42" s="4" t="s">
        <v>111</v>
      </c>
      <c r="C42" s="4" t="str">
        <f>IFERROR(__xludf.DUMMYFUNCTION("GOOGLETRANSLATE(B42,""en"",""ru"")"),"Условия использования")</f>
        <v>Условия использования</v>
      </c>
      <c r="D42" s="4" t="str">
        <f>IFERROR(__xludf.DUMMYFUNCTION("GOOGLETRANSLATE(B42,""en"",""id"")"),"Ketentuan Layanan")</f>
        <v>Ketentuan Layanan</v>
      </c>
      <c r="E42" s="4" t="str">
        <f>IFERROR(__xludf.DUMMYFUNCTION("GOOGLETRANSLATE(B42,""en"",""vi"")"),"Điều khoản dịch vụ")</f>
        <v>Điều khoản dịch vụ</v>
      </c>
      <c r="F42" s="4" t="str">
        <f>IFERROR(__xludf.DUMMYFUNCTION("GOOGLETRANSLATE(B42,""en"",""th"")"),"เงื่อนไขการให้บริการ")</f>
        <v>เงื่อนไขการให้บริการ</v>
      </c>
      <c r="G42" s="4" t="str">
        <f>IFERROR(__xludf.DUMMYFUNCTION("GOOGLETRANSLATE(B42,""en"",""ms"")"),"Syarat Perkhidmatan")</f>
        <v>Syarat Perkhidmatan</v>
      </c>
      <c r="H42" s="4" t="str">
        <f>IFERROR(__xludf.DUMMYFUNCTION("GOOGLETRANSLATE(B42,""en"",""zh-CN"")"),"服务条款")</f>
        <v>服务条款</v>
      </c>
    </row>
    <row r="43">
      <c r="A43" s="4">
        <v>4.0</v>
      </c>
      <c r="B43" s="4" t="s">
        <v>112</v>
      </c>
      <c r="C43" s="4" t="str">
        <f>IFERROR(__xludf.DUMMYFUNCTION("GOOGLETRANSLATE(B43,""en"",""ru"")"),"политика конфиденциальности")</f>
        <v>политика конфиденциальности</v>
      </c>
      <c r="D43" s="4" t="str">
        <f>IFERROR(__xludf.DUMMYFUNCTION("GOOGLETRANSLATE(B43,""en"",""id"")"),"Kebijakan pribadi")</f>
        <v>Kebijakan pribadi</v>
      </c>
      <c r="E43" s="4" t="str">
        <f>IFERROR(__xludf.DUMMYFUNCTION("GOOGLETRANSLATE(B43,""en"",""vi"")"),"Chính sách bảo mật")</f>
        <v>Chính sách bảo mật</v>
      </c>
      <c r="F43" s="4" t="str">
        <f>IFERROR(__xludf.DUMMYFUNCTION("GOOGLETRANSLATE(B43,""en"",""th"")"),"นโยบายความเป็นส่วนตัว")</f>
        <v>นโยบายความเป็นส่วนตัว</v>
      </c>
      <c r="G43" s="4" t="str">
        <f>IFERROR(__xludf.DUMMYFUNCTION("GOOGLETRANSLATE(B43,""en"",""ms"")"),"Dasar Privasi")</f>
        <v>Dasar Privasi</v>
      </c>
      <c r="H43" s="4" t="str">
        <f>IFERROR(__xludf.DUMMYFUNCTION("GOOGLETRANSLATE(B43,""en"",""zh-CN"")"),"隐私政策")</f>
        <v>隐私政策</v>
      </c>
    </row>
    <row r="44">
      <c r="A44" s="6"/>
      <c r="B44" s="4"/>
      <c r="C44" s="4"/>
      <c r="D44" s="4"/>
      <c r="E44" s="4"/>
      <c r="F44" s="4"/>
      <c r="G44" s="4"/>
      <c r="H44" s="4"/>
    </row>
    <row r="45">
      <c r="A45" s="6"/>
      <c r="B45" s="4"/>
      <c r="C45" s="4"/>
      <c r="D45" s="4"/>
      <c r="E45" s="4"/>
      <c r="F45" s="4"/>
      <c r="G45" s="4"/>
      <c r="H45" s="4"/>
    </row>
    <row r="46">
      <c r="A46" s="6"/>
      <c r="B46" s="4"/>
      <c r="C46" s="4"/>
      <c r="D46" s="4"/>
      <c r="E46" s="4"/>
      <c r="F46" s="4"/>
      <c r="G46" s="4"/>
      <c r="H46" s="4"/>
    </row>
    <row r="47">
      <c r="A47" s="6"/>
      <c r="B47" s="4"/>
      <c r="C47" s="4"/>
      <c r="D47" s="4"/>
      <c r="E47" s="4"/>
      <c r="F47" s="4"/>
      <c r="G47" s="4"/>
      <c r="H47" s="4"/>
    </row>
    <row r="48">
      <c r="A48" s="6"/>
      <c r="B48" s="4"/>
      <c r="C48" s="4"/>
      <c r="D48" s="4"/>
      <c r="E48" s="4"/>
      <c r="F48" s="4"/>
      <c r="G48" s="4"/>
      <c r="H48" s="4"/>
    </row>
    <row r="49">
      <c r="A49" s="6"/>
      <c r="B49" s="4"/>
      <c r="C49" s="4"/>
      <c r="D49" s="4"/>
      <c r="E49" s="4"/>
      <c r="F49" s="4"/>
      <c r="G49" s="4"/>
      <c r="H49" s="4"/>
    </row>
    <row r="50">
      <c r="A50" s="6"/>
      <c r="B50" s="4"/>
      <c r="C50" s="4"/>
      <c r="D50" s="4"/>
      <c r="E50" s="4"/>
      <c r="F50" s="4"/>
      <c r="G50" s="4"/>
      <c r="H50" s="4"/>
    </row>
    <row r="51">
      <c r="A51" s="6"/>
      <c r="B51" s="4"/>
      <c r="C51" s="4"/>
      <c r="D51" s="4"/>
      <c r="E51" s="4"/>
      <c r="F51" s="4"/>
      <c r="G51" s="4"/>
      <c r="H51" s="4"/>
    </row>
    <row r="52">
      <c r="A52" s="6"/>
      <c r="B52" s="4"/>
      <c r="C52" s="4"/>
      <c r="D52" s="4"/>
      <c r="E52" s="4"/>
      <c r="F52" s="4"/>
      <c r="G52" s="4"/>
      <c r="H52" s="4"/>
    </row>
    <row r="53">
      <c r="A53" s="6"/>
      <c r="B53" s="4"/>
      <c r="C53" s="4"/>
      <c r="D53" s="4"/>
      <c r="E53" s="4"/>
      <c r="F53" s="4"/>
      <c r="G53" s="4"/>
      <c r="H53" s="4"/>
    </row>
    <row r="54">
      <c r="A54" s="6"/>
      <c r="B54" s="4"/>
      <c r="C54" s="4"/>
      <c r="D54" s="4"/>
      <c r="E54" s="4"/>
      <c r="F54" s="4"/>
      <c r="G54" s="4"/>
      <c r="H54" s="4"/>
    </row>
    <row r="55">
      <c r="A55" s="6"/>
      <c r="B55" s="4"/>
      <c r="C55" s="4"/>
      <c r="D55" s="4"/>
      <c r="E55" s="4"/>
      <c r="F55" s="4"/>
      <c r="G55" s="4"/>
      <c r="H55" s="4"/>
    </row>
    <row r="56">
      <c r="A56" s="6"/>
      <c r="B56" s="4"/>
      <c r="C56" s="4"/>
      <c r="D56" s="4"/>
      <c r="E56" s="4"/>
      <c r="F56" s="4"/>
      <c r="G56" s="4"/>
      <c r="H56" s="4"/>
    </row>
    <row r="57">
      <c r="A57" s="6"/>
      <c r="B57" s="4"/>
      <c r="C57" s="4"/>
      <c r="D57" s="4"/>
      <c r="E57" s="4"/>
      <c r="F57" s="4"/>
      <c r="G57" s="4"/>
      <c r="H57" s="4"/>
    </row>
    <row r="58">
      <c r="A58" s="6"/>
      <c r="B58" s="4"/>
      <c r="C58" s="4"/>
      <c r="D58" s="4"/>
      <c r="E58" s="4"/>
      <c r="F58" s="4"/>
      <c r="G58" s="4"/>
      <c r="H58" s="4"/>
    </row>
    <row r="59">
      <c r="A59" s="6"/>
      <c r="B59" s="4"/>
      <c r="C59" s="4"/>
      <c r="D59" s="4"/>
      <c r="E59" s="4"/>
      <c r="F59" s="4"/>
      <c r="G59" s="4"/>
      <c r="H59" s="4"/>
    </row>
    <row r="60">
      <c r="A60" s="6"/>
      <c r="B60" s="4"/>
      <c r="C60" s="4"/>
      <c r="D60" s="4"/>
      <c r="E60" s="4"/>
      <c r="F60" s="4"/>
      <c r="G60" s="4"/>
      <c r="H60" s="4"/>
    </row>
    <row r="61">
      <c r="A61" s="6"/>
      <c r="B61" s="4"/>
      <c r="C61" s="4"/>
      <c r="D61" s="4"/>
      <c r="E61" s="4"/>
      <c r="F61" s="4"/>
      <c r="G61" s="4"/>
      <c r="H61" s="4"/>
    </row>
    <row r="62">
      <c r="A62" s="6"/>
      <c r="B62" s="4"/>
      <c r="C62" s="4"/>
      <c r="D62" s="4"/>
      <c r="E62" s="4"/>
      <c r="F62" s="4"/>
      <c r="G62" s="4"/>
      <c r="H62" s="4"/>
    </row>
    <row r="63">
      <c r="A63" s="6"/>
      <c r="B63" s="4"/>
      <c r="C63" s="4"/>
      <c r="D63" s="4"/>
      <c r="E63" s="4"/>
      <c r="F63" s="4"/>
      <c r="G63" s="4"/>
      <c r="H63" s="4"/>
    </row>
    <row r="64">
      <c r="A64" s="6"/>
      <c r="B64" s="4"/>
      <c r="C64" s="4"/>
      <c r="D64" s="4"/>
      <c r="E64" s="4"/>
      <c r="F64" s="4"/>
      <c r="G64" s="4"/>
      <c r="H64" s="4"/>
    </row>
    <row r="65">
      <c r="A65" s="6"/>
      <c r="B65" s="4"/>
      <c r="C65" s="4"/>
      <c r="D65" s="4"/>
      <c r="E65" s="4"/>
      <c r="F65" s="4"/>
      <c r="G65" s="4"/>
      <c r="H65" s="4"/>
    </row>
    <row r="66">
      <c r="A66" s="6"/>
      <c r="B66" s="4"/>
      <c r="C66" s="4"/>
      <c r="D66" s="4"/>
      <c r="E66" s="4"/>
      <c r="F66" s="4"/>
      <c r="G66" s="4"/>
      <c r="H66" s="4"/>
    </row>
    <row r="67">
      <c r="A67" s="6"/>
      <c r="B67" s="4"/>
      <c r="C67" s="4"/>
      <c r="D67" s="4"/>
      <c r="E67" s="4"/>
      <c r="F67" s="4"/>
      <c r="G67" s="4"/>
      <c r="H67" s="4"/>
    </row>
    <row r="68">
      <c r="A68" s="6"/>
      <c r="B68" s="4"/>
      <c r="C68" s="4"/>
      <c r="D68" s="4"/>
      <c r="E68" s="4"/>
      <c r="F68" s="4"/>
      <c r="G68" s="4"/>
      <c r="H68" s="4"/>
    </row>
    <row r="69">
      <c r="A69" s="6"/>
      <c r="B69" s="4"/>
      <c r="C69" s="4"/>
      <c r="D69" s="4"/>
      <c r="E69" s="4"/>
      <c r="F69" s="4"/>
      <c r="G69" s="4"/>
      <c r="H69" s="4"/>
    </row>
    <row r="70">
      <c r="A70" s="6"/>
      <c r="B70" s="4"/>
      <c r="C70" s="4"/>
      <c r="D70" s="4"/>
      <c r="E70" s="4"/>
      <c r="F70" s="4"/>
      <c r="G70" s="4"/>
      <c r="H70" s="4"/>
    </row>
    <row r="71">
      <c r="A71" s="6"/>
      <c r="B71" s="4"/>
      <c r="C71" s="4"/>
      <c r="D71" s="4"/>
      <c r="E71" s="4"/>
      <c r="F71" s="4"/>
      <c r="G71" s="4"/>
      <c r="H71" s="4"/>
    </row>
    <row r="72">
      <c r="A72" s="6"/>
      <c r="B72" s="4"/>
      <c r="C72" s="4"/>
      <c r="D72" s="4"/>
      <c r="E72" s="4"/>
      <c r="F72" s="4"/>
      <c r="G72" s="4"/>
      <c r="H72" s="4"/>
    </row>
    <row r="73">
      <c r="A73" s="6"/>
      <c r="B73" s="4"/>
      <c r="C73" s="4"/>
      <c r="D73" s="4"/>
      <c r="E73" s="4"/>
      <c r="F73" s="4"/>
      <c r="G73" s="4"/>
      <c r="H73" s="4"/>
    </row>
    <row r="74">
      <c r="A74" s="6"/>
      <c r="B74" s="4"/>
      <c r="C74" s="4"/>
      <c r="D74" s="4"/>
      <c r="E74" s="4"/>
      <c r="F74" s="4"/>
      <c r="G74" s="4"/>
      <c r="H74" s="4"/>
    </row>
    <row r="75">
      <c r="A75" s="6"/>
      <c r="B75" s="4"/>
      <c r="C75" s="4"/>
      <c r="D75" s="4"/>
      <c r="E75" s="4"/>
      <c r="F75" s="4"/>
      <c r="G75" s="4"/>
      <c r="H75" s="4"/>
    </row>
    <row r="76">
      <c r="A76" s="6"/>
      <c r="B76" s="4"/>
      <c r="C76" s="4"/>
      <c r="D76" s="4"/>
      <c r="E76" s="4"/>
      <c r="F76" s="4"/>
      <c r="G76" s="4"/>
      <c r="H76" s="4"/>
    </row>
    <row r="77">
      <c r="A77" s="6"/>
      <c r="B77" s="4"/>
      <c r="C77" s="4"/>
      <c r="D77" s="4"/>
      <c r="E77" s="4"/>
      <c r="F77" s="4"/>
      <c r="G77" s="4"/>
      <c r="H77" s="4"/>
    </row>
    <row r="78">
      <c r="A78" s="6"/>
      <c r="B78" s="4"/>
      <c r="C78" s="4"/>
      <c r="D78" s="4"/>
      <c r="E78" s="4"/>
      <c r="F78" s="4"/>
      <c r="G78" s="4"/>
      <c r="H78" s="4"/>
    </row>
    <row r="79">
      <c r="A79" s="6"/>
      <c r="B79" s="4"/>
      <c r="C79" s="4"/>
      <c r="D79" s="4"/>
      <c r="E79" s="4"/>
      <c r="F79" s="4"/>
      <c r="G79" s="4"/>
      <c r="H79" s="4"/>
    </row>
    <row r="80">
      <c r="A80" s="6"/>
      <c r="B80" s="4"/>
      <c r="C80" s="4"/>
      <c r="D80" s="4"/>
      <c r="E80" s="4"/>
      <c r="F80" s="4"/>
      <c r="G80" s="4"/>
      <c r="H80" s="4"/>
    </row>
    <row r="81">
      <c r="A81" s="6"/>
      <c r="B81" s="4"/>
      <c r="C81" s="4"/>
      <c r="D81" s="4"/>
      <c r="E81" s="4"/>
      <c r="F81" s="4"/>
      <c r="G81" s="4"/>
      <c r="H81" s="4"/>
    </row>
    <row r="82">
      <c r="A82" s="6"/>
      <c r="B82" s="4"/>
      <c r="C82" s="4"/>
      <c r="D82" s="4"/>
      <c r="E82" s="4"/>
      <c r="F82" s="4"/>
      <c r="G82" s="4"/>
      <c r="H82" s="4"/>
    </row>
    <row r="83">
      <c r="A83" s="6"/>
      <c r="B83" s="4"/>
      <c r="C83" s="4"/>
      <c r="D83" s="4"/>
      <c r="E83" s="4"/>
      <c r="F83" s="4"/>
      <c r="G83" s="4"/>
      <c r="H83" s="4"/>
    </row>
    <row r="84">
      <c r="A84" s="6"/>
      <c r="B84" s="4"/>
      <c r="C84" s="4"/>
      <c r="D84" s="4"/>
      <c r="E84" s="4"/>
      <c r="F84" s="4"/>
      <c r="G84" s="4"/>
      <c r="H84" s="4"/>
    </row>
    <row r="85">
      <c r="A85" s="6"/>
      <c r="B85" s="4"/>
      <c r="C85" s="4"/>
      <c r="D85" s="4"/>
      <c r="E85" s="4"/>
      <c r="F85" s="4"/>
      <c r="G85" s="4"/>
      <c r="H85" s="4"/>
    </row>
    <row r="86">
      <c r="A86" s="6"/>
      <c r="B86" s="4"/>
      <c r="C86" s="4"/>
      <c r="D86" s="4"/>
      <c r="E86" s="4"/>
      <c r="F86" s="4"/>
      <c r="G86" s="4"/>
      <c r="H86" s="4"/>
    </row>
    <row r="87">
      <c r="A87" s="6"/>
      <c r="B87" s="4"/>
      <c r="C87" s="4"/>
      <c r="D87" s="4"/>
      <c r="E87" s="4"/>
      <c r="F87" s="4"/>
      <c r="G87" s="4"/>
      <c r="H87" s="4"/>
    </row>
    <row r="88">
      <c r="A88" s="6"/>
      <c r="B88" s="4"/>
      <c r="C88" s="4"/>
      <c r="D88" s="4"/>
      <c r="E88" s="4"/>
      <c r="F88" s="4"/>
      <c r="G88" s="4"/>
      <c r="H88" s="4"/>
    </row>
    <row r="89">
      <c r="A89" s="6"/>
      <c r="B89" s="4"/>
      <c r="C89" s="4"/>
      <c r="D89" s="4"/>
      <c r="E89" s="4"/>
      <c r="F89" s="4"/>
      <c r="G89" s="4"/>
      <c r="H89" s="4"/>
    </row>
    <row r="90">
      <c r="A90" s="6"/>
      <c r="B90" s="4"/>
      <c r="C90" s="4"/>
      <c r="D90" s="4"/>
      <c r="E90" s="4"/>
      <c r="F90" s="4"/>
      <c r="G90" s="4"/>
      <c r="H90" s="4"/>
    </row>
    <row r="91">
      <c r="A91" s="6"/>
      <c r="B91" s="4"/>
      <c r="C91" s="4"/>
      <c r="D91" s="4"/>
      <c r="E91" s="4"/>
      <c r="F91" s="4"/>
      <c r="G91" s="4"/>
      <c r="H91" s="4"/>
    </row>
    <row r="92">
      <c r="A92" s="6"/>
      <c r="B92" s="4"/>
      <c r="C92" s="4"/>
      <c r="D92" s="4"/>
      <c r="E92" s="4"/>
      <c r="F92" s="4"/>
      <c r="G92" s="4"/>
      <c r="H92" s="4"/>
    </row>
    <row r="93">
      <c r="A93" s="6"/>
      <c r="B93" s="4"/>
      <c r="C93" s="4"/>
      <c r="D93" s="4"/>
      <c r="E93" s="4"/>
      <c r="F93" s="4"/>
      <c r="G93" s="4"/>
      <c r="H93" s="4"/>
    </row>
    <row r="94">
      <c r="A94" s="6"/>
      <c r="B94" s="4"/>
      <c r="C94" s="4"/>
      <c r="D94" s="4"/>
      <c r="E94" s="4"/>
      <c r="F94" s="4"/>
      <c r="G94" s="4"/>
      <c r="H94" s="4"/>
    </row>
    <row r="95">
      <c r="A95" s="6"/>
      <c r="B95" s="4"/>
      <c r="C95" s="4"/>
      <c r="D95" s="4"/>
      <c r="E95" s="4"/>
      <c r="F95" s="4"/>
      <c r="G95" s="4"/>
      <c r="H95" s="4"/>
    </row>
    <row r="96">
      <c r="A96" s="6"/>
      <c r="B96" s="4"/>
      <c r="C96" s="4"/>
      <c r="D96" s="4"/>
      <c r="E96" s="4"/>
      <c r="F96" s="4"/>
      <c r="G96" s="4"/>
      <c r="H96" s="4"/>
    </row>
    <row r="97">
      <c r="A97" s="6"/>
      <c r="B97" s="4"/>
      <c r="C97" s="4"/>
      <c r="D97" s="4"/>
      <c r="E97" s="4"/>
      <c r="F97" s="4"/>
      <c r="G97" s="4"/>
      <c r="H97" s="4"/>
    </row>
    <row r="98">
      <c r="A98" s="6"/>
      <c r="B98" s="4"/>
      <c r="C98" s="4"/>
      <c r="D98" s="4"/>
      <c r="E98" s="4"/>
      <c r="F98" s="4"/>
      <c r="G98" s="4"/>
      <c r="H98" s="4"/>
    </row>
    <row r="99">
      <c r="A99" s="6"/>
      <c r="B99" s="4"/>
      <c r="C99" s="4"/>
      <c r="D99" s="4"/>
      <c r="E99" s="4"/>
      <c r="F99" s="4"/>
      <c r="G99" s="4"/>
      <c r="H99" s="4"/>
    </row>
    <row r="100">
      <c r="A100" s="6"/>
      <c r="B100" s="4"/>
      <c r="C100" s="4"/>
      <c r="D100" s="4"/>
      <c r="E100" s="4"/>
      <c r="F100" s="4"/>
      <c r="G100" s="4"/>
      <c r="H100" s="4"/>
    </row>
    <row r="101">
      <c r="A101" s="6"/>
      <c r="B101" s="4"/>
      <c r="C101" s="4"/>
      <c r="D101" s="4"/>
      <c r="E101" s="4"/>
      <c r="F101" s="4"/>
      <c r="G101" s="4"/>
      <c r="H101" s="4"/>
    </row>
    <row r="102">
      <c r="A102" s="6"/>
      <c r="B102" s="4"/>
      <c r="C102" s="4"/>
      <c r="D102" s="4"/>
      <c r="E102" s="4"/>
      <c r="F102" s="4"/>
      <c r="G102" s="4"/>
      <c r="H102" s="4"/>
    </row>
    <row r="103">
      <c r="A103" s="6"/>
      <c r="B103" s="4"/>
      <c r="C103" s="4"/>
      <c r="D103" s="4"/>
      <c r="E103" s="4"/>
      <c r="F103" s="4"/>
      <c r="G103" s="4"/>
      <c r="H103" s="4"/>
    </row>
    <row r="104">
      <c r="A104" s="6"/>
      <c r="B104" s="4"/>
      <c r="C104" s="4"/>
      <c r="D104" s="4"/>
      <c r="E104" s="4"/>
      <c r="F104" s="4"/>
      <c r="G104" s="4"/>
      <c r="H104" s="4"/>
    </row>
    <row r="105">
      <c r="A105" s="6"/>
      <c r="B105" s="4"/>
      <c r="C105" s="4"/>
      <c r="D105" s="4"/>
      <c r="E105" s="4"/>
      <c r="F105" s="4"/>
      <c r="G105" s="4"/>
      <c r="H105" s="4"/>
    </row>
    <row r="106">
      <c r="A106" s="6"/>
      <c r="B106" s="4"/>
      <c r="C106" s="4"/>
      <c r="D106" s="4"/>
      <c r="E106" s="4"/>
      <c r="F106" s="4"/>
      <c r="G106" s="4"/>
      <c r="H106" s="4"/>
    </row>
    <row r="107">
      <c r="A107" s="6"/>
      <c r="B107" s="4"/>
      <c r="C107" s="4"/>
      <c r="D107" s="4"/>
      <c r="E107" s="4"/>
      <c r="F107" s="4"/>
      <c r="G107" s="4"/>
      <c r="H107" s="4"/>
    </row>
    <row r="108">
      <c r="A108" s="6"/>
      <c r="B108" s="4"/>
      <c r="C108" s="4"/>
      <c r="D108" s="4"/>
      <c r="E108" s="4"/>
      <c r="F108" s="4"/>
      <c r="G108" s="4"/>
      <c r="H108" s="4"/>
    </row>
    <row r="109">
      <c r="A109" s="6"/>
      <c r="B109" s="4"/>
      <c r="C109" s="4"/>
      <c r="D109" s="4"/>
      <c r="E109" s="4"/>
      <c r="F109" s="4"/>
      <c r="G109" s="4"/>
      <c r="H109" s="4"/>
    </row>
    <row r="110">
      <c r="A110" s="6"/>
      <c r="B110" s="4"/>
      <c r="C110" s="4"/>
      <c r="D110" s="4"/>
      <c r="E110" s="4"/>
      <c r="F110" s="4"/>
      <c r="G110" s="4"/>
      <c r="H110" s="4"/>
    </row>
    <row r="111">
      <c r="A111" s="6"/>
      <c r="B111" s="4"/>
      <c r="C111" s="4"/>
      <c r="D111" s="4"/>
      <c r="E111" s="4"/>
      <c r="F111" s="4"/>
      <c r="G111" s="4"/>
      <c r="H111" s="4"/>
    </row>
    <row r="112">
      <c r="A112" s="6"/>
      <c r="B112" s="4"/>
      <c r="C112" s="4"/>
      <c r="D112" s="4"/>
      <c r="E112" s="4"/>
      <c r="F112" s="4"/>
      <c r="G112" s="4"/>
      <c r="H112" s="4"/>
    </row>
    <row r="113">
      <c r="A113" s="6"/>
      <c r="B113" s="4"/>
      <c r="C113" s="4"/>
      <c r="D113" s="4"/>
      <c r="E113" s="4"/>
      <c r="F113" s="4"/>
      <c r="G113" s="4"/>
      <c r="H113" s="4"/>
    </row>
    <row r="114">
      <c r="A114" s="6"/>
      <c r="B114" s="4"/>
      <c r="C114" s="4"/>
      <c r="D114" s="4"/>
      <c r="E114" s="4"/>
      <c r="F114" s="4"/>
      <c r="G114" s="4"/>
      <c r="H114" s="4"/>
    </row>
    <row r="115">
      <c r="A115" s="6"/>
      <c r="B115" s="4"/>
      <c r="C115" s="4"/>
      <c r="D115" s="4"/>
      <c r="E115" s="4"/>
      <c r="F115" s="4"/>
      <c r="G115" s="4"/>
      <c r="H115" s="4"/>
    </row>
    <row r="116">
      <c r="A116" s="6"/>
      <c r="B116" s="4"/>
      <c r="C116" s="4"/>
      <c r="D116" s="4"/>
      <c r="E116" s="4"/>
      <c r="F116" s="4"/>
      <c r="G116" s="4"/>
      <c r="H116" s="4"/>
    </row>
    <row r="117">
      <c r="A117" s="6"/>
      <c r="B117" s="4"/>
      <c r="C117" s="4"/>
      <c r="D117" s="4"/>
      <c r="E117" s="4"/>
      <c r="F117" s="4"/>
      <c r="G117" s="4"/>
      <c r="H117" s="4"/>
    </row>
    <row r="118">
      <c r="A118" s="6"/>
      <c r="B118" s="4"/>
      <c r="C118" s="4"/>
      <c r="D118" s="4"/>
      <c r="E118" s="4"/>
      <c r="F118" s="4"/>
      <c r="G118" s="4"/>
      <c r="H118" s="4"/>
    </row>
    <row r="119">
      <c r="A119" s="6"/>
      <c r="B119" s="4"/>
      <c r="C119" s="4"/>
      <c r="D119" s="4"/>
      <c r="E119" s="4"/>
      <c r="F119" s="4"/>
      <c r="G119" s="4"/>
      <c r="H119" s="4"/>
    </row>
    <row r="120">
      <c r="A120" s="6"/>
      <c r="B120" s="4"/>
      <c r="C120" s="4"/>
      <c r="D120" s="4"/>
      <c r="E120" s="4"/>
      <c r="F120" s="4"/>
      <c r="G120" s="4"/>
      <c r="H120" s="4"/>
    </row>
    <row r="121">
      <c r="A121" s="6"/>
      <c r="B121" s="4"/>
      <c r="C121" s="4"/>
      <c r="D121" s="4"/>
      <c r="E121" s="4"/>
      <c r="F121" s="4"/>
      <c r="G121" s="4"/>
      <c r="H121" s="4"/>
    </row>
    <row r="122">
      <c r="A122" s="6"/>
      <c r="B122" s="4"/>
      <c r="C122" s="4"/>
      <c r="D122" s="4"/>
      <c r="E122" s="4"/>
      <c r="F122" s="4"/>
      <c r="G122" s="4"/>
      <c r="H122" s="4"/>
    </row>
    <row r="123">
      <c r="A123" s="6"/>
      <c r="B123" s="4"/>
      <c r="C123" s="4"/>
      <c r="D123" s="4"/>
      <c r="E123" s="4"/>
      <c r="F123" s="4"/>
      <c r="G123" s="4"/>
      <c r="H123" s="4"/>
    </row>
    <row r="124">
      <c r="A124" s="6"/>
      <c r="B124" s="4"/>
      <c r="C124" s="4"/>
      <c r="D124" s="4"/>
      <c r="E124" s="4"/>
      <c r="F124" s="4"/>
      <c r="G124" s="4"/>
      <c r="H124" s="4"/>
    </row>
    <row r="125">
      <c r="A125" s="6"/>
      <c r="B125" s="4"/>
      <c r="C125" s="4"/>
      <c r="D125" s="4"/>
      <c r="E125" s="4"/>
      <c r="F125" s="4"/>
      <c r="G125" s="4"/>
      <c r="H125" s="4"/>
    </row>
    <row r="126">
      <c r="A126" s="6"/>
      <c r="B126" s="4"/>
      <c r="C126" s="4"/>
      <c r="D126" s="4"/>
      <c r="E126" s="4"/>
      <c r="F126" s="4"/>
      <c r="G126" s="4"/>
      <c r="H126" s="4"/>
    </row>
    <row r="127">
      <c r="A127" s="6"/>
      <c r="B127" s="4"/>
      <c r="C127" s="4"/>
      <c r="D127" s="4"/>
      <c r="E127" s="4"/>
      <c r="F127" s="4"/>
      <c r="G127" s="4"/>
      <c r="H127" s="4"/>
    </row>
    <row r="128">
      <c r="A128" s="6"/>
      <c r="B128" s="4"/>
      <c r="C128" s="4"/>
      <c r="D128" s="4"/>
      <c r="E128" s="4"/>
      <c r="F128" s="4"/>
      <c r="G128" s="4"/>
      <c r="H128" s="4"/>
    </row>
    <row r="129">
      <c r="A129" s="6"/>
      <c r="B129" s="4"/>
      <c r="C129" s="4"/>
      <c r="D129" s="4"/>
      <c r="E129" s="4"/>
      <c r="F129" s="4"/>
      <c r="G129" s="4"/>
      <c r="H129" s="4"/>
    </row>
    <row r="130">
      <c r="A130" s="6"/>
      <c r="B130" s="4"/>
      <c r="C130" s="4"/>
      <c r="D130" s="4"/>
      <c r="E130" s="4"/>
      <c r="F130" s="4"/>
      <c r="G130" s="4"/>
      <c r="H130" s="4"/>
    </row>
    <row r="131">
      <c r="A131" s="6"/>
      <c r="B131" s="4"/>
      <c r="C131" s="4"/>
      <c r="D131" s="4"/>
      <c r="E131" s="4"/>
      <c r="F131" s="4"/>
      <c r="G131" s="4"/>
      <c r="H131" s="4"/>
    </row>
    <row r="132">
      <c r="A132" s="6"/>
      <c r="B132" s="4"/>
      <c r="C132" s="4"/>
      <c r="D132" s="4"/>
      <c r="E132" s="4"/>
      <c r="F132" s="4"/>
      <c r="G132" s="4"/>
      <c r="H132" s="4"/>
    </row>
    <row r="133">
      <c r="A133" s="6"/>
      <c r="B133" s="4"/>
      <c r="C133" s="4"/>
      <c r="D133" s="4"/>
      <c r="E133" s="4"/>
      <c r="F133" s="4"/>
      <c r="G133" s="4"/>
      <c r="H133" s="4"/>
    </row>
    <row r="134">
      <c r="A134" s="6"/>
      <c r="B134" s="4"/>
      <c r="C134" s="4"/>
      <c r="D134" s="4"/>
      <c r="E134" s="4"/>
      <c r="F134" s="4"/>
      <c r="G134" s="4"/>
      <c r="H134" s="4"/>
    </row>
    <row r="135">
      <c r="A135" s="6"/>
      <c r="B135" s="4"/>
      <c r="C135" s="4"/>
      <c r="D135" s="4"/>
      <c r="E135" s="4"/>
      <c r="F135" s="4"/>
      <c r="G135" s="4"/>
      <c r="H135" s="4"/>
    </row>
    <row r="136">
      <c r="A136" s="6"/>
      <c r="B136" s="4"/>
      <c r="C136" s="4"/>
      <c r="D136" s="4"/>
      <c r="E136" s="4"/>
      <c r="F136" s="4"/>
      <c r="G136" s="4"/>
      <c r="H136" s="4"/>
    </row>
    <row r="137">
      <c r="A137" s="6"/>
      <c r="B137" s="4"/>
      <c r="C137" s="4"/>
      <c r="D137" s="4"/>
      <c r="E137" s="4"/>
      <c r="F137" s="4"/>
      <c r="G137" s="4"/>
      <c r="H137" s="4"/>
    </row>
    <row r="138">
      <c r="A138" s="6"/>
      <c r="B138" s="4"/>
      <c r="C138" s="4"/>
      <c r="D138" s="4"/>
      <c r="E138" s="4"/>
      <c r="F138" s="4"/>
      <c r="G138" s="4"/>
      <c r="H138" s="4"/>
    </row>
    <row r="139">
      <c r="A139" s="6"/>
      <c r="B139" s="4"/>
      <c r="C139" s="4"/>
      <c r="D139" s="4"/>
      <c r="E139" s="4"/>
      <c r="F139" s="4"/>
      <c r="G139" s="4"/>
      <c r="H139" s="4"/>
    </row>
    <row r="140">
      <c r="A140" s="6"/>
      <c r="B140" s="4"/>
      <c r="C140" s="4"/>
      <c r="D140" s="4"/>
      <c r="E140" s="4"/>
      <c r="F140" s="4"/>
      <c r="G140" s="4"/>
      <c r="H140" s="4"/>
    </row>
    <row r="141">
      <c r="A141" s="6"/>
      <c r="B141" s="4"/>
      <c r="C141" s="4"/>
      <c r="D141" s="4"/>
      <c r="E141" s="4"/>
      <c r="F141" s="4"/>
      <c r="G141" s="4"/>
      <c r="H141" s="4"/>
    </row>
    <row r="142">
      <c r="A142" s="6"/>
      <c r="B142" s="4"/>
      <c r="C142" s="4"/>
      <c r="D142" s="4"/>
      <c r="E142" s="4"/>
      <c r="F142" s="4"/>
      <c r="G142" s="4"/>
      <c r="H142" s="4"/>
    </row>
    <row r="143">
      <c r="A143" s="6"/>
      <c r="B143" s="4"/>
      <c r="C143" s="4"/>
      <c r="D143" s="4"/>
      <c r="E143" s="4"/>
      <c r="F143" s="4"/>
      <c r="G143" s="4"/>
      <c r="H143" s="4"/>
    </row>
    <row r="144">
      <c r="A144" s="6"/>
      <c r="B144" s="4"/>
      <c r="C144" s="4"/>
      <c r="D144" s="4"/>
      <c r="E144" s="4"/>
      <c r="F144" s="4"/>
      <c r="G144" s="4"/>
      <c r="H144" s="4"/>
    </row>
    <row r="145">
      <c r="A145" s="6"/>
      <c r="B145" s="4"/>
      <c r="C145" s="4"/>
      <c r="D145" s="4"/>
      <c r="E145" s="4"/>
      <c r="F145" s="4"/>
      <c r="G145" s="4"/>
      <c r="H145" s="4"/>
    </row>
    <row r="146">
      <c r="A146" s="6"/>
      <c r="B146" s="4"/>
      <c r="C146" s="4"/>
      <c r="D146" s="4"/>
      <c r="E146" s="4"/>
      <c r="F146" s="4"/>
      <c r="G146" s="4"/>
      <c r="H146" s="4"/>
    </row>
    <row r="147">
      <c r="A147" s="6"/>
      <c r="B147" s="4"/>
      <c r="C147" s="4"/>
      <c r="D147" s="4"/>
      <c r="E147" s="4"/>
      <c r="F147" s="4"/>
      <c r="G147" s="4"/>
      <c r="H147" s="4"/>
    </row>
    <row r="148">
      <c r="A148" s="6"/>
      <c r="B148" s="4"/>
      <c r="C148" s="4"/>
      <c r="D148" s="4"/>
      <c r="E148" s="4"/>
      <c r="F148" s="4"/>
      <c r="G148" s="4"/>
      <c r="H148" s="4"/>
    </row>
    <row r="149">
      <c r="A149" s="6"/>
      <c r="B149" s="4"/>
      <c r="C149" s="4"/>
      <c r="D149" s="4"/>
      <c r="E149" s="4"/>
      <c r="F149" s="4"/>
      <c r="G149" s="4"/>
      <c r="H149" s="4"/>
    </row>
    <row r="150">
      <c r="A150" s="6"/>
      <c r="B150" s="4"/>
      <c r="C150" s="4"/>
      <c r="D150" s="4"/>
      <c r="E150" s="4"/>
      <c r="F150" s="4"/>
      <c r="G150" s="4"/>
      <c r="H150" s="4"/>
    </row>
    <row r="151">
      <c r="A151" s="6"/>
      <c r="B151" s="4"/>
      <c r="C151" s="4"/>
      <c r="D151" s="4"/>
      <c r="E151" s="4"/>
      <c r="F151" s="4"/>
      <c r="G151" s="4"/>
      <c r="H151" s="4"/>
    </row>
    <row r="152">
      <c r="A152" s="6"/>
      <c r="B152" s="4"/>
      <c r="C152" s="4"/>
      <c r="D152" s="4"/>
      <c r="E152" s="4"/>
      <c r="F152" s="4"/>
      <c r="G152" s="4"/>
      <c r="H152" s="4"/>
    </row>
    <row r="153">
      <c r="A153" s="6"/>
      <c r="B153" s="4"/>
      <c r="C153" s="4"/>
      <c r="D153" s="4"/>
      <c r="E153" s="4"/>
      <c r="F153" s="4"/>
      <c r="G153" s="4"/>
      <c r="H153" s="4"/>
    </row>
    <row r="154">
      <c r="A154" s="6"/>
      <c r="B154" s="4"/>
      <c r="C154" s="4"/>
      <c r="D154" s="4"/>
      <c r="E154" s="4"/>
      <c r="F154" s="4"/>
      <c r="G154" s="4"/>
      <c r="H154" s="4"/>
    </row>
    <row r="155">
      <c r="A155" s="6"/>
      <c r="B155" s="4"/>
      <c r="C155" s="4"/>
      <c r="D155" s="4"/>
      <c r="E155" s="4"/>
      <c r="F155" s="4"/>
      <c r="G155" s="4"/>
      <c r="H155" s="4"/>
    </row>
    <row r="156">
      <c r="A156" s="6"/>
      <c r="B156" s="4"/>
      <c r="C156" s="4"/>
      <c r="D156" s="4"/>
      <c r="E156" s="4"/>
      <c r="F156" s="4"/>
      <c r="G156" s="4"/>
      <c r="H156" s="4"/>
    </row>
    <row r="157">
      <c r="A157" s="6"/>
      <c r="B157" s="4"/>
      <c r="C157" s="4"/>
      <c r="D157" s="4"/>
      <c r="E157" s="4"/>
      <c r="F157" s="4"/>
      <c r="G157" s="4"/>
      <c r="H157" s="4"/>
    </row>
    <row r="158">
      <c r="A158" s="6"/>
      <c r="B158" s="4"/>
      <c r="C158" s="4"/>
      <c r="D158" s="4"/>
      <c r="E158" s="4"/>
      <c r="F158" s="4"/>
      <c r="G158" s="4"/>
      <c r="H158" s="4"/>
    </row>
    <row r="159">
      <c r="A159" s="6"/>
      <c r="B159" s="4"/>
      <c r="C159" s="4"/>
      <c r="D159" s="4"/>
      <c r="E159" s="4"/>
      <c r="F159" s="4"/>
      <c r="G159" s="4"/>
      <c r="H159" s="4"/>
    </row>
    <row r="160">
      <c r="A160" s="6"/>
      <c r="B160" s="4"/>
      <c r="C160" s="4"/>
      <c r="D160" s="4"/>
      <c r="E160" s="4"/>
      <c r="F160" s="4"/>
      <c r="G160" s="4"/>
      <c r="H160" s="4"/>
    </row>
    <row r="161">
      <c r="A161" s="6"/>
      <c r="B161" s="4"/>
      <c r="C161" s="4"/>
      <c r="D161" s="4"/>
      <c r="E161" s="4"/>
      <c r="F161" s="4"/>
      <c r="G161" s="4"/>
      <c r="H161" s="4"/>
    </row>
    <row r="162">
      <c r="A162" s="6"/>
      <c r="B162" s="4"/>
      <c r="C162" s="4"/>
      <c r="D162" s="4"/>
      <c r="E162" s="4"/>
      <c r="F162" s="4"/>
      <c r="G162" s="4"/>
      <c r="H162" s="4"/>
    </row>
    <row r="163">
      <c r="A163" s="6"/>
      <c r="B163" s="4"/>
      <c r="C163" s="4"/>
      <c r="D163" s="4"/>
      <c r="E163" s="4"/>
      <c r="F163" s="4"/>
      <c r="G163" s="4"/>
      <c r="H163" s="4"/>
    </row>
    <row r="164">
      <c r="A164" s="6"/>
      <c r="B164" s="4"/>
      <c r="C164" s="4"/>
      <c r="D164" s="4"/>
      <c r="E164" s="4"/>
      <c r="F164" s="4"/>
      <c r="G164" s="4"/>
      <c r="H164" s="4"/>
    </row>
    <row r="165">
      <c r="A165" s="6"/>
      <c r="B165" s="4"/>
      <c r="C165" s="4"/>
      <c r="D165" s="4"/>
      <c r="E165" s="4"/>
      <c r="F165" s="4"/>
      <c r="G165" s="4"/>
      <c r="H165" s="4"/>
    </row>
    <row r="166">
      <c r="A166" s="6"/>
      <c r="B166" s="4"/>
      <c r="C166" s="4"/>
      <c r="D166" s="4"/>
      <c r="E166" s="4"/>
      <c r="F166" s="4"/>
      <c r="G166" s="4"/>
      <c r="H166" s="4"/>
    </row>
    <row r="167">
      <c r="A167" s="6"/>
      <c r="B167" s="4"/>
      <c r="C167" s="4"/>
      <c r="D167" s="4"/>
      <c r="E167" s="4"/>
      <c r="F167" s="4"/>
      <c r="G167" s="4"/>
      <c r="H167" s="4"/>
    </row>
    <row r="168">
      <c r="A168" s="6"/>
      <c r="B168" s="4"/>
      <c r="C168" s="4"/>
      <c r="D168" s="4"/>
      <c r="E168" s="4"/>
      <c r="F168" s="4"/>
      <c r="G168" s="4"/>
      <c r="H168" s="4"/>
    </row>
    <row r="169">
      <c r="A169" s="6"/>
      <c r="B169" s="4"/>
      <c r="C169" s="4"/>
      <c r="D169" s="4"/>
      <c r="E169" s="4"/>
      <c r="F169" s="4"/>
      <c r="G169" s="4"/>
      <c r="H169" s="4"/>
    </row>
    <row r="170">
      <c r="A170" s="6"/>
      <c r="B170" s="4"/>
      <c r="C170" s="4"/>
      <c r="D170" s="4"/>
      <c r="E170" s="4"/>
      <c r="F170" s="4"/>
      <c r="G170" s="4"/>
      <c r="H170" s="4"/>
    </row>
    <row r="171">
      <c r="A171" s="6"/>
      <c r="B171" s="4"/>
      <c r="C171" s="4"/>
      <c r="D171" s="4"/>
      <c r="E171" s="4"/>
      <c r="F171" s="4"/>
      <c r="G171" s="4"/>
      <c r="H171" s="4"/>
    </row>
    <row r="172">
      <c r="A172" s="6"/>
      <c r="B172" s="4"/>
      <c r="C172" s="4"/>
      <c r="D172" s="4"/>
      <c r="E172" s="4"/>
      <c r="F172" s="4"/>
      <c r="G172" s="4"/>
      <c r="H172" s="4"/>
    </row>
    <row r="173">
      <c r="A173" s="6"/>
      <c r="B173" s="4"/>
      <c r="C173" s="4"/>
      <c r="D173" s="4"/>
      <c r="E173" s="4"/>
      <c r="F173" s="4"/>
      <c r="G173" s="4"/>
      <c r="H173" s="4"/>
    </row>
    <row r="174">
      <c r="A174" s="6"/>
      <c r="B174" s="4"/>
      <c r="C174" s="4"/>
      <c r="D174" s="4"/>
      <c r="E174" s="4"/>
      <c r="F174" s="4"/>
      <c r="G174" s="4"/>
      <c r="H174" s="4"/>
    </row>
    <row r="175">
      <c r="A175" s="6"/>
      <c r="B175" s="4"/>
      <c r="C175" s="4"/>
      <c r="D175" s="4"/>
      <c r="E175" s="4"/>
      <c r="F175" s="4"/>
      <c r="G175" s="4"/>
      <c r="H175" s="4"/>
    </row>
    <row r="176">
      <c r="A176" s="6"/>
      <c r="B176" s="4"/>
      <c r="C176" s="4"/>
      <c r="D176" s="4"/>
      <c r="E176" s="4"/>
      <c r="F176" s="4"/>
      <c r="G176" s="4"/>
      <c r="H176" s="4"/>
    </row>
    <row r="177">
      <c r="A177" s="6"/>
      <c r="B177" s="4"/>
      <c r="C177" s="4"/>
      <c r="D177" s="4"/>
      <c r="E177" s="4"/>
      <c r="F177" s="4"/>
      <c r="G177" s="4"/>
      <c r="H177" s="4"/>
    </row>
    <row r="178">
      <c r="A178" s="6"/>
      <c r="B178" s="4"/>
      <c r="C178" s="4"/>
      <c r="D178" s="4"/>
      <c r="E178" s="4"/>
      <c r="F178" s="4"/>
      <c r="G178" s="4"/>
      <c r="H178" s="4"/>
    </row>
    <row r="179">
      <c r="A179" s="6"/>
      <c r="B179" s="4"/>
      <c r="C179" s="4"/>
      <c r="D179" s="4"/>
      <c r="E179" s="4"/>
      <c r="F179" s="4"/>
      <c r="G179" s="4"/>
      <c r="H179" s="4"/>
    </row>
    <row r="180">
      <c r="A180" s="6"/>
      <c r="B180" s="4"/>
      <c r="C180" s="4"/>
      <c r="D180" s="4"/>
      <c r="E180" s="4"/>
      <c r="F180" s="4"/>
      <c r="G180" s="4"/>
      <c r="H180" s="4"/>
    </row>
    <row r="181">
      <c r="A181" s="6"/>
      <c r="B181" s="4"/>
      <c r="C181" s="4"/>
      <c r="D181" s="4"/>
      <c r="E181" s="4"/>
      <c r="F181" s="4"/>
      <c r="G181" s="4"/>
      <c r="H181" s="4"/>
    </row>
    <row r="182">
      <c r="A182" s="6"/>
      <c r="B182" s="4"/>
      <c r="C182" s="4"/>
      <c r="D182" s="4"/>
      <c r="E182" s="4"/>
      <c r="F182" s="4"/>
      <c r="G182" s="4"/>
      <c r="H182" s="4"/>
    </row>
    <row r="183">
      <c r="A183" s="6"/>
      <c r="B183" s="4"/>
      <c r="C183" s="4"/>
      <c r="D183" s="4"/>
      <c r="E183" s="4"/>
      <c r="F183" s="4"/>
      <c r="G183" s="4"/>
      <c r="H183" s="4"/>
    </row>
    <row r="184">
      <c r="A184" s="6"/>
      <c r="B184" s="4"/>
      <c r="C184" s="4"/>
      <c r="D184" s="4"/>
      <c r="E184" s="4"/>
      <c r="F184" s="4"/>
      <c r="G184" s="4"/>
      <c r="H184" s="4"/>
    </row>
    <row r="185">
      <c r="A185" s="6"/>
      <c r="B185" s="4"/>
      <c r="C185" s="4"/>
      <c r="D185" s="4"/>
      <c r="E185" s="4"/>
      <c r="F185" s="4"/>
      <c r="G185" s="4"/>
      <c r="H185" s="4"/>
    </row>
    <row r="186">
      <c r="A186" s="6"/>
      <c r="B186" s="4"/>
      <c r="C186" s="4"/>
      <c r="D186" s="4"/>
      <c r="E186" s="4"/>
      <c r="F186" s="4"/>
      <c r="G186" s="4"/>
      <c r="H186" s="4"/>
    </row>
    <row r="187">
      <c r="A187" s="6"/>
      <c r="B187" s="4"/>
      <c r="C187" s="4"/>
      <c r="D187" s="4"/>
      <c r="E187" s="4"/>
      <c r="F187" s="4"/>
      <c r="G187" s="4"/>
      <c r="H187" s="4"/>
    </row>
    <row r="188">
      <c r="A188" s="6"/>
      <c r="B188" s="4"/>
      <c r="C188" s="4"/>
      <c r="D188" s="4"/>
      <c r="E188" s="4"/>
      <c r="F188" s="4"/>
      <c r="G188" s="4"/>
      <c r="H188" s="4"/>
    </row>
    <row r="189">
      <c r="A189" s="6"/>
      <c r="B189" s="4"/>
      <c r="C189" s="4"/>
      <c r="D189" s="4"/>
      <c r="E189" s="4"/>
      <c r="F189" s="4"/>
      <c r="G189" s="4"/>
      <c r="H189" s="4"/>
    </row>
    <row r="190">
      <c r="A190" s="6"/>
      <c r="B190" s="4"/>
      <c r="C190" s="4"/>
      <c r="D190" s="4"/>
      <c r="E190" s="4"/>
      <c r="F190" s="4"/>
      <c r="G190" s="4"/>
      <c r="H190" s="4"/>
    </row>
    <row r="191">
      <c r="A191" s="6"/>
      <c r="B191" s="4"/>
      <c r="C191" s="4"/>
      <c r="D191" s="4"/>
      <c r="E191" s="4"/>
      <c r="F191" s="4"/>
      <c r="G191" s="4"/>
      <c r="H191" s="4"/>
    </row>
    <row r="192">
      <c r="A192" s="6"/>
      <c r="B192" s="4"/>
      <c r="C192" s="4"/>
      <c r="D192" s="4"/>
      <c r="E192" s="4"/>
      <c r="F192" s="4"/>
      <c r="G192" s="4"/>
      <c r="H192" s="4"/>
    </row>
    <row r="193">
      <c r="A193" s="6"/>
      <c r="B193" s="4"/>
      <c r="C193" s="4"/>
      <c r="D193" s="4"/>
      <c r="E193" s="4"/>
      <c r="F193" s="4"/>
      <c r="G193" s="4"/>
      <c r="H193" s="4"/>
    </row>
    <row r="194">
      <c r="A194" s="6"/>
      <c r="B194" s="4"/>
      <c r="C194" s="4"/>
      <c r="D194" s="4"/>
      <c r="E194" s="4"/>
      <c r="F194" s="4"/>
      <c r="G194" s="4"/>
      <c r="H194" s="4"/>
    </row>
    <row r="195">
      <c r="A195" s="6"/>
      <c r="B195" s="4"/>
      <c r="C195" s="4"/>
      <c r="D195" s="4"/>
      <c r="E195" s="4"/>
      <c r="F195" s="4"/>
      <c r="G195" s="4"/>
      <c r="H195" s="4"/>
    </row>
    <row r="196">
      <c r="A196" s="6"/>
      <c r="B196" s="4"/>
      <c r="C196" s="4"/>
      <c r="D196" s="4"/>
      <c r="E196" s="4"/>
      <c r="F196" s="4"/>
      <c r="G196" s="4"/>
      <c r="H196" s="4"/>
    </row>
    <row r="197">
      <c r="A197" s="6"/>
      <c r="B197" s="4"/>
      <c r="C197" s="4"/>
      <c r="D197" s="4"/>
      <c r="E197" s="4"/>
      <c r="F197" s="4"/>
      <c r="G197" s="4"/>
      <c r="H197" s="4"/>
    </row>
    <row r="198">
      <c r="A198" s="6"/>
      <c r="B198" s="4"/>
      <c r="C198" s="4"/>
      <c r="D198" s="4"/>
      <c r="E198" s="4"/>
      <c r="F198" s="4"/>
      <c r="G198" s="4"/>
      <c r="H198" s="4"/>
    </row>
    <row r="199">
      <c r="A199" s="6"/>
      <c r="B199" s="4"/>
      <c r="C199" s="4"/>
      <c r="D199" s="4"/>
      <c r="E199" s="4"/>
      <c r="F199" s="4"/>
      <c r="G199" s="4"/>
      <c r="H199" s="4"/>
    </row>
    <row r="200">
      <c r="A200" s="6"/>
      <c r="B200" s="4"/>
      <c r="C200" s="4"/>
      <c r="D200" s="4"/>
      <c r="E200" s="4"/>
      <c r="F200" s="4"/>
      <c r="G200" s="4"/>
      <c r="H200" s="4"/>
    </row>
    <row r="201">
      <c r="A201" s="6"/>
      <c r="B201" s="4"/>
      <c r="C201" s="4"/>
      <c r="D201" s="4"/>
      <c r="E201" s="4"/>
      <c r="F201" s="4"/>
      <c r="G201" s="4"/>
      <c r="H201" s="4"/>
    </row>
    <row r="202">
      <c r="A202" s="6"/>
      <c r="B202" s="4"/>
      <c r="C202" s="4"/>
      <c r="D202" s="4"/>
      <c r="E202" s="4"/>
      <c r="F202" s="4"/>
      <c r="G202" s="4"/>
      <c r="H202" s="4"/>
    </row>
    <row r="203">
      <c r="A203" s="6"/>
      <c r="B203" s="4"/>
      <c r="C203" s="4"/>
      <c r="D203" s="4"/>
      <c r="E203" s="4"/>
      <c r="F203" s="4"/>
      <c r="G203" s="4"/>
      <c r="H203" s="4"/>
    </row>
    <row r="204">
      <c r="A204" s="6"/>
      <c r="B204" s="4"/>
      <c r="C204" s="4"/>
      <c r="D204" s="4"/>
      <c r="E204" s="4"/>
      <c r="F204" s="4"/>
      <c r="G204" s="4"/>
      <c r="H204" s="4"/>
    </row>
    <row r="205">
      <c r="A205" s="6"/>
      <c r="B205" s="4"/>
      <c r="C205" s="4"/>
      <c r="D205" s="4"/>
      <c r="E205" s="4"/>
      <c r="F205" s="4"/>
      <c r="G205" s="4"/>
      <c r="H205" s="4"/>
    </row>
    <row r="206">
      <c r="A206" s="6"/>
      <c r="B206" s="4"/>
      <c r="C206" s="4"/>
      <c r="D206" s="4"/>
      <c r="E206" s="4"/>
      <c r="F206" s="4"/>
      <c r="G206" s="4"/>
      <c r="H206" s="4"/>
    </row>
    <row r="207">
      <c r="A207" s="6"/>
      <c r="B207" s="4"/>
      <c r="C207" s="4"/>
      <c r="D207" s="4"/>
      <c r="E207" s="4"/>
      <c r="F207" s="4"/>
      <c r="G207" s="4"/>
      <c r="H207" s="4"/>
    </row>
    <row r="208">
      <c r="A208" s="6"/>
      <c r="B208" s="4"/>
      <c r="C208" s="4"/>
      <c r="D208" s="4"/>
      <c r="E208" s="4"/>
      <c r="F208" s="4"/>
      <c r="G208" s="4"/>
      <c r="H208" s="4"/>
    </row>
    <row r="209">
      <c r="A209" s="6"/>
      <c r="B209" s="4"/>
      <c r="C209" s="4"/>
      <c r="D209" s="4"/>
      <c r="E209" s="4"/>
      <c r="F209" s="4"/>
      <c r="G209" s="4"/>
      <c r="H209" s="4"/>
    </row>
    <row r="210">
      <c r="A210" s="6"/>
      <c r="B210" s="4"/>
      <c r="C210" s="4"/>
      <c r="D210" s="4"/>
      <c r="E210" s="4"/>
      <c r="F210" s="4"/>
      <c r="G210" s="4"/>
      <c r="H210" s="4"/>
    </row>
    <row r="211">
      <c r="A211" s="6"/>
      <c r="B211" s="4"/>
      <c r="C211" s="4"/>
      <c r="D211" s="4"/>
      <c r="E211" s="4"/>
      <c r="F211" s="4"/>
      <c r="G211" s="4"/>
      <c r="H211" s="4"/>
    </row>
    <row r="212">
      <c r="A212" s="6"/>
      <c r="B212" s="4"/>
      <c r="C212" s="4"/>
      <c r="D212" s="4"/>
      <c r="E212" s="4"/>
      <c r="F212" s="4"/>
      <c r="G212" s="4"/>
      <c r="H212" s="4"/>
    </row>
    <row r="213">
      <c r="A213" s="6"/>
      <c r="B213" s="4"/>
      <c r="C213" s="4"/>
      <c r="D213" s="4"/>
      <c r="E213" s="4"/>
      <c r="F213" s="4"/>
      <c r="G213" s="4"/>
      <c r="H213" s="4"/>
    </row>
    <row r="214">
      <c r="A214" s="6"/>
      <c r="B214" s="4"/>
      <c r="C214" s="4"/>
      <c r="D214" s="4"/>
      <c r="E214" s="4"/>
      <c r="F214" s="4"/>
      <c r="G214" s="4"/>
      <c r="H214" s="4"/>
    </row>
    <row r="215">
      <c r="A215" s="6"/>
      <c r="B215" s="4"/>
      <c r="C215" s="4"/>
      <c r="D215" s="4"/>
      <c r="E215" s="4"/>
      <c r="F215" s="4"/>
      <c r="G215" s="4"/>
      <c r="H215" s="4"/>
    </row>
    <row r="216">
      <c r="A216" s="6"/>
      <c r="B216" s="4"/>
      <c r="C216" s="4"/>
      <c r="D216" s="4"/>
      <c r="E216" s="4"/>
      <c r="F216" s="4"/>
      <c r="G216" s="4"/>
      <c r="H216" s="4"/>
    </row>
    <row r="217">
      <c r="A217" s="6"/>
      <c r="B217" s="4"/>
      <c r="C217" s="4"/>
      <c r="D217" s="4"/>
      <c r="E217" s="4"/>
      <c r="F217" s="4"/>
      <c r="G217" s="4"/>
      <c r="H217" s="4"/>
    </row>
    <row r="218">
      <c r="A218" s="6"/>
      <c r="B218" s="4"/>
      <c r="C218" s="4"/>
      <c r="D218" s="4"/>
      <c r="E218" s="4"/>
      <c r="F218" s="4"/>
      <c r="G218" s="4"/>
      <c r="H218" s="4"/>
    </row>
    <row r="219">
      <c r="A219" s="6"/>
      <c r="B219" s="4"/>
      <c r="C219" s="4"/>
      <c r="D219" s="4"/>
      <c r="E219" s="4"/>
      <c r="F219" s="4"/>
      <c r="G219" s="4"/>
      <c r="H219" s="4"/>
    </row>
    <row r="220">
      <c r="A220" s="6"/>
      <c r="B220" s="4"/>
      <c r="C220" s="4"/>
      <c r="D220" s="4"/>
      <c r="E220" s="4"/>
      <c r="F220" s="4"/>
      <c r="G220" s="4"/>
      <c r="H220" s="4"/>
    </row>
    <row r="221">
      <c r="A221" s="6"/>
      <c r="B221" s="4"/>
      <c r="C221" s="4"/>
      <c r="D221" s="4"/>
      <c r="E221" s="4"/>
      <c r="F221" s="4"/>
      <c r="G221" s="4"/>
      <c r="H221" s="4"/>
    </row>
    <row r="222">
      <c r="A222" s="6"/>
      <c r="B222" s="4"/>
      <c r="C222" s="4"/>
      <c r="D222" s="4"/>
      <c r="E222" s="4"/>
      <c r="F222" s="4"/>
      <c r="G222" s="4"/>
      <c r="H222" s="4"/>
    </row>
    <row r="223">
      <c r="A223" s="6"/>
      <c r="B223" s="4"/>
      <c r="C223" s="4"/>
      <c r="D223" s="4"/>
      <c r="E223" s="4"/>
      <c r="F223" s="4"/>
      <c r="G223" s="4"/>
      <c r="H223" s="4"/>
    </row>
    <row r="224">
      <c r="A224" s="6"/>
      <c r="B224" s="4"/>
      <c r="C224" s="4"/>
      <c r="D224" s="4"/>
      <c r="E224" s="4"/>
      <c r="F224" s="4"/>
      <c r="G224" s="4"/>
      <c r="H224" s="4"/>
    </row>
    <row r="225">
      <c r="A225" s="6"/>
      <c r="B225" s="4"/>
      <c r="C225" s="4"/>
      <c r="D225" s="4"/>
      <c r="E225" s="4"/>
      <c r="F225" s="4"/>
      <c r="G225" s="4"/>
      <c r="H225" s="4"/>
    </row>
    <row r="226">
      <c r="A226" s="6"/>
      <c r="B226" s="4"/>
      <c r="C226" s="4"/>
      <c r="D226" s="4"/>
      <c r="E226" s="4"/>
      <c r="F226" s="4"/>
      <c r="G226" s="4"/>
      <c r="H226" s="4"/>
    </row>
    <row r="227">
      <c r="A227" s="6"/>
      <c r="B227" s="4"/>
      <c r="C227" s="4"/>
      <c r="D227" s="4"/>
      <c r="E227" s="4"/>
      <c r="F227" s="4"/>
      <c r="G227" s="4"/>
      <c r="H227" s="4"/>
    </row>
    <row r="228">
      <c r="A228" s="6"/>
      <c r="B228" s="4"/>
      <c r="C228" s="4"/>
      <c r="D228" s="4"/>
      <c r="E228" s="4"/>
      <c r="F228" s="4"/>
      <c r="G228" s="4"/>
      <c r="H228" s="4"/>
    </row>
    <row r="229">
      <c r="A229" s="6"/>
      <c r="B229" s="4"/>
      <c r="C229" s="4"/>
      <c r="D229" s="4"/>
      <c r="E229" s="4"/>
      <c r="F229" s="4"/>
      <c r="G229" s="4"/>
      <c r="H229" s="4"/>
    </row>
    <row r="230">
      <c r="A230" s="6"/>
      <c r="B230" s="4"/>
      <c r="C230" s="4"/>
      <c r="D230" s="4"/>
      <c r="E230" s="4"/>
      <c r="F230" s="4"/>
      <c r="G230" s="4"/>
      <c r="H230" s="4"/>
    </row>
    <row r="231">
      <c r="A231" s="6"/>
      <c r="B231" s="4"/>
      <c r="C231" s="4"/>
      <c r="D231" s="4"/>
      <c r="E231" s="4"/>
      <c r="F231" s="4"/>
      <c r="G231" s="4"/>
      <c r="H231" s="4"/>
    </row>
    <row r="232">
      <c r="A232" s="6"/>
      <c r="B232" s="4"/>
      <c r="C232" s="4"/>
      <c r="D232" s="4"/>
      <c r="E232" s="4"/>
      <c r="F232" s="4"/>
      <c r="G232" s="4"/>
      <c r="H232" s="4"/>
    </row>
    <row r="233">
      <c r="A233" s="6"/>
      <c r="B233" s="4"/>
      <c r="C233" s="4"/>
      <c r="D233" s="4"/>
      <c r="E233" s="4"/>
      <c r="F233" s="4"/>
      <c r="G233" s="4"/>
      <c r="H233" s="4"/>
    </row>
    <row r="234">
      <c r="A234" s="6"/>
      <c r="B234" s="4"/>
      <c r="C234" s="4"/>
      <c r="D234" s="4"/>
      <c r="E234" s="4"/>
      <c r="F234" s="4"/>
      <c r="G234" s="4"/>
      <c r="H234" s="4"/>
    </row>
    <row r="235">
      <c r="A235" s="6"/>
      <c r="B235" s="4"/>
      <c r="C235" s="4"/>
      <c r="D235" s="4"/>
      <c r="E235" s="4"/>
      <c r="F235" s="4"/>
      <c r="G235" s="4"/>
      <c r="H235" s="4"/>
    </row>
    <row r="236">
      <c r="A236" s="6"/>
      <c r="B236" s="4"/>
      <c r="C236" s="4"/>
      <c r="D236" s="4"/>
      <c r="E236" s="4"/>
      <c r="F236" s="4"/>
      <c r="G236" s="4"/>
      <c r="H236" s="4"/>
    </row>
    <row r="237">
      <c r="A237" s="6"/>
      <c r="B237" s="4"/>
      <c r="C237" s="4"/>
      <c r="D237" s="4"/>
      <c r="E237" s="4"/>
      <c r="F237" s="4"/>
      <c r="G237" s="4"/>
      <c r="H237" s="4"/>
    </row>
    <row r="238">
      <c r="A238" s="6"/>
      <c r="B238" s="4"/>
      <c r="C238" s="4"/>
      <c r="D238" s="4"/>
      <c r="E238" s="4"/>
      <c r="F238" s="4"/>
      <c r="G238" s="4"/>
      <c r="H238" s="4"/>
    </row>
    <row r="239">
      <c r="A239" s="6"/>
      <c r="B239" s="4"/>
      <c r="C239" s="4"/>
      <c r="D239" s="4"/>
      <c r="E239" s="4"/>
      <c r="F239" s="4"/>
      <c r="G239" s="4"/>
      <c r="H239" s="4"/>
    </row>
    <row r="240">
      <c r="A240" s="6"/>
      <c r="B240" s="4"/>
      <c r="C240" s="4"/>
      <c r="D240" s="4"/>
      <c r="E240" s="4"/>
      <c r="F240" s="4"/>
      <c r="G240" s="4"/>
      <c r="H240" s="4"/>
    </row>
    <row r="241">
      <c r="A241" s="6"/>
      <c r="B241" s="4"/>
      <c r="C241" s="4"/>
      <c r="D241" s="4"/>
      <c r="E241" s="4"/>
      <c r="F241" s="4"/>
      <c r="G241" s="4"/>
      <c r="H241" s="4"/>
    </row>
    <row r="242">
      <c r="A242" s="6"/>
      <c r="B242" s="4"/>
      <c r="C242" s="4"/>
      <c r="D242" s="4"/>
      <c r="E242" s="4"/>
      <c r="F242" s="4"/>
      <c r="G242" s="4"/>
      <c r="H242" s="4"/>
    </row>
    <row r="243">
      <c r="A243" s="6"/>
      <c r="B243" s="4"/>
      <c r="C243" s="4"/>
      <c r="D243" s="4"/>
      <c r="E243" s="4"/>
      <c r="F243" s="4"/>
      <c r="G243" s="4"/>
      <c r="H243" s="4"/>
    </row>
    <row r="244">
      <c r="A244" s="6"/>
      <c r="B244" s="4"/>
      <c r="C244" s="4"/>
      <c r="D244" s="4"/>
      <c r="E244" s="4"/>
      <c r="F244" s="4"/>
      <c r="G244" s="4"/>
      <c r="H244" s="4"/>
    </row>
    <row r="245">
      <c r="A245" s="6"/>
      <c r="B245" s="4"/>
      <c r="C245" s="4"/>
      <c r="D245" s="4"/>
      <c r="E245" s="4"/>
      <c r="F245" s="4"/>
      <c r="G245" s="4"/>
      <c r="H245" s="4"/>
    </row>
    <row r="246">
      <c r="A246" s="6"/>
      <c r="B246" s="4"/>
      <c r="C246" s="4"/>
      <c r="D246" s="4"/>
      <c r="E246" s="4"/>
      <c r="F246" s="4"/>
      <c r="G246" s="4"/>
      <c r="H246" s="4"/>
    </row>
    <row r="247">
      <c r="A247" s="6"/>
      <c r="B247" s="4"/>
      <c r="C247" s="4"/>
      <c r="D247" s="4"/>
      <c r="E247" s="4"/>
      <c r="F247" s="4"/>
      <c r="G247" s="4"/>
      <c r="H247" s="4"/>
    </row>
    <row r="248">
      <c r="A248" s="6"/>
      <c r="B248" s="4"/>
      <c r="C248" s="4"/>
      <c r="D248" s="4"/>
      <c r="E248" s="4"/>
      <c r="F248" s="4"/>
      <c r="G248" s="4"/>
      <c r="H248" s="4"/>
    </row>
    <row r="249">
      <c r="A249" s="6"/>
      <c r="B249" s="4"/>
      <c r="C249" s="4"/>
      <c r="D249" s="4"/>
      <c r="E249" s="4"/>
      <c r="F249" s="4"/>
      <c r="G249" s="4"/>
      <c r="H249" s="4"/>
    </row>
    <row r="250">
      <c r="A250" s="6"/>
      <c r="B250" s="4"/>
      <c r="C250" s="4"/>
      <c r="D250" s="4"/>
      <c r="E250" s="4"/>
      <c r="F250" s="4"/>
      <c r="G250" s="4"/>
      <c r="H250" s="4"/>
    </row>
    <row r="251">
      <c r="A251" s="6"/>
      <c r="B251" s="4"/>
      <c r="C251" s="4"/>
      <c r="D251" s="4"/>
      <c r="E251" s="4"/>
      <c r="F251" s="4"/>
      <c r="G251" s="4"/>
      <c r="H251" s="4"/>
    </row>
    <row r="252">
      <c r="A252" s="6"/>
      <c r="B252" s="4"/>
      <c r="C252" s="4"/>
      <c r="D252" s="4"/>
      <c r="E252" s="4"/>
      <c r="F252" s="4"/>
      <c r="G252" s="4"/>
      <c r="H252" s="4"/>
    </row>
    <row r="253">
      <c r="A253" s="6"/>
      <c r="B253" s="4"/>
      <c r="C253" s="4"/>
      <c r="D253" s="4"/>
      <c r="E253" s="4"/>
      <c r="F253" s="4"/>
      <c r="G253" s="4"/>
      <c r="H253" s="4"/>
    </row>
    <row r="254">
      <c r="A254" s="6"/>
      <c r="B254" s="4"/>
      <c r="C254" s="4"/>
      <c r="D254" s="4"/>
      <c r="E254" s="4"/>
      <c r="F254" s="4"/>
      <c r="G254" s="4"/>
      <c r="H254" s="4"/>
    </row>
    <row r="255">
      <c r="A255" s="6"/>
      <c r="B255" s="4"/>
      <c r="C255" s="4"/>
      <c r="D255" s="4"/>
      <c r="E255" s="4"/>
      <c r="F255" s="4"/>
      <c r="G255" s="4"/>
      <c r="H255" s="4"/>
    </row>
    <row r="256">
      <c r="A256" s="6"/>
      <c r="B256" s="4"/>
      <c r="C256" s="4"/>
      <c r="D256" s="4"/>
      <c r="E256" s="4"/>
      <c r="F256" s="4"/>
      <c r="G256" s="4"/>
      <c r="H256" s="4"/>
    </row>
    <row r="257">
      <c r="A257" s="6"/>
      <c r="B257" s="4"/>
      <c r="C257" s="4"/>
      <c r="D257" s="4"/>
      <c r="E257" s="4"/>
      <c r="F257" s="4"/>
      <c r="G257" s="4"/>
      <c r="H257" s="4"/>
    </row>
    <row r="258">
      <c r="A258" s="6"/>
      <c r="B258" s="4"/>
      <c r="C258" s="4"/>
      <c r="D258" s="4"/>
      <c r="E258" s="4"/>
      <c r="F258" s="4"/>
      <c r="G258" s="4"/>
      <c r="H258" s="4"/>
    </row>
    <row r="259">
      <c r="A259" s="6"/>
      <c r="B259" s="4"/>
      <c r="C259" s="4"/>
      <c r="D259" s="4"/>
      <c r="E259" s="4"/>
      <c r="F259" s="4"/>
      <c r="G259" s="4"/>
      <c r="H259" s="4"/>
    </row>
    <row r="260">
      <c r="A260" s="6"/>
      <c r="B260" s="4"/>
      <c r="C260" s="4"/>
      <c r="D260" s="4"/>
      <c r="E260" s="4"/>
      <c r="F260" s="4"/>
      <c r="G260" s="4"/>
      <c r="H260" s="4"/>
    </row>
    <row r="261">
      <c r="A261" s="6"/>
      <c r="B261" s="4"/>
      <c r="C261" s="4"/>
      <c r="D261" s="4"/>
      <c r="E261" s="4"/>
      <c r="F261" s="4"/>
      <c r="G261" s="4"/>
      <c r="H261" s="4"/>
    </row>
    <row r="262">
      <c r="A262" s="6"/>
      <c r="B262" s="4"/>
      <c r="C262" s="4"/>
      <c r="D262" s="4"/>
      <c r="E262" s="4"/>
      <c r="F262" s="4"/>
      <c r="G262" s="4"/>
      <c r="H262" s="4"/>
    </row>
    <row r="263">
      <c r="A263" s="6"/>
      <c r="B263" s="4"/>
      <c r="C263" s="4"/>
      <c r="D263" s="4"/>
      <c r="E263" s="4"/>
      <c r="F263" s="4"/>
      <c r="G263" s="4"/>
      <c r="H263" s="4"/>
    </row>
    <row r="264">
      <c r="A264" s="6"/>
      <c r="B264" s="4"/>
      <c r="C264" s="4"/>
      <c r="D264" s="4"/>
      <c r="E264" s="4"/>
      <c r="F264" s="4"/>
      <c r="G264" s="4"/>
      <c r="H264" s="4"/>
    </row>
    <row r="265">
      <c r="A265" s="6"/>
      <c r="B265" s="4"/>
      <c r="C265" s="4"/>
      <c r="D265" s="4"/>
      <c r="E265" s="4"/>
      <c r="F265" s="4"/>
      <c r="G265" s="4"/>
      <c r="H265" s="4"/>
    </row>
    <row r="266">
      <c r="A266" s="6"/>
      <c r="B266" s="4"/>
      <c r="C266" s="4"/>
      <c r="D266" s="4"/>
      <c r="E266" s="4"/>
      <c r="F266" s="4"/>
      <c r="G266" s="4"/>
      <c r="H266" s="4"/>
    </row>
    <row r="267">
      <c r="A267" s="6"/>
      <c r="B267" s="4"/>
      <c r="C267" s="4"/>
      <c r="D267" s="4"/>
      <c r="E267" s="4"/>
      <c r="F267" s="4"/>
      <c r="G267" s="4"/>
      <c r="H267" s="4"/>
    </row>
    <row r="268">
      <c r="A268" s="6"/>
      <c r="B268" s="4"/>
      <c r="C268" s="4"/>
      <c r="D268" s="4"/>
      <c r="E268" s="4"/>
      <c r="F268" s="4"/>
      <c r="G268" s="4"/>
      <c r="H268" s="4"/>
    </row>
    <row r="269">
      <c r="A269" s="6"/>
      <c r="B269" s="4"/>
      <c r="C269" s="4"/>
      <c r="D269" s="4"/>
      <c r="E269" s="4"/>
      <c r="F269" s="4"/>
      <c r="G269" s="4"/>
      <c r="H269" s="4"/>
    </row>
    <row r="270">
      <c r="A270" s="6"/>
      <c r="B270" s="4"/>
      <c r="C270" s="4"/>
      <c r="D270" s="4"/>
      <c r="E270" s="4"/>
      <c r="F270" s="4"/>
      <c r="G270" s="4"/>
      <c r="H270" s="4"/>
    </row>
    <row r="271">
      <c r="A271" s="6"/>
      <c r="B271" s="4"/>
      <c r="C271" s="4"/>
      <c r="D271" s="4"/>
      <c r="E271" s="4"/>
      <c r="F271" s="4"/>
      <c r="G271" s="4"/>
      <c r="H271" s="4"/>
    </row>
    <row r="272">
      <c r="A272" s="6"/>
      <c r="B272" s="4"/>
      <c r="C272" s="4"/>
      <c r="D272" s="4"/>
      <c r="E272" s="4"/>
      <c r="F272" s="4"/>
      <c r="G272" s="4"/>
      <c r="H272" s="4"/>
    </row>
    <row r="273">
      <c r="A273" s="6"/>
      <c r="B273" s="4"/>
      <c r="C273" s="4"/>
      <c r="D273" s="4"/>
      <c r="E273" s="4"/>
      <c r="F273" s="4"/>
      <c r="G273" s="4"/>
      <c r="H273" s="4"/>
    </row>
    <row r="274">
      <c r="A274" s="6"/>
      <c r="B274" s="4"/>
      <c r="C274" s="4"/>
      <c r="D274" s="4"/>
      <c r="E274" s="4"/>
      <c r="F274" s="4"/>
      <c r="G274" s="4"/>
      <c r="H274" s="4"/>
    </row>
    <row r="275">
      <c r="A275" s="6"/>
      <c r="B275" s="4"/>
      <c r="C275" s="4"/>
      <c r="D275" s="4"/>
      <c r="E275" s="4"/>
      <c r="F275" s="4"/>
      <c r="G275" s="4"/>
      <c r="H275" s="4"/>
    </row>
    <row r="276">
      <c r="A276" s="6"/>
      <c r="B276" s="4"/>
      <c r="C276" s="4"/>
      <c r="D276" s="4"/>
      <c r="E276" s="4"/>
      <c r="F276" s="4"/>
      <c r="G276" s="4"/>
      <c r="H276" s="4"/>
    </row>
    <row r="277">
      <c r="A277" s="6"/>
      <c r="B277" s="4"/>
      <c r="C277" s="4"/>
      <c r="D277" s="4"/>
      <c r="E277" s="4"/>
      <c r="F277" s="4"/>
      <c r="G277" s="4"/>
      <c r="H277" s="4"/>
    </row>
    <row r="278">
      <c r="A278" s="6"/>
      <c r="B278" s="4"/>
      <c r="C278" s="4"/>
      <c r="D278" s="4"/>
      <c r="E278" s="4"/>
      <c r="F278" s="4"/>
      <c r="G278" s="4"/>
      <c r="H278" s="4"/>
    </row>
    <row r="279">
      <c r="A279" s="6"/>
      <c r="B279" s="4"/>
      <c r="C279" s="4"/>
      <c r="D279" s="4"/>
      <c r="E279" s="4"/>
      <c r="F279" s="4"/>
      <c r="G279" s="4"/>
      <c r="H279" s="4"/>
    </row>
    <row r="280">
      <c r="A280" s="6"/>
      <c r="B280" s="4"/>
      <c r="C280" s="4"/>
      <c r="D280" s="4"/>
      <c r="E280" s="4"/>
      <c r="F280" s="4"/>
      <c r="G280" s="4"/>
      <c r="H280" s="4"/>
    </row>
    <row r="281">
      <c r="A281" s="6"/>
      <c r="B281" s="4"/>
      <c r="C281" s="4"/>
      <c r="D281" s="4"/>
      <c r="E281" s="4"/>
      <c r="F281" s="4"/>
      <c r="G281" s="4"/>
      <c r="H281" s="4"/>
    </row>
    <row r="282">
      <c r="A282" s="6"/>
      <c r="B282" s="4"/>
      <c r="C282" s="4"/>
      <c r="D282" s="4"/>
      <c r="E282" s="4"/>
      <c r="F282" s="4"/>
      <c r="G282" s="4"/>
      <c r="H282" s="4"/>
    </row>
    <row r="283">
      <c r="A283" s="6"/>
      <c r="B283" s="4"/>
      <c r="C283" s="4"/>
      <c r="D283" s="4"/>
      <c r="E283" s="4"/>
      <c r="F283" s="4"/>
      <c r="G283" s="4"/>
      <c r="H283" s="4"/>
    </row>
    <row r="284">
      <c r="A284" s="6"/>
      <c r="B284" s="4"/>
      <c r="C284" s="4"/>
      <c r="D284" s="4"/>
      <c r="E284" s="4"/>
      <c r="F284" s="4"/>
      <c r="G284" s="4"/>
      <c r="H284" s="4"/>
    </row>
    <row r="285">
      <c r="A285" s="6"/>
      <c r="B285" s="4"/>
      <c r="C285" s="4"/>
      <c r="D285" s="4"/>
      <c r="E285" s="4"/>
      <c r="F285" s="4"/>
      <c r="G285" s="4"/>
      <c r="H285" s="4"/>
    </row>
    <row r="286">
      <c r="A286" s="6"/>
      <c r="B286" s="4"/>
      <c r="C286" s="4"/>
      <c r="D286" s="4"/>
      <c r="E286" s="4"/>
      <c r="F286" s="4"/>
      <c r="G286" s="4"/>
      <c r="H286" s="4"/>
    </row>
    <row r="287">
      <c r="A287" s="6"/>
      <c r="B287" s="4"/>
      <c r="C287" s="4"/>
      <c r="D287" s="4"/>
      <c r="E287" s="4"/>
      <c r="F287" s="4"/>
      <c r="G287" s="4"/>
      <c r="H287" s="4"/>
    </row>
    <row r="288">
      <c r="A288" s="6"/>
      <c r="B288" s="4"/>
      <c r="C288" s="4"/>
      <c r="D288" s="4"/>
      <c r="E288" s="4"/>
      <c r="F288" s="4"/>
      <c r="G288" s="4"/>
      <c r="H288" s="4"/>
    </row>
    <row r="289">
      <c r="A289" s="6"/>
      <c r="B289" s="4"/>
      <c r="C289" s="4"/>
      <c r="D289" s="4"/>
      <c r="E289" s="4"/>
      <c r="F289" s="4"/>
      <c r="G289" s="4"/>
      <c r="H289" s="4"/>
    </row>
    <row r="290">
      <c r="A290" s="6"/>
      <c r="B290" s="4"/>
      <c r="C290" s="4"/>
      <c r="D290" s="4"/>
      <c r="E290" s="4"/>
      <c r="F290" s="4"/>
      <c r="G290" s="4"/>
      <c r="H290" s="4"/>
    </row>
    <row r="291">
      <c r="A291" s="6"/>
      <c r="B291" s="4"/>
      <c r="C291" s="4"/>
      <c r="D291" s="4"/>
      <c r="E291" s="4"/>
      <c r="F291" s="4"/>
      <c r="G291" s="4"/>
      <c r="H291" s="4"/>
    </row>
    <row r="292">
      <c r="A292" s="6"/>
      <c r="B292" s="4"/>
      <c r="C292" s="4"/>
      <c r="D292" s="4"/>
      <c r="E292" s="4"/>
      <c r="F292" s="4"/>
      <c r="G292" s="4"/>
      <c r="H292" s="4"/>
    </row>
    <row r="293">
      <c r="A293" s="6"/>
      <c r="B293" s="4"/>
      <c r="C293" s="4"/>
      <c r="D293" s="4"/>
      <c r="E293" s="4"/>
      <c r="F293" s="4"/>
      <c r="G293" s="4"/>
      <c r="H293" s="4"/>
    </row>
    <row r="294">
      <c r="A294" s="6"/>
      <c r="B294" s="4"/>
      <c r="C294" s="4"/>
      <c r="D294" s="4"/>
      <c r="E294" s="4"/>
      <c r="F294" s="4"/>
      <c r="G294" s="4"/>
      <c r="H294" s="4"/>
    </row>
    <row r="295">
      <c r="A295" s="6"/>
      <c r="B295" s="4"/>
      <c r="C295" s="4"/>
      <c r="D295" s="4"/>
      <c r="E295" s="4"/>
      <c r="F295" s="4"/>
      <c r="G295" s="4"/>
      <c r="H295" s="4"/>
    </row>
    <row r="296">
      <c r="A296" s="6"/>
      <c r="B296" s="4"/>
      <c r="C296" s="4"/>
      <c r="D296" s="4"/>
      <c r="E296" s="4"/>
      <c r="F296" s="4"/>
      <c r="G296" s="4"/>
      <c r="H296" s="4"/>
    </row>
    <row r="297">
      <c r="A297" s="6"/>
      <c r="B297" s="4"/>
      <c r="C297" s="4"/>
      <c r="D297" s="4"/>
      <c r="E297" s="4"/>
      <c r="F297" s="4"/>
      <c r="G297" s="4"/>
      <c r="H297" s="4"/>
    </row>
    <row r="298">
      <c r="A298" s="6"/>
      <c r="B298" s="4"/>
      <c r="C298" s="4"/>
      <c r="D298" s="4"/>
      <c r="E298" s="4"/>
      <c r="F298" s="4"/>
      <c r="G298" s="4"/>
      <c r="H298" s="4"/>
    </row>
    <row r="299">
      <c r="A299" s="6"/>
      <c r="B299" s="4"/>
      <c r="C299" s="4"/>
      <c r="D299" s="4"/>
      <c r="E299" s="4"/>
      <c r="F299" s="4"/>
      <c r="G299" s="4"/>
      <c r="H299" s="4"/>
    </row>
    <row r="300">
      <c r="A300" s="6"/>
      <c r="B300" s="4"/>
      <c r="C300" s="4"/>
      <c r="D300" s="4"/>
      <c r="E300" s="4"/>
      <c r="F300" s="4"/>
      <c r="G300" s="4"/>
      <c r="H300" s="4"/>
    </row>
    <row r="301">
      <c r="A301" s="6"/>
      <c r="B301" s="4"/>
      <c r="C301" s="4"/>
      <c r="D301" s="4"/>
      <c r="E301" s="4"/>
      <c r="F301" s="4"/>
      <c r="G301" s="4"/>
      <c r="H301" s="4"/>
    </row>
    <row r="302">
      <c r="A302" s="6"/>
      <c r="B302" s="4"/>
      <c r="C302" s="4"/>
      <c r="D302" s="4"/>
      <c r="E302" s="4"/>
      <c r="F302" s="4"/>
      <c r="G302" s="4"/>
      <c r="H302" s="4"/>
    </row>
    <row r="303">
      <c r="A303" s="6"/>
      <c r="B303" s="4"/>
      <c r="C303" s="4"/>
      <c r="D303" s="4"/>
      <c r="E303" s="4"/>
      <c r="F303" s="4"/>
      <c r="G303" s="4"/>
      <c r="H303" s="4"/>
    </row>
    <row r="304">
      <c r="A304" s="6"/>
      <c r="B304" s="4"/>
      <c r="C304" s="4"/>
      <c r="D304" s="4"/>
      <c r="E304" s="4"/>
      <c r="F304" s="4"/>
      <c r="G304" s="4"/>
      <c r="H304" s="4"/>
    </row>
    <row r="305">
      <c r="A305" s="6"/>
      <c r="B305" s="4"/>
      <c r="C305" s="4"/>
      <c r="D305" s="4"/>
      <c r="E305" s="4"/>
      <c r="F305" s="4"/>
      <c r="G305" s="4"/>
      <c r="H305" s="4"/>
    </row>
    <row r="306">
      <c r="A306" s="6"/>
      <c r="B306" s="4"/>
      <c r="C306" s="4"/>
      <c r="D306" s="4"/>
      <c r="E306" s="4"/>
      <c r="F306" s="4"/>
      <c r="G306" s="4"/>
      <c r="H306" s="4"/>
    </row>
    <row r="307">
      <c r="A307" s="6"/>
      <c r="B307" s="4"/>
      <c r="C307" s="4"/>
      <c r="D307" s="4"/>
      <c r="E307" s="4"/>
      <c r="F307" s="4"/>
      <c r="G307" s="4"/>
      <c r="H307" s="4"/>
    </row>
    <row r="308">
      <c r="A308" s="6"/>
      <c r="B308" s="4"/>
      <c r="C308" s="4"/>
      <c r="D308" s="4"/>
      <c r="E308" s="4"/>
      <c r="F308" s="4"/>
      <c r="G308" s="4"/>
      <c r="H308" s="4"/>
    </row>
    <row r="309">
      <c r="A309" s="6"/>
      <c r="B309" s="4"/>
      <c r="C309" s="4"/>
      <c r="D309" s="4"/>
      <c r="E309" s="4"/>
      <c r="F309" s="4"/>
      <c r="G309" s="4"/>
      <c r="H309" s="4"/>
    </row>
    <row r="310">
      <c r="A310" s="6"/>
      <c r="B310" s="4"/>
      <c r="C310" s="4"/>
      <c r="D310" s="4"/>
      <c r="E310" s="4"/>
      <c r="F310" s="4"/>
      <c r="G310" s="4"/>
      <c r="H310" s="4"/>
    </row>
    <row r="311">
      <c r="A311" s="6"/>
      <c r="B311" s="4"/>
      <c r="C311" s="4"/>
      <c r="D311" s="4"/>
      <c r="E311" s="4"/>
      <c r="F311" s="4"/>
      <c r="G311" s="4"/>
      <c r="H311" s="4"/>
    </row>
    <row r="312">
      <c r="A312" s="6"/>
      <c r="B312" s="4"/>
      <c r="C312" s="4"/>
      <c r="D312" s="4"/>
      <c r="E312" s="4"/>
      <c r="F312" s="4"/>
      <c r="G312" s="4"/>
      <c r="H312" s="4"/>
    </row>
    <row r="313">
      <c r="A313" s="6"/>
      <c r="B313" s="4"/>
      <c r="C313" s="4"/>
      <c r="D313" s="4"/>
      <c r="E313" s="4"/>
      <c r="F313" s="4"/>
      <c r="G313" s="4"/>
      <c r="H313" s="4"/>
    </row>
    <row r="314">
      <c r="A314" s="6"/>
      <c r="B314" s="4"/>
      <c r="C314" s="4"/>
      <c r="D314" s="4"/>
      <c r="E314" s="4"/>
      <c r="F314" s="4"/>
      <c r="G314" s="4"/>
      <c r="H314" s="4"/>
    </row>
    <row r="315">
      <c r="A315" s="6"/>
      <c r="B315" s="4"/>
      <c r="C315" s="4"/>
      <c r="D315" s="4"/>
      <c r="E315" s="4"/>
      <c r="F315" s="4"/>
      <c r="G315" s="4"/>
      <c r="H315" s="4"/>
    </row>
    <row r="316">
      <c r="A316" s="6"/>
      <c r="B316" s="4"/>
      <c r="C316" s="4"/>
      <c r="D316" s="4"/>
      <c r="E316" s="4"/>
      <c r="F316" s="4"/>
      <c r="G316" s="4"/>
      <c r="H316" s="4"/>
    </row>
    <row r="317">
      <c r="A317" s="6"/>
      <c r="B317" s="4"/>
      <c r="C317" s="4"/>
      <c r="D317" s="4"/>
      <c r="E317" s="4"/>
      <c r="F317" s="4"/>
      <c r="G317" s="4"/>
      <c r="H317" s="4"/>
    </row>
    <row r="318">
      <c r="A318" s="6"/>
      <c r="B318" s="4"/>
      <c r="C318" s="4"/>
      <c r="D318" s="4"/>
      <c r="E318" s="4"/>
      <c r="F318" s="4"/>
      <c r="G318" s="4"/>
      <c r="H318" s="4"/>
    </row>
    <row r="319">
      <c r="A319" s="6"/>
      <c r="B319" s="4"/>
      <c r="C319" s="4"/>
      <c r="D319" s="4"/>
      <c r="E319" s="4"/>
      <c r="F319" s="4"/>
      <c r="G319" s="4"/>
      <c r="H319" s="4"/>
    </row>
    <row r="320">
      <c r="A320" s="6"/>
      <c r="B320" s="4"/>
      <c r="C320" s="4"/>
      <c r="D320" s="4"/>
      <c r="E320" s="4"/>
      <c r="F320" s="4"/>
      <c r="G320" s="4"/>
      <c r="H320" s="4"/>
    </row>
    <row r="321">
      <c r="A321" s="6"/>
      <c r="B321" s="4"/>
      <c r="C321" s="4"/>
      <c r="D321" s="4"/>
      <c r="E321" s="4"/>
      <c r="F321" s="4"/>
      <c r="G321" s="4"/>
      <c r="H321" s="4"/>
    </row>
    <row r="322">
      <c r="A322" s="6"/>
      <c r="B322" s="4"/>
      <c r="C322" s="4"/>
      <c r="D322" s="4"/>
      <c r="E322" s="4"/>
      <c r="F322" s="4"/>
      <c r="G322" s="4"/>
      <c r="H322" s="4"/>
    </row>
    <row r="323">
      <c r="A323" s="6"/>
      <c r="B323" s="4"/>
      <c r="C323" s="4"/>
      <c r="D323" s="4"/>
      <c r="E323" s="4"/>
      <c r="F323" s="4"/>
      <c r="G323" s="4"/>
      <c r="H323" s="4"/>
    </row>
    <row r="324">
      <c r="A324" s="6"/>
      <c r="B324" s="4"/>
      <c r="C324" s="4"/>
      <c r="D324" s="4"/>
      <c r="E324" s="4"/>
      <c r="F324" s="4"/>
      <c r="G324" s="4"/>
      <c r="H324" s="4"/>
    </row>
    <row r="325">
      <c r="A325" s="6"/>
      <c r="B325" s="4"/>
      <c r="C325" s="4"/>
      <c r="D325" s="4"/>
      <c r="E325" s="4"/>
      <c r="F325" s="4"/>
      <c r="G325" s="4"/>
      <c r="H325" s="4"/>
    </row>
    <row r="326">
      <c r="A326" s="6"/>
      <c r="B326" s="4"/>
      <c r="C326" s="4"/>
      <c r="D326" s="4"/>
      <c r="E326" s="4"/>
      <c r="F326" s="4"/>
      <c r="G326" s="4"/>
      <c r="H326" s="4"/>
    </row>
    <row r="327">
      <c r="A327" s="6"/>
      <c r="B327" s="4"/>
      <c r="C327" s="4"/>
      <c r="D327" s="4"/>
      <c r="E327" s="4"/>
      <c r="F327" s="4"/>
      <c r="G327" s="4"/>
      <c r="H327" s="4"/>
    </row>
    <row r="328">
      <c r="A328" s="6"/>
      <c r="B328" s="4"/>
      <c r="C328" s="4"/>
      <c r="D328" s="4"/>
      <c r="E328" s="4"/>
      <c r="F328" s="4"/>
      <c r="G328" s="4"/>
      <c r="H328" s="4"/>
    </row>
    <row r="329">
      <c r="A329" s="6"/>
      <c r="B329" s="4"/>
      <c r="C329" s="4"/>
      <c r="D329" s="4"/>
      <c r="E329" s="4"/>
      <c r="F329" s="4"/>
      <c r="G329" s="4"/>
      <c r="H329" s="4"/>
    </row>
    <row r="330">
      <c r="A330" s="6"/>
      <c r="B330" s="4"/>
      <c r="C330" s="4"/>
      <c r="D330" s="4"/>
      <c r="E330" s="4"/>
      <c r="F330" s="4"/>
      <c r="G330" s="4"/>
      <c r="H330" s="4"/>
    </row>
    <row r="331">
      <c r="A331" s="6"/>
      <c r="B331" s="4"/>
      <c r="C331" s="4"/>
      <c r="D331" s="4"/>
      <c r="E331" s="4"/>
      <c r="F331" s="4"/>
      <c r="G331" s="4"/>
      <c r="H331" s="4"/>
    </row>
    <row r="332">
      <c r="A332" s="6"/>
      <c r="B332" s="4"/>
      <c r="C332" s="4"/>
      <c r="D332" s="4"/>
      <c r="E332" s="4"/>
      <c r="F332" s="4"/>
      <c r="G332" s="4"/>
      <c r="H332" s="4"/>
    </row>
    <row r="333">
      <c r="A333" s="6"/>
      <c r="B333" s="4"/>
      <c r="C333" s="4"/>
      <c r="D333" s="4"/>
      <c r="E333" s="4"/>
      <c r="F333" s="4"/>
      <c r="G333" s="4"/>
      <c r="H333" s="4"/>
    </row>
    <row r="334">
      <c r="A334" s="6"/>
      <c r="B334" s="4"/>
      <c r="C334" s="4"/>
      <c r="D334" s="4"/>
      <c r="E334" s="4"/>
      <c r="F334" s="4"/>
      <c r="G334" s="4"/>
      <c r="H334" s="4"/>
    </row>
    <row r="335">
      <c r="A335" s="6"/>
      <c r="B335" s="4"/>
      <c r="C335" s="4"/>
      <c r="D335" s="4"/>
      <c r="E335" s="4"/>
      <c r="F335" s="4"/>
      <c r="G335" s="4"/>
      <c r="H335" s="4"/>
    </row>
    <row r="336">
      <c r="A336" s="6"/>
      <c r="B336" s="4"/>
      <c r="C336" s="4"/>
      <c r="D336" s="4"/>
      <c r="E336" s="4"/>
      <c r="F336" s="4"/>
      <c r="G336" s="4"/>
      <c r="H336" s="4"/>
    </row>
    <row r="337">
      <c r="A337" s="6"/>
      <c r="B337" s="4"/>
      <c r="C337" s="4"/>
      <c r="D337" s="4"/>
      <c r="E337" s="4"/>
      <c r="F337" s="4"/>
      <c r="G337" s="4"/>
      <c r="H337" s="4"/>
    </row>
    <row r="338">
      <c r="A338" s="6"/>
      <c r="B338" s="4"/>
      <c r="C338" s="4"/>
      <c r="D338" s="4"/>
      <c r="E338" s="4"/>
      <c r="F338" s="4"/>
      <c r="G338" s="4"/>
      <c r="H338" s="4"/>
    </row>
    <row r="339">
      <c r="A339" s="6"/>
      <c r="B339" s="4"/>
      <c r="C339" s="4"/>
      <c r="D339" s="4"/>
      <c r="E339" s="4"/>
      <c r="F339" s="4"/>
      <c r="G339" s="4"/>
      <c r="H339" s="4"/>
    </row>
    <row r="340">
      <c r="A340" s="6"/>
      <c r="B340" s="4"/>
      <c r="C340" s="4"/>
      <c r="D340" s="4"/>
      <c r="E340" s="4"/>
      <c r="F340" s="4"/>
      <c r="G340" s="4"/>
      <c r="H340" s="4"/>
    </row>
    <row r="341">
      <c r="A341" s="6"/>
      <c r="B341" s="4"/>
      <c r="C341" s="4"/>
      <c r="D341" s="4"/>
      <c r="E341" s="4"/>
      <c r="F341" s="4"/>
      <c r="G341" s="4"/>
      <c r="H341" s="4"/>
    </row>
    <row r="342">
      <c r="A342" s="6"/>
      <c r="B342" s="4"/>
      <c r="C342" s="4"/>
      <c r="D342" s="4"/>
      <c r="E342" s="4"/>
      <c r="F342" s="4"/>
      <c r="G342" s="4"/>
      <c r="H342" s="4"/>
    </row>
    <row r="343">
      <c r="A343" s="6"/>
      <c r="B343" s="4"/>
      <c r="C343" s="4"/>
      <c r="D343" s="4"/>
      <c r="E343" s="4"/>
      <c r="F343" s="4"/>
      <c r="G343" s="4"/>
      <c r="H343" s="4"/>
    </row>
    <row r="344">
      <c r="A344" s="6"/>
      <c r="B344" s="4"/>
      <c r="C344" s="4"/>
      <c r="D344" s="4"/>
      <c r="E344" s="4"/>
      <c r="F344" s="4"/>
      <c r="G344" s="4"/>
      <c r="H344" s="4"/>
    </row>
    <row r="345">
      <c r="A345" s="6"/>
      <c r="B345" s="4"/>
      <c r="C345" s="4"/>
      <c r="D345" s="4"/>
      <c r="E345" s="4"/>
      <c r="F345" s="4"/>
      <c r="G345" s="4"/>
      <c r="H345" s="4"/>
    </row>
    <row r="346">
      <c r="A346" s="6"/>
      <c r="B346" s="4"/>
      <c r="C346" s="4"/>
      <c r="D346" s="4"/>
      <c r="E346" s="4"/>
      <c r="F346" s="4"/>
      <c r="G346" s="4"/>
      <c r="H346" s="4"/>
    </row>
    <row r="347">
      <c r="A347" s="6"/>
      <c r="B347" s="4"/>
      <c r="C347" s="4"/>
      <c r="D347" s="4"/>
      <c r="E347" s="4"/>
      <c r="F347" s="4"/>
      <c r="G347" s="4"/>
      <c r="H347" s="4"/>
    </row>
    <row r="348">
      <c r="A348" s="6"/>
      <c r="B348" s="4"/>
      <c r="C348" s="4"/>
      <c r="D348" s="4"/>
      <c r="E348" s="4"/>
      <c r="F348" s="4"/>
      <c r="G348" s="4"/>
      <c r="H348" s="4"/>
    </row>
    <row r="349">
      <c r="A349" s="6"/>
      <c r="B349" s="4"/>
      <c r="C349" s="4"/>
      <c r="D349" s="4"/>
      <c r="E349" s="4"/>
      <c r="F349" s="4"/>
      <c r="G349" s="4"/>
      <c r="H349" s="4"/>
    </row>
    <row r="350">
      <c r="A350" s="6"/>
      <c r="B350" s="4"/>
      <c r="C350" s="4"/>
      <c r="D350" s="4"/>
      <c r="E350" s="4"/>
      <c r="F350" s="4"/>
      <c r="G350" s="4"/>
      <c r="H350" s="4"/>
    </row>
    <row r="351">
      <c r="A351" s="6"/>
      <c r="B351" s="4"/>
      <c r="C351" s="4"/>
      <c r="D351" s="4"/>
      <c r="E351" s="4"/>
      <c r="F351" s="4"/>
      <c r="G351" s="4"/>
      <c r="H351" s="4"/>
    </row>
    <row r="352">
      <c r="A352" s="6"/>
      <c r="B352" s="4"/>
      <c r="C352" s="4"/>
      <c r="D352" s="4"/>
      <c r="E352" s="4"/>
      <c r="F352" s="4"/>
      <c r="G352" s="4"/>
      <c r="H352" s="4"/>
    </row>
    <row r="353">
      <c r="A353" s="6"/>
      <c r="B353" s="4"/>
      <c r="C353" s="4"/>
      <c r="D353" s="4"/>
      <c r="E353" s="4"/>
      <c r="F353" s="4"/>
      <c r="G353" s="4"/>
      <c r="H353" s="4"/>
    </row>
    <row r="354">
      <c r="A354" s="6"/>
      <c r="B354" s="4"/>
      <c r="C354" s="4"/>
      <c r="D354" s="4"/>
      <c r="E354" s="4"/>
      <c r="F354" s="4"/>
      <c r="G354" s="4"/>
      <c r="H354" s="4"/>
    </row>
    <row r="355">
      <c r="A355" s="6"/>
      <c r="B355" s="4"/>
      <c r="C355" s="4"/>
      <c r="D355" s="4"/>
      <c r="E355" s="4"/>
      <c r="F355" s="4"/>
      <c r="G355" s="4"/>
      <c r="H355" s="4"/>
    </row>
    <row r="356">
      <c r="A356" s="6"/>
      <c r="B356" s="4"/>
      <c r="C356" s="4"/>
      <c r="D356" s="4"/>
      <c r="E356" s="4"/>
      <c r="F356" s="4"/>
      <c r="G356" s="4"/>
      <c r="H356" s="4"/>
    </row>
    <row r="357">
      <c r="A357" s="6"/>
      <c r="B357" s="4"/>
      <c r="C357" s="4"/>
      <c r="D357" s="4"/>
      <c r="E357" s="4"/>
      <c r="F357" s="4"/>
      <c r="G357" s="4"/>
      <c r="H357" s="4"/>
    </row>
    <row r="358">
      <c r="A358" s="6"/>
      <c r="B358" s="4"/>
      <c r="C358" s="4"/>
      <c r="D358" s="4"/>
      <c r="E358" s="4"/>
      <c r="F358" s="4"/>
      <c r="G358" s="4"/>
      <c r="H358" s="4"/>
    </row>
    <row r="359">
      <c r="A359" s="6"/>
      <c r="B359" s="4"/>
      <c r="C359" s="4"/>
      <c r="D359" s="4"/>
      <c r="E359" s="4"/>
      <c r="F359" s="4"/>
      <c r="G359" s="4"/>
      <c r="H359" s="4"/>
    </row>
    <row r="360">
      <c r="A360" s="6"/>
      <c r="B360" s="4"/>
      <c r="C360" s="4"/>
      <c r="D360" s="4"/>
      <c r="E360" s="4"/>
      <c r="F360" s="4"/>
      <c r="G360" s="4"/>
      <c r="H360" s="4"/>
    </row>
    <row r="361">
      <c r="A361" s="6"/>
      <c r="B361" s="4"/>
      <c r="C361" s="4"/>
      <c r="D361" s="4"/>
      <c r="E361" s="4"/>
      <c r="F361" s="4"/>
      <c r="G361" s="4"/>
      <c r="H361" s="4"/>
    </row>
    <row r="362">
      <c r="A362" s="6"/>
      <c r="B362" s="4"/>
      <c r="C362" s="4"/>
      <c r="D362" s="4"/>
      <c r="E362" s="4"/>
      <c r="F362" s="4"/>
      <c r="G362" s="4"/>
      <c r="H362" s="4"/>
    </row>
    <row r="363">
      <c r="A363" s="6"/>
      <c r="B363" s="4"/>
      <c r="C363" s="4"/>
      <c r="D363" s="4"/>
      <c r="E363" s="4"/>
      <c r="F363" s="4"/>
      <c r="G363" s="4"/>
      <c r="H363" s="4"/>
    </row>
    <row r="364">
      <c r="A364" s="6"/>
      <c r="B364" s="4"/>
      <c r="C364" s="4"/>
      <c r="D364" s="4"/>
      <c r="E364" s="4"/>
      <c r="F364" s="4"/>
      <c r="G364" s="4"/>
      <c r="H364" s="4"/>
    </row>
    <row r="365">
      <c r="A365" s="6"/>
      <c r="B365" s="4"/>
      <c r="C365" s="4"/>
      <c r="D365" s="4"/>
      <c r="E365" s="4"/>
      <c r="F365" s="4"/>
      <c r="G365" s="4"/>
      <c r="H365" s="4"/>
    </row>
    <row r="366">
      <c r="A366" s="6"/>
      <c r="B366" s="4"/>
      <c r="C366" s="4"/>
      <c r="D366" s="4"/>
      <c r="E366" s="4"/>
      <c r="F366" s="4"/>
      <c r="G366" s="4"/>
      <c r="H366" s="4"/>
    </row>
    <row r="367">
      <c r="A367" s="6"/>
      <c r="B367" s="4"/>
      <c r="C367" s="4"/>
      <c r="D367" s="4"/>
      <c r="E367" s="4"/>
      <c r="F367" s="4"/>
      <c r="G367" s="4"/>
      <c r="H367" s="4"/>
    </row>
    <row r="368">
      <c r="A368" s="6"/>
      <c r="B368" s="4"/>
      <c r="C368" s="4"/>
      <c r="D368" s="4"/>
      <c r="E368" s="4"/>
      <c r="F368" s="4"/>
      <c r="G368" s="4"/>
      <c r="H368" s="4"/>
    </row>
    <row r="369">
      <c r="A369" s="6"/>
      <c r="B369" s="4"/>
      <c r="C369" s="4"/>
      <c r="D369" s="4"/>
      <c r="E369" s="4"/>
      <c r="F369" s="4"/>
      <c r="G369" s="4"/>
      <c r="H369" s="4"/>
    </row>
    <row r="370">
      <c r="A370" s="6"/>
      <c r="B370" s="4"/>
      <c r="C370" s="4"/>
      <c r="D370" s="4"/>
      <c r="E370" s="4"/>
      <c r="F370" s="4"/>
      <c r="G370" s="4"/>
      <c r="H370" s="4"/>
    </row>
    <row r="371">
      <c r="A371" s="6"/>
      <c r="B371" s="4"/>
      <c r="C371" s="4"/>
      <c r="D371" s="4"/>
      <c r="E371" s="4"/>
      <c r="F371" s="4"/>
      <c r="G371" s="4"/>
      <c r="H371" s="4"/>
    </row>
    <row r="372">
      <c r="A372" s="6"/>
      <c r="B372" s="4"/>
      <c r="C372" s="4"/>
      <c r="D372" s="4"/>
      <c r="E372" s="4"/>
      <c r="F372" s="4"/>
      <c r="G372" s="4"/>
      <c r="H372" s="4"/>
    </row>
    <row r="373">
      <c r="A373" s="6"/>
      <c r="B373" s="4"/>
      <c r="C373" s="4"/>
      <c r="D373" s="4"/>
      <c r="E373" s="4"/>
      <c r="F373" s="4"/>
      <c r="G373" s="4"/>
      <c r="H373" s="4"/>
    </row>
    <row r="374">
      <c r="A374" s="6"/>
      <c r="B374" s="4"/>
      <c r="C374" s="4"/>
      <c r="D374" s="4"/>
      <c r="E374" s="4"/>
      <c r="F374" s="4"/>
      <c r="G374" s="4"/>
      <c r="H374" s="4"/>
    </row>
    <row r="375">
      <c r="A375" s="6"/>
      <c r="B375" s="4"/>
      <c r="C375" s="4"/>
      <c r="D375" s="4"/>
      <c r="E375" s="4"/>
      <c r="F375" s="4"/>
      <c r="G375" s="4"/>
      <c r="H375" s="4"/>
    </row>
    <row r="376">
      <c r="A376" s="6"/>
      <c r="B376" s="4"/>
      <c r="C376" s="4"/>
      <c r="D376" s="4"/>
      <c r="E376" s="4"/>
      <c r="F376" s="4"/>
      <c r="G376" s="4"/>
      <c r="H376" s="4"/>
    </row>
    <row r="377">
      <c r="A377" s="6"/>
      <c r="B377" s="4"/>
      <c r="C377" s="4"/>
      <c r="D377" s="4"/>
      <c r="E377" s="4"/>
      <c r="F377" s="4"/>
      <c r="G377" s="4"/>
      <c r="H377" s="4"/>
    </row>
    <row r="378">
      <c r="A378" s="6"/>
      <c r="B378" s="4"/>
      <c r="C378" s="4"/>
      <c r="D378" s="4"/>
      <c r="E378" s="4"/>
      <c r="F378" s="4"/>
      <c r="G378" s="4"/>
      <c r="H378" s="4"/>
    </row>
    <row r="379">
      <c r="A379" s="6"/>
      <c r="B379" s="4"/>
      <c r="C379" s="4"/>
      <c r="D379" s="4"/>
      <c r="E379" s="4"/>
      <c r="F379" s="4"/>
      <c r="G379" s="4"/>
      <c r="H379" s="4"/>
    </row>
    <row r="380">
      <c r="A380" s="6"/>
      <c r="B380" s="4"/>
      <c r="C380" s="4"/>
      <c r="D380" s="4"/>
      <c r="E380" s="4"/>
      <c r="F380" s="4"/>
      <c r="G380" s="4"/>
      <c r="H380" s="4"/>
    </row>
    <row r="381">
      <c r="A381" s="6"/>
      <c r="B381" s="4"/>
      <c r="C381" s="4"/>
      <c r="D381" s="4"/>
      <c r="E381" s="4"/>
      <c r="F381" s="4"/>
      <c r="G381" s="4"/>
      <c r="H381" s="4"/>
    </row>
    <row r="382">
      <c r="A382" s="6"/>
      <c r="B382" s="4"/>
      <c r="C382" s="4"/>
      <c r="D382" s="4"/>
      <c r="E382" s="4"/>
      <c r="F382" s="4"/>
      <c r="G382" s="4"/>
      <c r="H382" s="4"/>
    </row>
    <row r="383">
      <c r="A383" s="6"/>
      <c r="B383" s="4"/>
      <c r="C383" s="4"/>
      <c r="D383" s="4"/>
      <c r="E383" s="4"/>
      <c r="F383" s="4"/>
      <c r="G383" s="4"/>
      <c r="H383" s="4"/>
    </row>
    <row r="384">
      <c r="A384" s="6"/>
      <c r="B384" s="4"/>
      <c r="C384" s="4"/>
      <c r="D384" s="4"/>
      <c r="E384" s="4"/>
      <c r="F384" s="4"/>
      <c r="G384" s="4"/>
      <c r="H384" s="4"/>
    </row>
    <row r="385">
      <c r="A385" s="6"/>
      <c r="B385" s="4"/>
      <c r="C385" s="4"/>
      <c r="D385" s="4"/>
      <c r="E385" s="4"/>
      <c r="F385" s="4"/>
      <c r="G385" s="4"/>
      <c r="H385" s="4"/>
    </row>
    <row r="386">
      <c r="A386" s="6"/>
      <c r="B386" s="4"/>
      <c r="C386" s="4"/>
      <c r="D386" s="4"/>
      <c r="E386" s="4"/>
      <c r="F386" s="4"/>
      <c r="G386" s="4"/>
      <c r="H386" s="4"/>
    </row>
    <row r="387">
      <c r="A387" s="6"/>
      <c r="B387" s="4"/>
      <c r="C387" s="4"/>
      <c r="D387" s="4"/>
      <c r="E387" s="4"/>
      <c r="F387" s="4"/>
      <c r="G387" s="4"/>
      <c r="H387" s="4"/>
    </row>
    <row r="388">
      <c r="A388" s="6"/>
      <c r="B388" s="4"/>
      <c r="C388" s="4"/>
      <c r="D388" s="4"/>
      <c r="E388" s="4"/>
      <c r="F388" s="4"/>
      <c r="G388" s="4"/>
      <c r="H388" s="4"/>
    </row>
    <row r="389">
      <c r="A389" s="6"/>
      <c r="B389" s="4"/>
      <c r="C389" s="4"/>
      <c r="D389" s="4"/>
      <c r="E389" s="4"/>
      <c r="F389" s="4"/>
      <c r="G389" s="4"/>
      <c r="H389" s="4"/>
    </row>
    <row r="390">
      <c r="A390" s="6"/>
      <c r="B390" s="4"/>
      <c r="C390" s="4"/>
      <c r="D390" s="4"/>
      <c r="E390" s="4"/>
      <c r="F390" s="4"/>
      <c r="G390" s="4"/>
      <c r="H390" s="4"/>
    </row>
    <row r="391">
      <c r="A391" s="6"/>
      <c r="B391" s="4"/>
      <c r="C391" s="4"/>
      <c r="D391" s="4"/>
      <c r="E391" s="4"/>
      <c r="F391" s="4"/>
      <c r="G391" s="4"/>
      <c r="H391" s="4"/>
    </row>
    <row r="392">
      <c r="A392" s="6"/>
      <c r="B392" s="4"/>
      <c r="C392" s="4"/>
      <c r="D392" s="4"/>
      <c r="E392" s="4"/>
      <c r="F392" s="4"/>
      <c r="G392" s="4"/>
      <c r="H392" s="4"/>
    </row>
    <row r="393">
      <c r="A393" s="6"/>
      <c r="B393" s="4"/>
      <c r="C393" s="4"/>
      <c r="D393" s="4"/>
      <c r="E393" s="4"/>
      <c r="F393" s="4"/>
      <c r="G393" s="4"/>
      <c r="H393" s="4"/>
    </row>
    <row r="394">
      <c r="A394" s="6"/>
      <c r="B394" s="4"/>
      <c r="C394" s="4"/>
      <c r="D394" s="4"/>
      <c r="E394" s="4"/>
      <c r="F394" s="4"/>
      <c r="G394" s="4"/>
      <c r="H394" s="4"/>
    </row>
    <row r="395">
      <c r="A395" s="6"/>
      <c r="B395" s="4"/>
      <c r="C395" s="4"/>
      <c r="D395" s="4"/>
      <c r="E395" s="4"/>
      <c r="F395" s="4"/>
      <c r="G395" s="4"/>
      <c r="H395" s="4"/>
    </row>
    <row r="396">
      <c r="A396" s="6"/>
      <c r="B396" s="4"/>
      <c r="C396" s="4"/>
      <c r="D396" s="4"/>
      <c r="E396" s="4"/>
      <c r="F396" s="4"/>
      <c r="G396" s="4"/>
      <c r="H396" s="4"/>
    </row>
    <row r="397">
      <c r="A397" s="6"/>
      <c r="B397" s="4"/>
      <c r="C397" s="4"/>
      <c r="D397" s="4"/>
      <c r="E397" s="4"/>
      <c r="F397" s="4"/>
      <c r="G397" s="4"/>
      <c r="H397" s="4"/>
    </row>
    <row r="398">
      <c r="A398" s="6"/>
      <c r="B398" s="4"/>
      <c r="C398" s="4"/>
      <c r="D398" s="4"/>
      <c r="E398" s="4"/>
      <c r="F398" s="4"/>
      <c r="G398" s="4"/>
      <c r="H398" s="4"/>
    </row>
    <row r="399">
      <c r="A399" s="6"/>
      <c r="B399" s="4"/>
      <c r="C399" s="4"/>
      <c r="D399" s="4"/>
      <c r="E399" s="4"/>
      <c r="F399" s="4"/>
      <c r="G399" s="4"/>
      <c r="H399" s="4"/>
    </row>
    <row r="400">
      <c r="A400" s="6"/>
      <c r="B400" s="4"/>
      <c r="C400" s="4"/>
      <c r="D400" s="4"/>
      <c r="E400" s="4"/>
      <c r="F400" s="4"/>
      <c r="G400" s="4"/>
      <c r="H400" s="4"/>
    </row>
    <row r="401">
      <c r="A401" s="6"/>
      <c r="B401" s="4"/>
      <c r="C401" s="4"/>
      <c r="D401" s="4"/>
      <c r="E401" s="4"/>
      <c r="F401" s="4"/>
      <c r="G401" s="4"/>
      <c r="H401" s="4"/>
    </row>
    <row r="402">
      <c r="A402" s="6"/>
      <c r="B402" s="4"/>
      <c r="C402" s="4"/>
      <c r="D402" s="4"/>
      <c r="E402" s="4"/>
      <c r="F402" s="4"/>
      <c r="G402" s="4"/>
      <c r="H402" s="4"/>
    </row>
    <row r="403">
      <c r="A403" s="6"/>
      <c r="B403" s="4"/>
      <c r="C403" s="4"/>
      <c r="D403" s="4"/>
      <c r="E403" s="4"/>
      <c r="F403" s="4"/>
      <c r="G403" s="4"/>
      <c r="H403" s="4"/>
    </row>
    <row r="404">
      <c r="A404" s="6"/>
      <c r="B404" s="4"/>
      <c r="C404" s="4"/>
      <c r="D404" s="4"/>
      <c r="E404" s="4"/>
      <c r="F404" s="4"/>
      <c r="G404" s="4"/>
      <c r="H404" s="4"/>
    </row>
    <row r="405">
      <c r="A405" s="6"/>
      <c r="B405" s="4"/>
      <c r="C405" s="4"/>
      <c r="D405" s="4"/>
      <c r="E405" s="4"/>
      <c r="F405" s="4"/>
      <c r="G405" s="4"/>
      <c r="H405" s="4"/>
    </row>
    <row r="406">
      <c r="A406" s="6"/>
      <c r="B406" s="4"/>
      <c r="C406" s="4"/>
      <c r="D406" s="4"/>
      <c r="E406" s="4"/>
      <c r="F406" s="4"/>
      <c r="G406" s="4"/>
      <c r="H406" s="4"/>
    </row>
    <row r="407">
      <c r="A407" s="6"/>
      <c r="B407" s="4"/>
      <c r="C407" s="4"/>
      <c r="D407" s="4"/>
      <c r="E407" s="4"/>
      <c r="F407" s="4"/>
      <c r="G407" s="4"/>
      <c r="H407" s="4"/>
    </row>
    <row r="408">
      <c r="A408" s="6"/>
      <c r="B408" s="4"/>
      <c r="C408" s="4"/>
      <c r="D408" s="4"/>
      <c r="E408" s="4"/>
      <c r="F408" s="4"/>
      <c r="G408" s="4"/>
      <c r="H408" s="4"/>
    </row>
    <row r="409">
      <c r="A409" s="6"/>
      <c r="B409" s="4"/>
      <c r="C409" s="4"/>
      <c r="D409" s="4"/>
      <c r="E409" s="4"/>
      <c r="F409" s="4"/>
      <c r="G409" s="4"/>
      <c r="H409" s="4"/>
    </row>
    <row r="410">
      <c r="A410" s="6"/>
      <c r="B410" s="4"/>
      <c r="C410" s="4"/>
      <c r="D410" s="4"/>
      <c r="E410" s="4"/>
      <c r="F410" s="4"/>
      <c r="G410" s="4"/>
      <c r="H410" s="4"/>
    </row>
    <row r="411">
      <c r="A411" s="6"/>
      <c r="B411" s="4"/>
      <c r="C411" s="4"/>
      <c r="D411" s="4"/>
      <c r="E411" s="4"/>
      <c r="F411" s="4"/>
      <c r="G411" s="4"/>
      <c r="H411" s="4"/>
    </row>
    <row r="412">
      <c r="A412" s="6"/>
      <c r="B412" s="4"/>
      <c r="C412" s="4"/>
      <c r="D412" s="4"/>
      <c r="E412" s="4"/>
      <c r="F412" s="4"/>
      <c r="G412" s="4"/>
      <c r="H412" s="4"/>
    </row>
    <row r="413">
      <c r="A413" s="6"/>
      <c r="B413" s="4"/>
      <c r="C413" s="4"/>
      <c r="D413" s="4"/>
      <c r="E413" s="4"/>
      <c r="F413" s="4"/>
      <c r="G413" s="4"/>
      <c r="H413" s="4"/>
    </row>
    <row r="414">
      <c r="A414" s="6"/>
      <c r="B414" s="4"/>
      <c r="C414" s="4"/>
      <c r="D414" s="4"/>
      <c r="E414" s="4"/>
      <c r="F414" s="4"/>
      <c r="G414" s="4"/>
      <c r="H414" s="4"/>
    </row>
    <row r="415">
      <c r="A415" s="6"/>
      <c r="B415" s="4"/>
      <c r="C415" s="4"/>
      <c r="D415" s="4"/>
      <c r="E415" s="4"/>
      <c r="F415" s="4"/>
      <c r="G415" s="4"/>
      <c r="H415" s="4"/>
    </row>
    <row r="416">
      <c r="A416" s="6"/>
      <c r="B416" s="4"/>
      <c r="C416" s="4"/>
      <c r="D416" s="4"/>
      <c r="E416" s="4"/>
      <c r="F416" s="4"/>
      <c r="G416" s="4"/>
      <c r="H416" s="4"/>
    </row>
    <row r="417">
      <c r="A417" s="6"/>
      <c r="B417" s="4"/>
      <c r="C417" s="4"/>
      <c r="D417" s="4"/>
      <c r="E417" s="4"/>
      <c r="F417" s="4"/>
      <c r="G417" s="4"/>
      <c r="H417" s="4"/>
    </row>
    <row r="418">
      <c r="A418" s="6"/>
      <c r="B418" s="4"/>
      <c r="C418" s="4"/>
      <c r="D418" s="4"/>
      <c r="E418" s="4"/>
      <c r="F418" s="4"/>
      <c r="G418" s="4"/>
      <c r="H418" s="4"/>
    </row>
    <row r="419">
      <c r="A419" s="6"/>
      <c r="B419" s="4"/>
      <c r="C419" s="4"/>
      <c r="D419" s="4"/>
      <c r="E419" s="4"/>
      <c r="F419" s="4"/>
      <c r="G419" s="4"/>
      <c r="H419" s="4"/>
    </row>
    <row r="420">
      <c r="A420" s="6"/>
      <c r="B420" s="4"/>
      <c r="C420" s="4"/>
      <c r="D420" s="4"/>
      <c r="E420" s="4"/>
      <c r="F420" s="4"/>
      <c r="G420" s="4"/>
      <c r="H420" s="4"/>
    </row>
    <row r="421">
      <c r="A421" s="6"/>
      <c r="B421" s="4"/>
      <c r="C421" s="4"/>
      <c r="D421" s="4"/>
      <c r="E421" s="4"/>
      <c r="F421" s="4"/>
      <c r="G421" s="4"/>
      <c r="H421" s="4"/>
    </row>
    <row r="422">
      <c r="A422" s="6"/>
      <c r="B422" s="4"/>
      <c r="C422" s="4"/>
      <c r="D422" s="4"/>
      <c r="E422" s="4"/>
      <c r="F422" s="4"/>
      <c r="G422" s="4"/>
      <c r="H422" s="4"/>
    </row>
    <row r="423">
      <c r="A423" s="6"/>
      <c r="B423" s="4"/>
      <c r="C423" s="4"/>
      <c r="D423" s="4"/>
      <c r="E423" s="4"/>
      <c r="F423" s="4"/>
      <c r="G423" s="4"/>
      <c r="H423" s="4"/>
    </row>
    <row r="424">
      <c r="A424" s="6"/>
      <c r="B424" s="4"/>
      <c r="C424" s="4"/>
      <c r="D424" s="4"/>
      <c r="E424" s="4"/>
      <c r="F424" s="4"/>
      <c r="G424" s="4"/>
      <c r="H424" s="4"/>
    </row>
    <row r="425">
      <c r="A425" s="6"/>
      <c r="B425" s="4"/>
      <c r="C425" s="4"/>
      <c r="D425" s="4"/>
      <c r="E425" s="4"/>
      <c r="F425" s="4"/>
      <c r="G425" s="4"/>
      <c r="H425" s="4"/>
    </row>
    <row r="426">
      <c r="A426" s="6"/>
      <c r="B426" s="4"/>
      <c r="C426" s="4"/>
      <c r="D426" s="4"/>
      <c r="E426" s="4"/>
      <c r="F426" s="4"/>
      <c r="G426" s="4"/>
      <c r="H426" s="4"/>
    </row>
    <row r="427">
      <c r="A427" s="6"/>
      <c r="B427" s="4"/>
      <c r="C427" s="4"/>
      <c r="D427" s="4"/>
      <c r="E427" s="4"/>
      <c r="F427" s="4"/>
      <c r="G427" s="4"/>
      <c r="H427" s="4"/>
    </row>
    <row r="428">
      <c r="A428" s="6"/>
      <c r="B428" s="4"/>
      <c r="C428" s="4"/>
      <c r="D428" s="4"/>
      <c r="E428" s="4"/>
      <c r="F428" s="4"/>
      <c r="G428" s="4"/>
      <c r="H428" s="4"/>
    </row>
    <row r="429">
      <c r="A429" s="6"/>
      <c r="B429" s="4"/>
      <c r="C429" s="4"/>
      <c r="D429" s="4"/>
      <c r="E429" s="4"/>
      <c r="F429" s="4"/>
      <c r="G429" s="4"/>
      <c r="H429" s="4"/>
    </row>
    <row r="430">
      <c r="A430" s="6"/>
      <c r="B430" s="4"/>
      <c r="C430" s="4"/>
      <c r="D430" s="4"/>
      <c r="E430" s="4"/>
      <c r="F430" s="4"/>
      <c r="G430" s="4"/>
      <c r="H430" s="4"/>
    </row>
    <row r="431">
      <c r="A431" s="6"/>
      <c r="B431" s="4"/>
      <c r="C431" s="4"/>
      <c r="D431" s="4"/>
      <c r="E431" s="4"/>
      <c r="F431" s="4"/>
      <c r="G431" s="4"/>
      <c r="H431" s="4"/>
    </row>
    <row r="432">
      <c r="A432" s="6"/>
      <c r="B432" s="4"/>
      <c r="C432" s="4"/>
      <c r="D432" s="4"/>
      <c r="E432" s="4"/>
      <c r="F432" s="4"/>
      <c r="G432" s="4"/>
      <c r="H432" s="4"/>
    </row>
    <row r="433">
      <c r="A433" s="6"/>
      <c r="B433" s="4"/>
      <c r="C433" s="4"/>
      <c r="D433" s="4"/>
      <c r="E433" s="4"/>
      <c r="F433" s="4"/>
      <c r="G433" s="4"/>
      <c r="H433" s="4"/>
    </row>
    <row r="434">
      <c r="A434" s="6"/>
      <c r="B434" s="4"/>
      <c r="C434" s="4"/>
      <c r="D434" s="4"/>
      <c r="E434" s="4"/>
      <c r="F434" s="4"/>
      <c r="G434" s="4"/>
      <c r="H434" s="4"/>
    </row>
    <row r="435">
      <c r="A435" s="6"/>
      <c r="B435" s="4"/>
      <c r="C435" s="4"/>
      <c r="D435" s="4"/>
      <c r="E435" s="4"/>
      <c r="F435" s="4"/>
      <c r="G435" s="4"/>
      <c r="H435" s="4"/>
    </row>
    <row r="436">
      <c r="A436" s="6"/>
      <c r="B436" s="4"/>
      <c r="C436" s="4"/>
      <c r="D436" s="4"/>
      <c r="E436" s="4"/>
      <c r="F436" s="4"/>
      <c r="G436" s="4"/>
      <c r="H436" s="4"/>
    </row>
    <row r="437">
      <c r="A437" s="6"/>
      <c r="B437" s="4"/>
      <c r="C437" s="4"/>
      <c r="D437" s="4"/>
      <c r="E437" s="4"/>
      <c r="F437" s="4"/>
      <c r="G437" s="4"/>
      <c r="H437" s="4"/>
    </row>
    <row r="438">
      <c r="A438" s="6"/>
      <c r="B438" s="4"/>
      <c r="C438" s="4"/>
      <c r="D438" s="4"/>
      <c r="E438" s="4"/>
      <c r="F438" s="4"/>
      <c r="G438" s="4"/>
      <c r="H438" s="4"/>
    </row>
    <row r="439">
      <c r="A439" s="6"/>
      <c r="B439" s="4"/>
      <c r="C439" s="4"/>
      <c r="D439" s="4"/>
      <c r="E439" s="4"/>
      <c r="F439" s="4"/>
      <c r="G439" s="4"/>
      <c r="H439" s="4"/>
    </row>
    <row r="440">
      <c r="A440" s="6"/>
      <c r="B440" s="4"/>
      <c r="C440" s="4"/>
      <c r="D440" s="4"/>
      <c r="E440" s="4"/>
      <c r="F440" s="4"/>
      <c r="G440" s="4"/>
      <c r="H440" s="4"/>
    </row>
    <row r="441">
      <c r="A441" s="6"/>
      <c r="B441" s="4"/>
      <c r="C441" s="4"/>
      <c r="D441" s="4"/>
      <c r="E441" s="4"/>
      <c r="F441" s="4"/>
      <c r="G441" s="4"/>
      <c r="H441" s="4"/>
    </row>
    <row r="442">
      <c r="A442" s="6"/>
      <c r="B442" s="4"/>
      <c r="C442" s="4"/>
      <c r="D442" s="4"/>
      <c r="E442" s="4"/>
      <c r="F442" s="4"/>
      <c r="G442" s="4"/>
      <c r="H442" s="4"/>
    </row>
    <row r="443">
      <c r="A443" s="6"/>
      <c r="B443" s="4"/>
      <c r="C443" s="4"/>
      <c r="D443" s="4"/>
      <c r="E443" s="4"/>
      <c r="F443" s="4"/>
      <c r="G443" s="4"/>
      <c r="H443" s="4"/>
    </row>
    <row r="444">
      <c r="A444" s="6"/>
      <c r="B444" s="4"/>
      <c r="C444" s="4"/>
      <c r="D444" s="4"/>
      <c r="E444" s="4"/>
      <c r="F444" s="4"/>
      <c r="G444" s="4"/>
      <c r="H444" s="4"/>
    </row>
    <row r="445">
      <c r="A445" s="6"/>
      <c r="B445" s="4"/>
      <c r="C445" s="4"/>
      <c r="D445" s="4"/>
      <c r="E445" s="4"/>
      <c r="F445" s="4"/>
      <c r="G445" s="4"/>
      <c r="H445" s="4"/>
    </row>
    <row r="446">
      <c r="A446" s="6"/>
      <c r="B446" s="4"/>
      <c r="C446" s="4"/>
      <c r="D446" s="4"/>
      <c r="E446" s="4"/>
      <c r="F446" s="4"/>
      <c r="G446" s="4"/>
      <c r="H446" s="4"/>
    </row>
    <row r="447">
      <c r="A447" s="6"/>
      <c r="B447" s="4"/>
      <c r="C447" s="4"/>
      <c r="D447" s="4"/>
      <c r="E447" s="4"/>
      <c r="F447" s="4"/>
      <c r="G447" s="4"/>
      <c r="H447" s="4"/>
    </row>
    <row r="448">
      <c r="A448" s="6"/>
      <c r="B448" s="4"/>
      <c r="C448" s="4"/>
      <c r="D448" s="4"/>
      <c r="E448" s="4"/>
      <c r="F448" s="4"/>
      <c r="G448" s="4"/>
      <c r="H448" s="4"/>
    </row>
    <row r="449">
      <c r="A449" s="6"/>
      <c r="B449" s="4"/>
      <c r="C449" s="4"/>
      <c r="D449" s="4"/>
      <c r="E449" s="4"/>
      <c r="F449" s="4"/>
      <c r="G449" s="4"/>
      <c r="H449" s="4"/>
    </row>
    <row r="450">
      <c r="A450" s="6"/>
      <c r="B450" s="4"/>
      <c r="C450" s="4"/>
      <c r="D450" s="4"/>
      <c r="E450" s="4"/>
      <c r="F450" s="4"/>
      <c r="G450" s="4"/>
      <c r="H450" s="4"/>
    </row>
    <row r="451">
      <c r="A451" s="6"/>
      <c r="B451" s="4"/>
      <c r="C451" s="4"/>
      <c r="D451" s="4"/>
      <c r="E451" s="4"/>
      <c r="F451" s="4"/>
      <c r="G451" s="4"/>
      <c r="H451" s="4"/>
    </row>
    <row r="452">
      <c r="A452" s="6"/>
      <c r="B452" s="4"/>
      <c r="C452" s="4"/>
      <c r="D452" s="4"/>
      <c r="E452" s="4"/>
      <c r="F452" s="4"/>
      <c r="G452" s="4"/>
      <c r="H452" s="4"/>
    </row>
    <row r="453">
      <c r="A453" s="6"/>
      <c r="B453" s="4"/>
      <c r="C453" s="4"/>
      <c r="D453" s="4"/>
      <c r="E453" s="4"/>
      <c r="F453" s="4"/>
      <c r="G453" s="4"/>
      <c r="H453" s="4"/>
    </row>
    <row r="454">
      <c r="A454" s="6"/>
      <c r="B454" s="4"/>
      <c r="C454" s="4"/>
      <c r="D454" s="4"/>
      <c r="E454" s="4"/>
      <c r="F454" s="4"/>
      <c r="G454" s="4"/>
      <c r="H454" s="4"/>
    </row>
    <row r="455">
      <c r="A455" s="6"/>
      <c r="B455" s="4"/>
      <c r="C455" s="4"/>
      <c r="D455" s="4"/>
      <c r="E455" s="4"/>
      <c r="F455" s="4"/>
      <c r="G455" s="4"/>
      <c r="H455" s="4"/>
    </row>
    <row r="456">
      <c r="A456" s="6"/>
      <c r="B456" s="4"/>
      <c r="C456" s="4"/>
      <c r="D456" s="4"/>
      <c r="E456" s="4"/>
      <c r="F456" s="4"/>
      <c r="G456" s="4"/>
      <c r="H456" s="4"/>
    </row>
    <row r="457">
      <c r="A457" s="6"/>
      <c r="B457" s="4"/>
      <c r="C457" s="4"/>
      <c r="D457" s="4"/>
      <c r="E457" s="4"/>
      <c r="F457" s="4"/>
      <c r="G457" s="4"/>
      <c r="H457" s="4"/>
    </row>
    <row r="458">
      <c r="A458" s="6"/>
      <c r="B458" s="4"/>
      <c r="C458" s="4"/>
      <c r="D458" s="4"/>
      <c r="E458" s="4"/>
      <c r="F458" s="4"/>
      <c r="G458" s="4"/>
      <c r="H458" s="4"/>
    </row>
    <row r="459">
      <c r="A459" s="6"/>
      <c r="B459" s="4"/>
      <c r="C459" s="4"/>
      <c r="D459" s="4"/>
      <c r="E459" s="4"/>
      <c r="F459" s="4"/>
      <c r="G459" s="4"/>
      <c r="H459" s="4"/>
    </row>
    <row r="460">
      <c r="A460" s="6"/>
      <c r="B460" s="4"/>
      <c r="C460" s="4"/>
      <c r="D460" s="4"/>
      <c r="E460" s="4"/>
      <c r="F460" s="4"/>
      <c r="G460" s="4"/>
      <c r="H460" s="4"/>
    </row>
    <row r="461">
      <c r="A461" s="6"/>
      <c r="B461" s="4"/>
      <c r="C461" s="4"/>
      <c r="D461" s="4"/>
      <c r="E461" s="4"/>
      <c r="F461" s="4"/>
      <c r="G461" s="4"/>
      <c r="H461" s="4"/>
    </row>
    <row r="462">
      <c r="A462" s="6"/>
      <c r="B462" s="4"/>
      <c r="C462" s="4"/>
      <c r="D462" s="4"/>
      <c r="E462" s="4"/>
      <c r="F462" s="4"/>
      <c r="G462" s="4"/>
      <c r="H462" s="4"/>
    </row>
    <row r="463">
      <c r="A463" s="6"/>
      <c r="B463" s="4"/>
      <c r="C463" s="4"/>
      <c r="D463" s="4"/>
      <c r="E463" s="4"/>
      <c r="F463" s="4"/>
      <c r="G463" s="4"/>
      <c r="H463" s="4"/>
    </row>
    <row r="464">
      <c r="A464" s="6"/>
      <c r="B464" s="4"/>
      <c r="C464" s="4"/>
      <c r="D464" s="4"/>
      <c r="E464" s="4"/>
      <c r="F464" s="4"/>
      <c r="G464" s="4"/>
      <c r="H464" s="4"/>
    </row>
    <row r="465">
      <c r="A465" s="6"/>
      <c r="B465" s="4"/>
      <c r="C465" s="4"/>
      <c r="D465" s="4"/>
      <c r="E465" s="4"/>
      <c r="F465" s="4"/>
      <c r="G465" s="4"/>
      <c r="H465" s="4"/>
    </row>
    <row r="466">
      <c r="A466" s="6"/>
      <c r="B466" s="4"/>
      <c r="C466" s="4"/>
      <c r="D466" s="4"/>
      <c r="E466" s="4"/>
      <c r="F466" s="4"/>
      <c r="G466" s="4"/>
      <c r="H466" s="4"/>
    </row>
    <row r="467">
      <c r="A467" s="6"/>
      <c r="B467" s="4"/>
      <c r="C467" s="4"/>
      <c r="D467" s="4"/>
      <c r="E467" s="4"/>
      <c r="F467" s="4"/>
      <c r="G467" s="4"/>
      <c r="H467" s="4"/>
    </row>
    <row r="468">
      <c r="A468" s="6"/>
      <c r="B468" s="4"/>
      <c r="C468" s="4"/>
      <c r="D468" s="4"/>
      <c r="E468" s="4"/>
      <c r="F468" s="4"/>
      <c r="G468" s="4"/>
      <c r="H468" s="4"/>
    </row>
    <row r="469">
      <c r="A469" s="6"/>
      <c r="B469" s="4"/>
      <c r="C469" s="4"/>
      <c r="D469" s="4"/>
      <c r="E469" s="4"/>
      <c r="F469" s="4"/>
      <c r="G469" s="4"/>
      <c r="H469" s="4"/>
    </row>
    <row r="470">
      <c r="A470" s="6"/>
      <c r="B470" s="4"/>
      <c r="C470" s="4"/>
      <c r="D470" s="4"/>
      <c r="E470" s="4"/>
      <c r="F470" s="4"/>
      <c r="G470" s="4"/>
      <c r="H470" s="4"/>
    </row>
    <row r="471">
      <c r="A471" s="6"/>
      <c r="B471" s="4"/>
      <c r="C471" s="4"/>
      <c r="D471" s="4"/>
      <c r="E471" s="4"/>
      <c r="F471" s="4"/>
      <c r="G471" s="4"/>
      <c r="H471" s="4"/>
    </row>
    <row r="472">
      <c r="A472" s="6"/>
      <c r="B472" s="4"/>
      <c r="C472" s="4"/>
      <c r="D472" s="4"/>
      <c r="E472" s="4"/>
      <c r="F472" s="4"/>
      <c r="G472" s="4"/>
      <c r="H472" s="4"/>
    </row>
    <row r="473">
      <c r="A473" s="6"/>
      <c r="B473" s="4"/>
      <c r="C473" s="4"/>
      <c r="D473" s="4"/>
      <c r="E473" s="4"/>
      <c r="F473" s="4"/>
      <c r="G473" s="4"/>
      <c r="H473" s="4"/>
    </row>
    <row r="474">
      <c r="A474" s="6"/>
      <c r="B474" s="4"/>
      <c r="C474" s="4"/>
      <c r="D474" s="4"/>
      <c r="E474" s="4"/>
      <c r="F474" s="4"/>
      <c r="G474" s="4"/>
      <c r="H474" s="4"/>
    </row>
    <row r="475">
      <c r="A475" s="6"/>
      <c r="B475" s="4"/>
      <c r="C475" s="4"/>
      <c r="D475" s="4"/>
      <c r="E475" s="4"/>
      <c r="F475" s="4"/>
      <c r="G475" s="4"/>
      <c r="H475" s="4"/>
    </row>
    <row r="476">
      <c r="A476" s="6"/>
      <c r="B476" s="4"/>
      <c r="C476" s="4"/>
      <c r="D476" s="4"/>
      <c r="E476" s="4"/>
      <c r="F476" s="4"/>
      <c r="G476" s="4"/>
      <c r="H476" s="4"/>
    </row>
    <row r="477">
      <c r="A477" s="6"/>
      <c r="B477" s="4"/>
      <c r="C477" s="4"/>
      <c r="D477" s="4"/>
      <c r="E477" s="4"/>
      <c r="F477" s="4"/>
      <c r="G477" s="4"/>
      <c r="H477" s="4"/>
    </row>
    <row r="478">
      <c r="A478" s="6"/>
      <c r="B478" s="4"/>
      <c r="C478" s="4"/>
      <c r="D478" s="4"/>
      <c r="E478" s="4"/>
      <c r="F478" s="4"/>
      <c r="G478" s="4"/>
      <c r="H478" s="4"/>
    </row>
    <row r="479">
      <c r="A479" s="6"/>
      <c r="B479" s="4"/>
      <c r="C479" s="4"/>
      <c r="D479" s="4"/>
      <c r="E479" s="4"/>
      <c r="F479" s="4"/>
      <c r="G479" s="4"/>
      <c r="H479" s="4"/>
    </row>
    <row r="480">
      <c r="A480" s="6"/>
      <c r="B480" s="4"/>
      <c r="C480" s="4"/>
      <c r="D480" s="4"/>
      <c r="E480" s="4"/>
      <c r="F480" s="4"/>
      <c r="G480" s="4"/>
      <c r="H480" s="4"/>
    </row>
    <row r="481">
      <c r="A481" s="6"/>
      <c r="B481" s="4"/>
      <c r="C481" s="4"/>
      <c r="D481" s="4"/>
      <c r="E481" s="4"/>
      <c r="F481" s="4"/>
      <c r="G481" s="4"/>
      <c r="H481" s="4"/>
    </row>
    <row r="482">
      <c r="A482" s="6"/>
      <c r="B482" s="4"/>
      <c r="C482" s="4"/>
      <c r="D482" s="4"/>
      <c r="E482" s="4"/>
      <c r="F482" s="4"/>
      <c r="G482" s="4"/>
      <c r="H482" s="4"/>
    </row>
    <row r="483">
      <c r="A483" s="6"/>
      <c r="B483" s="4"/>
      <c r="C483" s="4"/>
      <c r="D483" s="4"/>
      <c r="E483" s="4"/>
      <c r="F483" s="4"/>
      <c r="G483" s="4"/>
      <c r="H483" s="4"/>
    </row>
    <row r="484">
      <c r="A484" s="6"/>
      <c r="B484" s="4"/>
      <c r="C484" s="4"/>
      <c r="D484" s="4"/>
      <c r="E484" s="4"/>
      <c r="F484" s="4"/>
      <c r="G484" s="4"/>
      <c r="H484" s="4"/>
    </row>
    <row r="485">
      <c r="A485" s="6"/>
      <c r="B485" s="4"/>
      <c r="C485" s="4"/>
      <c r="D485" s="4"/>
      <c r="E485" s="4"/>
      <c r="F485" s="4"/>
      <c r="G485" s="4"/>
      <c r="H485" s="4"/>
    </row>
    <row r="486">
      <c r="A486" s="6"/>
      <c r="B486" s="4"/>
      <c r="C486" s="4"/>
      <c r="D486" s="4"/>
      <c r="E486" s="4"/>
      <c r="F486" s="4"/>
      <c r="G486" s="4"/>
      <c r="H486" s="4"/>
    </row>
    <row r="487">
      <c r="A487" s="6"/>
      <c r="B487" s="4"/>
      <c r="C487" s="4"/>
      <c r="D487" s="4"/>
      <c r="E487" s="4"/>
      <c r="F487" s="4"/>
      <c r="G487" s="4"/>
      <c r="H487" s="4"/>
    </row>
    <row r="488">
      <c r="A488" s="6"/>
      <c r="B488" s="4"/>
      <c r="C488" s="4"/>
      <c r="D488" s="4"/>
      <c r="E488" s="4"/>
      <c r="F488" s="4"/>
      <c r="G488" s="4"/>
      <c r="H488" s="4"/>
    </row>
    <row r="489">
      <c r="A489" s="6"/>
      <c r="B489" s="4"/>
      <c r="C489" s="4"/>
      <c r="D489" s="4"/>
      <c r="E489" s="4"/>
      <c r="F489" s="4"/>
      <c r="G489" s="4"/>
      <c r="H489" s="4"/>
    </row>
    <row r="490">
      <c r="A490" s="6"/>
      <c r="B490" s="4"/>
      <c r="C490" s="4"/>
      <c r="D490" s="4"/>
      <c r="E490" s="4"/>
      <c r="F490" s="4"/>
      <c r="G490" s="4"/>
      <c r="H490" s="4"/>
    </row>
    <row r="491">
      <c r="A491" s="6"/>
      <c r="B491" s="4"/>
      <c r="C491" s="4"/>
      <c r="D491" s="4"/>
      <c r="E491" s="4"/>
      <c r="F491" s="4"/>
      <c r="G491" s="4"/>
      <c r="H491" s="4"/>
    </row>
    <row r="492">
      <c r="A492" s="6"/>
      <c r="B492" s="4"/>
      <c r="C492" s="4"/>
      <c r="D492" s="4"/>
      <c r="E492" s="4"/>
      <c r="F492" s="4"/>
      <c r="G492" s="4"/>
      <c r="H492" s="4"/>
    </row>
    <row r="493">
      <c r="A493" s="6"/>
      <c r="B493" s="4"/>
      <c r="C493" s="4"/>
      <c r="D493" s="4"/>
      <c r="E493" s="4"/>
      <c r="F493" s="4"/>
      <c r="G493" s="4"/>
      <c r="H493" s="4"/>
    </row>
    <row r="494">
      <c r="A494" s="6"/>
      <c r="B494" s="4"/>
      <c r="C494" s="4"/>
      <c r="D494" s="4"/>
      <c r="E494" s="4"/>
      <c r="F494" s="4"/>
      <c r="G494" s="4"/>
      <c r="H494" s="4"/>
    </row>
    <row r="495">
      <c r="A495" s="6"/>
      <c r="B495" s="4"/>
      <c r="C495" s="4"/>
      <c r="D495" s="4"/>
      <c r="E495" s="4"/>
      <c r="F495" s="4"/>
      <c r="G495" s="4"/>
      <c r="H495" s="4"/>
    </row>
    <row r="496">
      <c r="A496" s="6"/>
      <c r="B496" s="4"/>
      <c r="C496" s="4"/>
      <c r="D496" s="4"/>
      <c r="E496" s="4"/>
      <c r="F496" s="4"/>
      <c r="G496" s="4"/>
      <c r="H496" s="4"/>
    </row>
    <row r="497">
      <c r="A497" s="6"/>
      <c r="B497" s="4"/>
      <c r="C497" s="4"/>
      <c r="D497" s="4"/>
      <c r="E497" s="4"/>
      <c r="F497" s="4"/>
      <c r="G497" s="4"/>
      <c r="H497" s="4"/>
    </row>
    <row r="498">
      <c r="A498" s="6"/>
      <c r="B498" s="4"/>
      <c r="C498" s="4"/>
      <c r="D498" s="4"/>
      <c r="E498" s="4"/>
      <c r="F498" s="4"/>
      <c r="G498" s="4"/>
      <c r="H498" s="4"/>
    </row>
    <row r="499">
      <c r="A499" s="6"/>
      <c r="B499" s="4"/>
      <c r="C499" s="4"/>
      <c r="D499" s="4"/>
      <c r="E499" s="4"/>
      <c r="F499" s="4"/>
      <c r="G499" s="4"/>
      <c r="H499" s="4"/>
    </row>
    <row r="500">
      <c r="A500" s="6"/>
      <c r="B500" s="4"/>
      <c r="C500" s="4"/>
      <c r="D500" s="4"/>
      <c r="E500" s="4"/>
      <c r="F500" s="4"/>
      <c r="G500" s="4"/>
      <c r="H500" s="4"/>
    </row>
    <row r="501">
      <c r="A501" s="6"/>
      <c r="B501" s="4"/>
      <c r="C501" s="4"/>
      <c r="D501" s="4"/>
      <c r="E501" s="4"/>
      <c r="F501" s="4"/>
      <c r="G501" s="4"/>
      <c r="H501" s="4"/>
    </row>
    <row r="502">
      <c r="A502" s="6"/>
      <c r="B502" s="4"/>
      <c r="C502" s="4"/>
      <c r="D502" s="4"/>
      <c r="E502" s="4"/>
      <c r="F502" s="4"/>
      <c r="G502" s="4"/>
      <c r="H502" s="4"/>
    </row>
    <row r="503">
      <c r="A503" s="6"/>
      <c r="B503" s="4"/>
      <c r="C503" s="4"/>
      <c r="D503" s="4"/>
      <c r="E503" s="4"/>
      <c r="F503" s="4"/>
      <c r="G503" s="4"/>
      <c r="H503" s="4"/>
    </row>
    <row r="504">
      <c r="A504" s="6"/>
      <c r="B504" s="4"/>
      <c r="C504" s="4"/>
      <c r="D504" s="4"/>
      <c r="E504" s="4"/>
      <c r="F504" s="4"/>
      <c r="G504" s="4"/>
      <c r="H504" s="4"/>
    </row>
    <row r="505">
      <c r="A505" s="6"/>
      <c r="B505" s="4"/>
      <c r="C505" s="4"/>
      <c r="D505" s="4"/>
      <c r="E505" s="4"/>
      <c r="F505" s="4"/>
      <c r="G505" s="4"/>
      <c r="H505" s="4"/>
    </row>
    <row r="506">
      <c r="A506" s="6"/>
      <c r="B506" s="4"/>
      <c r="C506" s="4"/>
      <c r="D506" s="4"/>
      <c r="E506" s="4"/>
      <c r="F506" s="4"/>
      <c r="G506" s="4"/>
      <c r="H506" s="4"/>
    </row>
    <row r="507">
      <c r="A507" s="6"/>
      <c r="B507" s="4"/>
      <c r="C507" s="4"/>
      <c r="D507" s="4"/>
      <c r="E507" s="4"/>
      <c r="F507" s="4"/>
      <c r="G507" s="4"/>
      <c r="H507" s="4"/>
    </row>
    <row r="508">
      <c r="A508" s="6"/>
      <c r="B508" s="4"/>
      <c r="C508" s="4"/>
      <c r="D508" s="4"/>
      <c r="E508" s="4"/>
      <c r="F508" s="4"/>
      <c r="G508" s="4"/>
      <c r="H508" s="4"/>
    </row>
    <row r="509">
      <c r="A509" s="6"/>
      <c r="B509" s="4"/>
      <c r="C509" s="4"/>
      <c r="D509" s="4"/>
      <c r="E509" s="4"/>
      <c r="F509" s="4"/>
      <c r="G509" s="4"/>
      <c r="H509" s="4"/>
    </row>
    <row r="510">
      <c r="A510" s="6"/>
      <c r="B510" s="4"/>
      <c r="C510" s="4"/>
      <c r="D510" s="4"/>
      <c r="E510" s="4"/>
      <c r="F510" s="4"/>
      <c r="G510" s="4"/>
      <c r="H510" s="4"/>
    </row>
    <row r="511">
      <c r="A511" s="6"/>
      <c r="B511" s="4"/>
      <c r="C511" s="4"/>
      <c r="D511" s="4"/>
      <c r="E511" s="4"/>
      <c r="F511" s="4"/>
      <c r="G511" s="4"/>
      <c r="H511" s="4"/>
    </row>
    <row r="512">
      <c r="A512" s="6"/>
      <c r="B512" s="4"/>
      <c r="C512" s="4"/>
      <c r="D512" s="4"/>
      <c r="E512" s="4"/>
      <c r="F512" s="4"/>
      <c r="G512" s="4"/>
      <c r="H512" s="4"/>
    </row>
    <row r="513">
      <c r="A513" s="6"/>
      <c r="B513" s="4"/>
      <c r="C513" s="4"/>
      <c r="D513" s="4"/>
      <c r="E513" s="4"/>
      <c r="F513" s="4"/>
      <c r="G513" s="4"/>
      <c r="H513" s="4"/>
    </row>
    <row r="514">
      <c r="A514" s="6"/>
      <c r="B514" s="4"/>
      <c r="C514" s="4"/>
      <c r="D514" s="4"/>
      <c r="E514" s="4"/>
      <c r="F514" s="4"/>
      <c r="G514" s="4"/>
      <c r="H514" s="4"/>
    </row>
    <row r="515">
      <c r="A515" s="6"/>
      <c r="B515" s="4"/>
      <c r="C515" s="4"/>
      <c r="D515" s="4"/>
      <c r="E515" s="4"/>
      <c r="F515" s="4"/>
      <c r="G515" s="4"/>
      <c r="H515" s="4"/>
    </row>
    <row r="516">
      <c r="A516" s="6"/>
      <c r="B516" s="4"/>
      <c r="C516" s="4"/>
      <c r="D516" s="4"/>
      <c r="E516" s="4"/>
      <c r="F516" s="4"/>
      <c r="G516" s="4"/>
      <c r="H516" s="4"/>
    </row>
    <row r="517">
      <c r="A517" s="6"/>
      <c r="B517" s="4"/>
      <c r="C517" s="4"/>
      <c r="D517" s="4"/>
      <c r="E517" s="4"/>
      <c r="F517" s="4"/>
      <c r="G517" s="4"/>
      <c r="H517" s="4"/>
    </row>
    <row r="518">
      <c r="A518" s="6"/>
      <c r="B518" s="4"/>
      <c r="C518" s="4"/>
      <c r="D518" s="4"/>
      <c r="E518" s="4"/>
      <c r="F518" s="4"/>
      <c r="G518" s="4"/>
      <c r="H518" s="4"/>
    </row>
    <row r="519">
      <c r="A519" s="6"/>
      <c r="B519" s="4"/>
      <c r="C519" s="4"/>
      <c r="D519" s="4"/>
      <c r="E519" s="4"/>
      <c r="F519" s="4"/>
      <c r="G519" s="4"/>
      <c r="H519" s="4"/>
    </row>
    <row r="520">
      <c r="A520" s="6"/>
      <c r="B520" s="4"/>
      <c r="C520" s="4"/>
      <c r="D520" s="4"/>
      <c r="E520" s="4"/>
      <c r="F520" s="4"/>
      <c r="G520" s="4"/>
      <c r="H520" s="4"/>
    </row>
    <row r="521">
      <c r="A521" s="6"/>
      <c r="B521" s="4"/>
      <c r="C521" s="4"/>
      <c r="D521" s="4"/>
      <c r="E521" s="4"/>
      <c r="F521" s="4"/>
      <c r="G521" s="4"/>
      <c r="H521" s="4"/>
    </row>
    <row r="522">
      <c r="A522" s="6"/>
      <c r="B522" s="4"/>
      <c r="C522" s="4"/>
      <c r="D522" s="4"/>
      <c r="E522" s="4"/>
      <c r="F522" s="4"/>
      <c r="G522" s="4"/>
      <c r="H522" s="4"/>
    </row>
    <row r="523">
      <c r="A523" s="6"/>
      <c r="B523" s="4"/>
      <c r="C523" s="4"/>
      <c r="D523" s="4"/>
      <c r="E523" s="4"/>
      <c r="F523" s="4"/>
      <c r="G523" s="4"/>
      <c r="H523" s="4"/>
    </row>
    <row r="524">
      <c r="A524" s="6"/>
      <c r="B524" s="4"/>
      <c r="C524" s="4"/>
      <c r="D524" s="4"/>
      <c r="E524" s="4"/>
      <c r="F524" s="4"/>
      <c r="G524" s="4"/>
      <c r="H524" s="4"/>
    </row>
    <row r="525">
      <c r="A525" s="6"/>
      <c r="B525" s="4"/>
      <c r="C525" s="4"/>
      <c r="D525" s="4"/>
      <c r="E525" s="4"/>
      <c r="F525" s="4"/>
      <c r="G525" s="4"/>
      <c r="H525" s="4"/>
    </row>
    <row r="526">
      <c r="A526" s="6"/>
      <c r="B526" s="4"/>
      <c r="C526" s="4"/>
      <c r="D526" s="4"/>
      <c r="E526" s="4"/>
      <c r="F526" s="4"/>
      <c r="G526" s="4"/>
      <c r="H526" s="4"/>
    </row>
    <row r="527">
      <c r="A527" s="6"/>
      <c r="B527" s="4"/>
      <c r="C527" s="4"/>
      <c r="D527" s="4"/>
      <c r="E527" s="4"/>
      <c r="F527" s="4"/>
      <c r="G527" s="4"/>
      <c r="H527" s="4"/>
    </row>
    <row r="528">
      <c r="A528" s="6"/>
      <c r="B528" s="4"/>
      <c r="C528" s="4"/>
      <c r="D528" s="4"/>
      <c r="E528" s="4"/>
      <c r="F528" s="4"/>
      <c r="G528" s="4"/>
      <c r="H528" s="4"/>
    </row>
    <row r="529">
      <c r="A529" s="6"/>
      <c r="B529" s="4"/>
      <c r="C529" s="4"/>
      <c r="D529" s="4"/>
      <c r="E529" s="4"/>
      <c r="F529" s="4"/>
      <c r="G529" s="4"/>
      <c r="H529" s="4"/>
    </row>
    <row r="530">
      <c r="A530" s="6"/>
      <c r="B530" s="4"/>
      <c r="C530" s="4"/>
      <c r="D530" s="4"/>
      <c r="E530" s="4"/>
      <c r="F530" s="4"/>
      <c r="G530" s="4"/>
      <c r="H530" s="4"/>
    </row>
    <row r="531">
      <c r="A531" s="6"/>
      <c r="B531" s="4"/>
      <c r="C531" s="4"/>
      <c r="D531" s="4"/>
      <c r="E531" s="4"/>
      <c r="F531" s="4"/>
      <c r="G531" s="4"/>
      <c r="H531" s="4"/>
    </row>
    <row r="532">
      <c r="A532" s="6"/>
      <c r="B532" s="4"/>
      <c r="C532" s="4"/>
      <c r="D532" s="4"/>
      <c r="E532" s="4"/>
      <c r="F532" s="4"/>
      <c r="G532" s="4"/>
      <c r="H532" s="4"/>
    </row>
    <row r="533">
      <c r="A533" s="6"/>
      <c r="B533" s="4"/>
      <c r="C533" s="4"/>
      <c r="D533" s="4"/>
      <c r="E533" s="4"/>
      <c r="F533" s="4"/>
      <c r="G533" s="4"/>
      <c r="H533" s="4"/>
    </row>
    <row r="534">
      <c r="A534" s="6"/>
      <c r="B534" s="4"/>
      <c r="C534" s="4"/>
      <c r="D534" s="4"/>
      <c r="E534" s="4"/>
      <c r="F534" s="4"/>
      <c r="G534" s="4"/>
      <c r="H534" s="4"/>
    </row>
    <row r="535">
      <c r="A535" s="6"/>
      <c r="B535" s="4"/>
      <c r="C535" s="4"/>
      <c r="D535" s="4"/>
      <c r="E535" s="4"/>
      <c r="F535" s="4"/>
      <c r="G535" s="4"/>
      <c r="H535" s="4"/>
    </row>
    <row r="536">
      <c r="A536" s="6"/>
      <c r="B536" s="4"/>
      <c r="C536" s="4"/>
      <c r="D536" s="4"/>
      <c r="E536" s="4"/>
      <c r="F536" s="4"/>
      <c r="G536" s="4"/>
      <c r="H536" s="4"/>
    </row>
    <row r="537">
      <c r="A537" s="6"/>
      <c r="B537" s="4"/>
      <c r="C537" s="4"/>
      <c r="D537" s="4"/>
      <c r="E537" s="4"/>
      <c r="F537" s="4"/>
      <c r="G537" s="4"/>
      <c r="H537" s="4"/>
    </row>
    <row r="538">
      <c r="A538" s="6"/>
      <c r="B538" s="4"/>
      <c r="C538" s="4"/>
      <c r="D538" s="4"/>
      <c r="E538" s="4"/>
      <c r="F538" s="4"/>
      <c r="G538" s="4"/>
      <c r="H538" s="4"/>
    </row>
    <row r="539">
      <c r="A539" s="6"/>
      <c r="B539" s="4"/>
      <c r="C539" s="4"/>
      <c r="D539" s="4"/>
      <c r="E539" s="4"/>
      <c r="F539" s="4"/>
      <c r="G539" s="4"/>
      <c r="H539" s="4"/>
    </row>
    <row r="540">
      <c r="A540" s="6"/>
      <c r="B540" s="4"/>
      <c r="C540" s="4"/>
      <c r="D540" s="4"/>
      <c r="E540" s="4"/>
      <c r="F540" s="4"/>
      <c r="G540" s="4"/>
      <c r="H540" s="4"/>
    </row>
    <row r="541">
      <c r="A541" s="6"/>
      <c r="B541" s="4"/>
      <c r="C541" s="4"/>
      <c r="D541" s="4"/>
      <c r="E541" s="4"/>
      <c r="F541" s="4"/>
      <c r="G541" s="4"/>
      <c r="H541" s="4"/>
    </row>
    <row r="542">
      <c r="A542" s="6"/>
      <c r="B542" s="4"/>
      <c r="C542" s="4"/>
      <c r="D542" s="4"/>
      <c r="E542" s="4"/>
      <c r="F542" s="4"/>
      <c r="G542" s="4"/>
      <c r="H542" s="4"/>
    </row>
    <row r="543">
      <c r="A543" s="6"/>
      <c r="B543" s="4"/>
      <c r="C543" s="4"/>
      <c r="D543" s="4"/>
      <c r="E543" s="4"/>
      <c r="F543" s="4"/>
      <c r="G543" s="4"/>
      <c r="H543" s="4"/>
    </row>
    <row r="544">
      <c r="A544" s="6"/>
      <c r="B544" s="4"/>
      <c r="C544" s="4"/>
      <c r="D544" s="4"/>
      <c r="E544" s="4"/>
      <c r="F544" s="4"/>
      <c r="G544" s="4"/>
      <c r="H544" s="4"/>
    </row>
    <row r="545">
      <c r="A545" s="6"/>
      <c r="B545" s="4"/>
      <c r="C545" s="4"/>
      <c r="D545" s="4"/>
      <c r="E545" s="4"/>
      <c r="F545" s="4"/>
      <c r="G545" s="4"/>
      <c r="H545" s="4"/>
    </row>
    <row r="546">
      <c r="A546" s="6"/>
      <c r="B546" s="4"/>
      <c r="C546" s="4"/>
      <c r="D546" s="4"/>
      <c r="E546" s="4"/>
      <c r="F546" s="4"/>
      <c r="G546" s="4"/>
      <c r="H546" s="4"/>
    </row>
    <row r="547">
      <c r="A547" s="6"/>
      <c r="B547" s="4"/>
      <c r="C547" s="4"/>
      <c r="D547" s="4"/>
      <c r="E547" s="4"/>
      <c r="F547" s="4"/>
      <c r="G547" s="4"/>
      <c r="H547" s="4"/>
    </row>
    <row r="548">
      <c r="A548" s="6"/>
      <c r="B548" s="4"/>
      <c r="C548" s="4"/>
      <c r="D548" s="4"/>
      <c r="E548" s="4"/>
      <c r="F548" s="4"/>
      <c r="G548" s="4"/>
      <c r="H548" s="4"/>
    </row>
    <row r="549">
      <c r="A549" s="6"/>
      <c r="B549" s="4"/>
      <c r="C549" s="4"/>
      <c r="D549" s="4"/>
      <c r="E549" s="4"/>
      <c r="F549" s="4"/>
      <c r="G549" s="4"/>
      <c r="H549" s="4"/>
    </row>
    <row r="550">
      <c r="A550" s="6"/>
      <c r="B550" s="4"/>
      <c r="C550" s="4"/>
      <c r="D550" s="4"/>
      <c r="E550" s="4"/>
      <c r="F550" s="4"/>
      <c r="G550" s="4"/>
      <c r="H550" s="4"/>
    </row>
    <row r="551">
      <c r="A551" s="6"/>
      <c r="B551" s="4"/>
      <c r="C551" s="4"/>
      <c r="D551" s="4"/>
      <c r="E551" s="4"/>
      <c r="F551" s="4"/>
      <c r="G551" s="4"/>
      <c r="H551" s="4"/>
    </row>
    <row r="552">
      <c r="A552" s="6"/>
      <c r="B552" s="4"/>
      <c r="C552" s="4"/>
      <c r="D552" s="4"/>
      <c r="E552" s="4"/>
      <c r="F552" s="4"/>
      <c r="G552" s="4"/>
      <c r="H552" s="4"/>
    </row>
    <row r="553">
      <c r="A553" s="6"/>
      <c r="B553" s="4"/>
      <c r="C553" s="4"/>
      <c r="D553" s="4"/>
      <c r="E553" s="4"/>
      <c r="F553" s="4"/>
      <c r="G553" s="4"/>
      <c r="H553" s="4"/>
    </row>
    <row r="554">
      <c r="A554" s="6"/>
      <c r="B554" s="4"/>
      <c r="C554" s="4"/>
      <c r="D554" s="4"/>
      <c r="E554" s="4"/>
      <c r="F554" s="4"/>
      <c r="G554" s="4"/>
      <c r="H554" s="4"/>
    </row>
    <row r="555">
      <c r="A555" s="6"/>
      <c r="B555" s="4"/>
      <c r="C555" s="4"/>
      <c r="D555" s="4"/>
      <c r="E555" s="4"/>
      <c r="F555" s="4"/>
      <c r="G555" s="4"/>
      <c r="H555" s="4"/>
    </row>
    <row r="556">
      <c r="A556" s="6"/>
      <c r="B556" s="4"/>
      <c r="C556" s="4"/>
      <c r="D556" s="4"/>
      <c r="E556" s="4"/>
      <c r="F556" s="4"/>
      <c r="G556" s="4"/>
      <c r="H556" s="4"/>
    </row>
    <row r="557">
      <c r="A557" s="6"/>
      <c r="B557" s="4"/>
      <c r="C557" s="4"/>
      <c r="D557" s="4"/>
      <c r="E557" s="4"/>
      <c r="F557" s="4"/>
      <c r="G557" s="4"/>
      <c r="H557" s="4"/>
    </row>
    <row r="558">
      <c r="A558" s="6"/>
      <c r="B558" s="4"/>
      <c r="C558" s="4"/>
      <c r="D558" s="4"/>
      <c r="E558" s="4"/>
      <c r="F558" s="4"/>
      <c r="G558" s="4"/>
      <c r="H558" s="4"/>
    </row>
    <row r="559">
      <c r="A559" s="6"/>
      <c r="B559" s="4"/>
      <c r="C559" s="4"/>
      <c r="D559" s="4"/>
      <c r="E559" s="4"/>
      <c r="F559" s="4"/>
      <c r="G559" s="4"/>
      <c r="H559" s="4"/>
    </row>
    <row r="560">
      <c r="A560" s="6"/>
      <c r="B560" s="4"/>
      <c r="C560" s="4"/>
      <c r="D560" s="4"/>
      <c r="E560" s="4"/>
      <c r="F560" s="4"/>
      <c r="G560" s="4"/>
      <c r="H560" s="4"/>
    </row>
    <row r="561">
      <c r="A561" s="6"/>
      <c r="B561" s="4"/>
      <c r="C561" s="4"/>
      <c r="D561" s="4"/>
      <c r="E561" s="4"/>
      <c r="F561" s="4"/>
      <c r="G561" s="4"/>
      <c r="H561" s="4"/>
    </row>
    <row r="562">
      <c r="A562" s="6"/>
      <c r="B562" s="4"/>
      <c r="C562" s="4"/>
      <c r="D562" s="4"/>
      <c r="E562" s="4"/>
      <c r="F562" s="4"/>
      <c r="G562" s="4"/>
      <c r="H562" s="4"/>
    </row>
    <row r="563">
      <c r="A563" s="6"/>
      <c r="B563" s="4"/>
      <c r="C563" s="4"/>
      <c r="D563" s="4"/>
      <c r="E563" s="4"/>
      <c r="F563" s="4"/>
      <c r="G563" s="4"/>
      <c r="H563" s="4"/>
    </row>
    <row r="564">
      <c r="A564" s="6"/>
      <c r="B564" s="4"/>
      <c r="C564" s="4"/>
      <c r="D564" s="4"/>
      <c r="E564" s="4"/>
      <c r="F564" s="4"/>
      <c r="G564" s="4"/>
      <c r="H564" s="4"/>
    </row>
    <row r="565">
      <c r="A565" s="6"/>
      <c r="B565" s="4"/>
      <c r="C565" s="4"/>
      <c r="D565" s="4"/>
      <c r="E565" s="4"/>
      <c r="F565" s="4"/>
      <c r="G565" s="4"/>
      <c r="H565" s="4"/>
    </row>
    <row r="566">
      <c r="A566" s="6"/>
      <c r="B566" s="4"/>
      <c r="C566" s="4"/>
      <c r="D566" s="4"/>
      <c r="E566" s="4"/>
      <c r="F566" s="4"/>
      <c r="G566" s="4"/>
      <c r="H566" s="4"/>
    </row>
    <row r="567">
      <c r="A567" s="6"/>
      <c r="B567" s="4"/>
      <c r="C567" s="4"/>
      <c r="D567" s="4"/>
      <c r="E567" s="4"/>
      <c r="F567" s="4"/>
      <c r="G567" s="4"/>
      <c r="H567" s="4"/>
    </row>
    <row r="568">
      <c r="A568" s="6"/>
      <c r="B568" s="4"/>
      <c r="C568" s="4"/>
      <c r="D568" s="4"/>
      <c r="E568" s="4"/>
      <c r="F568" s="4"/>
      <c r="G568" s="4"/>
      <c r="H568" s="4"/>
    </row>
    <row r="569">
      <c r="A569" s="6"/>
      <c r="B569" s="4"/>
      <c r="C569" s="4"/>
      <c r="D569" s="4"/>
      <c r="E569" s="4"/>
      <c r="F569" s="4"/>
      <c r="G569" s="4"/>
      <c r="H569" s="4"/>
    </row>
    <row r="570">
      <c r="A570" s="6"/>
      <c r="B570" s="4"/>
      <c r="C570" s="4"/>
      <c r="D570" s="4"/>
      <c r="E570" s="4"/>
      <c r="F570" s="4"/>
      <c r="G570" s="4"/>
      <c r="H570" s="4"/>
    </row>
    <row r="571">
      <c r="A571" s="6"/>
      <c r="B571" s="4"/>
      <c r="C571" s="4"/>
      <c r="D571" s="4"/>
      <c r="E571" s="4"/>
      <c r="F571" s="4"/>
      <c r="G571" s="4"/>
      <c r="H571" s="4"/>
    </row>
    <row r="572">
      <c r="A572" s="6"/>
      <c r="B572" s="4"/>
      <c r="C572" s="4"/>
      <c r="D572" s="4"/>
      <c r="E572" s="4"/>
      <c r="F572" s="4"/>
      <c r="G572" s="4"/>
      <c r="H572" s="4"/>
    </row>
    <row r="573">
      <c r="A573" s="6"/>
      <c r="B573" s="4"/>
      <c r="C573" s="4"/>
      <c r="D573" s="4"/>
      <c r="E573" s="4"/>
      <c r="F573" s="4"/>
      <c r="G573" s="4"/>
      <c r="H573" s="4"/>
    </row>
    <row r="574">
      <c r="A574" s="6"/>
      <c r="B574" s="4"/>
      <c r="C574" s="4"/>
      <c r="D574" s="4"/>
      <c r="E574" s="4"/>
      <c r="F574" s="4"/>
      <c r="G574" s="4"/>
      <c r="H574" s="4"/>
    </row>
    <row r="575">
      <c r="A575" s="6"/>
      <c r="B575" s="4"/>
      <c r="C575" s="4"/>
      <c r="D575" s="4"/>
      <c r="E575" s="4"/>
      <c r="F575" s="4"/>
      <c r="G575" s="4"/>
      <c r="H575" s="4"/>
    </row>
    <row r="576">
      <c r="A576" s="6"/>
      <c r="B576" s="4"/>
      <c r="C576" s="4"/>
      <c r="D576" s="4"/>
      <c r="E576" s="4"/>
      <c r="F576" s="4"/>
      <c r="G576" s="4"/>
      <c r="H576" s="4"/>
    </row>
    <row r="577">
      <c r="A577" s="6"/>
      <c r="B577" s="4"/>
      <c r="C577" s="4"/>
      <c r="D577" s="4"/>
      <c r="E577" s="4"/>
      <c r="F577" s="4"/>
      <c r="G577" s="4"/>
      <c r="H577" s="4"/>
    </row>
    <row r="578">
      <c r="A578" s="6"/>
      <c r="B578" s="4"/>
      <c r="C578" s="4"/>
      <c r="D578" s="4"/>
      <c r="E578" s="4"/>
      <c r="F578" s="4"/>
      <c r="G578" s="4"/>
      <c r="H578" s="4"/>
    </row>
    <row r="579">
      <c r="A579" s="6"/>
      <c r="B579" s="4"/>
      <c r="C579" s="4"/>
      <c r="D579" s="4"/>
      <c r="E579" s="4"/>
      <c r="F579" s="4"/>
      <c r="G579" s="4"/>
      <c r="H579" s="4"/>
    </row>
    <row r="580">
      <c r="A580" s="6"/>
      <c r="B580" s="4"/>
      <c r="C580" s="4"/>
      <c r="D580" s="4"/>
      <c r="E580" s="4"/>
      <c r="F580" s="4"/>
      <c r="G580" s="4"/>
      <c r="H580" s="4"/>
    </row>
    <row r="581">
      <c r="A581" s="6"/>
      <c r="B581" s="4"/>
      <c r="C581" s="4"/>
      <c r="D581" s="4"/>
      <c r="E581" s="4"/>
      <c r="F581" s="4"/>
      <c r="G581" s="4"/>
      <c r="H581" s="4"/>
    </row>
    <row r="582">
      <c r="A582" s="6"/>
      <c r="B582" s="4"/>
      <c r="C582" s="4"/>
      <c r="D582" s="4"/>
      <c r="E582" s="4"/>
      <c r="F582" s="4"/>
      <c r="G582" s="4"/>
      <c r="H582" s="4"/>
    </row>
    <row r="583">
      <c r="A583" s="6"/>
      <c r="B583" s="4"/>
      <c r="C583" s="4"/>
      <c r="D583" s="4"/>
      <c r="E583" s="4"/>
      <c r="F583" s="4"/>
      <c r="G583" s="4"/>
      <c r="H583" s="4"/>
    </row>
    <row r="584">
      <c r="A584" s="6"/>
      <c r="B584" s="4"/>
      <c r="C584" s="4"/>
      <c r="D584" s="4"/>
      <c r="E584" s="4"/>
      <c r="F584" s="4"/>
      <c r="G584" s="4"/>
      <c r="H584" s="4"/>
    </row>
    <row r="585">
      <c r="A585" s="6"/>
      <c r="B585" s="4"/>
      <c r="C585" s="4"/>
      <c r="D585" s="4"/>
      <c r="E585" s="4"/>
      <c r="F585" s="4"/>
      <c r="G585" s="4"/>
      <c r="H585" s="4"/>
    </row>
    <row r="586">
      <c r="A586" s="6"/>
      <c r="B586" s="4"/>
      <c r="C586" s="4"/>
      <c r="D586" s="4"/>
      <c r="E586" s="4"/>
      <c r="F586" s="4"/>
      <c r="G586" s="4"/>
      <c r="H586" s="4"/>
    </row>
    <row r="587">
      <c r="A587" s="6"/>
      <c r="B587" s="4"/>
      <c r="C587" s="4"/>
      <c r="D587" s="4"/>
      <c r="E587" s="4"/>
      <c r="F587" s="4"/>
      <c r="G587" s="4"/>
      <c r="H587" s="4"/>
    </row>
    <row r="588">
      <c r="A588" s="6"/>
      <c r="B588" s="4"/>
      <c r="C588" s="4"/>
      <c r="D588" s="4"/>
      <c r="E588" s="4"/>
      <c r="F588" s="4"/>
      <c r="G588" s="4"/>
      <c r="H588" s="4"/>
    </row>
    <row r="589">
      <c r="A589" s="6"/>
      <c r="B589" s="4"/>
      <c r="C589" s="4"/>
      <c r="D589" s="4"/>
      <c r="E589" s="4"/>
      <c r="F589" s="4"/>
      <c r="G589" s="4"/>
      <c r="H589" s="4"/>
    </row>
    <row r="590">
      <c r="A590" s="6"/>
      <c r="B590" s="4"/>
      <c r="C590" s="4"/>
      <c r="D590" s="4"/>
      <c r="E590" s="4"/>
      <c r="F590" s="4"/>
      <c r="G590" s="4"/>
      <c r="H590" s="4"/>
    </row>
    <row r="591">
      <c r="A591" s="6"/>
      <c r="B591" s="4"/>
      <c r="C591" s="4"/>
      <c r="D591" s="4"/>
      <c r="E591" s="4"/>
      <c r="F591" s="4"/>
      <c r="G591" s="4"/>
      <c r="H591" s="4"/>
    </row>
    <row r="592">
      <c r="A592" s="6"/>
      <c r="B592" s="4"/>
      <c r="C592" s="4"/>
      <c r="D592" s="4"/>
      <c r="E592" s="4"/>
      <c r="F592" s="4"/>
      <c r="G592" s="4"/>
      <c r="H592" s="4"/>
    </row>
    <row r="593">
      <c r="A593" s="6"/>
      <c r="B593" s="4"/>
      <c r="C593" s="4"/>
      <c r="D593" s="4"/>
      <c r="E593" s="4"/>
      <c r="F593" s="4"/>
      <c r="G593" s="4"/>
      <c r="H593" s="4"/>
    </row>
    <row r="594">
      <c r="A594" s="6"/>
      <c r="B594" s="4"/>
      <c r="C594" s="4"/>
      <c r="D594" s="4"/>
      <c r="E594" s="4"/>
      <c r="F594" s="4"/>
      <c r="G594" s="4"/>
      <c r="H594" s="4"/>
    </row>
    <row r="595">
      <c r="A595" s="6"/>
      <c r="B595" s="4"/>
      <c r="C595" s="4"/>
      <c r="D595" s="4"/>
      <c r="E595" s="4"/>
      <c r="F595" s="4"/>
      <c r="G595" s="4"/>
      <c r="H595" s="4"/>
    </row>
    <row r="596">
      <c r="A596" s="6"/>
      <c r="B596" s="4"/>
      <c r="C596" s="4"/>
      <c r="D596" s="4"/>
      <c r="E596" s="4"/>
      <c r="F596" s="4"/>
      <c r="G596" s="4"/>
      <c r="H596" s="4"/>
    </row>
    <row r="597">
      <c r="A597" s="6"/>
      <c r="B597" s="4"/>
      <c r="C597" s="4"/>
      <c r="D597" s="4"/>
      <c r="E597" s="4"/>
      <c r="F597" s="4"/>
      <c r="G597" s="4"/>
      <c r="H597" s="4"/>
    </row>
    <row r="598">
      <c r="A598" s="6"/>
      <c r="B598" s="4"/>
      <c r="C598" s="4"/>
      <c r="D598" s="4"/>
      <c r="E598" s="4"/>
      <c r="F598" s="4"/>
      <c r="G598" s="4"/>
      <c r="H598" s="4"/>
    </row>
    <row r="599">
      <c r="A599" s="6"/>
      <c r="B599" s="4"/>
      <c r="C599" s="4"/>
      <c r="D599" s="4"/>
      <c r="E599" s="4"/>
      <c r="F599" s="4"/>
      <c r="G599" s="4"/>
      <c r="H599" s="4"/>
    </row>
    <row r="600">
      <c r="A600" s="6"/>
      <c r="B600" s="4"/>
      <c r="C600" s="4"/>
      <c r="D600" s="4"/>
      <c r="E600" s="4"/>
      <c r="F600" s="4"/>
      <c r="G600" s="4"/>
      <c r="H600" s="4"/>
    </row>
    <row r="601">
      <c r="A601" s="6"/>
      <c r="B601" s="4"/>
      <c r="C601" s="4"/>
      <c r="D601" s="4"/>
      <c r="E601" s="4"/>
      <c r="F601" s="4"/>
      <c r="G601" s="4"/>
      <c r="H601" s="4"/>
    </row>
    <row r="602">
      <c r="A602" s="6"/>
      <c r="B602" s="4"/>
      <c r="C602" s="4"/>
      <c r="D602" s="4"/>
      <c r="E602" s="4"/>
      <c r="F602" s="4"/>
      <c r="G602" s="4"/>
      <c r="H602" s="4"/>
    </row>
    <row r="603">
      <c r="A603" s="6"/>
      <c r="B603" s="4"/>
      <c r="C603" s="4"/>
      <c r="D603" s="4"/>
      <c r="E603" s="4"/>
      <c r="F603" s="4"/>
      <c r="G603" s="4"/>
      <c r="H603" s="4"/>
    </row>
    <row r="604">
      <c r="A604" s="6"/>
      <c r="B604" s="4"/>
      <c r="C604" s="4"/>
      <c r="D604" s="4"/>
      <c r="E604" s="4"/>
      <c r="F604" s="4"/>
      <c r="G604" s="4"/>
      <c r="H604" s="4"/>
    </row>
    <row r="605">
      <c r="A605" s="6"/>
      <c r="B605" s="4"/>
      <c r="C605" s="4"/>
      <c r="D605" s="4"/>
      <c r="E605" s="4"/>
      <c r="F605" s="4"/>
      <c r="G605" s="4"/>
      <c r="H605" s="4"/>
    </row>
    <row r="606">
      <c r="A606" s="6"/>
      <c r="B606" s="4"/>
      <c r="C606" s="4"/>
      <c r="D606" s="4"/>
      <c r="E606" s="4"/>
      <c r="F606" s="4"/>
      <c r="G606" s="4"/>
      <c r="H606" s="4"/>
    </row>
    <row r="607">
      <c r="A607" s="6"/>
      <c r="B607" s="4"/>
      <c r="C607" s="4"/>
      <c r="D607" s="4"/>
      <c r="E607" s="4"/>
      <c r="F607" s="4"/>
      <c r="G607" s="4"/>
      <c r="H607" s="4"/>
    </row>
    <row r="608">
      <c r="A608" s="6"/>
      <c r="B608" s="4"/>
      <c r="C608" s="4"/>
      <c r="D608" s="4"/>
      <c r="E608" s="4"/>
      <c r="F608" s="4"/>
      <c r="G608" s="4"/>
      <c r="H608" s="4"/>
    </row>
    <row r="609">
      <c r="A609" s="6"/>
      <c r="B609" s="4"/>
      <c r="C609" s="4"/>
      <c r="D609" s="4"/>
      <c r="E609" s="4"/>
      <c r="F609" s="4"/>
      <c r="G609" s="4"/>
      <c r="H609" s="4"/>
    </row>
    <row r="610">
      <c r="A610" s="6"/>
      <c r="B610" s="4"/>
      <c r="C610" s="4"/>
      <c r="D610" s="4"/>
      <c r="E610" s="4"/>
      <c r="F610" s="4"/>
      <c r="G610" s="4"/>
      <c r="H610" s="4"/>
    </row>
    <row r="611">
      <c r="A611" s="6"/>
      <c r="B611" s="4"/>
      <c r="C611" s="4"/>
      <c r="D611" s="4"/>
      <c r="E611" s="4"/>
      <c r="F611" s="4"/>
      <c r="G611" s="4"/>
      <c r="H611" s="4"/>
    </row>
    <row r="612">
      <c r="A612" s="6"/>
      <c r="B612" s="4"/>
      <c r="C612" s="4"/>
      <c r="D612" s="4"/>
      <c r="E612" s="4"/>
      <c r="F612" s="4"/>
      <c r="G612" s="4"/>
      <c r="H612" s="4"/>
    </row>
    <row r="613">
      <c r="A613" s="6"/>
      <c r="B613" s="4"/>
      <c r="C613" s="4"/>
      <c r="D613" s="4"/>
      <c r="E613" s="4"/>
      <c r="F613" s="4"/>
      <c r="G613" s="4"/>
      <c r="H613" s="4"/>
    </row>
    <row r="614">
      <c r="A614" s="6"/>
      <c r="B614" s="4"/>
      <c r="C614" s="4"/>
      <c r="D614" s="4"/>
      <c r="E614" s="4"/>
      <c r="F614" s="4"/>
      <c r="G614" s="4"/>
      <c r="H614" s="4"/>
    </row>
    <row r="615">
      <c r="A615" s="6"/>
      <c r="B615" s="4"/>
      <c r="C615" s="4"/>
      <c r="D615" s="4"/>
      <c r="E615" s="4"/>
      <c r="F615" s="4"/>
      <c r="G615" s="4"/>
      <c r="H615" s="4"/>
    </row>
    <row r="616">
      <c r="A616" s="6"/>
      <c r="B616" s="4"/>
      <c r="C616" s="4"/>
      <c r="D616" s="4"/>
      <c r="E616" s="4"/>
      <c r="F616" s="4"/>
      <c r="G616" s="4"/>
      <c r="H616" s="4"/>
    </row>
    <row r="617">
      <c r="A617" s="6"/>
      <c r="B617" s="4"/>
      <c r="C617" s="4"/>
      <c r="D617" s="4"/>
      <c r="E617" s="4"/>
      <c r="F617" s="4"/>
      <c r="G617" s="4"/>
      <c r="H617" s="4"/>
    </row>
    <row r="618">
      <c r="A618" s="6"/>
      <c r="B618" s="4"/>
      <c r="C618" s="4"/>
      <c r="D618" s="4"/>
      <c r="E618" s="4"/>
      <c r="F618" s="4"/>
      <c r="G618" s="4"/>
      <c r="H618" s="4"/>
    </row>
    <row r="619">
      <c r="A619" s="6"/>
      <c r="B619" s="4"/>
      <c r="C619" s="4"/>
      <c r="D619" s="4"/>
      <c r="E619" s="4"/>
      <c r="F619" s="4"/>
      <c r="G619" s="4"/>
      <c r="H619" s="4"/>
    </row>
    <row r="620">
      <c r="A620" s="6"/>
      <c r="B620" s="4"/>
      <c r="C620" s="4"/>
      <c r="D620" s="4"/>
      <c r="E620" s="4"/>
      <c r="F620" s="4"/>
      <c r="G620" s="4"/>
      <c r="H620" s="4"/>
    </row>
    <row r="621">
      <c r="A621" s="6"/>
      <c r="B621" s="4"/>
      <c r="C621" s="4"/>
      <c r="D621" s="4"/>
      <c r="E621" s="4"/>
      <c r="F621" s="4"/>
      <c r="G621" s="4"/>
      <c r="H621" s="4"/>
    </row>
    <row r="622">
      <c r="A622" s="6"/>
      <c r="B622" s="4"/>
      <c r="C622" s="4"/>
      <c r="D622" s="4"/>
      <c r="E622" s="4"/>
      <c r="F622" s="4"/>
      <c r="G622" s="4"/>
      <c r="H622" s="4"/>
    </row>
    <row r="623">
      <c r="A623" s="6"/>
      <c r="B623" s="4"/>
      <c r="C623" s="4"/>
      <c r="D623" s="4"/>
      <c r="E623" s="4"/>
      <c r="F623" s="4"/>
      <c r="G623" s="4"/>
      <c r="H623" s="4"/>
    </row>
    <row r="624">
      <c r="A624" s="6"/>
      <c r="B624" s="4"/>
      <c r="C624" s="4"/>
      <c r="D624" s="4"/>
      <c r="E624" s="4"/>
      <c r="F624" s="4"/>
      <c r="G624" s="4"/>
      <c r="H624" s="4"/>
    </row>
    <row r="625">
      <c r="A625" s="6"/>
      <c r="B625" s="4"/>
      <c r="C625" s="4"/>
      <c r="D625" s="4"/>
      <c r="E625" s="4"/>
      <c r="F625" s="4"/>
      <c r="G625" s="4"/>
      <c r="H625" s="4"/>
    </row>
    <row r="626">
      <c r="A626" s="6"/>
      <c r="B626" s="4"/>
      <c r="C626" s="4"/>
      <c r="D626" s="4"/>
      <c r="E626" s="4"/>
      <c r="F626" s="4"/>
      <c r="G626" s="4"/>
      <c r="H626" s="4"/>
    </row>
    <row r="627">
      <c r="A627" s="6"/>
      <c r="B627" s="4"/>
      <c r="C627" s="4"/>
      <c r="D627" s="4"/>
      <c r="E627" s="4"/>
      <c r="F627" s="4"/>
      <c r="G627" s="4"/>
      <c r="H627" s="4"/>
    </row>
    <row r="628">
      <c r="A628" s="6"/>
      <c r="B628" s="4"/>
      <c r="C628" s="4"/>
      <c r="D628" s="4"/>
      <c r="E628" s="4"/>
      <c r="F628" s="4"/>
      <c r="G628" s="4"/>
      <c r="H628" s="4"/>
    </row>
    <row r="629">
      <c r="A629" s="6"/>
      <c r="B629" s="4"/>
      <c r="C629" s="4"/>
      <c r="D629" s="4"/>
      <c r="E629" s="4"/>
      <c r="F629" s="4"/>
      <c r="G629" s="4"/>
      <c r="H629" s="4"/>
    </row>
    <row r="630">
      <c r="A630" s="6"/>
      <c r="B630" s="4"/>
      <c r="C630" s="4"/>
      <c r="D630" s="4"/>
      <c r="E630" s="4"/>
      <c r="F630" s="4"/>
      <c r="G630" s="4"/>
      <c r="H630" s="4"/>
    </row>
    <row r="631">
      <c r="A631" s="6"/>
      <c r="B631" s="4"/>
      <c r="C631" s="4"/>
      <c r="D631" s="4"/>
      <c r="E631" s="4"/>
      <c r="F631" s="4"/>
      <c r="G631" s="4"/>
      <c r="H631" s="4"/>
    </row>
    <row r="632">
      <c r="A632" s="6"/>
      <c r="B632" s="4"/>
      <c r="C632" s="4"/>
      <c r="D632" s="4"/>
      <c r="E632" s="4"/>
      <c r="F632" s="4"/>
      <c r="G632" s="4"/>
      <c r="H632" s="4"/>
    </row>
    <row r="633">
      <c r="A633" s="6"/>
      <c r="B633" s="4"/>
      <c r="C633" s="4"/>
      <c r="D633" s="4"/>
      <c r="E633" s="4"/>
      <c r="F633" s="4"/>
      <c r="G633" s="4"/>
      <c r="H633" s="4"/>
    </row>
    <row r="634">
      <c r="A634" s="6"/>
      <c r="B634" s="4"/>
      <c r="C634" s="4"/>
      <c r="D634" s="4"/>
      <c r="E634" s="4"/>
      <c r="F634" s="4"/>
      <c r="G634" s="4"/>
      <c r="H634" s="4"/>
    </row>
    <row r="635">
      <c r="A635" s="6"/>
      <c r="B635" s="4"/>
      <c r="C635" s="4"/>
      <c r="D635" s="4"/>
      <c r="E635" s="4"/>
      <c r="F635" s="4"/>
      <c r="G635" s="4"/>
      <c r="H635" s="4"/>
    </row>
    <row r="636">
      <c r="A636" s="6"/>
      <c r="B636" s="4"/>
      <c r="C636" s="4"/>
      <c r="D636" s="4"/>
      <c r="E636" s="4"/>
      <c r="F636" s="4"/>
      <c r="G636" s="4"/>
      <c r="H636" s="4"/>
    </row>
    <row r="637">
      <c r="A637" s="6"/>
      <c r="B637" s="4"/>
      <c r="C637" s="4"/>
      <c r="D637" s="4"/>
      <c r="E637" s="4"/>
      <c r="F637" s="4"/>
      <c r="G637" s="4"/>
      <c r="H637" s="4"/>
    </row>
    <row r="638">
      <c r="A638" s="6"/>
      <c r="B638" s="4"/>
      <c r="C638" s="4"/>
      <c r="D638" s="4"/>
      <c r="E638" s="4"/>
      <c r="F638" s="4"/>
      <c r="G638" s="4"/>
      <c r="H638" s="4"/>
    </row>
    <row r="639">
      <c r="A639" s="6"/>
      <c r="B639" s="4"/>
      <c r="C639" s="4"/>
      <c r="D639" s="4"/>
      <c r="E639" s="4"/>
      <c r="F639" s="4"/>
      <c r="G639" s="4"/>
      <c r="H639" s="4"/>
    </row>
    <row r="640">
      <c r="A640" s="6"/>
      <c r="B640" s="4"/>
      <c r="C640" s="4"/>
      <c r="D640" s="4"/>
      <c r="E640" s="4"/>
      <c r="F640" s="4"/>
      <c r="G640" s="4"/>
      <c r="H640" s="4"/>
    </row>
    <row r="641">
      <c r="A641" s="6"/>
      <c r="B641" s="4"/>
      <c r="C641" s="4"/>
      <c r="D641" s="4"/>
      <c r="E641" s="4"/>
      <c r="F641" s="4"/>
      <c r="G641" s="4"/>
      <c r="H641" s="4"/>
    </row>
    <row r="642">
      <c r="A642" s="6"/>
      <c r="B642" s="4"/>
      <c r="C642" s="4"/>
      <c r="D642" s="4"/>
      <c r="E642" s="4"/>
      <c r="F642" s="4"/>
      <c r="G642" s="4"/>
      <c r="H642" s="4"/>
    </row>
    <row r="643">
      <c r="A643" s="6"/>
      <c r="B643" s="4"/>
      <c r="C643" s="4"/>
      <c r="D643" s="4"/>
      <c r="E643" s="4"/>
      <c r="F643" s="4"/>
      <c r="G643" s="4"/>
      <c r="H643" s="4"/>
    </row>
    <row r="644">
      <c r="A644" s="6"/>
      <c r="B644" s="4"/>
      <c r="C644" s="4"/>
      <c r="D644" s="4"/>
      <c r="E644" s="4"/>
      <c r="F644" s="4"/>
      <c r="G644" s="4"/>
      <c r="H644" s="4"/>
    </row>
    <row r="645">
      <c r="A645" s="6"/>
      <c r="B645" s="4"/>
      <c r="C645" s="4"/>
      <c r="D645" s="4"/>
      <c r="E645" s="4"/>
      <c r="F645" s="4"/>
      <c r="G645" s="4"/>
      <c r="H645" s="4"/>
    </row>
    <row r="646">
      <c r="A646" s="6"/>
      <c r="B646" s="4"/>
      <c r="C646" s="4"/>
      <c r="D646" s="4"/>
      <c r="E646" s="4"/>
      <c r="F646" s="4"/>
      <c r="G646" s="4"/>
      <c r="H646" s="4"/>
    </row>
    <row r="647">
      <c r="A647" s="6"/>
      <c r="B647" s="4"/>
      <c r="C647" s="4"/>
      <c r="D647" s="4"/>
      <c r="E647" s="4"/>
      <c r="F647" s="4"/>
      <c r="G647" s="4"/>
      <c r="H647" s="4"/>
    </row>
    <row r="648">
      <c r="A648" s="6"/>
      <c r="B648" s="4"/>
      <c r="C648" s="4"/>
      <c r="D648" s="4"/>
      <c r="E648" s="4"/>
      <c r="F648" s="4"/>
      <c r="G648" s="4"/>
      <c r="H648" s="4"/>
    </row>
    <row r="649">
      <c r="A649" s="6"/>
      <c r="B649" s="4"/>
      <c r="C649" s="4"/>
      <c r="D649" s="4"/>
      <c r="E649" s="4"/>
      <c r="F649" s="4"/>
      <c r="G649" s="4"/>
      <c r="H649" s="4"/>
    </row>
    <row r="650">
      <c r="A650" s="6"/>
      <c r="B650" s="4"/>
      <c r="C650" s="4"/>
      <c r="D650" s="4"/>
      <c r="E650" s="4"/>
      <c r="F650" s="4"/>
      <c r="G650" s="4"/>
      <c r="H650" s="4"/>
    </row>
    <row r="651">
      <c r="A651" s="6"/>
      <c r="B651" s="4"/>
      <c r="C651" s="4"/>
      <c r="D651" s="4"/>
      <c r="E651" s="4"/>
      <c r="F651" s="4"/>
      <c r="G651" s="4"/>
      <c r="H651" s="4"/>
    </row>
    <row r="652">
      <c r="A652" s="6"/>
      <c r="B652" s="4"/>
      <c r="C652" s="4"/>
      <c r="D652" s="4"/>
      <c r="E652" s="4"/>
      <c r="F652" s="4"/>
      <c r="G652" s="4"/>
      <c r="H652" s="4"/>
    </row>
    <row r="653">
      <c r="A653" s="6"/>
      <c r="B653" s="4"/>
      <c r="C653" s="4"/>
      <c r="D653" s="4"/>
      <c r="E653" s="4"/>
      <c r="F653" s="4"/>
      <c r="G653" s="4"/>
      <c r="H653" s="4"/>
    </row>
    <row r="654">
      <c r="A654" s="6"/>
      <c r="B654" s="4"/>
      <c r="C654" s="4"/>
      <c r="D654" s="4"/>
      <c r="E654" s="4"/>
      <c r="F654" s="4"/>
      <c r="G654" s="4"/>
      <c r="H654" s="4"/>
    </row>
    <row r="655">
      <c r="A655" s="6"/>
      <c r="B655" s="4"/>
      <c r="C655" s="4"/>
      <c r="D655" s="4"/>
      <c r="E655" s="4"/>
      <c r="F655" s="4"/>
      <c r="G655" s="4"/>
      <c r="H655" s="4"/>
    </row>
    <row r="656">
      <c r="A656" s="6"/>
      <c r="B656" s="4"/>
      <c r="C656" s="4"/>
      <c r="D656" s="4"/>
      <c r="E656" s="4"/>
      <c r="F656" s="4"/>
      <c r="G656" s="4"/>
      <c r="H656" s="4"/>
    </row>
    <row r="657">
      <c r="A657" s="6"/>
      <c r="B657" s="4"/>
      <c r="C657" s="4"/>
      <c r="D657" s="4"/>
      <c r="E657" s="4"/>
      <c r="F657" s="4"/>
      <c r="G657" s="4"/>
      <c r="H657" s="4"/>
    </row>
    <row r="658">
      <c r="A658" s="6"/>
      <c r="B658" s="4"/>
      <c r="C658" s="4"/>
      <c r="D658" s="4"/>
      <c r="E658" s="4"/>
      <c r="F658" s="4"/>
      <c r="G658" s="4"/>
      <c r="H658" s="4"/>
    </row>
    <row r="659">
      <c r="A659" s="6"/>
      <c r="B659" s="4"/>
      <c r="C659" s="4"/>
      <c r="D659" s="4"/>
      <c r="E659" s="4"/>
      <c r="F659" s="4"/>
      <c r="G659" s="4"/>
      <c r="H659" s="4"/>
    </row>
    <row r="660">
      <c r="A660" s="6"/>
      <c r="B660" s="4"/>
      <c r="C660" s="4"/>
      <c r="D660" s="4"/>
      <c r="E660" s="4"/>
      <c r="F660" s="4"/>
      <c r="G660" s="4"/>
      <c r="H660" s="4"/>
    </row>
    <row r="661">
      <c r="A661" s="6"/>
      <c r="B661" s="4"/>
      <c r="C661" s="4"/>
      <c r="D661" s="4"/>
      <c r="E661" s="4"/>
      <c r="F661" s="4"/>
      <c r="G661" s="4"/>
      <c r="H661" s="4"/>
    </row>
    <row r="662">
      <c r="A662" s="6"/>
      <c r="B662" s="4"/>
      <c r="C662" s="4"/>
      <c r="D662" s="4"/>
      <c r="E662" s="4"/>
      <c r="F662" s="4"/>
      <c r="G662" s="4"/>
      <c r="H662" s="4"/>
    </row>
    <row r="663">
      <c r="A663" s="6"/>
      <c r="B663" s="4"/>
      <c r="C663" s="4"/>
      <c r="D663" s="4"/>
      <c r="E663" s="4"/>
      <c r="F663" s="4"/>
      <c r="G663" s="4"/>
      <c r="H663" s="4"/>
    </row>
    <row r="664">
      <c r="A664" s="6"/>
      <c r="B664" s="4"/>
      <c r="C664" s="4"/>
      <c r="D664" s="4"/>
      <c r="E664" s="4"/>
      <c r="F664" s="4"/>
      <c r="G664" s="4"/>
      <c r="H664" s="4"/>
    </row>
    <row r="665">
      <c r="A665" s="6"/>
      <c r="B665" s="4"/>
      <c r="C665" s="4"/>
      <c r="D665" s="4"/>
      <c r="E665" s="4"/>
      <c r="F665" s="4"/>
      <c r="G665" s="4"/>
      <c r="H665" s="4"/>
    </row>
    <row r="666">
      <c r="A666" s="6"/>
      <c r="B666" s="4"/>
      <c r="C666" s="4"/>
      <c r="D666" s="4"/>
      <c r="E666" s="4"/>
      <c r="F666" s="4"/>
      <c r="G666" s="4"/>
      <c r="H666" s="4"/>
    </row>
    <row r="667">
      <c r="A667" s="6"/>
      <c r="B667" s="4"/>
      <c r="C667" s="4"/>
      <c r="D667" s="4"/>
      <c r="E667" s="4"/>
      <c r="F667" s="4"/>
      <c r="G667" s="4"/>
      <c r="H667" s="4"/>
    </row>
    <row r="668">
      <c r="A668" s="6"/>
      <c r="B668" s="4"/>
      <c r="C668" s="4"/>
      <c r="D668" s="4"/>
      <c r="E668" s="4"/>
      <c r="F668" s="4"/>
      <c r="G668" s="4"/>
      <c r="H668" s="4"/>
    </row>
    <row r="669">
      <c r="A669" s="6"/>
      <c r="B669" s="4"/>
      <c r="C669" s="4"/>
      <c r="D669" s="4"/>
      <c r="E669" s="4"/>
      <c r="F669" s="4"/>
      <c r="G669" s="4"/>
      <c r="H669" s="4"/>
    </row>
    <row r="670">
      <c r="A670" s="6"/>
      <c r="B670" s="4"/>
      <c r="C670" s="4"/>
      <c r="D670" s="4"/>
      <c r="E670" s="4"/>
      <c r="F670" s="4"/>
      <c r="G670" s="4"/>
      <c r="H670" s="4"/>
    </row>
    <row r="671">
      <c r="A671" s="6"/>
      <c r="B671" s="4"/>
      <c r="C671" s="4"/>
      <c r="D671" s="4"/>
      <c r="E671" s="4"/>
      <c r="F671" s="4"/>
      <c r="G671" s="4"/>
      <c r="H671" s="4"/>
    </row>
    <row r="672">
      <c r="A672" s="6"/>
      <c r="B672" s="4"/>
      <c r="C672" s="4"/>
      <c r="D672" s="4"/>
      <c r="E672" s="4"/>
      <c r="F672" s="4"/>
      <c r="G672" s="4"/>
      <c r="H672" s="4"/>
    </row>
    <row r="673">
      <c r="A673" s="6"/>
      <c r="B673" s="4"/>
      <c r="C673" s="4"/>
      <c r="D673" s="4"/>
      <c r="E673" s="4"/>
      <c r="F673" s="4"/>
      <c r="G673" s="4"/>
      <c r="H673" s="4"/>
    </row>
    <row r="674">
      <c r="A674" s="6"/>
      <c r="B674" s="4"/>
      <c r="C674" s="4"/>
      <c r="D674" s="4"/>
      <c r="E674" s="4"/>
      <c r="F674" s="4"/>
      <c r="G674" s="4"/>
      <c r="H674" s="4"/>
    </row>
    <row r="675">
      <c r="A675" s="6"/>
      <c r="B675" s="4"/>
      <c r="C675" s="4"/>
      <c r="D675" s="4"/>
      <c r="E675" s="4"/>
      <c r="F675" s="4"/>
      <c r="G675" s="4"/>
      <c r="H675" s="4"/>
    </row>
    <row r="676">
      <c r="A676" s="6"/>
      <c r="B676" s="4"/>
      <c r="C676" s="4"/>
      <c r="D676" s="4"/>
      <c r="E676" s="4"/>
      <c r="F676" s="4"/>
      <c r="G676" s="4"/>
      <c r="H676" s="4"/>
    </row>
    <row r="677">
      <c r="A677" s="6"/>
      <c r="B677" s="4"/>
      <c r="C677" s="4"/>
      <c r="D677" s="4"/>
      <c r="E677" s="4"/>
      <c r="F677" s="4"/>
      <c r="G677" s="4"/>
      <c r="H677" s="4"/>
    </row>
    <row r="678">
      <c r="A678" s="6"/>
      <c r="B678" s="4"/>
      <c r="C678" s="4"/>
      <c r="D678" s="4"/>
      <c r="E678" s="4"/>
      <c r="F678" s="4"/>
      <c r="G678" s="4"/>
      <c r="H678" s="4"/>
    </row>
    <row r="679">
      <c r="A679" s="6"/>
      <c r="B679" s="4"/>
      <c r="C679" s="4"/>
      <c r="D679" s="4"/>
      <c r="E679" s="4"/>
      <c r="F679" s="4"/>
      <c r="G679" s="4"/>
      <c r="H679" s="4"/>
    </row>
    <row r="680">
      <c r="A680" s="6"/>
      <c r="B680" s="4"/>
      <c r="C680" s="4"/>
      <c r="D680" s="4"/>
      <c r="E680" s="4"/>
      <c r="F680" s="4"/>
      <c r="G680" s="4"/>
      <c r="H680" s="4"/>
    </row>
    <row r="681">
      <c r="A681" s="6"/>
      <c r="B681" s="4"/>
      <c r="C681" s="4"/>
      <c r="D681" s="4"/>
      <c r="E681" s="4"/>
      <c r="F681" s="4"/>
      <c r="G681" s="4"/>
      <c r="H681" s="4"/>
    </row>
    <row r="682">
      <c r="A682" s="6"/>
      <c r="B682" s="4"/>
      <c r="C682" s="4"/>
      <c r="D682" s="4"/>
      <c r="E682" s="4"/>
      <c r="F682" s="4"/>
      <c r="G682" s="4"/>
      <c r="H682" s="4"/>
    </row>
    <row r="683">
      <c r="A683" s="6"/>
      <c r="B683" s="4"/>
      <c r="C683" s="4"/>
      <c r="D683" s="4"/>
      <c r="E683" s="4"/>
      <c r="F683" s="4"/>
      <c r="G683" s="4"/>
      <c r="H683" s="4"/>
    </row>
    <row r="684">
      <c r="A684" s="6"/>
      <c r="B684" s="4"/>
      <c r="C684" s="4"/>
      <c r="D684" s="4"/>
      <c r="E684" s="4"/>
      <c r="F684" s="4"/>
      <c r="G684" s="4"/>
      <c r="H684" s="4"/>
    </row>
    <row r="685">
      <c r="A685" s="6"/>
      <c r="B685" s="4"/>
      <c r="C685" s="4"/>
      <c r="D685" s="4"/>
      <c r="E685" s="4"/>
      <c r="F685" s="4"/>
      <c r="G685" s="4"/>
      <c r="H685" s="4"/>
    </row>
    <row r="686">
      <c r="A686" s="6"/>
      <c r="B686" s="4"/>
      <c r="C686" s="4"/>
      <c r="D686" s="4"/>
      <c r="E686" s="4"/>
      <c r="F686" s="4"/>
      <c r="G686" s="4"/>
      <c r="H686" s="4"/>
    </row>
    <row r="687">
      <c r="A687" s="6"/>
      <c r="B687" s="4"/>
      <c r="C687" s="4"/>
      <c r="D687" s="4"/>
      <c r="E687" s="4"/>
      <c r="F687" s="4"/>
      <c r="G687" s="4"/>
      <c r="H687" s="4"/>
    </row>
    <row r="688">
      <c r="A688" s="6"/>
      <c r="B688" s="4"/>
      <c r="C688" s="4"/>
      <c r="D688" s="4"/>
      <c r="E688" s="4"/>
      <c r="F688" s="4"/>
      <c r="G688" s="4"/>
      <c r="H688" s="4"/>
    </row>
    <row r="689">
      <c r="A689" s="6"/>
      <c r="B689" s="4"/>
      <c r="C689" s="4"/>
      <c r="D689" s="4"/>
      <c r="E689" s="4"/>
      <c r="F689" s="4"/>
      <c r="G689" s="4"/>
      <c r="H689" s="4"/>
    </row>
    <row r="690">
      <c r="A690" s="6"/>
      <c r="B690" s="4"/>
      <c r="C690" s="4"/>
      <c r="D690" s="4"/>
      <c r="E690" s="4"/>
      <c r="F690" s="4"/>
      <c r="G690" s="4"/>
      <c r="H690" s="4"/>
    </row>
    <row r="691">
      <c r="A691" s="6"/>
      <c r="B691" s="4"/>
      <c r="C691" s="4"/>
      <c r="D691" s="4"/>
      <c r="E691" s="4"/>
      <c r="F691" s="4"/>
      <c r="G691" s="4"/>
      <c r="H691" s="4"/>
    </row>
    <row r="692">
      <c r="A692" s="6"/>
      <c r="B692" s="4"/>
      <c r="C692" s="4"/>
      <c r="D692" s="4"/>
      <c r="E692" s="4"/>
      <c r="F692" s="4"/>
      <c r="G692" s="4"/>
      <c r="H692" s="4"/>
    </row>
    <row r="693">
      <c r="A693" s="6"/>
      <c r="B693" s="4"/>
      <c r="C693" s="4"/>
      <c r="D693" s="4"/>
      <c r="E693" s="4"/>
      <c r="F693" s="4"/>
      <c r="G693" s="4"/>
      <c r="H693" s="4"/>
    </row>
    <row r="694">
      <c r="A694" s="6"/>
      <c r="B694" s="4"/>
      <c r="C694" s="4"/>
      <c r="D694" s="4"/>
      <c r="E694" s="4"/>
      <c r="F694" s="4"/>
      <c r="G694" s="4"/>
      <c r="H694" s="4"/>
    </row>
    <row r="695">
      <c r="A695" s="6"/>
      <c r="B695" s="4"/>
      <c r="C695" s="4"/>
      <c r="D695" s="4"/>
      <c r="E695" s="4"/>
      <c r="F695" s="4"/>
      <c r="G695" s="4"/>
      <c r="H695" s="4"/>
    </row>
    <row r="696">
      <c r="A696" s="6"/>
      <c r="B696" s="4"/>
      <c r="C696" s="4"/>
      <c r="D696" s="4"/>
      <c r="E696" s="4"/>
      <c r="F696" s="4"/>
      <c r="G696" s="4"/>
      <c r="H696" s="4"/>
    </row>
    <row r="697">
      <c r="A697" s="6"/>
      <c r="B697" s="4"/>
      <c r="C697" s="4"/>
      <c r="D697" s="4"/>
      <c r="E697" s="4"/>
      <c r="F697" s="4"/>
      <c r="G697" s="4"/>
      <c r="H697" s="4"/>
    </row>
    <row r="698">
      <c r="A698" s="6"/>
      <c r="B698" s="4"/>
      <c r="C698" s="4"/>
      <c r="D698" s="4"/>
      <c r="E698" s="4"/>
      <c r="F698" s="4"/>
      <c r="G698" s="4"/>
      <c r="H698" s="4"/>
    </row>
    <row r="699">
      <c r="A699" s="6"/>
      <c r="B699" s="4"/>
      <c r="C699" s="4"/>
      <c r="D699" s="4"/>
      <c r="E699" s="4"/>
      <c r="F699" s="4"/>
      <c r="G699" s="4"/>
      <c r="H699" s="4"/>
    </row>
    <row r="700">
      <c r="A700" s="6"/>
      <c r="B700" s="4"/>
      <c r="C700" s="4"/>
      <c r="D700" s="4"/>
      <c r="E700" s="4"/>
      <c r="F700" s="4"/>
      <c r="G700" s="4"/>
      <c r="H700" s="4"/>
    </row>
    <row r="701">
      <c r="A701" s="6"/>
      <c r="B701" s="4"/>
      <c r="C701" s="4"/>
      <c r="D701" s="4"/>
      <c r="E701" s="4"/>
      <c r="F701" s="4"/>
      <c r="G701" s="4"/>
      <c r="H701" s="4"/>
    </row>
    <row r="702">
      <c r="A702" s="6"/>
      <c r="B702" s="4"/>
      <c r="C702" s="4"/>
      <c r="D702" s="4"/>
      <c r="E702" s="4"/>
      <c r="F702" s="4"/>
      <c r="G702" s="4"/>
      <c r="H702" s="4"/>
    </row>
    <row r="703">
      <c r="A703" s="6"/>
      <c r="B703" s="4"/>
      <c r="C703" s="4"/>
      <c r="D703" s="4"/>
      <c r="E703" s="4"/>
      <c r="F703" s="4"/>
      <c r="G703" s="4"/>
      <c r="H703" s="4"/>
    </row>
    <row r="704">
      <c r="A704" s="6"/>
      <c r="B704" s="4"/>
      <c r="C704" s="4"/>
      <c r="D704" s="4"/>
      <c r="E704" s="4"/>
      <c r="F704" s="4"/>
      <c r="G704" s="4"/>
      <c r="H704" s="4"/>
    </row>
    <row r="705">
      <c r="A705" s="6"/>
      <c r="B705" s="4"/>
      <c r="C705" s="4"/>
      <c r="D705" s="4"/>
      <c r="E705" s="4"/>
      <c r="F705" s="4"/>
      <c r="G705" s="4"/>
      <c r="H705" s="4"/>
    </row>
    <row r="706">
      <c r="A706" s="6"/>
      <c r="B706" s="4"/>
      <c r="C706" s="4"/>
      <c r="D706" s="4"/>
      <c r="E706" s="4"/>
      <c r="F706" s="4"/>
      <c r="G706" s="4"/>
      <c r="H706" s="4"/>
    </row>
    <row r="707">
      <c r="A707" s="6"/>
      <c r="B707" s="4"/>
      <c r="C707" s="4"/>
      <c r="D707" s="4"/>
      <c r="E707" s="4"/>
      <c r="F707" s="4"/>
      <c r="G707" s="4"/>
      <c r="H707" s="4"/>
    </row>
    <row r="708">
      <c r="A708" s="6"/>
      <c r="B708" s="4"/>
      <c r="C708" s="4"/>
      <c r="D708" s="4"/>
      <c r="E708" s="4"/>
      <c r="F708" s="4"/>
      <c r="G708" s="4"/>
      <c r="H708" s="4"/>
    </row>
    <row r="709">
      <c r="A709" s="6"/>
      <c r="B709" s="4"/>
      <c r="C709" s="4"/>
      <c r="D709" s="4"/>
      <c r="E709" s="4"/>
      <c r="F709" s="4"/>
      <c r="G709" s="4"/>
      <c r="H709" s="4"/>
    </row>
    <row r="710">
      <c r="A710" s="6"/>
      <c r="B710" s="4"/>
      <c r="C710" s="4"/>
      <c r="D710" s="4"/>
      <c r="E710" s="4"/>
      <c r="F710" s="4"/>
      <c r="G710" s="4"/>
      <c r="H710" s="4"/>
    </row>
    <row r="711">
      <c r="A711" s="6"/>
      <c r="B711" s="4"/>
      <c r="C711" s="4"/>
      <c r="D711" s="4"/>
      <c r="E711" s="4"/>
      <c r="F711" s="4"/>
      <c r="G711" s="4"/>
      <c r="H711" s="4"/>
    </row>
    <row r="712">
      <c r="A712" s="6"/>
      <c r="B712" s="4"/>
      <c r="C712" s="4"/>
      <c r="D712" s="4"/>
      <c r="E712" s="4"/>
      <c r="F712" s="4"/>
      <c r="G712" s="4"/>
      <c r="H712" s="4"/>
    </row>
    <row r="713">
      <c r="A713" s="6"/>
      <c r="B713" s="4"/>
      <c r="C713" s="4"/>
      <c r="D713" s="4"/>
      <c r="E713" s="4"/>
      <c r="F713" s="4"/>
      <c r="G713" s="4"/>
      <c r="H713" s="4"/>
    </row>
    <row r="714">
      <c r="A714" s="6"/>
      <c r="B714" s="4"/>
      <c r="C714" s="4"/>
      <c r="D714" s="4"/>
      <c r="E714" s="4"/>
      <c r="F714" s="4"/>
      <c r="G714" s="4"/>
      <c r="H714" s="4"/>
    </row>
    <row r="715">
      <c r="A715" s="6"/>
      <c r="B715" s="4"/>
      <c r="C715" s="4"/>
      <c r="D715" s="4"/>
      <c r="E715" s="4"/>
      <c r="F715" s="4"/>
      <c r="G715" s="4"/>
      <c r="H715" s="4"/>
    </row>
    <row r="716">
      <c r="A716" s="6"/>
      <c r="B716" s="4"/>
      <c r="C716" s="4"/>
      <c r="D716" s="4"/>
      <c r="E716" s="4"/>
      <c r="F716" s="4"/>
      <c r="G716" s="4"/>
      <c r="H716" s="4"/>
    </row>
    <row r="717">
      <c r="A717" s="6"/>
      <c r="B717" s="4"/>
      <c r="C717" s="4"/>
      <c r="D717" s="4"/>
      <c r="E717" s="4"/>
      <c r="F717" s="4"/>
      <c r="G717" s="4"/>
      <c r="H717" s="4"/>
    </row>
    <row r="718">
      <c r="A718" s="6"/>
      <c r="B718" s="4"/>
      <c r="C718" s="4"/>
      <c r="D718" s="4"/>
      <c r="E718" s="4"/>
      <c r="F718" s="4"/>
      <c r="G718" s="4"/>
      <c r="H718" s="4"/>
    </row>
    <row r="719">
      <c r="A719" s="6"/>
      <c r="B719" s="4"/>
      <c r="C719" s="4"/>
      <c r="D719" s="4"/>
      <c r="E719" s="4"/>
      <c r="F719" s="4"/>
      <c r="G719" s="4"/>
      <c r="H719" s="4"/>
    </row>
    <row r="720">
      <c r="A720" s="6"/>
      <c r="B720" s="4"/>
      <c r="C720" s="4"/>
      <c r="D720" s="4"/>
      <c r="E720" s="4"/>
      <c r="F720" s="4"/>
      <c r="G720" s="4"/>
      <c r="H720" s="4"/>
    </row>
    <row r="721">
      <c r="A721" s="6"/>
      <c r="B721" s="4"/>
      <c r="C721" s="4"/>
      <c r="D721" s="4"/>
      <c r="E721" s="4"/>
      <c r="F721" s="4"/>
      <c r="G721" s="4"/>
      <c r="H721" s="4"/>
    </row>
    <row r="722">
      <c r="A722" s="6"/>
      <c r="B722" s="4"/>
      <c r="C722" s="4"/>
      <c r="D722" s="4"/>
      <c r="E722" s="4"/>
      <c r="F722" s="4"/>
      <c r="G722" s="4"/>
      <c r="H722" s="4"/>
    </row>
    <row r="723">
      <c r="A723" s="6"/>
      <c r="B723" s="4"/>
      <c r="C723" s="4"/>
      <c r="D723" s="4"/>
      <c r="E723" s="4"/>
      <c r="F723" s="4"/>
      <c r="G723" s="4"/>
      <c r="H723" s="4"/>
    </row>
    <row r="724">
      <c r="A724" s="6"/>
      <c r="B724" s="4"/>
      <c r="C724" s="4"/>
      <c r="D724" s="4"/>
      <c r="E724" s="4"/>
      <c r="F724" s="4"/>
      <c r="G724" s="4"/>
      <c r="H724" s="4"/>
    </row>
    <row r="725">
      <c r="A725" s="6"/>
      <c r="B725" s="4"/>
      <c r="C725" s="4"/>
      <c r="D725" s="4"/>
      <c r="E725" s="4"/>
      <c r="F725" s="4"/>
      <c r="G725" s="4"/>
      <c r="H725" s="4"/>
    </row>
    <row r="726">
      <c r="A726" s="6"/>
      <c r="B726" s="4"/>
      <c r="C726" s="4"/>
      <c r="D726" s="4"/>
      <c r="E726" s="4"/>
      <c r="F726" s="4"/>
      <c r="G726" s="4"/>
      <c r="H726" s="4"/>
    </row>
    <row r="727">
      <c r="A727" s="6"/>
      <c r="B727" s="4"/>
      <c r="C727" s="4"/>
      <c r="D727" s="4"/>
      <c r="E727" s="4"/>
      <c r="F727" s="4"/>
      <c r="G727" s="4"/>
      <c r="H727" s="4"/>
    </row>
    <row r="728">
      <c r="A728" s="6"/>
      <c r="B728" s="4"/>
      <c r="C728" s="4"/>
      <c r="D728" s="4"/>
      <c r="E728" s="4"/>
      <c r="F728" s="4"/>
      <c r="G728" s="4"/>
      <c r="H728" s="4"/>
    </row>
    <row r="729">
      <c r="A729" s="6"/>
      <c r="B729" s="4"/>
      <c r="C729" s="4"/>
      <c r="D729" s="4"/>
      <c r="E729" s="4"/>
      <c r="F729" s="4"/>
      <c r="G729" s="4"/>
      <c r="H729" s="4"/>
    </row>
    <row r="730">
      <c r="A730" s="6"/>
      <c r="B730" s="4"/>
      <c r="C730" s="4"/>
      <c r="D730" s="4"/>
      <c r="E730" s="4"/>
      <c r="F730" s="4"/>
      <c r="G730" s="4"/>
      <c r="H730" s="4"/>
    </row>
    <row r="731">
      <c r="A731" s="6"/>
      <c r="B731" s="4"/>
      <c r="C731" s="4"/>
      <c r="D731" s="4"/>
      <c r="E731" s="4"/>
      <c r="F731" s="4"/>
      <c r="G731" s="4"/>
      <c r="H731" s="4"/>
    </row>
    <row r="732">
      <c r="A732" s="6"/>
      <c r="B732" s="4"/>
      <c r="C732" s="4"/>
      <c r="D732" s="4"/>
      <c r="E732" s="4"/>
      <c r="F732" s="4"/>
      <c r="G732" s="4"/>
      <c r="H732" s="4"/>
    </row>
    <row r="733">
      <c r="A733" s="6"/>
      <c r="B733" s="4"/>
      <c r="C733" s="4"/>
      <c r="D733" s="4"/>
      <c r="E733" s="4"/>
      <c r="F733" s="4"/>
      <c r="G733" s="4"/>
      <c r="H733" s="4"/>
    </row>
    <row r="734">
      <c r="A734" s="6"/>
      <c r="B734" s="4"/>
      <c r="C734" s="4"/>
      <c r="D734" s="4"/>
      <c r="E734" s="4"/>
      <c r="F734" s="4"/>
      <c r="G734" s="4"/>
      <c r="H734" s="4"/>
    </row>
    <row r="735">
      <c r="A735" s="6"/>
      <c r="B735" s="4"/>
      <c r="C735" s="4"/>
      <c r="D735" s="4"/>
      <c r="E735" s="4"/>
      <c r="F735" s="4"/>
      <c r="G735" s="4"/>
      <c r="H735" s="4"/>
    </row>
    <row r="736">
      <c r="A736" s="6"/>
      <c r="B736" s="4"/>
      <c r="C736" s="4"/>
      <c r="D736" s="4"/>
      <c r="E736" s="4"/>
      <c r="F736" s="4"/>
      <c r="G736" s="4"/>
      <c r="H736" s="4"/>
    </row>
    <row r="737">
      <c r="A737" s="6"/>
      <c r="B737" s="4"/>
      <c r="C737" s="4"/>
      <c r="D737" s="4"/>
      <c r="E737" s="4"/>
      <c r="F737" s="4"/>
      <c r="G737" s="4"/>
      <c r="H737" s="4"/>
    </row>
    <row r="738">
      <c r="A738" s="6"/>
      <c r="B738" s="4"/>
      <c r="C738" s="4"/>
      <c r="D738" s="4"/>
      <c r="E738" s="4"/>
      <c r="F738" s="4"/>
      <c r="G738" s="4"/>
      <c r="H738" s="4"/>
    </row>
    <row r="739">
      <c r="A739" s="6"/>
      <c r="B739" s="4"/>
      <c r="C739" s="4"/>
      <c r="D739" s="4"/>
      <c r="E739" s="4"/>
      <c r="F739" s="4"/>
      <c r="G739" s="4"/>
      <c r="H739" s="4"/>
    </row>
    <row r="740">
      <c r="A740" s="6"/>
      <c r="B740" s="4"/>
      <c r="C740" s="4"/>
      <c r="D740" s="4"/>
      <c r="E740" s="4"/>
      <c r="F740" s="4"/>
      <c r="G740" s="4"/>
      <c r="H740" s="4"/>
    </row>
    <row r="741">
      <c r="A741" s="6"/>
      <c r="B741" s="4"/>
      <c r="C741" s="4"/>
      <c r="D741" s="4"/>
      <c r="E741" s="4"/>
      <c r="F741" s="4"/>
      <c r="G741" s="4"/>
      <c r="H741" s="4"/>
    </row>
    <row r="742">
      <c r="A742" s="6"/>
      <c r="B742" s="4"/>
      <c r="C742" s="4"/>
      <c r="D742" s="4"/>
      <c r="E742" s="4"/>
      <c r="F742" s="4"/>
      <c r="G742" s="4"/>
      <c r="H742" s="4"/>
    </row>
    <row r="743">
      <c r="A743" s="6"/>
      <c r="B743" s="4"/>
      <c r="C743" s="4"/>
      <c r="D743" s="4"/>
      <c r="E743" s="4"/>
      <c r="F743" s="4"/>
      <c r="G743" s="4"/>
      <c r="H743" s="4"/>
    </row>
    <row r="744">
      <c r="A744" s="6"/>
      <c r="B744" s="4"/>
      <c r="C744" s="4"/>
      <c r="D744" s="4"/>
      <c r="E744" s="4"/>
      <c r="F744" s="4"/>
      <c r="G744" s="4"/>
      <c r="H744" s="4"/>
    </row>
    <row r="745">
      <c r="A745" s="6"/>
      <c r="B745" s="4"/>
      <c r="C745" s="4"/>
      <c r="D745" s="4"/>
      <c r="E745" s="4"/>
      <c r="F745" s="4"/>
      <c r="G745" s="4"/>
      <c r="H745" s="4"/>
    </row>
    <row r="746">
      <c r="A746" s="6"/>
      <c r="B746" s="4"/>
      <c r="C746" s="4"/>
      <c r="D746" s="4"/>
      <c r="E746" s="4"/>
      <c r="F746" s="4"/>
      <c r="G746" s="4"/>
      <c r="H746" s="4"/>
    </row>
    <row r="747">
      <c r="A747" s="6"/>
      <c r="B747" s="4"/>
      <c r="C747" s="4"/>
      <c r="D747" s="4"/>
      <c r="E747" s="4"/>
      <c r="F747" s="4"/>
      <c r="G747" s="4"/>
      <c r="H747" s="4"/>
    </row>
    <row r="748">
      <c r="A748" s="6"/>
      <c r="B748" s="4"/>
      <c r="C748" s="4"/>
      <c r="D748" s="4"/>
      <c r="E748" s="4"/>
      <c r="F748" s="4"/>
      <c r="G748" s="4"/>
      <c r="H748" s="4"/>
    </row>
    <row r="749">
      <c r="A749" s="6"/>
      <c r="B749" s="4"/>
      <c r="C749" s="4"/>
      <c r="D749" s="4"/>
      <c r="E749" s="4"/>
      <c r="F749" s="4"/>
      <c r="G749" s="4"/>
      <c r="H749" s="4"/>
    </row>
    <row r="750">
      <c r="A750" s="6"/>
      <c r="B750" s="4"/>
      <c r="C750" s="4"/>
      <c r="D750" s="4"/>
      <c r="E750" s="4"/>
      <c r="F750" s="4"/>
      <c r="G750" s="4"/>
      <c r="H750" s="4"/>
    </row>
    <row r="751">
      <c r="A751" s="6"/>
      <c r="B751" s="4"/>
      <c r="C751" s="4"/>
      <c r="D751" s="4"/>
      <c r="E751" s="4"/>
      <c r="F751" s="4"/>
      <c r="G751" s="4"/>
      <c r="H751" s="4"/>
    </row>
    <row r="752">
      <c r="A752" s="6"/>
      <c r="B752" s="4"/>
      <c r="C752" s="4"/>
      <c r="D752" s="4"/>
      <c r="E752" s="4"/>
      <c r="F752" s="4"/>
      <c r="G752" s="4"/>
      <c r="H752" s="4"/>
    </row>
    <row r="753">
      <c r="A753" s="6"/>
      <c r="B753" s="4"/>
      <c r="C753" s="4"/>
      <c r="D753" s="4"/>
      <c r="E753" s="4"/>
      <c r="F753" s="4"/>
      <c r="G753" s="4"/>
      <c r="H753" s="4"/>
    </row>
    <row r="754">
      <c r="A754" s="6"/>
      <c r="B754" s="4"/>
      <c r="C754" s="4"/>
      <c r="D754" s="4"/>
      <c r="E754" s="4"/>
      <c r="F754" s="4"/>
      <c r="G754" s="4"/>
      <c r="H754" s="4"/>
    </row>
    <row r="755">
      <c r="A755" s="6"/>
      <c r="B755" s="4"/>
      <c r="C755" s="4"/>
      <c r="D755" s="4"/>
      <c r="E755" s="4"/>
      <c r="F755" s="4"/>
      <c r="G755" s="4"/>
      <c r="H755" s="4"/>
    </row>
    <row r="756">
      <c r="A756" s="6"/>
      <c r="B756" s="4"/>
      <c r="C756" s="4"/>
      <c r="D756" s="4"/>
      <c r="E756" s="4"/>
      <c r="F756" s="4"/>
      <c r="G756" s="4"/>
      <c r="H756" s="4"/>
    </row>
    <row r="757">
      <c r="A757" s="6"/>
      <c r="B757" s="4"/>
      <c r="C757" s="4"/>
      <c r="D757" s="4"/>
      <c r="E757" s="4"/>
      <c r="F757" s="4"/>
      <c r="G757" s="4"/>
      <c r="H757" s="4"/>
    </row>
    <row r="758">
      <c r="A758" s="6"/>
      <c r="B758" s="4"/>
      <c r="C758" s="4"/>
      <c r="D758" s="4"/>
      <c r="E758" s="4"/>
      <c r="F758" s="4"/>
      <c r="G758" s="4"/>
      <c r="H758" s="4"/>
    </row>
    <row r="759">
      <c r="A759" s="6"/>
      <c r="B759" s="4"/>
      <c r="C759" s="4"/>
      <c r="D759" s="4"/>
      <c r="E759" s="4"/>
      <c r="F759" s="4"/>
      <c r="G759" s="4"/>
      <c r="H759" s="4"/>
    </row>
    <row r="760">
      <c r="A760" s="6"/>
      <c r="B760" s="4"/>
      <c r="C760" s="4"/>
      <c r="D760" s="4"/>
      <c r="E760" s="4"/>
      <c r="F760" s="4"/>
      <c r="G760" s="4"/>
      <c r="H760" s="4"/>
    </row>
    <row r="761">
      <c r="A761" s="6"/>
      <c r="B761" s="4"/>
      <c r="C761" s="4"/>
      <c r="D761" s="4"/>
      <c r="E761" s="4"/>
      <c r="F761" s="4"/>
      <c r="G761" s="4"/>
      <c r="H761" s="4"/>
    </row>
    <row r="762">
      <c r="A762" s="6"/>
      <c r="B762" s="4"/>
      <c r="C762" s="4"/>
      <c r="D762" s="4"/>
      <c r="E762" s="4"/>
      <c r="F762" s="4"/>
      <c r="G762" s="4"/>
      <c r="H762" s="4"/>
    </row>
    <row r="763">
      <c r="A763" s="6"/>
      <c r="B763" s="4"/>
      <c r="C763" s="4"/>
      <c r="D763" s="4"/>
      <c r="E763" s="4"/>
      <c r="F763" s="4"/>
      <c r="G763" s="4"/>
      <c r="H763" s="4"/>
    </row>
    <row r="764">
      <c r="A764" s="6"/>
      <c r="B764" s="4"/>
      <c r="C764" s="4"/>
      <c r="D764" s="4"/>
      <c r="E764" s="4"/>
      <c r="F764" s="4"/>
      <c r="G764" s="4"/>
      <c r="H764" s="4"/>
    </row>
    <row r="765">
      <c r="A765" s="6"/>
      <c r="B765" s="4"/>
      <c r="C765" s="4"/>
      <c r="D765" s="4"/>
      <c r="E765" s="4"/>
      <c r="F765" s="4"/>
      <c r="G765" s="4"/>
      <c r="H765" s="4"/>
    </row>
    <row r="766">
      <c r="A766" s="6"/>
      <c r="B766" s="4"/>
      <c r="C766" s="4"/>
      <c r="D766" s="4"/>
      <c r="E766" s="4"/>
      <c r="F766" s="4"/>
      <c r="G766" s="4"/>
      <c r="H766" s="4"/>
    </row>
    <row r="767">
      <c r="A767" s="6"/>
      <c r="B767" s="4"/>
      <c r="C767" s="4"/>
      <c r="D767" s="4"/>
      <c r="E767" s="4"/>
      <c r="F767" s="4"/>
      <c r="G767" s="4"/>
      <c r="H767" s="4"/>
    </row>
    <row r="768">
      <c r="A768" s="6"/>
      <c r="B768" s="4"/>
      <c r="C768" s="4"/>
      <c r="D768" s="4"/>
      <c r="E768" s="4"/>
      <c r="F768" s="4"/>
      <c r="G768" s="4"/>
      <c r="H768" s="4"/>
    </row>
    <row r="769">
      <c r="A769" s="6"/>
      <c r="B769" s="4"/>
      <c r="C769" s="4"/>
      <c r="D769" s="4"/>
      <c r="E769" s="4"/>
      <c r="F769" s="4"/>
      <c r="G769" s="4"/>
      <c r="H769" s="4"/>
    </row>
    <row r="770">
      <c r="A770" s="6"/>
      <c r="B770" s="4"/>
      <c r="C770" s="4"/>
      <c r="D770" s="4"/>
      <c r="E770" s="4"/>
      <c r="F770" s="4"/>
      <c r="G770" s="4"/>
      <c r="H770" s="4"/>
    </row>
    <row r="771">
      <c r="A771" s="6"/>
      <c r="B771" s="4"/>
      <c r="C771" s="4"/>
      <c r="D771" s="4"/>
      <c r="E771" s="4"/>
      <c r="F771" s="4"/>
      <c r="G771" s="4"/>
      <c r="H771" s="4"/>
    </row>
    <row r="772">
      <c r="A772" s="6"/>
      <c r="B772" s="4"/>
      <c r="C772" s="4"/>
      <c r="D772" s="4"/>
      <c r="E772" s="4"/>
      <c r="F772" s="4"/>
      <c r="G772" s="4"/>
      <c r="H772" s="4"/>
    </row>
    <row r="773">
      <c r="A773" s="6"/>
      <c r="B773" s="4"/>
      <c r="C773" s="4"/>
      <c r="D773" s="4"/>
      <c r="E773" s="4"/>
      <c r="F773" s="4"/>
      <c r="G773" s="4"/>
      <c r="H773" s="4"/>
    </row>
    <row r="774">
      <c r="A774" s="6"/>
      <c r="B774" s="4"/>
      <c r="C774" s="4"/>
      <c r="D774" s="4"/>
      <c r="E774" s="4"/>
      <c r="F774" s="4"/>
      <c r="G774" s="4"/>
      <c r="H774" s="4"/>
    </row>
    <row r="775">
      <c r="A775" s="6"/>
      <c r="B775" s="4"/>
      <c r="C775" s="4"/>
      <c r="D775" s="4"/>
      <c r="E775" s="4"/>
      <c r="F775" s="4"/>
      <c r="G775" s="4"/>
      <c r="H775" s="4"/>
    </row>
    <row r="776">
      <c r="A776" s="6"/>
      <c r="B776" s="4"/>
      <c r="C776" s="4"/>
      <c r="D776" s="4"/>
      <c r="E776" s="4"/>
      <c r="F776" s="4"/>
      <c r="G776" s="4"/>
      <c r="H776" s="4"/>
    </row>
    <row r="777">
      <c r="A777" s="6"/>
      <c r="B777" s="4"/>
      <c r="C777" s="4"/>
      <c r="D777" s="4"/>
      <c r="E777" s="4"/>
      <c r="F777" s="4"/>
      <c r="G777" s="4"/>
      <c r="H777" s="4"/>
    </row>
    <row r="778">
      <c r="A778" s="6"/>
      <c r="B778" s="4"/>
      <c r="C778" s="4"/>
      <c r="D778" s="4"/>
      <c r="E778" s="4"/>
      <c r="F778" s="4"/>
      <c r="G778" s="4"/>
      <c r="H778" s="4"/>
    </row>
    <row r="779">
      <c r="A779" s="6"/>
      <c r="B779" s="4"/>
      <c r="C779" s="4"/>
      <c r="D779" s="4"/>
      <c r="E779" s="4"/>
      <c r="F779" s="4"/>
      <c r="G779" s="4"/>
      <c r="H779" s="4"/>
    </row>
    <row r="780">
      <c r="A780" s="6"/>
      <c r="B780" s="4"/>
      <c r="C780" s="4"/>
      <c r="D780" s="4"/>
      <c r="E780" s="4"/>
      <c r="F780" s="4"/>
      <c r="G780" s="4"/>
      <c r="H780" s="4"/>
    </row>
    <row r="781">
      <c r="A781" s="6"/>
      <c r="B781" s="4"/>
      <c r="C781" s="4"/>
      <c r="D781" s="4"/>
      <c r="E781" s="4"/>
      <c r="F781" s="4"/>
      <c r="G781" s="4"/>
      <c r="H781" s="4"/>
    </row>
    <row r="782">
      <c r="A782" s="6"/>
      <c r="B782" s="4"/>
      <c r="C782" s="4"/>
      <c r="D782" s="4"/>
      <c r="E782" s="4"/>
      <c r="F782" s="4"/>
      <c r="G782" s="4"/>
      <c r="H782" s="4"/>
    </row>
    <row r="783">
      <c r="A783" s="6"/>
      <c r="B783" s="4"/>
      <c r="C783" s="4"/>
      <c r="D783" s="4"/>
      <c r="E783" s="4"/>
      <c r="F783" s="4"/>
      <c r="G783" s="4"/>
      <c r="H783" s="4"/>
    </row>
    <row r="784">
      <c r="A784" s="6"/>
      <c r="B784" s="4"/>
      <c r="C784" s="4"/>
      <c r="D784" s="4"/>
      <c r="E784" s="4"/>
      <c r="F784" s="4"/>
      <c r="G784" s="4"/>
      <c r="H784" s="4"/>
    </row>
    <row r="785">
      <c r="A785" s="6"/>
      <c r="B785" s="4"/>
      <c r="C785" s="4"/>
      <c r="D785" s="4"/>
      <c r="E785" s="4"/>
      <c r="F785" s="4"/>
      <c r="G785" s="4"/>
      <c r="H785" s="4"/>
    </row>
    <row r="786">
      <c r="A786" s="6"/>
      <c r="B786" s="4"/>
      <c r="C786" s="4"/>
      <c r="D786" s="4"/>
      <c r="E786" s="4"/>
      <c r="F786" s="4"/>
      <c r="G786" s="4"/>
      <c r="H786" s="4"/>
    </row>
    <row r="787">
      <c r="A787" s="6"/>
      <c r="B787" s="4"/>
      <c r="C787" s="4"/>
      <c r="D787" s="4"/>
      <c r="E787" s="4"/>
      <c r="F787" s="4"/>
      <c r="G787" s="4"/>
      <c r="H787" s="4"/>
    </row>
    <row r="788">
      <c r="A788" s="6"/>
      <c r="B788" s="4"/>
      <c r="C788" s="4"/>
      <c r="D788" s="4"/>
      <c r="E788" s="4"/>
      <c r="F788" s="4"/>
      <c r="G788" s="4"/>
      <c r="H788" s="4"/>
    </row>
    <row r="789">
      <c r="A789" s="6"/>
      <c r="B789" s="4"/>
      <c r="C789" s="4"/>
      <c r="D789" s="4"/>
      <c r="E789" s="4"/>
      <c r="F789" s="4"/>
      <c r="G789" s="4"/>
      <c r="H789" s="4"/>
    </row>
    <row r="790">
      <c r="A790" s="6"/>
      <c r="B790" s="4"/>
      <c r="C790" s="4"/>
      <c r="D790" s="4"/>
      <c r="E790" s="4"/>
      <c r="F790" s="4"/>
      <c r="G790" s="4"/>
      <c r="H790" s="4"/>
    </row>
    <row r="791">
      <c r="A791" s="6"/>
      <c r="B791" s="4"/>
      <c r="C791" s="4"/>
      <c r="D791" s="4"/>
      <c r="E791" s="4"/>
      <c r="F791" s="4"/>
      <c r="G791" s="4"/>
      <c r="H791" s="4"/>
    </row>
    <row r="792">
      <c r="A792" s="6"/>
      <c r="B792" s="4"/>
      <c r="C792" s="4"/>
      <c r="D792" s="4"/>
      <c r="E792" s="4"/>
      <c r="F792" s="4"/>
      <c r="G792" s="4"/>
      <c r="H792" s="4"/>
    </row>
    <row r="793">
      <c r="A793" s="6"/>
      <c r="B793" s="4"/>
      <c r="C793" s="4"/>
      <c r="D793" s="4"/>
      <c r="E793" s="4"/>
      <c r="F793" s="4"/>
      <c r="G793" s="4"/>
      <c r="H793" s="4"/>
    </row>
    <row r="794">
      <c r="A794" s="6"/>
      <c r="B794" s="4"/>
      <c r="C794" s="4"/>
      <c r="D794" s="4"/>
      <c r="E794" s="4"/>
      <c r="F794" s="4"/>
      <c r="G794" s="4"/>
      <c r="H794" s="4"/>
    </row>
    <row r="795">
      <c r="A795" s="6"/>
      <c r="B795" s="4"/>
      <c r="C795" s="4"/>
      <c r="D795" s="4"/>
      <c r="E795" s="4"/>
      <c r="F795" s="4"/>
      <c r="G795" s="4"/>
      <c r="H795" s="4"/>
    </row>
    <row r="796">
      <c r="A796" s="6"/>
      <c r="B796" s="4"/>
      <c r="C796" s="4"/>
      <c r="D796" s="4"/>
      <c r="E796" s="4"/>
      <c r="F796" s="4"/>
      <c r="G796" s="4"/>
      <c r="H796" s="4"/>
    </row>
    <row r="797">
      <c r="A797" s="6"/>
      <c r="B797" s="4"/>
      <c r="C797" s="4"/>
      <c r="D797" s="4"/>
      <c r="E797" s="4"/>
      <c r="F797" s="4"/>
      <c r="G797" s="4"/>
      <c r="H797" s="4"/>
    </row>
    <row r="798">
      <c r="A798" s="6"/>
      <c r="B798" s="4"/>
      <c r="C798" s="4"/>
      <c r="D798" s="4"/>
      <c r="E798" s="4"/>
      <c r="F798" s="4"/>
      <c r="G798" s="4"/>
      <c r="H798" s="4"/>
    </row>
    <row r="799">
      <c r="A799" s="6"/>
      <c r="B799" s="4"/>
      <c r="C799" s="4"/>
      <c r="D799" s="4"/>
      <c r="E799" s="4"/>
      <c r="F799" s="4"/>
      <c r="G799" s="4"/>
      <c r="H799" s="4"/>
    </row>
    <row r="800">
      <c r="A800" s="6"/>
      <c r="B800" s="4"/>
      <c r="C800" s="4"/>
      <c r="D800" s="4"/>
      <c r="E800" s="4"/>
      <c r="F800" s="4"/>
      <c r="G800" s="4"/>
      <c r="H800" s="4"/>
    </row>
    <row r="801">
      <c r="A801" s="6"/>
      <c r="B801" s="4"/>
      <c r="C801" s="4"/>
      <c r="D801" s="4"/>
      <c r="E801" s="4"/>
      <c r="F801" s="4"/>
      <c r="G801" s="4"/>
      <c r="H801" s="4"/>
    </row>
    <row r="802">
      <c r="A802" s="6"/>
      <c r="B802" s="4"/>
      <c r="C802" s="4"/>
      <c r="D802" s="4"/>
      <c r="E802" s="4"/>
      <c r="F802" s="4"/>
      <c r="G802" s="4"/>
      <c r="H802" s="4"/>
    </row>
    <row r="803">
      <c r="A803" s="6"/>
      <c r="B803" s="4"/>
      <c r="C803" s="4"/>
      <c r="D803" s="4"/>
      <c r="E803" s="4"/>
      <c r="F803" s="4"/>
      <c r="G803" s="4"/>
      <c r="H803" s="4"/>
    </row>
    <row r="804">
      <c r="A804" s="6"/>
      <c r="B804" s="4"/>
      <c r="C804" s="4"/>
      <c r="D804" s="4"/>
      <c r="E804" s="4"/>
      <c r="F804" s="4"/>
      <c r="G804" s="4"/>
      <c r="H804" s="4"/>
    </row>
    <row r="805">
      <c r="A805" s="6"/>
      <c r="B805" s="4"/>
      <c r="C805" s="4"/>
      <c r="D805" s="4"/>
      <c r="E805" s="4"/>
      <c r="F805" s="4"/>
      <c r="G805" s="4"/>
      <c r="H805" s="4"/>
    </row>
    <row r="806">
      <c r="A806" s="6"/>
      <c r="B806" s="4"/>
      <c r="C806" s="4"/>
      <c r="D806" s="4"/>
      <c r="E806" s="4"/>
      <c r="F806" s="4"/>
      <c r="G806" s="4"/>
      <c r="H806" s="4"/>
    </row>
    <row r="807">
      <c r="A807" s="6"/>
      <c r="B807" s="4"/>
      <c r="C807" s="4"/>
      <c r="D807" s="4"/>
      <c r="E807" s="4"/>
      <c r="F807" s="4"/>
      <c r="G807" s="4"/>
      <c r="H807" s="4"/>
    </row>
    <row r="808">
      <c r="A808" s="6"/>
      <c r="B808" s="4"/>
      <c r="C808" s="4"/>
      <c r="D808" s="4"/>
      <c r="E808" s="4"/>
      <c r="F808" s="4"/>
      <c r="G808" s="4"/>
      <c r="H808" s="4"/>
    </row>
    <row r="809">
      <c r="A809" s="6"/>
      <c r="B809" s="4"/>
      <c r="C809" s="4"/>
      <c r="D809" s="4"/>
      <c r="E809" s="4"/>
      <c r="F809" s="4"/>
      <c r="G809" s="4"/>
      <c r="H809" s="4"/>
    </row>
    <row r="810">
      <c r="A810" s="6"/>
      <c r="B810" s="4"/>
      <c r="C810" s="4"/>
      <c r="D810" s="4"/>
      <c r="E810" s="4"/>
      <c r="F810" s="4"/>
      <c r="G810" s="4"/>
      <c r="H810" s="4"/>
    </row>
    <row r="811">
      <c r="A811" s="6"/>
      <c r="B811" s="4"/>
      <c r="C811" s="4"/>
      <c r="D811" s="4"/>
      <c r="E811" s="4"/>
      <c r="F811" s="4"/>
      <c r="G811" s="4"/>
      <c r="H811" s="4"/>
    </row>
    <row r="812">
      <c r="A812" s="6"/>
      <c r="B812" s="4"/>
      <c r="C812" s="4"/>
      <c r="D812" s="4"/>
      <c r="E812" s="4"/>
      <c r="F812" s="4"/>
      <c r="G812" s="4"/>
      <c r="H812" s="4"/>
    </row>
    <row r="813">
      <c r="A813" s="6"/>
      <c r="B813" s="4"/>
      <c r="C813" s="4"/>
      <c r="D813" s="4"/>
      <c r="E813" s="4"/>
      <c r="F813" s="4"/>
      <c r="G813" s="4"/>
      <c r="H813" s="4"/>
    </row>
    <row r="814">
      <c r="A814" s="6"/>
      <c r="B814" s="4"/>
      <c r="C814" s="4"/>
      <c r="D814" s="4"/>
      <c r="E814" s="4"/>
      <c r="F814" s="4"/>
      <c r="G814" s="4"/>
      <c r="H814" s="4"/>
    </row>
    <row r="815">
      <c r="A815" s="6"/>
      <c r="B815" s="4"/>
      <c r="C815" s="4"/>
      <c r="D815" s="4"/>
      <c r="E815" s="4"/>
      <c r="F815" s="4"/>
      <c r="G815" s="4"/>
      <c r="H815" s="4"/>
    </row>
    <row r="816">
      <c r="A816" s="6"/>
      <c r="B816" s="4"/>
      <c r="C816" s="4"/>
      <c r="D816" s="4"/>
      <c r="E816" s="4"/>
      <c r="F816" s="4"/>
      <c r="G816" s="4"/>
      <c r="H816" s="4"/>
    </row>
    <row r="817">
      <c r="A817" s="6"/>
      <c r="B817" s="4"/>
      <c r="C817" s="4"/>
      <c r="D817" s="4"/>
      <c r="E817" s="4"/>
      <c r="F817" s="4"/>
      <c r="G817" s="4"/>
      <c r="H817" s="4"/>
    </row>
    <row r="818">
      <c r="A818" s="6"/>
      <c r="B818" s="4"/>
      <c r="C818" s="4"/>
      <c r="D818" s="4"/>
      <c r="E818" s="4"/>
      <c r="F818" s="4"/>
      <c r="G818" s="4"/>
      <c r="H818" s="4"/>
    </row>
    <row r="819">
      <c r="A819" s="6"/>
      <c r="B819" s="4"/>
      <c r="C819" s="4"/>
      <c r="D819" s="4"/>
      <c r="E819" s="4"/>
      <c r="F819" s="4"/>
      <c r="G819" s="4"/>
      <c r="H819" s="4"/>
    </row>
    <row r="820">
      <c r="A820" s="6"/>
      <c r="B820" s="4"/>
      <c r="C820" s="4"/>
      <c r="D820" s="4"/>
      <c r="E820" s="4"/>
      <c r="F820" s="4"/>
      <c r="G820" s="4"/>
      <c r="H820" s="4"/>
    </row>
    <row r="821">
      <c r="A821" s="6"/>
      <c r="B821" s="4"/>
      <c r="C821" s="4"/>
      <c r="D821" s="4"/>
      <c r="E821" s="4"/>
      <c r="F821" s="4"/>
      <c r="G821" s="4"/>
      <c r="H821" s="4"/>
    </row>
    <row r="822">
      <c r="A822" s="6"/>
      <c r="B822" s="4"/>
      <c r="C822" s="4"/>
      <c r="D822" s="4"/>
      <c r="E822" s="4"/>
      <c r="F822" s="4"/>
      <c r="G822" s="4"/>
      <c r="H822" s="4"/>
    </row>
    <row r="823">
      <c r="A823" s="6"/>
      <c r="B823" s="4"/>
      <c r="C823" s="4"/>
      <c r="D823" s="4"/>
      <c r="E823" s="4"/>
      <c r="F823" s="4"/>
      <c r="G823" s="4"/>
      <c r="H823" s="4"/>
    </row>
    <row r="824">
      <c r="A824" s="6"/>
      <c r="B824" s="4"/>
      <c r="C824" s="4"/>
      <c r="D824" s="4"/>
      <c r="E824" s="4"/>
      <c r="F824" s="4"/>
      <c r="G824" s="4"/>
      <c r="H824" s="4"/>
    </row>
    <row r="825">
      <c r="A825" s="6"/>
      <c r="B825" s="4"/>
      <c r="C825" s="4"/>
      <c r="D825" s="4"/>
      <c r="E825" s="4"/>
      <c r="F825" s="4"/>
      <c r="G825" s="4"/>
      <c r="H825" s="4"/>
    </row>
    <row r="826">
      <c r="A826" s="6"/>
      <c r="B826" s="4"/>
      <c r="C826" s="4"/>
      <c r="D826" s="4"/>
      <c r="E826" s="4"/>
      <c r="F826" s="4"/>
      <c r="G826" s="4"/>
      <c r="H826" s="4"/>
    </row>
    <row r="827">
      <c r="A827" s="6"/>
      <c r="B827" s="4"/>
      <c r="C827" s="4"/>
      <c r="D827" s="4"/>
      <c r="E827" s="4"/>
      <c r="F827" s="4"/>
      <c r="G827" s="4"/>
      <c r="H827" s="4"/>
    </row>
    <row r="828">
      <c r="A828" s="6"/>
      <c r="B828" s="4"/>
      <c r="C828" s="4"/>
      <c r="D828" s="4"/>
      <c r="E828" s="4"/>
      <c r="F828" s="4"/>
      <c r="G828" s="4"/>
      <c r="H828" s="4"/>
    </row>
    <row r="829">
      <c r="A829" s="6"/>
      <c r="B829" s="4"/>
      <c r="C829" s="4"/>
      <c r="D829" s="4"/>
      <c r="E829" s="4"/>
      <c r="F829" s="4"/>
      <c r="G829" s="4"/>
      <c r="H829" s="4"/>
    </row>
    <row r="830">
      <c r="A830" s="6"/>
      <c r="B830" s="4"/>
      <c r="C830" s="4"/>
      <c r="D830" s="4"/>
      <c r="E830" s="4"/>
      <c r="F830" s="4"/>
      <c r="G830" s="4"/>
      <c r="H830" s="4"/>
    </row>
    <row r="831">
      <c r="A831" s="6"/>
      <c r="B831" s="4"/>
      <c r="C831" s="4"/>
      <c r="D831" s="4"/>
      <c r="E831" s="4"/>
      <c r="F831" s="4"/>
      <c r="G831" s="4"/>
      <c r="H831" s="4"/>
    </row>
    <row r="832">
      <c r="A832" s="6"/>
      <c r="B832" s="4"/>
      <c r="C832" s="4"/>
      <c r="D832" s="4"/>
      <c r="E832" s="4"/>
      <c r="F832" s="4"/>
      <c r="G832" s="4"/>
      <c r="H832" s="4"/>
    </row>
    <row r="833">
      <c r="A833" s="6"/>
      <c r="B833" s="4"/>
      <c r="C833" s="4"/>
      <c r="D833" s="4"/>
      <c r="E833" s="4"/>
      <c r="F833" s="4"/>
      <c r="G833" s="4"/>
      <c r="H833" s="4"/>
    </row>
    <row r="834">
      <c r="A834" s="6"/>
      <c r="B834" s="4"/>
      <c r="C834" s="4"/>
      <c r="D834" s="4"/>
      <c r="E834" s="4"/>
      <c r="F834" s="4"/>
      <c r="G834" s="4"/>
      <c r="H834" s="4"/>
    </row>
    <row r="835">
      <c r="A835" s="6"/>
      <c r="B835" s="4"/>
      <c r="C835" s="4"/>
      <c r="D835" s="4"/>
      <c r="E835" s="4"/>
      <c r="F835" s="4"/>
      <c r="G835" s="4"/>
      <c r="H835" s="4"/>
    </row>
    <row r="836">
      <c r="A836" s="6"/>
      <c r="B836" s="4"/>
      <c r="C836" s="4"/>
      <c r="D836" s="4"/>
      <c r="E836" s="4"/>
      <c r="F836" s="4"/>
      <c r="G836" s="4"/>
      <c r="H836" s="4"/>
    </row>
    <row r="837">
      <c r="A837" s="6"/>
      <c r="B837" s="4"/>
      <c r="C837" s="4"/>
      <c r="D837" s="4"/>
      <c r="E837" s="4"/>
      <c r="F837" s="4"/>
      <c r="G837" s="4"/>
      <c r="H837" s="4"/>
    </row>
    <row r="838">
      <c r="A838" s="6"/>
      <c r="B838" s="4"/>
      <c r="C838" s="4"/>
      <c r="D838" s="4"/>
      <c r="E838" s="4"/>
      <c r="F838" s="4"/>
      <c r="G838" s="4"/>
      <c r="H838" s="4"/>
    </row>
    <row r="839">
      <c r="A839" s="6"/>
      <c r="B839" s="4"/>
      <c r="C839" s="4"/>
      <c r="D839" s="4"/>
      <c r="E839" s="4"/>
      <c r="F839" s="4"/>
      <c r="G839" s="4"/>
      <c r="H839" s="4"/>
    </row>
    <row r="840">
      <c r="A840" s="6"/>
      <c r="B840" s="4"/>
      <c r="C840" s="4"/>
      <c r="D840" s="4"/>
      <c r="E840" s="4"/>
      <c r="F840" s="4"/>
      <c r="G840" s="4"/>
      <c r="H840" s="4"/>
    </row>
    <row r="841">
      <c r="A841" s="6"/>
      <c r="B841" s="4"/>
      <c r="C841" s="4"/>
      <c r="D841" s="4"/>
      <c r="E841" s="4"/>
      <c r="F841" s="4"/>
      <c r="G841" s="4"/>
      <c r="H841" s="4"/>
    </row>
    <row r="842">
      <c r="A842" s="6"/>
      <c r="B842" s="4"/>
      <c r="C842" s="4"/>
      <c r="D842" s="4"/>
      <c r="E842" s="4"/>
      <c r="F842" s="4"/>
      <c r="G842" s="4"/>
      <c r="H842" s="4"/>
    </row>
    <row r="843">
      <c r="A843" s="6"/>
      <c r="B843" s="4"/>
      <c r="C843" s="4"/>
      <c r="D843" s="4"/>
      <c r="E843" s="4"/>
      <c r="F843" s="4"/>
      <c r="G843" s="4"/>
      <c r="H843" s="4"/>
    </row>
    <row r="844">
      <c r="A844" s="6"/>
      <c r="B844" s="4"/>
      <c r="C844" s="4"/>
      <c r="D844" s="4"/>
      <c r="E844" s="4"/>
      <c r="F844" s="4"/>
      <c r="G844" s="4"/>
      <c r="H844" s="4"/>
    </row>
    <row r="845">
      <c r="A845" s="6"/>
      <c r="B845" s="4"/>
      <c r="C845" s="4"/>
      <c r="D845" s="4"/>
      <c r="E845" s="4"/>
      <c r="F845" s="4"/>
      <c r="G845" s="4"/>
      <c r="H845" s="4"/>
    </row>
    <row r="846">
      <c r="A846" s="6"/>
      <c r="B846" s="4"/>
      <c r="C846" s="4"/>
      <c r="D846" s="4"/>
      <c r="E846" s="4"/>
      <c r="F846" s="4"/>
      <c r="G846" s="4"/>
      <c r="H846" s="4"/>
    </row>
    <row r="847">
      <c r="A847" s="6"/>
      <c r="B847" s="4"/>
      <c r="C847" s="4"/>
      <c r="D847" s="4"/>
      <c r="E847" s="4"/>
      <c r="F847" s="4"/>
      <c r="G847" s="4"/>
      <c r="H847" s="4"/>
    </row>
    <row r="848">
      <c r="A848" s="6"/>
      <c r="B848" s="4"/>
      <c r="C848" s="4"/>
      <c r="D848" s="4"/>
      <c r="E848" s="4"/>
      <c r="F848" s="4"/>
      <c r="G848" s="4"/>
      <c r="H848" s="4"/>
    </row>
    <row r="849">
      <c r="A849" s="6"/>
      <c r="B849" s="4"/>
      <c r="C849" s="4"/>
      <c r="D849" s="4"/>
      <c r="E849" s="4"/>
      <c r="F849" s="4"/>
      <c r="G849" s="4"/>
      <c r="H849" s="4"/>
    </row>
    <row r="850">
      <c r="A850" s="6"/>
      <c r="B850" s="4"/>
      <c r="C850" s="4"/>
      <c r="D850" s="4"/>
      <c r="E850" s="4"/>
      <c r="F850" s="4"/>
      <c r="G850" s="4"/>
      <c r="H850" s="4"/>
    </row>
    <row r="851">
      <c r="A851" s="6"/>
      <c r="B851" s="4"/>
      <c r="C851" s="4"/>
      <c r="D851" s="4"/>
      <c r="E851" s="4"/>
      <c r="F851" s="4"/>
      <c r="G851" s="4"/>
      <c r="H851" s="4"/>
    </row>
    <row r="852">
      <c r="A852" s="6"/>
      <c r="B852" s="4"/>
      <c r="C852" s="4"/>
      <c r="D852" s="4"/>
      <c r="E852" s="4"/>
      <c r="F852" s="4"/>
      <c r="G852" s="4"/>
      <c r="H852" s="4"/>
    </row>
    <row r="853">
      <c r="A853" s="6"/>
      <c r="B853" s="4"/>
      <c r="C853" s="4"/>
      <c r="D853" s="4"/>
      <c r="E853" s="4"/>
      <c r="F853" s="4"/>
      <c r="G853" s="4"/>
      <c r="H853" s="4"/>
    </row>
    <row r="854">
      <c r="A854" s="6"/>
      <c r="B854" s="4"/>
      <c r="C854" s="4"/>
      <c r="D854" s="4"/>
      <c r="E854" s="4"/>
      <c r="F854" s="4"/>
      <c r="G854" s="4"/>
      <c r="H854" s="4"/>
    </row>
    <row r="855">
      <c r="A855" s="6"/>
      <c r="B855" s="4"/>
      <c r="C855" s="4"/>
      <c r="D855" s="4"/>
      <c r="E855" s="4"/>
      <c r="F855" s="4"/>
      <c r="G855" s="4"/>
      <c r="H855" s="4"/>
    </row>
    <row r="856">
      <c r="A856" s="6"/>
      <c r="B856" s="4"/>
      <c r="C856" s="4"/>
      <c r="D856" s="4"/>
      <c r="E856" s="4"/>
      <c r="F856" s="4"/>
      <c r="G856" s="4"/>
      <c r="H856" s="4"/>
    </row>
    <row r="857">
      <c r="A857" s="6"/>
      <c r="B857" s="4"/>
      <c r="C857" s="4"/>
      <c r="D857" s="4"/>
      <c r="E857" s="4"/>
      <c r="F857" s="4"/>
      <c r="G857" s="4"/>
      <c r="H857" s="4"/>
    </row>
    <row r="858">
      <c r="A858" s="6"/>
      <c r="B858" s="4"/>
      <c r="C858" s="4"/>
      <c r="D858" s="4"/>
      <c r="E858" s="4"/>
      <c r="F858" s="4"/>
      <c r="G858" s="4"/>
      <c r="H858" s="4"/>
    </row>
    <row r="859">
      <c r="A859" s="6"/>
      <c r="B859" s="4"/>
      <c r="C859" s="4"/>
      <c r="D859" s="4"/>
      <c r="E859" s="4"/>
      <c r="F859" s="4"/>
      <c r="G859" s="4"/>
      <c r="H859" s="4"/>
    </row>
    <row r="860">
      <c r="A860" s="6"/>
      <c r="B860" s="4"/>
      <c r="C860" s="4"/>
      <c r="D860" s="4"/>
      <c r="E860" s="4"/>
      <c r="F860" s="4"/>
      <c r="G860" s="4"/>
      <c r="H860" s="4"/>
    </row>
    <row r="861">
      <c r="A861" s="6"/>
      <c r="B861" s="4"/>
      <c r="C861" s="4"/>
      <c r="D861" s="4"/>
      <c r="E861" s="4"/>
      <c r="F861" s="4"/>
      <c r="G861" s="4"/>
      <c r="H861" s="4"/>
    </row>
    <row r="862">
      <c r="A862" s="6"/>
      <c r="B862" s="4"/>
      <c r="C862" s="4"/>
      <c r="D862" s="4"/>
      <c r="E862" s="4"/>
      <c r="F862" s="4"/>
      <c r="G862" s="4"/>
      <c r="H862" s="4"/>
    </row>
    <row r="863">
      <c r="A863" s="6"/>
      <c r="B863" s="4"/>
      <c r="C863" s="4"/>
      <c r="D863" s="4"/>
      <c r="E863" s="4"/>
      <c r="F863" s="4"/>
      <c r="G863" s="4"/>
      <c r="H863" s="4"/>
    </row>
    <row r="864">
      <c r="A864" s="6"/>
      <c r="B864" s="4"/>
      <c r="C864" s="4"/>
      <c r="D864" s="4"/>
      <c r="E864" s="4"/>
      <c r="F864" s="4"/>
      <c r="G864" s="4"/>
      <c r="H864" s="4"/>
    </row>
    <row r="865">
      <c r="A865" s="6"/>
      <c r="B865" s="4"/>
      <c r="C865" s="4"/>
      <c r="D865" s="4"/>
      <c r="E865" s="4"/>
      <c r="F865" s="4"/>
      <c r="G865" s="4"/>
      <c r="H865" s="4"/>
    </row>
    <row r="866">
      <c r="A866" s="6"/>
      <c r="B866" s="4"/>
      <c r="C866" s="4"/>
      <c r="D866" s="4"/>
      <c r="E866" s="4"/>
      <c r="F866" s="4"/>
      <c r="G866" s="4"/>
      <c r="H866" s="4"/>
    </row>
    <row r="867">
      <c r="A867" s="6"/>
      <c r="B867" s="4"/>
      <c r="C867" s="4"/>
      <c r="D867" s="4"/>
      <c r="E867" s="4"/>
      <c r="F867" s="4"/>
      <c r="G867" s="4"/>
      <c r="H867" s="4"/>
    </row>
    <row r="868">
      <c r="A868" s="6"/>
      <c r="B868" s="4"/>
      <c r="C868" s="4"/>
      <c r="D868" s="4"/>
      <c r="E868" s="4"/>
      <c r="F868" s="4"/>
      <c r="G868" s="4"/>
      <c r="H868" s="4"/>
    </row>
    <row r="869">
      <c r="A869" s="6"/>
      <c r="B869" s="4"/>
      <c r="C869" s="4"/>
      <c r="D869" s="4"/>
      <c r="E869" s="4"/>
      <c r="F869" s="4"/>
      <c r="G869" s="4"/>
      <c r="H869" s="4"/>
    </row>
    <row r="870">
      <c r="A870" s="6"/>
      <c r="B870" s="4"/>
      <c r="C870" s="4"/>
      <c r="D870" s="4"/>
      <c r="E870" s="4"/>
      <c r="F870" s="4"/>
      <c r="G870" s="4"/>
      <c r="H870" s="4"/>
    </row>
    <row r="871">
      <c r="A871" s="6"/>
      <c r="B871" s="4"/>
      <c r="C871" s="4"/>
      <c r="D871" s="4"/>
      <c r="E871" s="4"/>
      <c r="F871" s="4"/>
      <c r="G871" s="4"/>
      <c r="H871" s="4"/>
    </row>
    <row r="872">
      <c r="A872" s="6"/>
      <c r="B872" s="4"/>
      <c r="C872" s="4"/>
      <c r="D872" s="4"/>
      <c r="E872" s="4"/>
      <c r="F872" s="4"/>
      <c r="G872" s="4"/>
      <c r="H872" s="4"/>
    </row>
    <row r="873">
      <c r="A873" s="6"/>
      <c r="B873" s="4"/>
      <c r="C873" s="4"/>
      <c r="D873" s="4"/>
      <c r="E873" s="4"/>
      <c r="F873" s="4"/>
      <c r="G873" s="4"/>
      <c r="H873" s="4"/>
    </row>
    <row r="874">
      <c r="A874" s="6"/>
      <c r="B874" s="4"/>
      <c r="C874" s="4"/>
      <c r="D874" s="4"/>
      <c r="E874" s="4"/>
      <c r="F874" s="4"/>
      <c r="G874" s="4"/>
      <c r="H874" s="4"/>
    </row>
    <row r="875">
      <c r="A875" s="6"/>
      <c r="B875" s="4"/>
      <c r="C875" s="4"/>
      <c r="D875" s="4"/>
      <c r="E875" s="4"/>
      <c r="F875" s="4"/>
      <c r="G875" s="4"/>
      <c r="H875" s="4"/>
    </row>
    <row r="876">
      <c r="A876" s="6"/>
      <c r="B876" s="4"/>
      <c r="C876" s="4"/>
      <c r="D876" s="4"/>
      <c r="E876" s="4"/>
      <c r="F876" s="4"/>
      <c r="G876" s="4"/>
      <c r="H876" s="4"/>
    </row>
    <row r="877">
      <c r="A877" s="6"/>
      <c r="B877" s="4"/>
      <c r="C877" s="4"/>
      <c r="D877" s="4"/>
      <c r="E877" s="4"/>
      <c r="F877" s="4"/>
      <c r="G877" s="4"/>
      <c r="H877" s="4"/>
    </row>
    <row r="878">
      <c r="A878" s="6"/>
      <c r="B878" s="4"/>
      <c r="C878" s="4"/>
      <c r="D878" s="4"/>
      <c r="E878" s="4"/>
      <c r="F878" s="4"/>
      <c r="G878" s="4"/>
      <c r="H878" s="4"/>
    </row>
    <row r="879">
      <c r="A879" s="6"/>
      <c r="B879" s="4"/>
      <c r="C879" s="4"/>
      <c r="D879" s="4"/>
      <c r="E879" s="4"/>
      <c r="F879" s="4"/>
      <c r="G879" s="4"/>
      <c r="H879" s="4"/>
    </row>
    <row r="880">
      <c r="A880" s="6"/>
      <c r="B880" s="4"/>
      <c r="C880" s="4"/>
      <c r="D880" s="4"/>
      <c r="E880" s="4"/>
      <c r="F880" s="4"/>
      <c r="G880" s="4"/>
      <c r="H880" s="4"/>
    </row>
    <row r="881">
      <c r="A881" s="6"/>
      <c r="B881" s="4"/>
      <c r="C881" s="4"/>
      <c r="D881" s="4"/>
      <c r="E881" s="4"/>
      <c r="F881" s="4"/>
      <c r="G881" s="4"/>
      <c r="H881" s="4"/>
    </row>
    <row r="882">
      <c r="A882" s="6"/>
      <c r="B882" s="4"/>
      <c r="C882" s="4"/>
      <c r="D882" s="4"/>
      <c r="E882" s="4"/>
      <c r="F882" s="4"/>
      <c r="G882" s="4"/>
      <c r="H882" s="4"/>
    </row>
    <row r="883">
      <c r="A883" s="6"/>
      <c r="B883" s="4"/>
      <c r="C883" s="4"/>
      <c r="D883" s="4"/>
      <c r="E883" s="4"/>
      <c r="F883" s="4"/>
      <c r="G883" s="4"/>
      <c r="H883" s="4"/>
    </row>
    <row r="884">
      <c r="A884" s="6"/>
      <c r="B884" s="4"/>
      <c r="C884" s="4"/>
      <c r="D884" s="4"/>
      <c r="E884" s="4"/>
      <c r="F884" s="4"/>
      <c r="G884" s="4"/>
      <c r="H884" s="4"/>
    </row>
    <row r="885">
      <c r="A885" s="6"/>
      <c r="B885" s="4"/>
      <c r="C885" s="4"/>
      <c r="D885" s="4"/>
      <c r="E885" s="4"/>
      <c r="F885" s="4"/>
      <c r="G885" s="4"/>
      <c r="H885" s="4"/>
    </row>
    <row r="886">
      <c r="A886" s="6"/>
      <c r="B886" s="4"/>
      <c r="C886" s="4"/>
      <c r="D886" s="4"/>
      <c r="E886" s="4"/>
      <c r="F886" s="4"/>
      <c r="G886" s="4"/>
      <c r="H886" s="4"/>
    </row>
    <row r="887">
      <c r="A887" s="6"/>
      <c r="B887" s="4"/>
      <c r="C887" s="4"/>
      <c r="D887" s="4"/>
      <c r="E887" s="4"/>
      <c r="F887" s="4"/>
      <c r="G887" s="4"/>
      <c r="H887" s="4"/>
    </row>
    <row r="888">
      <c r="A888" s="6"/>
      <c r="B888" s="4"/>
      <c r="C888" s="4"/>
      <c r="D888" s="4"/>
      <c r="E888" s="4"/>
      <c r="F888" s="4"/>
      <c r="G888" s="4"/>
      <c r="H888" s="4"/>
    </row>
    <row r="889">
      <c r="A889" s="6"/>
      <c r="B889" s="4"/>
      <c r="C889" s="4"/>
      <c r="D889" s="4"/>
      <c r="E889" s="4"/>
      <c r="F889" s="4"/>
      <c r="G889" s="4"/>
      <c r="H889" s="4"/>
    </row>
    <row r="890">
      <c r="A890" s="6"/>
      <c r="B890" s="4"/>
      <c r="C890" s="4"/>
      <c r="D890" s="4"/>
      <c r="E890" s="4"/>
      <c r="F890" s="4"/>
      <c r="G890" s="4"/>
      <c r="H890" s="4"/>
    </row>
    <row r="891">
      <c r="A891" s="6"/>
      <c r="B891" s="4"/>
      <c r="C891" s="4"/>
      <c r="D891" s="4"/>
      <c r="E891" s="4"/>
      <c r="F891" s="4"/>
      <c r="G891" s="4"/>
      <c r="H891" s="4"/>
    </row>
    <row r="892">
      <c r="A892" s="6"/>
      <c r="B892" s="4"/>
      <c r="C892" s="4"/>
      <c r="D892" s="4"/>
      <c r="E892" s="4"/>
      <c r="F892" s="4"/>
      <c r="G892" s="4"/>
      <c r="H892" s="4"/>
    </row>
    <row r="893">
      <c r="A893" s="6"/>
      <c r="B893" s="4"/>
      <c r="C893" s="4"/>
      <c r="D893" s="4"/>
      <c r="E893" s="4"/>
      <c r="F893" s="4"/>
      <c r="G893" s="4"/>
      <c r="H893" s="4"/>
    </row>
    <row r="894">
      <c r="A894" s="6"/>
      <c r="B894" s="4"/>
      <c r="C894" s="4"/>
      <c r="D894" s="4"/>
      <c r="E894" s="4"/>
      <c r="F894" s="4"/>
      <c r="G894" s="4"/>
      <c r="H894" s="4"/>
    </row>
    <row r="895">
      <c r="A895" s="6"/>
      <c r="B895" s="4"/>
      <c r="C895" s="4"/>
      <c r="D895" s="4"/>
      <c r="E895" s="4"/>
      <c r="F895" s="4"/>
      <c r="G895" s="4"/>
      <c r="H895" s="4"/>
    </row>
    <row r="896">
      <c r="A896" s="6"/>
      <c r="B896" s="4"/>
      <c r="C896" s="4"/>
      <c r="D896" s="4"/>
      <c r="E896" s="4"/>
      <c r="F896" s="4"/>
      <c r="G896" s="4"/>
      <c r="H896" s="4"/>
    </row>
    <row r="897">
      <c r="A897" s="6"/>
      <c r="B897" s="4"/>
      <c r="C897" s="4"/>
      <c r="D897" s="4"/>
      <c r="E897" s="4"/>
      <c r="F897" s="4"/>
      <c r="G897" s="4"/>
      <c r="H897" s="4"/>
    </row>
    <row r="898">
      <c r="A898" s="6"/>
      <c r="B898" s="4"/>
      <c r="C898" s="4"/>
      <c r="D898" s="4"/>
      <c r="E898" s="4"/>
      <c r="F898" s="4"/>
      <c r="G898" s="4"/>
      <c r="H898" s="4"/>
    </row>
    <row r="899">
      <c r="A899" s="6"/>
      <c r="B899" s="4"/>
      <c r="C899" s="4"/>
      <c r="D899" s="4"/>
      <c r="E899" s="4"/>
      <c r="F899" s="4"/>
      <c r="G899" s="4"/>
      <c r="H899" s="4"/>
    </row>
    <row r="900">
      <c r="A900" s="6"/>
      <c r="B900" s="4"/>
      <c r="C900" s="4"/>
      <c r="D900" s="4"/>
      <c r="E900" s="4"/>
      <c r="F900" s="4"/>
      <c r="G900" s="4"/>
      <c r="H900" s="4"/>
    </row>
    <row r="901">
      <c r="A901" s="6"/>
      <c r="B901" s="4"/>
      <c r="C901" s="4"/>
      <c r="D901" s="4"/>
      <c r="E901" s="4"/>
      <c r="F901" s="4"/>
      <c r="G901" s="4"/>
      <c r="H901" s="4"/>
    </row>
    <row r="902">
      <c r="A902" s="6"/>
      <c r="B902" s="4"/>
      <c r="C902" s="4"/>
      <c r="D902" s="4"/>
      <c r="E902" s="4"/>
      <c r="F902" s="4"/>
      <c r="G902" s="4"/>
      <c r="H902" s="4"/>
    </row>
    <row r="903">
      <c r="A903" s="6"/>
      <c r="B903" s="4"/>
      <c r="C903" s="4"/>
      <c r="D903" s="4"/>
      <c r="E903" s="4"/>
      <c r="F903" s="4"/>
      <c r="G903" s="4"/>
      <c r="H903" s="4"/>
    </row>
    <row r="904">
      <c r="A904" s="6"/>
      <c r="B904" s="4"/>
      <c r="C904" s="4"/>
      <c r="D904" s="4"/>
      <c r="E904" s="4"/>
      <c r="F904" s="4"/>
      <c r="G904" s="4"/>
      <c r="H904" s="4"/>
    </row>
    <row r="905">
      <c r="A905" s="6"/>
      <c r="B905" s="4"/>
      <c r="C905" s="4"/>
      <c r="D905" s="4"/>
      <c r="E905" s="4"/>
      <c r="F905" s="4"/>
      <c r="G905" s="4"/>
      <c r="H905" s="4"/>
    </row>
    <row r="906">
      <c r="A906" s="6"/>
      <c r="B906" s="4"/>
      <c r="C906" s="4"/>
      <c r="D906" s="4"/>
      <c r="E906" s="4"/>
      <c r="F906" s="4"/>
      <c r="G906" s="4"/>
      <c r="H906" s="4"/>
    </row>
    <row r="907">
      <c r="A907" s="6"/>
      <c r="B907" s="4"/>
      <c r="C907" s="4"/>
      <c r="D907" s="4"/>
      <c r="E907" s="4"/>
      <c r="F907" s="4"/>
      <c r="G907" s="4"/>
      <c r="H907" s="4"/>
    </row>
    <row r="908">
      <c r="A908" s="6"/>
      <c r="B908" s="4"/>
      <c r="C908" s="4"/>
      <c r="D908" s="4"/>
      <c r="E908" s="4"/>
      <c r="F908" s="4"/>
      <c r="G908" s="4"/>
      <c r="H908" s="4"/>
    </row>
    <row r="909">
      <c r="A909" s="6"/>
      <c r="B909" s="4"/>
      <c r="C909" s="4"/>
      <c r="D909" s="4"/>
      <c r="E909" s="4"/>
      <c r="F909" s="4"/>
      <c r="G909" s="4"/>
      <c r="H909" s="4"/>
    </row>
    <row r="910">
      <c r="A910" s="6"/>
      <c r="B910" s="4"/>
      <c r="C910" s="4"/>
      <c r="D910" s="4"/>
      <c r="E910" s="4"/>
      <c r="F910" s="4"/>
      <c r="G910" s="4"/>
      <c r="H910" s="4"/>
    </row>
    <row r="911">
      <c r="A911" s="6"/>
      <c r="B911" s="4"/>
      <c r="C911" s="4"/>
      <c r="D911" s="4"/>
      <c r="E911" s="4"/>
      <c r="F911" s="4"/>
      <c r="G911" s="4"/>
      <c r="H911" s="4"/>
    </row>
  </sheetData>
  <autoFilter ref="$A$1:$H$43"/>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41.38"/>
    <col customWidth="1" min="3" max="3" width="33.13"/>
    <col customWidth="1" min="4" max="8" width="26.25"/>
    <col customWidth="1" min="18" max="18" width="15.88"/>
  </cols>
  <sheetData>
    <row r="1">
      <c r="A1" s="1" t="s">
        <v>0</v>
      </c>
      <c r="B1" s="2" t="s">
        <v>1</v>
      </c>
      <c r="C1" s="2" t="s">
        <v>2</v>
      </c>
      <c r="D1" s="2" t="s">
        <v>3</v>
      </c>
      <c r="E1" s="2" t="s">
        <v>4</v>
      </c>
      <c r="F1" s="2" t="s">
        <v>5</v>
      </c>
      <c r="G1" s="2" t="s">
        <v>6</v>
      </c>
      <c r="H1" s="2" t="s">
        <v>7</v>
      </c>
    </row>
    <row r="2">
      <c r="A2" s="8">
        <v>1.0</v>
      </c>
      <c r="B2" s="8" t="s">
        <v>262</v>
      </c>
      <c r="C2" s="4" t="str">
        <f>IFERROR(__xludf.DUMMYFUNCTION("GOOGLETRANSLATE(B2,""en"",""ru"")"),"-")</f>
        <v>-</v>
      </c>
      <c r="D2" s="4" t="str">
        <f>IFERROR(__xludf.DUMMYFUNCTION("GOOGLETRANSLATE(B2,""en"",""id"")"),"-")</f>
        <v>-</v>
      </c>
      <c r="E2" s="4" t="str">
        <f>IFERROR(__xludf.DUMMYFUNCTION("GOOGLETRANSLATE(B2,""en"",""vi"")"),"-")</f>
        <v>-</v>
      </c>
      <c r="F2" s="4" t="str">
        <f>IFERROR(__xludf.DUMMYFUNCTION("GOOGLETRANSLATE(B2,""en"",""th"")"),"-")</f>
        <v>-</v>
      </c>
      <c r="G2" s="4" t="str">
        <f>IFERROR(__xludf.DUMMYFUNCTION("GOOGLETRANSLATE(B2,""en"",""ms"")"),"-")</f>
        <v>-</v>
      </c>
      <c r="H2" s="4" t="str">
        <f>IFERROR(__xludf.DUMMYFUNCTION("GOOGLETRANSLATE(B2,""en"",""zh-CN"")")," - ")</f>
        <v> - </v>
      </c>
    </row>
    <row r="3">
      <c r="A3" s="8">
        <v>2.0</v>
      </c>
      <c r="B3" s="8" t="s">
        <v>262</v>
      </c>
      <c r="C3" s="4" t="str">
        <f>IFERROR(__xludf.DUMMYFUNCTION("GOOGLETRANSLATE(B3,""en"",""ru"")"),"-")</f>
        <v>-</v>
      </c>
      <c r="D3" s="4" t="str">
        <f>IFERROR(__xludf.DUMMYFUNCTION("GOOGLETRANSLATE(B3,""en"",""id"")"),"-")</f>
        <v>-</v>
      </c>
      <c r="E3" s="4" t="str">
        <f>IFERROR(__xludf.DUMMYFUNCTION("GOOGLETRANSLATE(B3,""en"",""vi"")"),"-")</f>
        <v>-</v>
      </c>
      <c r="F3" s="4" t="str">
        <f>IFERROR(__xludf.DUMMYFUNCTION("GOOGLETRANSLATE(B3,""en"",""th"")"),"-")</f>
        <v>-</v>
      </c>
      <c r="G3" s="4" t="str">
        <f>IFERROR(__xludf.DUMMYFUNCTION("GOOGLETRANSLATE(B3,""en"",""ms"")"),"-")</f>
        <v>-</v>
      </c>
      <c r="H3" s="4" t="str">
        <f>IFERROR(__xludf.DUMMYFUNCTION("GOOGLETRANSLATE(B3,""en"",""zh-CN"")")," - ")</f>
        <v> - </v>
      </c>
    </row>
    <row r="4">
      <c r="A4" s="8">
        <v>3.0</v>
      </c>
      <c r="B4" s="8" t="s">
        <v>263</v>
      </c>
      <c r="C4" s="4" t="str">
        <f>IFERROR(__xludf.DUMMYFUNCTION("GOOGLETRANSLATE(B4,""en"",""ru"")"),"Подписаться, чтобы получить больше таких статей")</f>
        <v>Подписаться, чтобы получить больше таких статей</v>
      </c>
      <c r="D4" s="4" t="str">
        <f>IFERROR(__xludf.DUMMYFUNCTION("GOOGLETRANSLATE(B4,""en"",""id"")"),"Berlangganan untuk mendapatkan lebih banyak artikel seperti ini")</f>
        <v>Berlangganan untuk mendapatkan lebih banyak artikel seperti ini</v>
      </c>
      <c r="E4" s="4" t="str">
        <f>IFERROR(__xludf.DUMMYFUNCTION("GOOGLETRANSLATE(B4,""en"",""vi"")"),"Đăng ký để có thêm các bài viết như thế này")</f>
        <v>Đăng ký để có thêm các bài viết như thế này</v>
      </c>
      <c r="F4" s="4" t="str">
        <f>IFERROR(__xludf.DUMMYFUNCTION("GOOGLETRANSLATE(B4,""en"",""th"")"),"สมัครสมาชิกเพื่อรับบทความเพิ่มเติมเช่นนี้")</f>
        <v>สมัครสมาชิกเพื่อรับบทความเพิ่มเติมเช่นนี้</v>
      </c>
      <c r="G4" s="4" t="str">
        <f>IFERROR(__xludf.DUMMYFUNCTION("GOOGLETRANSLATE(B4,""en"",""ms"")"),"Langgan untuk mendapatkan lebih banyak artikel seperti ini")</f>
        <v>Langgan untuk mendapatkan lebih banyak artikel seperti ini</v>
      </c>
      <c r="H4" s="4" t="str">
        <f>IFERROR(__xludf.DUMMYFUNCTION("GOOGLETRANSLATE(B4,""en"",""zh-CN"")"),"订阅以获取更多这样的文章")</f>
        <v>订阅以获取更多这样的文章</v>
      </c>
    </row>
    <row r="5">
      <c r="A5" s="8">
        <v>3.0</v>
      </c>
      <c r="B5" s="8" t="s">
        <v>258</v>
      </c>
      <c r="C5" s="4" t="str">
        <f>IFERROR(__xludf.DUMMYFUNCTION("GOOGLETRANSLATE(B5,""en"",""ru"")"),"Понимание, идеи и вдохновение для современных продавцов. Подпишитесь и будьте в курсе последних советов и новостей на рынке.")</f>
        <v>Понимание, идеи и вдохновение для современных продавцов. Подпишитесь и будьте в курсе последних советов и новостей на рынке.</v>
      </c>
      <c r="D5" s="4" t="str">
        <f>IFERROR(__xludf.DUMMYFUNCTION("GOOGLETRANSLATE(B5,""en"",""id"")"),"Wawasan, ide, dan inspirasi bagi penjual modern. Berlangganan dan tetap up to date dengan tips dan berita pasar terbaru.")</f>
        <v>Wawasan, ide, dan inspirasi bagi penjual modern. Berlangganan dan tetap up to date dengan tips dan berita pasar terbaru.</v>
      </c>
      <c r="E5" s="4" t="str">
        <f>IFERROR(__xludf.DUMMYFUNCTION("GOOGLETRANSLATE(B5,""en"",""vi"")"),"Thông tin chi tiết, ý tưởng và cảm hứng cho người bán hiện đại. Đăng ký và cập nhật các mẹo và tin tức mới nhất của thị trường.")</f>
        <v>Thông tin chi tiết, ý tưởng và cảm hứng cho người bán hiện đại. Đăng ký và cập nhật các mẹo và tin tức mới nhất của thị trường.</v>
      </c>
      <c r="F5" s="4" t="str">
        <f>IFERROR(__xludf.DUMMYFUNCTION("GOOGLETRANSLATE(B5,""en"",""th"")"),"ข้อมูลเชิงลึกความคิดและแรงบันดาลใจสำหรับผู้ขายสมัยใหม่ สมัครสมาชิกและติดตามข่าวสารล่าสุดเกี่ยวกับเคล็ดลับและข่าวสารล่าสุดของตลาด")</f>
        <v>ข้อมูลเชิงลึกความคิดและแรงบันดาลใจสำหรับผู้ขายสมัยใหม่ สมัครสมาชิกและติดตามข่าวสารล่าสุดเกี่ยวกับเคล็ดลับและข่าวสารล่าสุดของตลาด</v>
      </c>
      <c r="G5" s="4" t="str">
        <f>IFERROR(__xludf.DUMMYFUNCTION("GOOGLETRANSLATE(B5,""en"",""ms"")"),"Wawasan, idea, dan inspirasi untuk penjual moden. Langgan dan terus dikemaskini dengan petua dan berita pasaran terkini.")</f>
        <v>Wawasan, idea, dan inspirasi untuk penjual moden. Langgan dan terus dikemaskini dengan petua dan berita pasaran terkini.</v>
      </c>
      <c r="H5" s="4" t="str">
        <f>IFERROR(__xludf.DUMMYFUNCTION("GOOGLETRANSLATE(B5,""en"",""zh-CN"")"),"现代卖家的见解，想法和灵感。订阅并了解最新的市场技巧和新闻。")</f>
        <v>现代卖家的见解，想法和灵感。订阅并了解最新的市场技巧和新闻。</v>
      </c>
    </row>
    <row r="6">
      <c r="A6" s="8">
        <v>3.0</v>
      </c>
      <c r="B6" s="8" t="s">
        <v>255</v>
      </c>
      <c r="C6" s="4" t="str">
        <f>IFERROR(__xludf.DUMMYFUNCTION("GOOGLETRANSLATE(B6,""en"",""ru"")"),"Введите ваш адрес электронной почты")</f>
        <v>Введите ваш адрес электронной почты</v>
      </c>
      <c r="D6" s="4" t="str">
        <f>IFERROR(__xludf.DUMMYFUNCTION("GOOGLETRANSLATE(B6,""en"",""id"")"),"Masukkan alamat email Anda")</f>
        <v>Masukkan alamat email Anda</v>
      </c>
      <c r="E6" s="4" t="str">
        <f>IFERROR(__xludf.DUMMYFUNCTION("GOOGLETRANSLATE(B6,""en"",""vi"")"),"nhập địa chỉ email của bạn")</f>
        <v>nhập địa chỉ email của bạn</v>
      </c>
      <c r="F6" s="4" t="str">
        <f>IFERROR(__xludf.DUMMYFUNCTION("GOOGLETRANSLATE(B6,""en"",""th"")"),"กรอกที่อยู่อีเมล์ของคุณ")</f>
        <v>กรอกที่อยู่อีเมล์ของคุณ</v>
      </c>
      <c r="G6" s="4" t="str">
        <f>IFERROR(__xludf.DUMMYFUNCTION("GOOGLETRANSLATE(B6,""en"",""ms"")"),"Masukkan alamat emel anda")</f>
        <v>Masukkan alamat emel anda</v>
      </c>
      <c r="H6" s="4" t="str">
        <f>IFERROR(__xludf.DUMMYFUNCTION("GOOGLETRANSLATE(B6,""en"",""zh-CN"")"),"输入你的电子邮箱地址")</f>
        <v>输入你的电子邮箱地址</v>
      </c>
    </row>
    <row r="7">
      <c r="A7" s="8">
        <v>3.0</v>
      </c>
      <c r="B7" s="8" t="s">
        <v>259</v>
      </c>
      <c r="C7" s="4" t="str">
        <f>IFERROR(__xludf.DUMMYFUNCTION("GOOGLETRANSLATE(B7,""en"",""ru"")"),"Проверьте нашу политику конфиденциальности")</f>
        <v>Проверьте нашу политику конфиденциальности</v>
      </c>
      <c r="D7" s="4" t="str">
        <f>IFERROR(__xludf.DUMMYFUNCTION("GOOGLETRANSLATE(B7,""en"",""id"")"),"Lihat Kebijakan Privasi kami")</f>
        <v>Lihat Kebijakan Privasi kami</v>
      </c>
      <c r="E7" s="4" t="str">
        <f>IFERROR(__xludf.DUMMYFUNCTION("GOOGLETRANSLATE(B7,""en"",""vi"")"),"Kiểm tra chính sách bảo mật của chúng tôi")</f>
        <v>Kiểm tra chính sách bảo mật của chúng tôi</v>
      </c>
      <c r="F7" s="4" t="str">
        <f>IFERROR(__xludf.DUMMYFUNCTION("GOOGLETRANSLATE(B7,""en"",""th"")"),"ตรวจสอบนโยบายความเป็นส่วนตัวของเรา")</f>
        <v>ตรวจสอบนโยบายความเป็นส่วนตัวของเรา</v>
      </c>
      <c r="G7" s="4" t="str">
        <f>IFERROR(__xludf.DUMMYFUNCTION("GOOGLETRANSLATE(B7,""en"",""ms"")"),"Lihat Dasar Privasi kami")</f>
        <v>Lihat Dasar Privasi kami</v>
      </c>
      <c r="H7" s="4" t="str">
        <f>IFERROR(__xludf.DUMMYFUNCTION("GOOGLETRANSLATE(B7,""en"",""zh-CN"")"),"查看我们的隐私政策")</f>
        <v>查看我们的隐私政策</v>
      </c>
    </row>
    <row r="8">
      <c r="A8" s="8">
        <v>3.0</v>
      </c>
      <c r="B8" s="8" t="s">
        <v>256</v>
      </c>
      <c r="C8" s="4" t="str">
        <f>IFERROR(__xludf.DUMMYFUNCTION("GOOGLETRANSLATE(B8,""en"",""ru"")"),"Подпишись сейчас")</f>
        <v>Подпишись сейчас</v>
      </c>
      <c r="D8" s="4" t="str">
        <f>IFERROR(__xludf.DUMMYFUNCTION("GOOGLETRANSLATE(B8,""en"",""id"")"),"Berlangganan sekarang")</f>
        <v>Berlangganan sekarang</v>
      </c>
      <c r="E8" s="4" t="str">
        <f>IFERROR(__xludf.DUMMYFUNCTION("GOOGLETRANSLATE(B8,""en"",""vi"")"),"Theo dõi ngay")</f>
        <v>Theo dõi ngay</v>
      </c>
      <c r="F8" s="4" t="str">
        <f>IFERROR(__xludf.DUMMYFUNCTION("GOOGLETRANSLATE(B8,""en"",""th"")"),"สมัครสมาชิกทันที")</f>
        <v>สมัครสมาชิกทันที</v>
      </c>
      <c r="G8" s="4" t="str">
        <f>IFERROR(__xludf.DUMMYFUNCTION("GOOGLETRANSLATE(B8,""en"",""ms"")"),"Langgan sekarang")</f>
        <v>Langgan sekarang</v>
      </c>
      <c r="H8" s="4" t="str">
        <f>IFERROR(__xludf.DUMMYFUNCTION("GOOGLETRANSLATE(B8,""en"",""zh-CN"")"),"现在订阅")</f>
        <v>现在订阅</v>
      </c>
    </row>
    <row r="9">
      <c r="A9" s="4">
        <v>4.0</v>
      </c>
      <c r="B9" s="4" t="s">
        <v>87</v>
      </c>
      <c r="C9" s="4" t="str">
        <f>IFERROR(__xludf.DUMMYFUNCTION("GOOGLETRANSLATE(B9,""en"",""ru"")"),"Sellmatica")</f>
        <v>Sellmatica</v>
      </c>
      <c r="D9" s="4" t="str">
        <f>IFERROR(__xludf.DUMMYFUNCTION("GOOGLETRANSLATE(B9,""en"",""id"")"),"Sellmatcia")</f>
        <v>Sellmatcia</v>
      </c>
      <c r="E9" s="4" t="str">
        <f>IFERROR(__xludf.DUMMYFUNCTION("GOOGLETRANSLATE(B9,""en"",""vi"")"),"Bán")</f>
        <v>Bán</v>
      </c>
      <c r="F9" s="4" t="str">
        <f>IFERROR(__xludf.DUMMYFUNCTION("GOOGLETRANSLATE(B9,""en"",""th"")"),"Sellmatica")</f>
        <v>Sellmatica</v>
      </c>
      <c r="G9" s="4" t="str">
        <f>IFERROR(__xludf.DUMMYFUNCTION("GOOGLETRANSLATE(B9,""en"",""ms"")"),"Sellmatica")</f>
        <v>Sellmatica</v>
      </c>
      <c r="H9" s="4" t="str">
        <f>IFERROR(__xludf.DUMMYFUNCTION("GOOGLETRANSLATE(B9,""en"",""zh-CN"")"),"Sellmatica")</f>
        <v>Sellmatica</v>
      </c>
    </row>
    <row r="10">
      <c r="A10" s="4">
        <v>4.0</v>
      </c>
      <c r="B10" s="4" t="s">
        <v>88</v>
      </c>
      <c r="C10" s="4" t="str">
        <f>IFERROR(__xludf.DUMMYFUNCTION("GOOGLETRANSLATE(B10,""en"",""ru"")"),"info@sellmatica.com")</f>
        <v>info@sellmatica.com</v>
      </c>
      <c r="D10" s="4" t="str">
        <f>IFERROR(__xludf.DUMMYFUNCTION("GOOGLETRANSLATE(B10,""en"",""id"")"),"info@sellmatica.com")</f>
        <v>info@sellmatica.com</v>
      </c>
      <c r="E10" s="4" t="str">
        <f>IFERROR(__xludf.DUMMYFUNCTION("GOOGLETRANSLATE(B10,""en"",""vi"")"),"info@sellmatica.com")</f>
        <v>info@sellmatica.com</v>
      </c>
      <c r="F10" s="4" t="str">
        <f>IFERROR(__xludf.DUMMYFUNCTION("GOOGLETRANSLATE(B10,""en"",""th"")"),"info@sellmatica.com")</f>
        <v>info@sellmatica.com</v>
      </c>
      <c r="G10" s="4" t="str">
        <f>IFERROR(__xludf.DUMMYFUNCTION("GOOGLETRANSLATE(B10,""en"",""ms"")"),"info@sellmatica.com")</f>
        <v>info@sellmatica.com</v>
      </c>
      <c r="H10" s="4" t="str">
        <f>IFERROR(__xludf.DUMMYFUNCTION("GOOGLETRANSLATE(B10,""en"",""zh-CN"")"),"info@sellmatica.com")</f>
        <v>info@sellmatica.com</v>
      </c>
    </row>
    <row r="11">
      <c r="A11" s="4">
        <v>4.0</v>
      </c>
      <c r="B11" s="4" t="s">
        <v>89</v>
      </c>
      <c r="C11" s="4" t="str">
        <f>IFERROR(__xludf.DUMMYFUNCTION("GOOGLETRANSLATE(B11,""en"",""ru"")"),"Решения")</f>
        <v>Решения</v>
      </c>
      <c r="D11" s="4" t="str">
        <f>IFERROR(__xludf.DUMMYFUNCTION("GOOGLETRANSLATE(B11,""en"",""id"")"),"Solusi")</f>
        <v>Solusi</v>
      </c>
      <c r="E11" s="4" t="str">
        <f>IFERROR(__xludf.DUMMYFUNCTION("GOOGLETRANSLATE(B11,""en"",""vi"")"),"Các giải pháp")</f>
        <v>Các giải pháp</v>
      </c>
      <c r="F11" s="4" t="str">
        <f>IFERROR(__xludf.DUMMYFUNCTION("GOOGLETRANSLATE(B11,""en"",""th"")"),"การแก้ปัญหา")</f>
        <v>การแก้ปัญหา</v>
      </c>
      <c r="G11" s="4" t="str">
        <f>IFERROR(__xludf.DUMMYFUNCTION("GOOGLETRANSLATE(B11,""en"",""ms"")"),"Penyelesaian")</f>
        <v>Penyelesaian</v>
      </c>
      <c r="H11" s="4" t="str">
        <f>IFERROR(__xludf.DUMMYFUNCTION("GOOGLETRANSLATE(B11,""en"",""zh-CN"")"),"解决方案")</f>
        <v>解决方案</v>
      </c>
    </row>
    <row r="12">
      <c r="A12" s="4">
        <v>4.0</v>
      </c>
      <c r="B12" s="4" t="s">
        <v>90</v>
      </c>
      <c r="C12" s="4" t="str">
        <f>IFERROR(__xludf.DUMMYFUNCTION("GOOGLETRANSLATE(B12,""en"",""ru"")"),"Новые продавцы")</f>
        <v>Новые продавцы</v>
      </c>
      <c r="D12" s="4" t="str">
        <f>IFERROR(__xludf.DUMMYFUNCTION("GOOGLETRANSLATE(B12,""en"",""id"")"),"Penjual baru")</f>
        <v>Penjual baru</v>
      </c>
      <c r="E12" s="4" t="str">
        <f>IFERROR(__xludf.DUMMYFUNCTION("GOOGLETRANSLATE(B12,""en"",""vi"")"),"Người bán mới")</f>
        <v>Người bán mới</v>
      </c>
      <c r="F12" s="4" t="str">
        <f>IFERROR(__xludf.DUMMYFUNCTION("GOOGLETRANSLATE(B12,""en"",""th"")"),"ผู้ขายใหม่")</f>
        <v>ผู้ขายใหม่</v>
      </c>
      <c r="G12" s="4" t="str">
        <f>IFERROR(__xludf.DUMMYFUNCTION("GOOGLETRANSLATE(B12,""en"",""ms"")"),"Penjual baru")</f>
        <v>Penjual baru</v>
      </c>
      <c r="H12" s="4" t="str">
        <f>IFERROR(__xludf.DUMMYFUNCTION("GOOGLETRANSLATE(B12,""en"",""zh-CN"")"),"新卖家")</f>
        <v>新卖家</v>
      </c>
    </row>
    <row r="13">
      <c r="A13" s="4">
        <v>4.0</v>
      </c>
      <c r="B13" s="4" t="s">
        <v>91</v>
      </c>
      <c r="C13" s="4" t="str">
        <f>IFERROR(__xludf.DUMMYFUNCTION("GOOGLETRANSLATE(B13,""en"",""ru"")"),"Опытные продавцы")</f>
        <v>Опытные продавцы</v>
      </c>
      <c r="D13" s="4" t="str">
        <f>IFERROR(__xludf.DUMMYFUNCTION("GOOGLETRANSLATE(B13,""en"",""id"")"),"Penjual berpengalaman")</f>
        <v>Penjual berpengalaman</v>
      </c>
      <c r="E13" s="4" t="str">
        <f>IFERROR(__xludf.DUMMYFUNCTION("GOOGLETRANSLATE(B13,""en"",""vi"")"),"Người bán có kinh nghiệm")</f>
        <v>Người bán có kinh nghiệm</v>
      </c>
      <c r="F13" s="4" t="str">
        <f>IFERROR(__xludf.DUMMYFUNCTION("GOOGLETRANSLATE(B13,""en"",""th"")"),"ผู้ขายที่มีประสบการณ์")</f>
        <v>ผู้ขายที่มีประสบการณ์</v>
      </c>
      <c r="G13" s="4" t="str">
        <f>IFERROR(__xludf.DUMMYFUNCTION("GOOGLETRANSLATE(B13,""en"",""ms"")"),"Penjual yang berpengalaman")</f>
        <v>Penjual yang berpengalaman</v>
      </c>
      <c r="H13" s="4" t="str">
        <f>IFERROR(__xludf.DUMMYFUNCTION("GOOGLETRANSLATE(B13,""en"",""zh-CN"")"),"经验丰富的卖家")</f>
        <v>经验丰富的卖家</v>
      </c>
    </row>
    <row r="14">
      <c r="A14" s="4">
        <v>4.0</v>
      </c>
      <c r="B14" s="4" t="s">
        <v>16</v>
      </c>
      <c r="C14" s="4" t="str">
        <f>IFERROR(__xludf.DUMMYFUNCTION("GOOGLETRANSLATE(B14,""en"",""ru"")"),"Бренды")</f>
        <v>Бренды</v>
      </c>
      <c r="D14" s="4" t="str">
        <f>IFERROR(__xludf.DUMMYFUNCTION("GOOGLETRANSLATE(B14,""en"",""id"")"),"Merek")</f>
        <v>Merek</v>
      </c>
      <c r="E14" s="4" t="str">
        <f>IFERROR(__xludf.DUMMYFUNCTION("GOOGLETRANSLATE(B14,""en"",""vi"")"),"Nhãn hiệu")</f>
        <v>Nhãn hiệu</v>
      </c>
      <c r="F14" s="4" t="str">
        <f>IFERROR(__xludf.DUMMYFUNCTION("GOOGLETRANSLATE(B14,""en"",""th"")"),"แบรนด์")</f>
        <v>แบรนด์</v>
      </c>
      <c r="G14" s="4" t="str">
        <f>IFERROR(__xludf.DUMMYFUNCTION("GOOGLETRANSLATE(B14,""en"",""ms"")"),"Jenama")</f>
        <v>Jenama</v>
      </c>
      <c r="H14" s="4" t="str">
        <f>IFERROR(__xludf.DUMMYFUNCTION("GOOGLETRANSLATE(B14,""en"",""zh-CN"")"),"品牌")</f>
        <v>品牌</v>
      </c>
    </row>
    <row r="15">
      <c r="A15" s="4">
        <v>4.0</v>
      </c>
      <c r="B15" s="4" t="s">
        <v>20</v>
      </c>
      <c r="C15" s="4" t="str">
        <f>IFERROR(__xludf.DUMMYFUNCTION("GOOGLETRANSLATE(B15,""en"",""ru"")"),"Агентства и консультанты")</f>
        <v>Агентства и консультанты</v>
      </c>
      <c r="D15" s="4" t="str">
        <f>IFERROR(__xludf.DUMMYFUNCTION("GOOGLETRANSLATE(B15,""en"",""id"")"),"Agensi &amp; Konsultan")</f>
        <v>Agensi &amp; Konsultan</v>
      </c>
      <c r="E15" s="4" t="str">
        <f>IFERROR(__xludf.DUMMYFUNCTION("GOOGLETRANSLATE(B15,""en"",""vi"")"),"Các cơ quan &amp; chuyên gia tư vấn")</f>
        <v>Các cơ quan &amp; chuyên gia tư vấn</v>
      </c>
      <c r="F15" s="4" t="str">
        <f>IFERROR(__xludf.DUMMYFUNCTION("GOOGLETRANSLATE(B15,""en"",""th"")"),"เอเจนซี่และที่ปรึกษา")</f>
        <v>เอเจนซี่และที่ปรึกษา</v>
      </c>
      <c r="G15" s="4" t="str">
        <f>IFERROR(__xludf.DUMMYFUNCTION("GOOGLETRANSLATE(B15,""en"",""ms"")"),"Agensi &amp; Perunding")</f>
        <v>Agensi &amp; Perunding</v>
      </c>
      <c r="H15" s="4" t="str">
        <f>IFERROR(__xludf.DUMMYFUNCTION("GOOGLETRANSLATE(B15,""en"",""zh-CN"")"),"机构和顾问")</f>
        <v>机构和顾问</v>
      </c>
    </row>
    <row r="16">
      <c r="A16" s="4">
        <v>4.0</v>
      </c>
      <c r="B16" s="4" t="s">
        <v>92</v>
      </c>
      <c r="C16" s="4" t="str">
        <f>IFERROR(__xludf.DUMMYFUNCTION("GOOGLETRANSLATE(B16,""en"",""ru"")"),"Ритейлеры и реселлеры")</f>
        <v>Ритейлеры и реселлеры</v>
      </c>
      <c r="D16" s="4" t="str">
        <f>IFERROR(__xludf.DUMMYFUNCTION("GOOGLETRANSLATE(B16,""en"",""id"")"),"Pengecer &amp; Pengecer")</f>
        <v>Pengecer &amp; Pengecer</v>
      </c>
      <c r="E16" s="4" t="str">
        <f>IFERROR(__xludf.DUMMYFUNCTION("GOOGLETRANSLATE(B16,""en"",""vi"")"),"Nhà bán lẻ &amp; đại lý")</f>
        <v>Nhà bán lẻ &amp; đại lý</v>
      </c>
      <c r="F16" s="4" t="str">
        <f>IFERROR(__xludf.DUMMYFUNCTION("GOOGLETRANSLATE(B16,""en"",""th"")"),"ผู้ค้าปลีกและผู้ค้าปลีก")</f>
        <v>ผู้ค้าปลีกและผู้ค้าปลีก</v>
      </c>
      <c r="G16" s="4" t="str">
        <f>IFERROR(__xludf.DUMMYFUNCTION("GOOGLETRANSLATE(B16,""en"",""ms"")"),"Peruncit &amp; penjual semula")</f>
        <v>Peruncit &amp; penjual semula</v>
      </c>
      <c r="H16" s="4" t="str">
        <f>IFERROR(__xludf.DUMMYFUNCTION("GOOGLETRANSLATE(B16,""en"",""zh-CN"")"),"零售商和经销商")</f>
        <v>零售商和经销商</v>
      </c>
    </row>
    <row r="17">
      <c r="A17" s="4">
        <v>4.0</v>
      </c>
      <c r="B17" s="4" t="s">
        <v>93</v>
      </c>
      <c r="C17" s="4" t="str">
        <f>IFERROR(__xludf.DUMMYFUNCTION("GOOGLETRANSLATE(B17,""en"",""ru"")"),"Случаи использования")</f>
        <v>Случаи использования</v>
      </c>
      <c r="D17" s="4" t="str">
        <f>IFERROR(__xludf.DUMMYFUNCTION("GOOGLETRANSLATE(B17,""en"",""id"")"),"Menggunakan kasus")</f>
        <v>Menggunakan kasus</v>
      </c>
      <c r="E17" s="4" t="str">
        <f>IFERROR(__xludf.DUMMYFUNCTION("GOOGLETRANSLATE(B17,""en"",""vi"")"),"Trường hợp sử dụng")</f>
        <v>Trường hợp sử dụng</v>
      </c>
      <c r="F17" s="4" t="str">
        <f>IFERROR(__xludf.DUMMYFUNCTION("GOOGLETRANSLATE(B17,""en"",""th"")"),"ใช้เคส")</f>
        <v>ใช้เคส</v>
      </c>
      <c r="G17" s="4" t="str">
        <f>IFERROR(__xludf.DUMMYFUNCTION("GOOGLETRANSLATE(B17,""en"",""ms"")"),"Gunakan kes")</f>
        <v>Gunakan kes</v>
      </c>
      <c r="H17" s="4" t="str">
        <f>IFERROR(__xludf.DUMMYFUNCTION("GOOGLETRANSLATE(B17,""en"",""zh-CN"")"),"用例")</f>
        <v>用例</v>
      </c>
    </row>
    <row r="18">
      <c r="A18" s="4">
        <v>4.0</v>
      </c>
      <c r="B18" s="4" t="s">
        <v>94</v>
      </c>
      <c r="C18" s="4" t="str">
        <f>IFERROR(__xludf.DUMMYFUNCTION("GOOGLETRANSLATE(B18,""en"",""ru"")"),"Найдите продукт для продажи")</f>
        <v>Найдите продукт для продажи</v>
      </c>
      <c r="D18" s="4" t="str">
        <f>IFERROR(__xludf.DUMMYFUNCTION("GOOGLETRANSLATE(B18,""en"",""id"")"),"Temukan produk untuk dijual")</f>
        <v>Temukan produk untuk dijual</v>
      </c>
      <c r="E18" s="4" t="str">
        <f>IFERROR(__xludf.DUMMYFUNCTION("GOOGLETRANSLATE(B18,""en"",""vi"")"),"Tìm một sản phẩm để bán")</f>
        <v>Tìm một sản phẩm để bán</v>
      </c>
      <c r="F18" s="4" t="str">
        <f>IFERROR(__xludf.DUMMYFUNCTION("GOOGLETRANSLATE(B18,""en"",""th"")"),"ค้นหาผลิตภัณฑ์ที่จะขาย")</f>
        <v>ค้นหาผลิตภัณฑ์ที่จะขาย</v>
      </c>
      <c r="G18" s="4" t="str">
        <f>IFERROR(__xludf.DUMMYFUNCTION("GOOGLETRANSLATE(B18,""en"",""ms"")"),"Cari produk untuk dijual")</f>
        <v>Cari produk untuk dijual</v>
      </c>
      <c r="H18" s="4" t="str">
        <f>IFERROR(__xludf.DUMMYFUNCTION("GOOGLETRANSLATE(B18,""en"",""zh-CN"")"),"寻找出售产品")</f>
        <v>寻找出售产品</v>
      </c>
    </row>
    <row r="19">
      <c r="A19" s="4">
        <v>4.0</v>
      </c>
      <c r="B19" s="4" t="s">
        <v>95</v>
      </c>
      <c r="C19" s="4" t="str">
        <f>IFERROR(__xludf.DUMMYFUNCTION("GOOGLETRANSLATE(B19,""en"",""ru"")"),"Расширить на торговые площадки")</f>
        <v>Расширить на торговые площадки</v>
      </c>
      <c r="D19" s="4" t="str">
        <f>IFERROR(__xludf.DUMMYFUNCTION("GOOGLETRANSLATE(B19,""en"",""id"")"),"Perluas ke pasar")</f>
        <v>Perluas ke pasar</v>
      </c>
      <c r="E19" s="4" t="str">
        <f>IFERROR(__xludf.DUMMYFUNCTION("GOOGLETRANSLATE(B19,""en"",""vi"")"),"Mở rộng đến thị trường")</f>
        <v>Mở rộng đến thị trường</v>
      </c>
      <c r="F19" s="4" t="str">
        <f>IFERROR(__xludf.DUMMYFUNCTION("GOOGLETRANSLATE(B19,""en"",""th"")"),"ขยายไปยังตลาด")</f>
        <v>ขยายไปยังตลาด</v>
      </c>
      <c r="G19" s="4" t="str">
        <f>IFERROR(__xludf.DUMMYFUNCTION("GOOGLETRANSLATE(B19,""en"",""ms"")"),"Berkembang ke pasaran")</f>
        <v>Berkembang ke pasaran</v>
      </c>
      <c r="H19" s="4" t="str">
        <f>IFERROR(__xludf.DUMMYFUNCTION("GOOGLETRANSLATE(B19,""en"",""zh-CN"")"),"扩展到市场")</f>
        <v>扩展到市场</v>
      </c>
    </row>
    <row r="20">
      <c r="A20" s="4">
        <v>4.0</v>
      </c>
      <c r="B20" s="4" t="s">
        <v>96</v>
      </c>
      <c r="C20" s="4" t="str">
        <f>IFERROR(__xludf.DUMMYFUNCTION("GOOGLETRANSLATE(B20,""en"",""ru"")"),"Улучшить мою прибыльность")</f>
        <v>Улучшить мою прибыльность</v>
      </c>
      <c r="D20" s="4" t="str">
        <f>IFERROR(__xludf.DUMMYFUNCTION("GOOGLETRANSLATE(B20,""en"",""id"")"),"Meningkatkan profitabilitas saya")</f>
        <v>Meningkatkan profitabilitas saya</v>
      </c>
      <c r="E20" s="4" t="str">
        <f>IFERROR(__xludf.DUMMYFUNCTION("GOOGLETRANSLATE(B20,""en"",""vi"")"),"Cải thiện lợi nhuận của tôi")</f>
        <v>Cải thiện lợi nhuận của tôi</v>
      </c>
      <c r="F20" s="4" t="str">
        <f>IFERROR(__xludf.DUMMYFUNCTION("GOOGLETRANSLATE(B20,""en"",""th"")"),"ปรับปรุงผลกำไรของฉัน")</f>
        <v>ปรับปรุงผลกำไรของฉัน</v>
      </c>
      <c r="G20" s="4" t="str">
        <f>IFERROR(__xludf.DUMMYFUNCTION("GOOGLETRANSLATE(B20,""en"",""ms"")"),"Meningkatkan keuntungan saya")</f>
        <v>Meningkatkan keuntungan saya</v>
      </c>
      <c r="H20" s="4" t="str">
        <f>IFERROR(__xludf.DUMMYFUNCTION("GOOGLETRANSLATE(B20,""en"",""zh-CN"")"),"提高我的盈利能力")</f>
        <v>提高我的盈利能力</v>
      </c>
    </row>
    <row r="21">
      <c r="A21" s="4">
        <v>4.0</v>
      </c>
      <c r="B21" s="4" t="s">
        <v>97</v>
      </c>
      <c r="C21" s="4" t="str">
        <f>IFERROR(__xludf.DUMMYFUNCTION("GOOGLETRANSLATE(B21,""en"",""ru"")"),"Оптимизировать мое присутствие в Интернете")</f>
        <v>Оптимизировать мое присутствие в Интернете</v>
      </c>
      <c r="D21" s="4" t="str">
        <f>IFERROR(__xludf.DUMMYFUNCTION("GOOGLETRANSLATE(B21,""en"",""id"")"),"Optimalkan Kehadiran Online Saya")</f>
        <v>Optimalkan Kehadiran Online Saya</v>
      </c>
      <c r="E21" s="4" t="str">
        <f>IFERROR(__xludf.DUMMYFUNCTION("GOOGLETRANSLATE(B21,""en"",""vi"")"),"Tối ưu hóa sự hiện diện trực tuyến của tôi")</f>
        <v>Tối ưu hóa sự hiện diện trực tuyến của tôi</v>
      </c>
      <c r="F21" s="4" t="str">
        <f>IFERROR(__xludf.DUMMYFUNCTION("GOOGLETRANSLATE(B21,""en"",""th"")"),"เพิ่มประสิทธิภาพสถานะออนไลน์ของฉัน")</f>
        <v>เพิ่มประสิทธิภาพสถานะออนไลน์ของฉัน</v>
      </c>
      <c r="G21" s="4" t="str">
        <f>IFERROR(__xludf.DUMMYFUNCTION("GOOGLETRANSLATE(B21,""en"",""ms"")"),"Mengoptimumkan kehadiran dalam talian saya")</f>
        <v>Mengoptimumkan kehadiran dalam talian saya</v>
      </c>
      <c r="H21" s="4" t="str">
        <f>IFERROR(__xludf.DUMMYFUNCTION("GOOGLETRANSLATE(B21,""en"",""zh-CN"")"),"优化我的在线存在")</f>
        <v>优化我的在线存在</v>
      </c>
    </row>
    <row r="22">
      <c r="A22" s="4">
        <v>4.0</v>
      </c>
      <c r="B22" s="4" t="s">
        <v>98</v>
      </c>
      <c r="C22" s="4" t="str">
        <f>IFERROR(__xludf.DUMMYFUNCTION("GOOGLETRANSLATE(B22,""en"",""ru"")"),"Централизовать мои данные")</f>
        <v>Централизовать мои данные</v>
      </c>
      <c r="D22" s="4" t="str">
        <f>IFERROR(__xludf.DUMMYFUNCTION("GOOGLETRANSLATE(B22,""en"",""id"")"),"Memusatkan data saya")</f>
        <v>Memusatkan data saya</v>
      </c>
      <c r="E22" s="4" t="str">
        <f>IFERROR(__xludf.DUMMYFUNCTION("GOOGLETRANSLATE(B22,""en"",""vi"")"),"Tập trung dữ liệu của tôi")</f>
        <v>Tập trung dữ liệu của tôi</v>
      </c>
      <c r="F22" s="4" t="str">
        <f>IFERROR(__xludf.DUMMYFUNCTION("GOOGLETRANSLATE(B22,""en"",""th"")"),"รวมศูนย์ข้อมูลของฉัน")</f>
        <v>รวมศูนย์ข้อมูลของฉัน</v>
      </c>
      <c r="G22" s="4" t="str">
        <f>IFERROR(__xludf.DUMMYFUNCTION("GOOGLETRANSLATE(B22,""en"",""ms"")"),"Memusatkan data saya")</f>
        <v>Memusatkan data saya</v>
      </c>
      <c r="H22" s="4" t="str">
        <f>IFERROR(__xludf.DUMMYFUNCTION("GOOGLETRANSLATE(B22,""en"",""zh-CN"")"),"集中我的数据")</f>
        <v>集中我的数据</v>
      </c>
    </row>
    <row r="23">
      <c r="A23" s="4">
        <v>4.0</v>
      </c>
      <c r="B23" s="4" t="s">
        <v>99</v>
      </c>
      <c r="C23" s="4" t="str">
        <f>IFERROR(__xludf.DUMMYFUNCTION("GOOGLETRANSLATE(B23,""en"",""ru"")"),"Упростить мой бизнес")</f>
        <v>Упростить мой бизнес</v>
      </c>
      <c r="D23" s="4" t="str">
        <f>IFERROR(__xludf.DUMMYFUNCTION("GOOGLETRANSLATE(B23,""en"",""id"")"),"Merampingkan bisnis saya")</f>
        <v>Merampingkan bisnis saya</v>
      </c>
      <c r="E23" s="4" t="str">
        <f>IFERROR(__xludf.DUMMYFUNCTION("GOOGLETRANSLATE(B23,""en"",""vi"")"),"Hợp lý hóa doanh nghiệp của tôi")</f>
        <v>Hợp lý hóa doanh nghiệp của tôi</v>
      </c>
      <c r="F23" s="4" t="str">
        <f>IFERROR(__xludf.DUMMYFUNCTION("GOOGLETRANSLATE(B23,""en"",""th"")"),"ปรับปรุงธุรกิจของฉัน")</f>
        <v>ปรับปรุงธุรกิจของฉัน</v>
      </c>
      <c r="G23" s="4" t="str">
        <f>IFERROR(__xludf.DUMMYFUNCTION("GOOGLETRANSLATE(B23,""en"",""ms"")"),"Menyelaraskan perniagaan saya")</f>
        <v>Menyelaraskan perniagaan saya</v>
      </c>
      <c r="H23" s="4" t="str">
        <f>IFERROR(__xludf.DUMMYFUNCTION("GOOGLETRANSLATE(B23,""en"",""zh-CN"")"),"简化我的业务")</f>
        <v>简化我的业务</v>
      </c>
    </row>
    <row r="24">
      <c r="A24" s="4">
        <v>4.0</v>
      </c>
      <c r="B24" s="4" t="s">
        <v>100</v>
      </c>
      <c r="C24" s="4" t="str">
        <f>IFERROR(__xludf.DUMMYFUNCTION("GOOGLETRANSLATE(B24,""en"",""ru"")"),"Платформа")</f>
        <v>Платформа</v>
      </c>
      <c r="D24" s="4" t="str">
        <f>IFERROR(__xludf.DUMMYFUNCTION("GOOGLETRANSLATE(B24,""en"",""id"")"),"Platform")</f>
        <v>Platform</v>
      </c>
      <c r="E24" s="4" t="str">
        <f>IFERROR(__xludf.DUMMYFUNCTION("GOOGLETRANSLATE(B24,""en"",""vi"")"),"Nền tảng")</f>
        <v>Nền tảng</v>
      </c>
      <c r="F24" s="4" t="str">
        <f>IFERROR(__xludf.DUMMYFUNCTION("GOOGLETRANSLATE(B24,""en"",""th"")"),"แพลตฟอร์ม")</f>
        <v>แพลตฟอร์ม</v>
      </c>
      <c r="G24" s="4" t="str">
        <f>IFERROR(__xludf.DUMMYFUNCTION("GOOGLETRANSLATE(B24,""en"",""ms"")"),"Platform")</f>
        <v>Platform</v>
      </c>
      <c r="H24" s="4" t="str">
        <f>IFERROR(__xludf.DUMMYFUNCTION("GOOGLETRANSLATE(B24,""en"",""zh-CN"")"),"平台")</f>
        <v>平台</v>
      </c>
    </row>
    <row r="25">
      <c r="A25" s="4">
        <v>4.0</v>
      </c>
      <c r="B25" s="4" t="s">
        <v>101</v>
      </c>
      <c r="C25" s="4" t="str">
        <f>IFERROR(__xludf.DUMMYFUNCTION("GOOGLETRANSLATE(B25,""en"",""ru"")"),"Внешняя аналитика")</f>
        <v>Внешняя аналитика</v>
      </c>
      <c r="D25" s="4" t="str">
        <f>IFERROR(__xludf.DUMMYFUNCTION("GOOGLETRANSLATE(B25,""en"",""id"")"),"Analitik eksternal")</f>
        <v>Analitik eksternal</v>
      </c>
      <c r="E25" s="4" t="str">
        <f>IFERROR(__xludf.DUMMYFUNCTION("GOOGLETRANSLATE(B25,""en"",""vi"")"),"Phân tích bên ngoài")</f>
        <v>Phân tích bên ngoài</v>
      </c>
      <c r="F25" s="4" t="str">
        <f>IFERROR(__xludf.DUMMYFUNCTION("GOOGLETRANSLATE(B25,""en"",""th"")"),"การวิเคราะห์ภายนอก")</f>
        <v>การวิเคราะห์ภายนอก</v>
      </c>
      <c r="G25" s="4" t="str">
        <f>IFERROR(__xludf.DUMMYFUNCTION("GOOGLETRANSLATE(B25,""en"",""ms"")"),"Analisis luaran")</f>
        <v>Analisis luaran</v>
      </c>
      <c r="H25" s="4" t="str">
        <f>IFERROR(__xludf.DUMMYFUNCTION("GOOGLETRANSLATE(B25,""en"",""zh-CN"")"),"外部分析")</f>
        <v>外部分析</v>
      </c>
    </row>
    <row r="26">
      <c r="A26" s="4">
        <v>4.0</v>
      </c>
      <c r="B26" s="4" t="s">
        <v>102</v>
      </c>
      <c r="C26" s="4" t="str">
        <f>IFERROR(__xludf.DUMMYFUNCTION("GOOGLETRANSLATE(B26,""en"",""ru"")"),"Магазины и списки")</f>
        <v>Магазины и списки</v>
      </c>
      <c r="D26" s="4" t="str">
        <f>IFERROR(__xludf.DUMMYFUNCTION("GOOGLETRANSLATE(B26,""en"",""id"")"),"Etalase &amp; daftar")</f>
        <v>Etalase &amp; daftar</v>
      </c>
      <c r="E26" s="4" t="str">
        <f>IFERROR(__xludf.DUMMYFUNCTION("GOOGLETRANSLATE(B26,""en"",""vi"")"),"Cửa hàng &amp; Danh sách")</f>
        <v>Cửa hàng &amp; Danh sách</v>
      </c>
      <c r="F26" s="4" t="str">
        <f>IFERROR(__xludf.DUMMYFUNCTION("GOOGLETRANSLATE(B26,""en"",""th"")"),"หน้าร้านและรายชื่อ")</f>
        <v>หน้าร้านและรายชื่อ</v>
      </c>
      <c r="G26" s="4" t="str">
        <f>IFERROR(__xludf.DUMMYFUNCTION("GOOGLETRANSLATE(B26,""en"",""ms"")"),"Kedai depan &amp; penyenaraian")</f>
        <v>Kedai depan &amp; penyenaraian</v>
      </c>
      <c r="H26" s="4" t="str">
        <f>IFERROR(__xludf.DUMMYFUNCTION("GOOGLETRANSLATE(B26,""en"",""zh-CN"")"),"店面和列表")</f>
        <v>店面和列表</v>
      </c>
    </row>
    <row r="27">
      <c r="A27" s="4">
        <v>4.0</v>
      </c>
      <c r="B27" s="4" t="s">
        <v>103</v>
      </c>
      <c r="C27" s="4" t="str">
        <f>IFERROR(__xludf.DUMMYFUNCTION("GOOGLETRANSLATE(B27,""en"",""ru"")"),"Акции и реклама")</f>
        <v>Акции и реклама</v>
      </c>
      <c r="D27" s="4" t="str">
        <f>IFERROR(__xludf.DUMMYFUNCTION("GOOGLETRANSLATE(B27,""en"",""id"")"),"Promosi &amp; Periklanan")</f>
        <v>Promosi &amp; Periklanan</v>
      </c>
      <c r="E27" s="4" t="str">
        <f>IFERROR(__xludf.DUMMYFUNCTION("GOOGLETRANSLATE(B27,""en"",""vi"")"),"Chương trình khuyến mãi &amp; Quảng cáo")</f>
        <v>Chương trình khuyến mãi &amp; Quảng cáo</v>
      </c>
      <c r="F27" s="4" t="str">
        <f>IFERROR(__xludf.DUMMYFUNCTION("GOOGLETRANSLATE(B27,""en"",""th"")"),"โปรโมชั่นและการโฆษณา")</f>
        <v>โปรโมชั่นและการโฆษณา</v>
      </c>
      <c r="G27" s="4" t="str">
        <f>IFERROR(__xludf.DUMMYFUNCTION("GOOGLETRANSLATE(B27,""en"",""ms"")"),"Promosi &amp; Pengiklanan")</f>
        <v>Promosi &amp; Pengiklanan</v>
      </c>
      <c r="H27" s="4" t="str">
        <f>IFERROR(__xludf.DUMMYFUNCTION("GOOGLETRANSLATE(B27,""en"",""zh-CN"")"),"促销与广告")</f>
        <v>促销与广告</v>
      </c>
    </row>
    <row r="28">
      <c r="A28" s="4">
        <v>4.0</v>
      </c>
      <c r="B28" s="4" t="s">
        <v>31</v>
      </c>
      <c r="C28" s="4" t="str">
        <f>IFERROR(__xludf.DUMMYFUNCTION("GOOGLETRANSLATE(B28,""en"",""ru"")"),"Внутренняя аналитика")</f>
        <v>Внутренняя аналитика</v>
      </c>
      <c r="D28" s="4" t="str">
        <f>IFERROR(__xludf.DUMMYFUNCTION("GOOGLETRANSLATE(B28,""en"",""id"")"),"Analitik internal")</f>
        <v>Analitik internal</v>
      </c>
      <c r="E28" s="4" t="str">
        <f>IFERROR(__xludf.DUMMYFUNCTION("GOOGLETRANSLATE(B28,""en"",""vi"")"),"Phân tích nội bộ")</f>
        <v>Phân tích nội bộ</v>
      </c>
      <c r="F28" s="4" t="str">
        <f>IFERROR(__xludf.DUMMYFUNCTION("GOOGLETRANSLATE(B28,""en"",""th"")"),"การวิเคราะห์ภายใน")</f>
        <v>การวิเคราะห์ภายใน</v>
      </c>
      <c r="G28" s="4" t="str">
        <f>IFERROR(__xludf.DUMMYFUNCTION("GOOGLETRANSLATE(B28,""en"",""ms"")"),"Analisis dalaman")</f>
        <v>Analisis dalaman</v>
      </c>
      <c r="H28" s="4" t="str">
        <f>IFERROR(__xludf.DUMMYFUNCTION("GOOGLETRANSLATE(B28,""en"",""zh-CN"")"),"内部分析")</f>
        <v>内部分析</v>
      </c>
    </row>
    <row r="29">
      <c r="A29" s="4">
        <v>4.0</v>
      </c>
      <c r="B29" s="4" t="s">
        <v>104</v>
      </c>
      <c r="C29" s="4" t="str">
        <f>IFERROR(__xludf.DUMMYFUNCTION("GOOGLETRANSLATE(B29,""en"",""ru"")"),"Компания")</f>
        <v>Компания</v>
      </c>
      <c r="D29" s="4" t="str">
        <f>IFERROR(__xludf.DUMMYFUNCTION("GOOGLETRANSLATE(B29,""en"",""id"")"),"Perusahaan")</f>
        <v>Perusahaan</v>
      </c>
      <c r="E29" s="4" t="str">
        <f>IFERROR(__xludf.DUMMYFUNCTION("GOOGLETRANSLATE(B29,""en"",""vi"")"),"Công ty")</f>
        <v>Công ty</v>
      </c>
      <c r="F29" s="4" t="str">
        <f>IFERROR(__xludf.DUMMYFUNCTION("GOOGLETRANSLATE(B29,""en"",""th"")"),"บริษัท")</f>
        <v>บริษัท</v>
      </c>
      <c r="G29" s="4" t="str">
        <f>IFERROR(__xludf.DUMMYFUNCTION("GOOGLETRANSLATE(B29,""en"",""ms"")"),"Syarikat")</f>
        <v>Syarikat</v>
      </c>
      <c r="H29" s="4" t="str">
        <f>IFERROR(__xludf.DUMMYFUNCTION("GOOGLETRANSLATE(B29,""en"",""zh-CN"")"),"公司")</f>
        <v>公司</v>
      </c>
    </row>
    <row r="30">
      <c r="A30" s="4">
        <v>4.0</v>
      </c>
      <c r="B30" s="4" t="s">
        <v>105</v>
      </c>
      <c r="C30" s="4" t="str">
        <f>IFERROR(__xludf.DUMMYFUNCTION("GOOGLETRANSLATE(B30,""en"",""ru"")"),"О нас")</f>
        <v>О нас</v>
      </c>
      <c r="D30" s="4" t="str">
        <f>IFERROR(__xludf.DUMMYFUNCTION("GOOGLETRANSLATE(B30,""en"",""id"")"),"Tentang kami")</f>
        <v>Tentang kami</v>
      </c>
      <c r="E30" s="4" t="str">
        <f>IFERROR(__xludf.DUMMYFUNCTION("GOOGLETRANSLATE(B30,""en"",""vi"")"),"Về chúng tôi")</f>
        <v>Về chúng tôi</v>
      </c>
      <c r="F30" s="4" t="str">
        <f>IFERROR(__xludf.DUMMYFUNCTION("GOOGLETRANSLATE(B30,""en"",""th"")"),"เกี่ยวกับเรา")</f>
        <v>เกี่ยวกับเรา</v>
      </c>
      <c r="G30" s="4" t="str">
        <f>IFERROR(__xludf.DUMMYFUNCTION("GOOGLETRANSLATE(B30,""en"",""ms"")"),"Tentang kita")</f>
        <v>Tentang kita</v>
      </c>
      <c r="H30" s="4" t="str">
        <f>IFERROR(__xludf.DUMMYFUNCTION("GOOGLETRANSLATE(B30,""en"",""zh-CN"")"),"关于我们")</f>
        <v>关于我们</v>
      </c>
    </row>
    <row r="31">
      <c r="A31" s="4">
        <v>4.0</v>
      </c>
      <c r="B31" s="4" t="s">
        <v>106</v>
      </c>
      <c r="C31" s="4" t="str">
        <f>IFERROR(__xludf.DUMMYFUNCTION("GOOGLETRANSLATE(B31,""en"",""ru"")"),"Наша команда")</f>
        <v>Наша команда</v>
      </c>
      <c r="D31" s="4" t="str">
        <f>IFERROR(__xludf.DUMMYFUNCTION("GOOGLETRANSLATE(B31,""en"",""id"")"),"Tim kita")</f>
        <v>Tim kita</v>
      </c>
      <c r="E31" s="4" t="str">
        <f>IFERROR(__xludf.DUMMYFUNCTION("GOOGLETRANSLATE(B31,""en"",""vi"")"),"Đội của chúng tôi")</f>
        <v>Đội của chúng tôi</v>
      </c>
      <c r="F31" s="4" t="str">
        <f>IFERROR(__xludf.DUMMYFUNCTION("GOOGLETRANSLATE(B31,""en"",""th"")"),"ทีมงานของเรา")</f>
        <v>ทีมงานของเรา</v>
      </c>
      <c r="G31" s="4" t="str">
        <f>IFERROR(__xludf.DUMMYFUNCTION("GOOGLETRANSLATE(B31,""en"",""ms"")"),"Pasukan kami")</f>
        <v>Pasukan kami</v>
      </c>
      <c r="H31" s="4" t="str">
        <f>IFERROR(__xludf.DUMMYFUNCTION("GOOGLETRANSLATE(B31,""en"",""zh-CN"")"),"我们的队伍")</f>
        <v>我们的队伍</v>
      </c>
    </row>
    <row r="32">
      <c r="A32" s="4">
        <v>4.0</v>
      </c>
      <c r="B32" s="4" t="s">
        <v>107</v>
      </c>
      <c r="C32" s="4" t="str">
        <f>IFERROR(__xludf.DUMMYFUNCTION("GOOGLETRANSLATE(B32,""en"",""ru"")"),"Карьера")</f>
        <v>Карьера</v>
      </c>
      <c r="D32" s="4" t="str">
        <f>IFERROR(__xludf.DUMMYFUNCTION("GOOGLETRANSLATE(B32,""en"",""id"")"),"Karier")</f>
        <v>Karier</v>
      </c>
      <c r="E32" s="4" t="str">
        <f>IFERROR(__xludf.DUMMYFUNCTION("GOOGLETRANSLATE(B32,""en"",""vi"")"),"Sự nghiệp")</f>
        <v>Sự nghiệp</v>
      </c>
      <c r="F32" s="4" t="str">
        <f>IFERROR(__xludf.DUMMYFUNCTION("GOOGLETRANSLATE(B32,""en"",""th"")"),"อาชีพ")</f>
        <v>อาชีพ</v>
      </c>
      <c r="G32" s="4" t="str">
        <f>IFERROR(__xludf.DUMMYFUNCTION("GOOGLETRANSLATE(B32,""en"",""ms"")"),"Kerjaya")</f>
        <v>Kerjaya</v>
      </c>
      <c r="H32" s="4" t="str">
        <f>IFERROR(__xludf.DUMMYFUNCTION("GOOGLETRANSLATE(B32,""en"",""zh-CN"")"),"职业")</f>
        <v>职业</v>
      </c>
    </row>
    <row r="33">
      <c r="A33" s="4">
        <v>4.0</v>
      </c>
      <c r="B33" s="4" t="s">
        <v>108</v>
      </c>
      <c r="C33" s="4" t="str">
        <f>IFERROR(__xludf.DUMMYFUNCTION("GOOGLETRANSLATE(B33,""en"",""ru"")"),"Бесплатные услуги")</f>
        <v>Бесплатные услуги</v>
      </c>
      <c r="D33" s="4" t="str">
        <f>IFERROR(__xludf.DUMMYFUNCTION("GOOGLETRANSLATE(B33,""en"",""id"")"),"Layanan gratis")</f>
        <v>Layanan gratis</v>
      </c>
      <c r="E33" s="4" t="str">
        <f>IFERROR(__xludf.DUMMYFUNCTION("GOOGLETRANSLATE(B33,""en"",""vi"")"),"Dịch vụ miễn phí")</f>
        <v>Dịch vụ miễn phí</v>
      </c>
      <c r="F33" s="4" t="str">
        <f>IFERROR(__xludf.DUMMYFUNCTION("GOOGLETRANSLATE(B33,""en"",""th"")"),"บริการฟรี")</f>
        <v>บริการฟรี</v>
      </c>
      <c r="G33" s="4" t="str">
        <f>IFERROR(__xludf.DUMMYFUNCTION("GOOGLETRANSLATE(B33,""en"",""ms"")"),"Perkhidmatan percuma")</f>
        <v>Perkhidmatan percuma</v>
      </c>
      <c r="H33" s="4" t="str">
        <f>IFERROR(__xludf.DUMMYFUNCTION("GOOGLETRANSLATE(B33,""en"",""zh-CN"")"),"免费服务")</f>
        <v>免费服务</v>
      </c>
    </row>
    <row r="34">
      <c r="A34" s="4">
        <v>4.0</v>
      </c>
      <c r="B34" s="4" t="s">
        <v>109</v>
      </c>
      <c r="C34" s="4" t="str">
        <f>IFERROR(__xludf.DUMMYFUNCTION("GOOGLETRANSLATE(B34,""en"",""ru"")"),"Партнерские отношения")</f>
        <v>Партнерские отношения</v>
      </c>
      <c r="D34" s="4" t="str">
        <f>IFERROR(__xludf.DUMMYFUNCTION("GOOGLETRANSLATE(B34,""en"",""id"")"),"Kemitraan")</f>
        <v>Kemitraan</v>
      </c>
      <c r="E34" s="4" t="str">
        <f>IFERROR(__xludf.DUMMYFUNCTION("GOOGLETRANSLATE(B34,""en"",""vi"")"),"Quan hệ đối tác")</f>
        <v>Quan hệ đối tác</v>
      </c>
      <c r="F34" s="4" t="str">
        <f>IFERROR(__xludf.DUMMYFUNCTION("GOOGLETRANSLATE(B34,""en"",""th"")"),"การเป็นหุ้นส่วน")</f>
        <v>การเป็นหุ้นส่วน</v>
      </c>
      <c r="G34" s="4" t="str">
        <f>IFERROR(__xludf.DUMMYFUNCTION("GOOGLETRANSLATE(B34,""en"",""ms"")"),"Perkongsian")</f>
        <v>Perkongsian</v>
      </c>
      <c r="H34" s="4" t="str">
        <f>IFERROR(__xludf.DUMMYFUNCTION("GOOGLETRANSLATE(B34,""en"",""zh-CN"")"),"伙伴关系")</f>
        <v>伙伴关系</v>
      </c>
    </row>
    <row r="35">
      <c r="A35" s="4">
        <v>4.0</v>
      </c>
      <c r="B35" s="4" t="s">
        <v>71</v>
      </c>
      <c r="C35" s="4" t="str">
        <f>IFERROR(__xludf.DUMMYFUNCTION("GOOGLETRANSLATE(B35,""en"",""ru"")"),"Блог")</f>
        <v>Блог</v>
      </c>
      <c r="D35" s="4" t="str">
        <f>IFERROR(__xludf.DUMMYFUNCTION("GOOGLETRANSLATE(B35,""en"",""id"")"),"Blog")</f>
        <v>Blog</v>
      </c>
      <c r="E35" s="4" t="str">
        <f>IFERROR(__xludf.DUMMYFUNCTION("GOOGLETRANSLATE(B35,""en"",""vi"")"),"Blog")</f>
        <v>Blog</v>
      </c>
      <c r="F35" s="4" t="str">
        <f>IFERROR(__xludf.DUMMYFUNCTION("GOOGLETRANSLATE(B35,""en"",""th"")"),"บล็อก")</f>
        <v>บล็อก</v>
      </c>
      <c r="G35" s="4" t="str">
        <f>IFERROR(__xludf.DUMMYFUNCTION("GOOGLETRANSLATE(B35,""en"",""ms"")"),"Blog")</f>
        <v>Blog</v>
      </c>
      <c r="H35" s="4" t="str">
        <f>IFERROR(__xludf.DUMMYFUNCTION("GOOGLETRANSLATE(B35,""en"",""zh-CN"")"),"博客")</f>
        <v>博客</v>
      </c>
    </row>
    <row r="36">
      <c r="A36" s="4">
        <v>4.0</v>
      </c>
      <c r="B36" s="4" t="s">
        <v>110</v>
      </c>
      <c r="C36" s="4" t="str">
        <f>IFERROR(__xludf.DUMMYFUNCTION("GOOGLETRANSLATE(B36,""en"",""ru"")"),"2023. Sellmatica. Все права защищены")</f>
        <v>2023. Sellmatica. Все права защищены</v>
      </c>
      <c r="D36" s="4" t="str">
        <f>IFERROR(__xludf.DUMMYFUNCTION("GOOGLETRANSLATE(B36,""en"",""id"")"),"2023. SellMatica. Seluruh hak cipta")</f>
        <v>2023. SellMatica. Seluruh hak cipta</v>
      </c>
      <c r="E36" s="4" t="str">
        <f>IFERROR(__xludf.DUMMYFUNCTION("GOOGLETRANSLATE(B36,""en"",""vi"")"),"2023. Sellmatica. Đã đăng ký Bản quyền")</f>
        <v>2023. Sellmatica. Đã đăng ký Bản quyền</v>
      </c>
      <c r="F36" s="4" t="str">
        <f>IFERROR(__xludf.DUMMYFUNCTION("GOOGLETRANSLATE(B36,""en"",""th"")"),"2023. Sellmatica สงวนลิขสิทธิ์")</f>
        <v>2023. Sellmatica สงวนลิขสิทธิ์</v>
      </c>
      <c r="G36" s="4" t="str">
        <f>IFERROR(__xludf.DUMMYFUNCTION("GOOGLETRANSLATE(B36,""en"",""ms"")"),"2023. Sellmatica. Hak cipta terpelihara")</f>
        <v>2023. Sellmatica. Hak cipta terpelihara</v>
      </c>
      <c r="H36" s="4" t="str">
        <f>IFERROR(__xludf.DUMMYFUNCTION("GOOGLETRANSLATE(B36,""en"",""zh-CN"")"),"2023年。版权所有")</f>
        <v>2023年。版权所有</v>
      </c>
    </row>
    <row r="37">
      <c r="A37" s="4">
        <v>4.0</v>
      </c>
      <c r="B37" s="4" t="s">
        <v>111</v>
      </c>
      <c r="C37" s="4" t="str">
        <f>IFERROR(__xludf.DUMMYFUNCTION("GOOGLETRANSLATE(B37,""en"",""ru"")"),"Условия использования")</f>
        <v>Условия использования</v>
      </c>
      <c r="D37" s="4" t="str">
        <f>IFERROR(__xludf.DUMMYFUNCTION("GOOGLETRANSLATE(B37,""en"",""id"")"),"Ketentuan Layanan")</f>
        <v>Ketentuan Layanan</v>
      </c>
      <c r="E37" s="4" t="str">
        <f>IFERROR(__xludf.DUMMYFUNCTION("GOOGLETRANSLATE(B37,""en"",""vi"")"),"Điều khoản dịch vụ")</f>
        <v>Điều khoản dịch vụ</v>
      </c>
      <c r="F37" s="4" t="str">
        <f>IFERROR(__xludf.DUMMYFUNCTION("GOOGLETRANSLATE(B37,""en"",""th"")"),"เงื่อนไขการให้บริการ")</f>
        <v>เงื่อนไขการให้บริการ</v>
      </c>
      <c r="G37" s="4" t="str">
        <f>IFERROR(__xludf.DUMMYFUNCTION("GOOGLETRANSLATE(B37,""en"",""ms"")"),"Syarat Perkhidmatan")</f>
        <v>Syarat Perkhidmatan</v>
      </c>
      <c r="H37" s="4" t="str">
        <f>IFERROR(__xludf.DUMMYFUNCTION("GOOGLETRANSLATE(B37,""en"",""zh-CN"")"),"服务条款")</f>
        <v>服务条款</v>
      </c>
    </row>
    <row r="38">
      <c r="A38" s="4">
        <v>4.0</v>
      </c>
      <c r="B38" s="4" t="s">
        <v>112</v>
      </c>
      <c r="C38" s="4" t="str">
        <f>IFERROR(__xludf.DUMMYFUNCTION("GOOGLETRANSLATE(B38,""en"",""ru"")"),"политика конфиденциальности")</f>
        <v>политика конфиденциальности</v>
      </c>
      <c r="D38" s="4" t="str">
        <f>IFERROR(__xludf.DUMMYFUNCTION("GOOGLETRANSLATE(B38,""en"",""id"")"),"Kebijakan pribadi")</f>
        <v>Kebijakan pribadi</v>
      </c>
      <c r="E38" s="4" t="str">
        <f>IFERROR(__xludf.DUMMYFUNCTION("GOOGLETRANSLATE(B38,""en"",""vi"")"),"Chính sách bảo mật")</f>
        <v>Chính sách bảo mật</v>
      </c>
      <c r="F38" s="4" t="str">
        <f>IFERROR(__xludf.DUMMYFUNCTION("GOOGLETRANSLATE(B38,""en"",""th"")"),"นโยบายความเป็นส่วนตัว")</f>
        <v>นโยบายความเป็นส่วนตัว</v>
      </c>
      <c r="G38" s="4" t="str">
        <f>IFERROR(__xludf.DUMMYFUNCTION("GOOGLETRANSLATE(B38,""en"",""ms"")"),"Dasar Privasi")</f>
        <v>Dasar Privasi</v>
      </c>
      <c r="H38" s="4" t="str">
        <f>IFERROR(__xludf.DUMMYFUNCTION("GOOGLETRANSLATE(B38,""en"",""zh-CN"")"),"隐私政策")</f>
        <v>隐私政策</v>
      </c>
    </row>
    <row r="39">
      <c r="A39" s="6"/>
      <c r="B39" s="4"/>
      <c r="C39" s="4"/>
      <c r="D39" s="4"/>
      <c r="E39" s="4"/>
      <c r="F39" s="4"/>
      <c r="G39" s="4"/>
      <c r="H39" s="4"/>
    </row>
    <row r="40">
      <c r="A40" s="6"/>
      <c r="B40" s="4"/>
      <c r="C40" s="4"/>
      <c r="D40" s="4"/>
      <c r="E40" s="4"/>
      <c r="F40" s="4"/>
      <c r="G40" s="4"/>
      <c r="H40" s="4"/>
    </row>
    <row r="41">
      <c r="A41" s="6"/>
      <c r="B41" s="4"/>
      <c r="C41" s="4"/>
      <c r="D41" s="4"/>
      <c r="E41" s="4"/>
      <c r="F41" s="4"/>
      <c r="G41" s="4"/>
      <c r="H41" s="4"/>
    </row>
    <row r="42">
      <c r="A42" s="6"/>
      <c r="B42" s="4"/>
      <c r="C42" s="4"/>
      <c r="D42" s="4"/>
      <c r="E42" s="4"/>
      <c r="F42" s="4"/>
      <c r="G42" s="4"/>
      <c r="H42" s="4"/>
    </row>
    <row r="43">
      <c r="A43" s="6"/>
      <c r="B43" s="4"/>
      <c r="C43" s="4"/>
      <c r="D43" s="4"/>
      <c r="E43" s="4"/>
      <c r="F43" s="4"/>
      <c r="G43" s="4"/>
      <c r="H43" s="4"/>
    </row>
    <row r="44">
      <c r="A44" s="6"/>
      <c r="B44" s="4"/>
      <c r="C44" s="4"/>
      <c r="D44" s="4"/>
      <c r="E44" s="4"/>
      <c r="F44" s="4"/>
      <c r="G44" s="4"/>
      <c r="H44" s="4"/>
    </row>
    <row r="45">
      <c r="A45" s="6"/>
      <c r="B45" s="4"/>
      <c r="C45" s="4"/>
      <c r="D45" s="4"/>
      <c r="E45" s="4"/>
      <c r="F45" s="4"/>
      <c r="G45" s="4"/>
      <c r="H45" s="4"/>
    </row>
    <row r="46">
      <c r="A46" s="6"/>
      <c r="B46" s="4"/>
      <c r="C46" s="4"/>
      <c r="D46" s="4"/>
      <c r="E46" s="4"/>
      <c r="F46" s="4"/>
      <c r="G46" s="4"/>
      <c r="H46" s="4"/>
    </row>
    <row r="47">
      <c r="A47" s="6"/>
      <c r="B47" s="4"/>
      <c r="C47" s="4"/>
      <c r="D47" s="4"/>
      <c r="E47" s="4"/>
      <c r="F47" s="4"/>
      <c r="G47" s="4"/>
      <c r="H47" s="4"/>
    </row>
    <row r="48">
      <c r="A48" s="6"/>
      <c r="B48" s="4"/>
      <c r="C48" s="4"/>
      <c r="D48" s="4"/>
      <c r="E48" s="4"/>
      <c r="F48" s="4"/>
      <c r="G48" s="4"/>
      <c r="H48" s="4"/>
    </row>
    <row r="49">
      <c r="A49" s="6"/>
      <c r="B49" s="4"/>
      <c r="C49" s="4"/>
      <c r="D49" s="4"/>
      <c r="E49" s="4"/>
      <c r="F49" s="4"/>
      <c r="G49" s="4"/>
      <c r="H49" s="4"/>
    </row>
    <row r="50">
      <c r="A50" s="6"/>
      <c r="B50" s="4"/>
      <c r="C50" s="4"/>
      <c r="D50" s="4"/>
      <c r="E50" s="4"/>
      <c r="F50" s="4"/>
      <c r="G50" s="4"/>
      <c r="H50" s="4"/>
    </row>
    <row r="51">
      <c r="A51" s="6"/>
      <c r="B51" s="4"/>
      <c r="C51" s="4"/>
      <c r="D51" s="4"/>
      <c r="E51" s="4"/>
      <c r="F51" s="4"/>
      <c r="G51" s="4"/>
      <c r="H51" s="4"/>
    </row>
    <row r="52">
      <c r="A52" s="6"/>
      <c r="B52" s="4"/>
      <c r="C52" s="4"/>
      <c r="D52" s="4"/>
      <c r="E52" s="4"/>
      <c r="F52" s="4"/>
      <c r="G52" s="4"/>
      <c r="H52" s="4"/>
    </row>
    <row r="53">
      <c r="A53" s="6"/>
      <c r="B53" s="4"/>
      <c r="C53" s="4"/>
      <c r="D53" s="4"/>
      <c r="E53" s="4"/>
      <c r="F53" s="4"/>
      <c r="G53" s="4"/>
      <c r="H53" s="4"/>
    </row>
    <row r="54">
      <c r="A54" s="6"/>
      <c r="B54" s="4"/>
      <c r="C54" s="4"/>
      <c r="D54" s="4"/>
      <c r="E54" s="4"/>
      <c r="F54" s="4"/>
      <c r="G54" s="4"/>
      <c r="H54" s="4"/>
    </row>
    <row r="55">
      <c r="A55" s="6"/>
      <c r="B55" s="4"/>
      <c r="C55" s="4"/>
      <c r="D55" s="4"/>
      <c r="E55" s="4"/>
      <c r="F55" s="4"/>
      <c r="G55" s="4"/>
      <c r="H55" s="4"/>
    </row>
    <row r="56">
      <c r="A56" s="6"/>
      <c r="B56" s="4"/>
      <c r="C56" s="4"/>
      <c r="D56" s="4"/>
      <c r="E56" s="4"/>
      <c r="F56" s="4"/>
      <c r="G56" s="4"/>
      <c r="H56" s="4"/>
    </row>
    <row r="57">
      <c r="A57" s="6"/>
      <c r="B57" s="4"/>
      <c r="C57" s="4"/>
      <c r="D57" s="4"/>
      <c r="E57" s="4"/>
      <c r="F57" s="4"/>
      <c r="G57" s="4"/>
      <c r="H57" s="4"/>
    </row>
    <row r="58">
      <c r="A58" s="6"/>
      <c r="B58" s="4"/>
      <c r="C58" s="4"/>
      <c r="D58" s="4"/>
      <c r="E58" s="4"/>
      <c r="F58" s="4"/>
      <c r="G58" s="4"/>
      <c r="H58" s="4"/>
    </row>
    <row r="59">
      <c r="A59" s="6"/>
      <c r="B59" s="4"/>
      <c r="C59" s="4"/>
      <c r="D59" s="4"/>
      <c r="E59" s="4"/>
      <c r="F59" s="4"/>
      <c r="G59" s="4"/>
      <c r="H59" s="4"/>
    </row>
    <row r="60">
      <c r="A60" s="6"/>
      <c r="B60" s="4"/>
      <c r="C60" s="4"/>
      <c r="D60" s="4"/>
      <c r="E60" s="4"/>
      <c r="F60" s="4"/>
      <c r="G60" s="4"/>
      <c r="H60" s="4"/>
    </row>
    <row r="61">
      <c r="A61" s="6"/>
      <c r="B61" s="4"/>
      <c r="C61" s="4"/>
      <c r="D61" s="4"/>
      <c r="E61" s="4"/>
      <c r="F61" s="4"/>
      <c r="G61" s="4"/>
      <c r="H61" s="4"/>
    </row>
    <row r="62">
      <c r="A62" s="6"/>
      <c r="B62" s="4"/>
      <c r="C62" s="4"/>
      <c r="D62" s="4"/>
      <c r="E62" s="4"/>
      <c r="F62" s="4"/>
      <c r="G62" s="4"/>
      <c r="H62" s="4"/>
    </row>
    <row r="63">
      <c r="A63" s="6"/>
      <c r="B63" s="4"/>
      <c r="C63" s="4"/>
      <c r="D63" s="4"/>
      <c r="E63" s="4"/>
      <c r="F63" s="4"/>
      <c r="G63" s="4"/>
      <c r="H63" s="4"/>
    </row>
    <row r="64">
      <c r="A64" s="6"/>
      <c r="B64" s="4"/>
      <c r="C64" s="4"/>
      <c r="D64" s="4"/>
      <c r="E64" s="4"/>
      <c r="F64" s="4"/>
      <c r="G64" s="4"/>
      <c r="H64" s="4"/>
    </row>
    <row r="65">
      <c r="A65" s="6"/>
      <c r="B65" s="4"/>
      <c r="C65" s="4"/>
      <c r="D65" s="4"/>
      <c r="E65" s="4"/>
      <c r="F65" s="4"/>
      <c r="G65" s="4"/>
      <c r="H65" s="4"/>
    </row>
    <row r="66">
      <c r="A66" s="6"/>
      <c r="B66" s="4"/>
      <c r="C66" s="4"/>
      <c r="D66" s="4"/>
      <c r="E66" s="4"/>
      <c r="F66" s="4"/>
      <c r="G66" s="4"/>
      <c r="H66" s="4"/>
    </row>
    <row r="67">
      <c r="A67" s="6"/>
      <c r="B67" s="4"/>
      <c r="C67" s="4"/>
      <c r="D67" s="4"/>
      <c r="E67" s="4"/>
      <c r="F67" s="4"/>
      <c r="G67" s="4"/>
      <c r="H67" s="4"/>
    </row>
    <row r="68">
      <c r="A68" s="6"/>
      <c r="B68" s="4"/>
      <c r="C68" s="4"/>
      <c r="D68" s="4"/>
      <c r="E68" s="4"/>
      <c r="F68" s="4"/>
      <c r="G68" s="4"/>
      <c r="H68" s="4"/>
    </row>
    <row r="69">
      <c r="A69" s="6"/>
      <c r="B69" s="4"/>
      <c r="C69" s="4"/>
      <c r="D69" s="4"/>
      <c r="E69" s="4"/>
      <c r="F69" s="4"/>
      <c r="G69" s="4"/>
      <c r="H69" s="4"/>
    </row>
    <row r="70">
      <c r="A70" s="6"/>
      <c r="B70" s="4"/>
      <c r="C70" s="4"/>
      <c r="D70" s="4"/>
      <c r="E70" s="4"/>
      <c r="F70" s="4"/>
      <c r="G70" s="4"/>
      <c r="H70" s="4"/>
    </row>
    <row r="71">
      <c r="A71" s="6"/>
      <c r="B71" s="4"/>
      <c r="C71" s="4"/>
      <c r="D71" s="4"/>
      <c r="E71" s="4"/>
      <c r="F71" s="4"/>
      <c r="G71" s="4"/>
      <c r="H71" s="4"/>
    </row>
    <row r="72">
      <c r="A72" s="6"/>
      <c r="B72" s="4"/>
      <c r="C72" s="4"/>
      <c r="D72" s="4"/>
      <c r="E72" s="4"/>
      <c r="F72" s="4"/>
      <c r="G72" s="4"/>
      <c r="H72" s="4"/>
    </row>
    <row r="73">
      <c r="A73" s="6"/>
      <c r="B73" s="4"/>
      <c r="C73" s="4"/>
      <c r="D73" s="4"/>
      <c r="E73" s="4"/>
      <c r="F73" s="4"/>
      <c r="G73" s="4"/>
      <c r="H73" s="4"/>
    </row>
    <row r="74">
      <c r="A74" s="6"/>
      <c r="B74" s="4"/>
      <c r="C74" s="4"/>
      <c r="D74" s="4"/>
      <c r="E74" s="4"/>
      <c r="F74" s="4"/>
      <c r="G74" s="4"/>
      <c r="H74" s="4"/>
    </row>
    <row r="75">
      <c r="A75" s="6"/>
      <c r="B75" s="4"/>
      <c r="C75" s="4"/>
      <c r="D75" s="4"/>
      <c r="E75" s="4"/>
      <c r="F75" s="4"/>
      <c r="G75" s="4"/>
      <c r="H75" s="4"/>
    </row>
    <row r="76">
      <c r="A76" s="6"/>
      <c r="B76" s="4"/>
      <c r="C76" s="4"/>
      <c r="D76" s="4"/>
      <c r="E76" s="4"/>
      <c r="F76" s="4"/>
      <c r="G76" s="4"/>
      <c r="H76" s="4"/>
    </row>
    <row r="77">
      <c r="A77" s="6"/>
      <c r="B77" s="4"/>
      <c r="C77" s="4"/>
      <c r="D77" s="4"/>
      <c r="E77" s="4"/>
      <c r="F77" s="4"/>
      <c r="G77" s="4"/>
      <c r="H77" s="4"/>
    </row>
    <row r="78">
      <c r="A78" s="6"/>
      <c r="B78" s="4"/>
      <c r="C78" s="4"/>
      <c r="D78" s="4"/>
      <c r="E78" s="4"/>
      <c r="F78" s="4"/>
      <c r="G78" s="4"/>
      <c r="H78" s="4"/>
    </row>
    <row r="79">
      <c r="A79" s="6"/>
      <c r="B79" s="4"/>
      <c r="C79" s="4"/>
      <c r="D79" s="4"/>
      <c r="E79" s="4"/>
      <c r="F79" s="4"/>
      <c r="G79" s="4"/>
      <c r="H79" s="4"/>
    </row>
    <row r="80">
      <c r="A80" s="6"/>
      <c r="B80" s="4"/>
      <c r="C80" s="4"/>
      <c r="D80" s="4"/>
      <c r="E80" s="4"/>
      <c r="F80" s="4"/>
      <c r="G80" s="4"/>
      <c r="H80" s="4"/>
    </row>
    <row r="81">
      <c r="A81" s="6"/>
      <c r="B81" s="4"/>
      <c r="C81" s="4"/>
      <c r="D81" s="4"/>
      <c r="E81" s="4"/>
      <c r="F81" s="4"/>
      <c r="G81" s="4"/>
      <c r="H81" s="4"/>
    </row>
    <row r="82">
      <c r="A82" s="6"/>
      <c r="B82" s="4"/>
      <c r="C82" s="4"/>
      <c r="D82" s="4"/>
      <c r="E82" s="4"/>
      <c r="F82" s="4"/>
      <c r="G82" s="4"/>
      <c r="H82" s="4"/>
    </row>
    <row r="83">
      <c r="A83" s="6"/>
      <c r="B83" s="4"/>
      <c r="C83" s="4"/>
      <c r="D83" s="4"/>
      <c r="E83" s="4"/>
      <c r="F83" s="4"/>
      <c r="G83" s="4"/>
      <c r="H83" s="4"/>
    </row>
    <row r="84">
      <c r="A84" s="6"/>
      <c r="B84" s="4"/>
      <c r="C84" s="4"/>
      <c r="D84" s="4"/>
      <c r="E84" s="4"/>
      <c r="F84" s="4"/>
      <c r="G84" s="4"/>
      <c r="H84" s="4"/>
    </row>
    <row r="85">
      <c r="A85" s="6"/>
      <c r="B85" s="4"/>
      <c r="C85" s="4"/>
      <c r="D85" s="4"/>
      <c r="E85" s="4"/>
      <c r="F85" s="4"/>
      <c r="G85" s="4"/>
      <c r="H85" s="4"/>
    </row>
    <row r="86">
      <c r="A86" s="6"/>
      <c r="B86" s="4"/>
      <c r="C86" s="4"/>
      <c r="D86" s="4"/>
      <c r="E86" s="4"/>
      <c r="F86" s="4"/>
      <c r="G86" s="4"/>
      <c r="H86" s="4"/>
    </row>
    <row r="87">
      <c r="A87" s="6"/>
      <c r="B87" s="4"/>
      <c r="C87" s="4"/>
      <c r="D87" s="4"/>
      <c r="E87" s="4"/>
      <c r="F87" s="4"/>
      <c r="G87" s="4"/>
      <c r="H87" s="4"/>
    </row>
    <row r="88">
      <c r="A88" s="6"/>
      <c r="B88" s="4"/>
      <c r="C88" s="4"/>
      <c r="D88" s="4"/>
      <c r="E88" s="4"/>
      <c r="F88" s="4"/>
      <c r="G88" s="4"/>
      <c r="H88" s="4"/>
    </row>
    <row r="89">
      <c r="A89" s="6"/>
      <c r="B89" s="4"/>
      <c r="C89" s="4"/>
      <c r="D89" s="4"/>
      <c r="E89" s="4"/>
      <c r="F89" s="4"/>
      <c r="G89" s="4"/>
      <c r="H89" s="4"/>
    </row>
    <row r="90">
      <c r="A90" s="6"/>
      <c r="B90" s="4"/>
      <c r="C90" s="4"/>
      <c r="D90" s="4"/>
      <c r="E90" s="4"/>
      <c r="F90" s="4"/>
      <c r="G90" s="4"/>
      <c r="H90" s="4"/>
    </row>
    <row r="91">
      <c r="A91" s="6"/>
      <c r="B91" s="4"/>
      <c r="C91" s="4"/>
      <c r="D91" s="4"/>
      <c r="E91" s="4"/>
      <c r="F91" s="4"/>
      <c r="G91" s="4"/>
      <c r="H91" s="4"/>
    </row>
    <row r="92">
      <c r="A92" s="6"/>
      <c r="B92" s="4"/>
      <c r="C92" s="4"/>
      <c r="D92" s="4"/>
      <c r="E92" s="4"/>
      <c r="F92" s="4"/>
      <c r="G92" s="4"/>
      <c r="H92" s="4"/>
    </row>
    <row r="93">
      <c r="A93" s="6"/>
      <c r="B93" s="4"/>
      <c r="C93" s="4"/>
      <c r="D93" s="4"/>
      <c r="E93" s="4"/>
      <c r="F93" s="4"/>
      <c r="G93" s="4"/>
      <c r="H93" s="4"/>
    </row>
    <row r="94">
      <c r="A94" s="6"/>
      <c r="B94" s="4"/>
      <c r="C94" s="4"/>
      <c r="D94" s="4"/>
      <c r="E94" s="4"/>
      <c r="F94" s="4"/>
      <c r="G94" s="4"/>
      <c r="H94" s="4"/>
    </row>
    <row r="95">
      <c r="A95" s="6"/>
      <c r="B95" s="4"/>
      <c r="C95" s="4"/>
      <c r="D95" s="4"/>
      <c r="E95" s="4"/>
      <c r="F95" s="4"/>
      <c r="G95" s="4"/>
      <c r="H95" s="4"/>
    </row>
    <row r="96">
      <c r="A96" s="6"/>
      <c r="B96" s="4"/>
      <c r="C96" s="4"/>
      <c r="D96" s="4"/>
      <c r="E96" s="4"/>
      <c r="F96" s="4"/>
      <c r="G96" s="4"/>
      <c r="H96" s="4"/>
    </row>
    <row r="97">
      <c r="A97" s="6"/>
      <c r="B97" s="4"/>
      <c r="C97" s="4"/>
      <c r="D97" s="4"/>
      <c r="E97" s="4"/>
      <c r="F97" s="4"/>
      <c r="G97" s="4"/>
      <c r="H97" s="4"/>
    </row>
    <row r="98">
      <c r="A98" s="6"/>
      <c r="B98" s="4"/>
      <c r="C98" s="4"/>
      <c r="D98" s="4"/>
      <c r="E98" s="4"/>
      <c r="F98" s="4"/>
      <c r="G98" s="4"/>
      <c r="H98" s="4"/>
    </row>
    <row r="99">
      <c r="A99" s="6"/>
      <c r="B99" s="4"/>
      <c r="C99" s="4"/>
      <c r="D99" s="4"/>
      <c r="E99" s="4"/>
      <c r="F99" s="4"/>
      <c r="G99" s="4"/>
      <c r="H99" s="4"/>
    </row>
    <row r="100">
      <c r="A100" s="6"/>
      <c r="B100" s="4"/>
      <c r="C100" s="4"/>
      <c r="D100" s="4"/>
      <c r="E100" s="4"/>
      <c r="F100" s="4"/>
      <c r="G100" s="4"/>
      <c r="H100" s="4"/>
    </row>
    <row r="101">
      <c r="A101" s="6"/>
      <c r="B101" s="4"/>
      <c r="C101" s="4"/>
      <c r="D101" s="4"/>
      <c r="E101" s="4"/>
      <c r="F101" s="4"/>
      <c r="G101" s="4"/>
      <c r="H101" s="4"/>
    </row>
    <row r="102">
      <c r="A102" s="6"/>
      <c r="B102" s="4"/>
      <c r="C102" s="4"/>
      <c r="D102" s="4"/>
      <c r="E102" s="4"/>
      <c r="F102" s="4"/>
      <c r="G102" s="4"/>
      <c r="H102" s="4"/>
    </row>
    <row r="103">
      <c r="A103" s="6"/>
      <c r="B103" s="4"/>
      <c r="C103" s="4"/>
      <c r="D103" s="4"/>
      <c r="E103" s="4"/>
      <c r="F103" s="4"/>
      <c r="G103" s="4"/>
      <c r="H103" s="4"/>
    </row>
    <row r="104">
      <c r="A104" s="6"/>
      <c r="B104" s="4"/>
      <c r="C104" s="4"/>
      <c r="D104" s="4"/>
      <c r="E104" s="4"/>
      <c r="F104" s="4"/>
      <c r="G104" s="4"/>
      <c r="H104" s="4"/>
    </row>
    <row r="105">
      <c r="A105" s="6"/>
      <c r="B105" s="4"/>
      <c r="C105" s="4"/>
      <c r="D105" s="4"/>
      <c r="E105" s="4"/>
      <c r="F105" s="4"/>
      <c r="G105" s="4"/>
      <c r="H105" s="4"/>
    </row>
    <row r="106">
      <c r="A106" s="6"/>
      <c r="B106" s="4"/>
      <c r="C106" s="4"/>
      <c r="D106" s="4"/>
      <c r="E106" s="4"/>
      <c r="F106" s="4"/>
      <c r="G106" s="4"/>
      <c r="H106" s="4"/>
    </row>
    <row r="107">
      <c r="A107" s="6"/>
      <c r="B107" s="4"/>
      <c r="C107" s="4"/>
      <c r="D107" s="4"/>
      <c r="E107" s="4"/>
      <c r="F107" s="4"/>
      <c r="G107" s="4"/>
      <c r="H107" s="4"/>
    </row>
    <row r="108">
      <c r="A108" s="6"/>
      <c r="B108" s="4"/>
      <c r="C108" s="4"/>
      <c r="D108" s="4"/>
      <c r="E108" s="4"/>
      <c r="F108" s="4"/>
      <c r="G108" s="4"/>
      <c r="H108" s="4"/>
    </row>
    <row r="109">
      <c r="A109" s="6"/>
      <c r="B109" s="4"/>
      <c r="C109" s="4"/>
      <c r="D109" s="4"/>
      <c r="E109" s="4"/>
      <c r="F109" s="4"/>
      <c r="G109" s="4"/>
      <c r="H109" s="4"/>
    </row>
    <row r="110">
      <c r="A110" s="6"/>
      <c r="B110" s="4"/>
      <c r="C110" s="4"/>
      <c r="D110" s="4"/>
      <c r="E110" s="4"/>
      <c r="F110" s="4"/>
      <c r="G110" s="4"/>
      <c r="H110" s="4"/>
    </row>
    <row r="111">
      <c r="A111" s="6"/>
      <c r="B111" s="4"/>
      <c r="C111" s="4"/>
      <c r="D111" s="4"/>
      <c r="E111" s="4"/>
      <c r="F111" s="4"/>
      <c r="G111" s="4"/>
      <c r="H111" s="4"/>
    </row>
    <row r="112">
      <c r="A112" s="6"/>
      <c r="B112" s="4"/>
      <c r="C112" s="4"/>
      <c r="D112" s="4"/>
      <c r="E112" s="4"/>
      <c r="F112" s="4"/>
      <c r="G112" s="4"/>
      <c r="H112" s="4"/>
    </row>
    <row r="113">
      <c r="A113" s="6"/>
      <c r="B113" s="4"/>
      <c r="C113" s="4"/>
      <c r="D113" s="4"/>
      <c r="E113" s="4"/>
      <c r="F113" s="4"/>
      <c r="G113" s="4"/>
      <c r="H113" s="4"/>
    </row>
    <row r="114">
      <c r="A114" s="6"/>
      <c r="B114" s="4"/>
      <c r="C114" s="4"/>
      <c r="D114" s="4"/>
      <c r="E114" s="4"/>
      <c r="F114" s="4"/>
      <c r="G114" s="4"/>
      <c r="H114" s="4"/>
    </row>
    <row r="115">
      <c r="A115" s="6"/>
      <c r="B115" s="4"/>
      <c r="C115" s="4"/>
      <c r="D115" s="4"/>
      <c r="E115" s="4"/>
      <c r="F115" s="4"/>
      <c r="G115" s="4"/>
      <c r="H115" s="4"/>
    </row>
    <row r="116">
      <c r="A116" s="6"/>
      <c r="B116" s="4"/>
      <c r="C116" s="4"/>
      <c r="D116" s="4"/>
      <c r="E116" s="4"/>
      <c r="F116" s="4"/>
      <c r="G116" s="4"/>
      <c r="H116" s="4"/>
    </row>
    <row r="117">
      <c r="A117" s="6"/>
      <c r="B117" s="4"/>
      <c r="C117" s="4"/>
      <c r="D117" s="4"/>
      <c r="E117" s="4"/>
      <c r="F117" s="4"/>
      <c r="G117" s="4"/>
      <c r="H117" s="4"/>
    </row>
    <row r="118">
      <c r="A118" s="6"/>
      <c r="B118" s="4"/>
      <c r="C118" s="4"/>
      <c r="D118" s="4"/>
      <c r="E118" s="4"/>
      <c r="F118" s="4"/>
      <c r="G118" s="4"/>
      <c r="H118" s="4"/>
    </row>
    <row r="119">
      <c r="A119" s="6"/>
      <c r="B119" s="4"/>
      <c r="C119" s="4"/>
      <c r="D119" s="4"/>
      <c r="E119" s="4"/>
      <c r="F119" s="4"/>
      <c r="G119" s="4"/>
      <c r="H119" s="4"/>
    </row>
    <row r="120">
      <c r="A120" s="6"/>
      <c r="B120" s="4"/>
      <c r="C120" s="4"/>
      <c r="D120" s="4"/>
      <c r="E120" s="4"/>
      <c r="F120" s="4"/>
      <c r="G120" s="4"/>
      <c r="H120" s="4"/>
    </row>
    <row r="121">
      <c r="A121" s="6"/>
      <c r="B121" s="4"/>
      <c r="C121" s="4"/>
      <c r="D121" s="4"/>
      <c r="E121" s="4"/>
      <c r="F121" s="4"/>
      <c r="G121" s="4"/>
      <c r="H121" s="4"/>
    </row>
    <row r="122">
      <c r="A122" s="6"/>
      <c r="B122" s="4"/>
      <c r="C122" s="4"/>
      <c r="D122" s="4"/>
      <c r="E122" s="4"/>
      <c r="F122" s="4"/>
      <c r="G122" s="4"/>
      <c r="H122" s="4"/>
    </row>
    <row r="123">
      <c r="A123" s="6"/>
      <c r="B123" s="4"/>
      <c r="C123" s="4"/>
      <c r="D123" s="4"/>
      <c r="E123" s="4"/>
      <c r="F123" s="4"/>
      <c r="G123" s="4"/>
      <c r="H123" s="4"/>
    </row>
    <row r="124">
      <c r="A124" s="6"/>
      <c r="B124" s="4"/>
      <c r="C124" s="4"/>
      <c r="D124" s="4"/>
      <c r="E124" s="4"/>
      <c r="F124" s="4"/>
      <c r="G124" s="4"/>
      <c r="H124" s="4"/>
    </row>
    <row r="125">
      <c r="A125" s="6"/>
      <c r="B125" s="4"/>
      <c r="C125" s="4"/>
      <c r="D125" s="4"/>
      <c r="E125" s="4"/>
      <c r="F125" s="4"/>
      <c r="G125" s="4"/>
      <c r="H125" s="4"/>
    </row>
    <row r="126">
      <c r="A126" s="6"/>
      <c r="B126" s="4"/>
      <c r="C126" s="4"/>
      <c r="D126" s="4"/>
      <c r="E126" s="4"/>
      <c r="F126" s="4"/>
      <c r="G126" s="4"/>
      <c r="H126" s="4"/>
    </row>
    <row r="127">
      <c r="A127" s="6"/>
      <c r="B127" s="4"/>
      <c r="C127" s="4"/>
      <c r="D127" s="4"/>
      <c r="E127" s="4"/>
      <c r="F127" s="4"/>
      <c r="G127" s="4"/>
      <c r="H127" s="4"/>
    </row>
    <row r="128">
      <c r="A128" s="6"/>
      <c r="B128" s="4"/>
      <c r="C128" s="4"/>
      <c r="D128" s="4"/>
      <c r="E128" s="4"/>
      <c r="F128" s="4"/>
      <c r="G128" s="4"/>
      <c r="H128" s="4"/>
    </row>
    <row r="129">
      <c r="A129" s="6"/>
      <c r="B129" s="4"/>
      <c r="C129" s="4"/>
      <c r="D129" s="4"/>
      <c r="E129" s="4"/>
      <c r="F129" s="4"/>
      <c r="G129" s="4"/>
      <c r="H129" s="4"/>
    </row>
    <row r="130">
      <c r="A130" s="6"/>
      <c r="B130" s="4"/>
      <c r="C130" s="4"/>
      <c r="D130" s="4"/>
      <c r="E130" s="4"/>
      <c r="F130" s="4"/>
      <c r="G130" s="4"/>
      <c r="H130" s="4"/>
    </row>
    <row r="131">
      <c r="A131" s="6"/>
      <c r="B131" s="4"/>
      <c r="C131" s="4"/>
      <c r="D131" s="4"/>
      <c r="E131" s="4"/>
      <c r="F131" s="4"/>
      <c r="G131" s="4"/>
      <c r="H131" s="4"/>
    </row>
    <row r="132">
      <c r="A132" s="6"/>
      <c r="B132" s="4"/>
      <c r="C132" s="4"/>
      <c r="D132" s="4"/>
      <c r="E132" s="4"/>
      <c r="F132" s="4"/>
      <c r="G132" s="4"/>
      <c r="H132" s="4"/>
    </row>
    <row r="133">
      <c r="A133" s="6"/>
      <c r="B133" s="4"/>
      <c r="C133" s="4"/>
      <c r="D133" s="4"/>
      <c r="E133" s="4"/>
      <c r="F133" s="4"/>
      <c r="G133" s="4"/>
      <c r="H133" s="4"/>
    </row>
    <row r="134">
      <c r="A134" s="6"/>
      <c r="B134" s="4"/>
      <c r="C134" s="4"/>
      <c r="D134" s="4"/>
      <c r="E134" s="4"/>
      <c r="F134" s="4"/>
      <c r="G134" s="4"/>
      <c r="H134" s="4"/>
    </row>
    <row r="135">
      <c r="A135" s="6"/>
      <c r="B135" s="4"/>
      <c r="C135" s="4"/>
      <c r="D135" s="4"/>
      <c r="E135" s="4"/>
      <c r="F135" s="4"/>
      <c r="G135" s="4"/>
      <c r="H135" s="4"/>
    </row>
    <row r="136">
      <c r="A136" s="6"/>
      <c r="B136" s="4"/>
      <c r="C136" s="4"/>
      <c r="D136" s="4"/>
      <c r="E136" s="4"/>
      <c r="F136" s="4"/>
      <c r="G136" s="4"/>
      <c r="H136" s="4"/>
    </row>
    <row r="137">
      <c r="A137" s="6"/>
      <c r="B137" s="4"/>
      <c r="C137" s="4"/>
      <c r="D137" s="4"/>
      <c r="E137" s="4"/>
      <c r="F137" s="4"/>
      <c r="G137" s="4"/>
      <c r="H137" s="4"/>
    </row>
    <row r="138">
      <c r="A138" s="6"/>
      <c r="B138" s="4"/>
      <c r="C138" s="4"/>
      <c r="D138" s="4"/>
      <c r="E138" s="4"/>
      <c r="F138" s="4"/>
      <c r="G138" s="4"/>
      <c r="H138" s="4"/>
    </row>
    <row r="139">
      <c r="A139" s="6"/>
      <c r="B139" s="4"/>
      <c r="C139" s="4"/>
      <c r="D139" s="4"/>
      <c r="E139" s="4"/>
      <c r="F139" s="4"/>
      <c r="G139" s="4"/>
      <c r="H139" s="4"/>
    </row>
    <row r="140">
      <c r="A140" s="6"/>
      <c r="B140" s="4"/>
      <c r="C140" s="4"/>
      <c r="D140" s="4"/>
      <c r="E140" s="4"/>
      <c r="F140" s="4"/>
      <c r="G140" s="4"/>
      <c r="H140" s="4"/>
    </row>
    <row r="141">
      <c r="A141" s="6"/>
      <c r="B141" s="4"/>
      <c r="C141" s="4"/>
      <c r="D141" s="4"/>
      <c r="E141" s="4"/>
      <c r="F141" s="4"/>
      <c r="G141" s="4"/>
      <c r="H141" s="4"/>
    </row>
    <row r="142">
      <c r="A142" s="6"/>
      <c r="B142" s="4"/>
      <c r="C142" s="4"/>
      <c r="D142" s="4"/>
      <c r="E142" s="4"/>
      <c r="F142" s="4"/>
      <c r="G142" s="4"/>
      <c r="H142" s="4"/>
    </row>
    <row r="143">
      <c r="A143" s="6"/>
      <c r="B143" s="4"/>
      <c r="C143" s="4"/>
      <c r="D143" s="4"/>
      <c r="E143" s="4"/>
      <c r="F143" s="4"/>
      <c r="G143" s="4"/>
      <c r="H143" s="4"/>
    </row>
    <row r="144">
      <c r="A144" s="6"/>
      <c r="B144" s="4"/>
      <c r="C144" s="4"/>
      <c r="D144" s="4"/>
      <c r="E144" s="4"/>
      <c r="F144" s="4"/>
      <c r="G144" s="4"/>
      <c r="H144" s="4"/>
    </row>
    <row r="145">
      <c r="A145" s="6"/>
      <c r="B145" s="4"/>
      <c r="C145" s="4"/>
      <c r="D145" s="4"/>
      <c r="E145" s="4"/>
      <c r="F145" s="4"/>
      <c r="G145" s="4"/>
      <c r="H145" s="4"/>
    </row>
    <row r="146">
      <c r="A146" s="6"/>
      <c r="B146" s="4"/>
      <c r="C146" s="4"/>
      <c r="D146" s="4"/>
      <c r="E146" s="4"/>
      <c r="F146" s="4"/>
      <c r="G146" s="4"/>
      <c r="H146" s="4"/>
    </row>
    <row r="147">
      <c r="A147" s="6"/>
      <c r="B147" s="4"/>
      <c r="C147" s="4"/>
      <c r="D147" s="4"/>
      <c r="E147" s="4"/>
      <c r="F147" s="4"/>
      <c r="G147" s="4"/>
      <c r="H147" s="4"/>
    </row>
    <row r="148">
      <c r="A148" s="6"/>
      <c r="B148" s="4"/>
      <c r="C148" s="4"/>
      <c r="D148" s="4"/>
      <c r="E148" s="4"/>
      <c r="F148" s="4"/>
      <c r="G148" s="4"/>
      <c r="H148" s="4"/>
    </row>
    <row r="149">
      <c r="A149" s="6"/>
      <c r="B149" s="4"/>
      <c r="C149" s="4"/>
      <c r="D149" s="4"/>
      <c r="E149" s="4"/>
      <c r="F149" s="4"/>
      <c r="G149" s="4"/>
      <c r="H149" s="4"/>
    </row>
    <row r="150">
      <c r="A150" s="6"/>
      <c r="B150" s="4"/>
      <c r="C150" s="4"/>
      <c r="D150" s="4"/>
      <c r="E150" s="4"/>
      <c r="F150" s="4"/>
      <c r="G150" s="4"/>
      <c r="H150" s="4"/>
    </row>
    <row r="151">
      <c r="A151" s="6"/>
      <c r="B151" s="4"/>
      <c r="C151" s="4"/>
      <c r="D151" s="4"/>
      <c r="E151" s="4"/>
      <c r="F151" s="4"/>
      <c r="G151" s="4"/>
      <c r="H151" s="4"/>
    </row>
    <row r="152">
      <c r="A152" s="6"/>
      <c r="B152" s="4"/>
      <c r="C152" s="4"/>
      <c r="D152" s="4"/>
      <c r="E152" s="4"/>
      <c r="F152" s="4"/>
      <c r="G152" s="4"/>
      <c r="H152" s="4"/>
    </row>
    <row r="153">
      <c r="A153" s="6"/>
      <c r="B153" s="4"/>
      <c r="C153" s="4"/>
      <c r="D153" s="4"/>
      <c r="E153" s="4"/>
      <c r="F153" s="4"/>
      <c r="G153" s="4"/>
      <c r="H153" s="4"/>
    </row>
    <row r="154">
      <c r="A154" s="6"/>
      <c r="B154" s="4"/>
      <c r="C154" s="4"/>
      <c r="D154" s="4"/>
      <c r="E154" s="4"/>
      <c r="F154" s="4"/>
      <c r="G154" s="4"/>
      <c r="H154" s="4"/>
    </row>
    <row r="155">
      <c r="A155" s="6"/>
      <c r="B155" s="4"/>
      <c r="C155" s="4"/>
      <c r="D155" s="4"/>
      <c r="E155" s="4"/>
      <c r="F155" s="4"/>
      <c r="G155" s="4"/>
      <c r="H155" s="4"/>
    </row>
    <row r="156">
      <c r="A156" s="6"/>
      <c r="B156" s="4"/>
      <c r="C156" s="4"/>
      <c r="D156" s="4"/>
      <c r="E156" s="4"/>
      <c r="F156" s="4"/>
      <c r="G156" s="4"/>
      <c r="H156" s="4"/>
    </row>
    <row r="157">
      <c r="A157" s="6"/>
      <c r="B157" s="4"/>
      <c r="C157" s="4"/>
      <c r="D157" s="4"/>
      <c r="E157" s="4"/>
      <c r="F157" s="4"/>
      <c r="G157" s="4"/>
      <c r="H157" s="4"/>
    </row>
    <row r="158">
      <c r="A158" s="6"/>
      <c r="B158" s="4"/>
      <c r="C158" s="4"/>
      <c r="D158" s="4"/>
      <c r="E158" s="4"/>
      <c r="F158" s="4"/>
      <c r="G158" s="4"/>
      <c r="H158" s="4"/>
    </row>
    <row r="159">
      <c r="A159" s="6"/>
      <c r="B159" s="4"/>
      <c r="C159" s="4"/>
      <c r="D159" s="4"/>
      <c r="E159" s="4"/>
      <c r="F159" s="4"/>
      <c r="G159" s="4"/>
      <c r="H159" s="4"/>
    </row>
    <row r="160">
      <c r="A160" s="6"/>
      <c r="B160" s="4"/>
      <c r="C160" s="4"/>
      <c r="D160" s="4"/>
      <c r="E160" s="4"/>
      <c r="F160" s="4"/>
      <c r="G160" s="4"/>
      <c r="H160" s="4"/>
    </row>
    <row r="161">
      <c r="A161" s="6"/>
      <c r="B161" s="4"/>
      <c r="C161" s="4"/>
      <c r="D161" s="4"/>
      <c r="E161" s="4"/>
      <c r="F161" s="4"/>
      <c r="G161" s="4"/>
      <c r="H161" s="4"/>
    </row>
    <row r="162">
      <c r="A162" s="6"/>
      <c r="B162" s="4"/>
      <c r="C162" s="4"/>
      <c r="D162" s="4"/>
      <c r="E162" s="4"/>
      <c r="F162" s="4"/>
      <c r="G162" s="4"/>
      <c r="H162" s="4"/>
    </row>
    <row r="163">
      <c r="A163" s="6"/>
      <c r="B163" s="4"/>
      <c r="C163" s="4"/>
      <c r="D163" s="4"/>
      <c r="E163" s="4"/>
      <c r="F163" s="4"/>
      <c r="G163" s="4"/>
      <c r="H163" s="4"/>
    </row>
    <row r="164">
      <c r="A164" s="6"/>
      <c r="B164" s="4"/>
      <c r="C164" s="4"/>
      <c r="D164" s="4"/>
      <c r="E164" s="4"/>
      <c r="F164" s="4"/>
      <c r="G164" s="4"/>
      <c r="H164" s="4"/>
    </row>
    <row r="165">
      <c r="A165" s="6"/>
      <c r="B165" s="4"/>
      <c r="C165" s="4"/>
      <c r="D165" s="4"/>
      <c r="E165" s="4"/>
      <c r="F165" s="4"/>
      <c r="G165" s="4"/>
      <c r="H165" s="4"/>
    </row>
    <row r="166">
      <c r="A166" s="6"/>
      <c r="B166" s="4"/>
      <c r="C166" s="4"/>
      <c r="D166" s="4"/>
      <c r="E166" s="4"/>
      <c r="F166" s="4"/>
      <c r="G166" s="4"/>
      <c r="H166" s="4"/>
    </row>
    <row r="167">
      <c r="A167" s="6"/>
      <c r="B167" s="4"/>
      <c r="C167" s="4"/>
      <c r="D167" s="4"/>
      <c r="E167" s="4"/>
      <c r="F167" s="4"/>
      <c r="G167" s="4"/>
      <c r="H167" s="4"/>
    </row>
    <row r="168">
      <c r="A168" s="6"/>
      <c r="B168" s="4"/>
      <c r="C168" s="4"/>
      <c r="D168" s="4"/>
      <c r="E168" s="4"/>
      <c r="F168" s="4"/>
      <c r="G168" s="4"/>
      <c r="H168" s="4"/>
    </row>
    <row r="169">
      <c r="A169" s="6"/>
      <c r="B169" s="4"/>
      <c r="C169" s="4"/>
      <c r="D169" s="4"/>
      <c r="E169" s="4"/>
      <c r="F169" s="4"/>
      <c r="G169" s="4"/>
      <c r="H169" s="4"/>
    </row>
    <row r="170">
      <c r="A170" s="6"/>
      <c r="B170" s="4"/>
      <c r="C170" s="4"/>
      <c r="D170" s="4"/>
      <c r="E170" s="4"/>
      <c r="F170" s="4"/>
      <c r="G170" s="4"/>
      <c r="H170" s="4"/>
    </row>
    <row r="171">
      <c r="A171" s="6"/>
      <c r="B171" s="4"/>
      <c r="C171" s="4"/>
      <c r="D171" s="4"/>
      <c r="E171" s="4"/>
      <c r="F171" s="4"/>
      <c r="G171" s="4"/>
      <c r="H171" s="4"/>
    </row>
    <row r="172">
      <c r="A172" s="6"/>
      <c r="B172" s="4"/>
      <c r="C172" s="4"/>
      <c r="D172" s="4"/>
      <c r="E172" s="4"/>
      <c r="F172" s="4"/>
      <c r="G172" s="4"/>
      <c r="H172" s="4"/>
    </row>
    <row r="173">
      <c r="A173" s="6"/>
      <c r="B173" s="4"/>
      <c r="C173" s="4"/>
      <c r="D173" s="4"/>
      <c r="E173" s="4"/>
      <c r="F173" s="4"/>
      <c r="G173" s="4"/>
      <c r="H173" s="4"/>
    </row>
    <row r="174">
      <c r="A174" s="6"/>
      <c r="B174" s="4"/>
      <c r="C174" s="4"/>
      <c r="D174" s="4"/>
      <c r="E174" s="4"/>
      <c r="F174" s="4"/>
      <c r="G174" s="4"/>
      <c r="H174" s="4"/>
    </row>
    <row r="175">
      <c r="A175" s="6"/>
      <c r="B175" s="4"/>
      <c r="C175" s="4"/>
      <c r="D175" s="4"/>
      <c r="E175" s="4"/>
      <c r="F175" s="4"/>
      <c r="G175" s="4"/>
      <c r="H175" s="4"/>
    </row>
    <row r="176">
      <c r="A176" s="6"/>
      <c r="B176" s="4"/>
      <c r="C176" s="4"/>
      <c r="D176" s="4"/>
      <c r="E176" s="4"/>
      <c r="F176" s="4"/>
      <c r="G176" s="4"/>
      <c r="H176" s="4"/>
    </row>
    <row r="177">
      <c r="A177" s="6"/>
      <c r="B177" s="4"/>
      <c r="C177" s="4"/>
      <c r="D177" s="4"/>
      <c r="E177" s="4"/>
      <c r="F177" s="4"/>
      <c r="G177" s="4"/>
      <c r="H177" s="4"/>
    </row>
    <row r="178">
      <c r="A178" s="6"/>
      <c r="B178" s="4"/>
      <c r="C178" s="4"/>
      <c r="D178" s="4"/>
      <c r="E178" s="4"/>
      <c r="F178" s="4"/>
      <c r="G178" s="4"/>
      <c r="H178" s="4"/>
    </row>
    <row r="179">
      <c r="A179" s="6"/>
      <c r="B179" s="4"/>
      <c r="C179" s="4"/>
      <c r="D179" s="4"/>
      <c r="E179" s="4"/>
      <c r="F179" s="4"/>
      <c r="G179" s="4"/>
      <c r="H179" s="4"/>
    </row>
    <row r="180">
      <c r="A180" s="6"/>
      <c r="B180" s="4"/>
      <c r="C180" s="4"/>
      <c r="D180" s="4"/>
      <c r="E180" s="4"/>
      <c r="F180" s="4"/>
      <c r="G180" s="4"/>
      <c r="H180" s="4"/>
    </row>
    <row r="181">
      <c r="A181" s="6"/>
      <c r="B181" s="4"/>
      <c r="C181" s="4"/>
      <c r="D181" s="4"/>
      <c r="E181" s="4"/>
      <c r="F181" s="4"/>
      <c r="G181" s="4"/>
      <c r="H181" s="4"/>
    </row>
    <row r="182">
      <c r="A182" s="6"/>
      <c r="B182" s="4"/>
      <c r="C182" s="4"/>
      <c r="D182" s="4"/>
      <c r="E182" s="4"/>
      <c r="F182" s="4"/>
      <c r="G182" s="4"/>
      <c r="H182" s="4"/>
    </row>
    <row r="183">
      <c r="A183" s="6"/>
      <c r="B183" s="4"/>
      <c r="C183" s="4"/>
      <c r="D183" s="4"/>
      <c r="E183" s="4"/>
      <c r="F183" s="4"/>
      <c r="G183" s="4"/>
      <c r="H183" s="4"/>
    </row>
    <row r="184">
      <c r="A184" s="6"/>
      <c r="B184" s="4"/>
      <c r="C184" s="4"/>
      <c r="D184" s="4"/>
      <c r="E184" s="4"/>
      <c r="F184" s="4"/>
      <c r="G184" s="4"/>
      <c r="H184" s="4"/>
    </row>
    <row r="185">
      <c r="A185" s="6"/>
      <c r="B185" s="4"/>
      <c r="C185" s="4"/>
      <c r="D185" s="4"/>
      <c r="E185" s="4"/>
      <c r="F185" s="4"/>
      <c r="G185" s="4"/>
      <c r="H185" s="4"/>
    </row>
    <row r="186">
      <c r="A186" s="6"/>
      <c r="B186" s="4"/>
      <c r="C186" s="4"/>
      <c r="D186" s="4"/>
      <c r="E186" s="4"/>
      <c r="F186" s="4"/>
      <c r="G186" s="4"/>
      <c r="H186" s="4"/>
    </row>
    <row r="187">
      <c r="A187" s="6"/>
      <c r="B187" s="4"/>
      <c r="C187" s="4"/>
      <c r="D187" s="4"/>
      <c r="E187" s="4"/>
      <c r="F187" s="4"/>
      <c r="G187" s="4"/>
      <c r="H187" s="4"/>
    </row>
    <row r="188">
      <c r="A188" s="6"/>
      <c r="B188" s="4"/>
      <c r="C188" s="4"/>
      <c r="D188" s="4"/>
      <c r="E188" s="4"/>
      <c r="F188" s="4"/>
      <c r="G188" s="4"/>
      <c r="H188" s="4"/>
    </row>
    <row r="189">
      <c r="A189" s="6"/>
      <c r="B189" s="4"/>
      <c r="C189" s="4"/>
      <c r="D189" s="4"/>
      <c r="E189" s="4"/>
      <c r="F189" s="4"/>
      <c r="G189" s="4"/>
      <c r="H189" s="4"/>
    </row>
    <row r="190">
      <c r="A190" s="6"/>
      <c r="B190" s="4"/>
      <c r="C190" s="4"/>
      <c r="D190" s="4"/>
      <c r="E190" s="4"/>
      <c r="F190" s="4"/>
      <c r="G190" s="4"/>
      <c r="H190" s="4"/>
    </row>
    <row r="191">
      <c r="A191" s="6"/>
      <c r="B191" s="4"/>
      <c r="C191" s="4"/>
      <c r="D191" s="4"/>
      <c r="E191" s="4"/>
      <c r="F191" s="4"/>
      <c r="G191" s="4"/>
      <c r="H191" s="4"/>
    </row>
    <row r="192">
      <c r="A192" s="6"/>
      <c r="B192" s="4"/>
      <c r="C192" s="4"/>
      <c r="D192" s="4"/>
      <c r="E192" s="4"/>
      <c r="F192" s="4"/>
      <c r="G192" s="4"/>
      <c r="H192" s="4"/>
    </row>
    <row r="193">
      <c r="A193" s="6"/>
      <c r="B193" s="4"/>
      <c r="C193" s="4"/>
      <c r="D193" s="4"/>
      <c r="E193" s="4"/>
      <c r="F193" s="4"/>
      <c r="G193" s="4"/>
      <c r="H193" s="4"/>
    </row>
    <row r="194">
      <c r="A194" s="6"/>
      <c r="B194" s="4"/>
      <c r="C194" s="4"/>
      <c r="D194" s="4"/>
      <c r="E194" s="4"/>
      <c r="F194" s="4"/>
      <c r="G194" s="4"/>
      <c r="H194" s="4"/>
    </row>
    <row r="195">
      <c r="A195" s="6"/>
      <c r="B195" s="4"/>
      <c r="C195" s="4"/>
      <c r="D195" s="4"/>
      <c r="E195" s="4"/>
      <c r="F195" s="4"/>
      <c r="G195" s="4"/>
      <c r="H195" s="4"/>
    </row>
    <row r="196">
      <c r="A196" s="6"/>
      <c r="B196" s="4"/>
      <c r="C196" s="4"/>
      <c r="D196" s="4"/>
      <c r="E196" s="4"/>
      <c r="F196" s="4"/>
      <c r="G196" s="4"/>
      <c r="H196" s="4"/>
    </row>
    <row r="197">
      <c r="A197" s="6"/>
      <c r="B197" s="4"/>
      <c r="C197" s="4"/>
      <c r="D197" s="4"/>
      <c r="E197" s="4"/>
      <c r="F197" s="4"/>
      <c r="G197" s="4"/>
      <c r="H197" s="4"/>
    </row>
    <row r="198">
      <c r="A198" s="6"/>
      <c r="B198" s="4"/>
      <c r="C198" s="4"/>
      <c r="D198" s="4"/>
      <c r="E198" s="4"/>
      <c r="F198" s="4"/>
      <c r="G198" s="4"/>
      <c r="H198" s="4"/>
    </row>
    <row r="199">
      <c r="A199" s="6"/>
      <c r="B199" s="4"/>
      <c r="C199" s="4"/>
      <c r="D199" s="4"/>
      <c r="E199" s="4"/>
      <c r="F199" s="4"/>
      <c r="G199" s="4"/>
      <c r="H199" s="4"/>
    </row>
    <row r="200">
      <c r="A200" s="6"/>
      <c r="B200" s="4"/>
      <c r="C200" s="4"/>
      <c r="D200" s="4"/>
      <c r="E200" s="4"/>
      <c r="F200" s="4"/>
      <c r="G200" s="4"/>
      <c r="H200" s="4"/>
    </row>
    <row r="201">
      <c r="A201" s="6"/>
      <c r="B201" s="4"/>
      <c r="C201" s="4"/>
      <c r="D201" s="4"/>
      <c r="E201" s="4"/>
      <c r="F201" s="4"/>
      <c r="G201" s="4"/>
      <c r="H201" s="4"/>
    </row>
    <row r="202">
      <c r="A202" s="6"/>
      <c r="B202" s="4"/>
      <c r="C202" s="4"/>
      <c r="D202" s="4"/>
      <c r="E202" s="4"/>
      <c r="F202" s="4"/>
      <c r="G202" s="4"/>
      <c r="H202" s="4"/>
    </row>
    <row r="203">
      <c r="A203" s="6"/>
      <c r="B203" s="4"/>
      <c r="C203" s="4"/>
      <c r="D203" s="4"/>
      <c r="E203" s="4"/>
      <c r="F203" s="4"/>
      <c r="G203" s="4"/>
      <c r="H203" s="4"/>
    </row>
    <row r="204">
      <c r="A204" s="6"/>
      <c r="B204" s="4"/>
      <c r="C204" s="4"/>
      <c r="D204" s="4"/>
      <c r="E204" s="4"/>
      <c r="F204" s="4"/>
      <c r="G204" s="4"/>
      <c r="H204" s="4"/>
    </row>
    <row r="205">
      <c r="A205" s="6"/>
      <c r="B205" s="4"/>
      <c r="C205" s="4"/>
      <c r="D205" s="4"/>
      <c r="E205" s="4"/>
      <c r="F205" s="4"/>
      <c r="G205" s="4"/>
      <c r="H205" s="4"/>
    </row>
    <row r="206">
      <c r="A206" s="6"/>
      <c r="B206" s="4"/>
      <c r="C206" s="4"/>
      <c r="D206" s="4"/>
      <c r="E206" s="4"/>
      <c r="F206" s="4"/>
      <c r="G206" s="4"/>
      <c r="H206" s="4"/>
    </row>
    <row r="207">
      <c r="A207" s="6"/>
      <c r="B207" s="4"/>
      <c r="C207" s="4"/>
      <c r="D207" s="4"/>
      <c r="E207" s="4"/>
      <c r="F207" s="4"/>
      <c r="G207" s="4"/>
      <c r="H207" s="4"/>
    </row>
    <row r="208">
      <c r="A208" s="6"/>
      <c r="B208" s="4"/>
      <c r="C208" s="4"/>
      <c r="D208" s="4"/>
      <c r="E208" s="4"/>
      <c r="F208" s="4"/>
      <c r="G208" s="4"/>
      <c r="H208" s="4"/>
    </row>
    <row r="209">
      <c r="A209" s="6"/>
      <c r="B209" s="4"/>
      <c r="C209" s="4"/>
      <c r="D209" s="4"/>
      <c r="E209" s="4"/>
      <c r="F209" s="4"/>
      <c r="G209" s="4"/>
      <c r="H209" s="4"/>
    </row>
    <row r="210">
      <c r="A210" s="6"/>
      <c r="B210" s="4"/>
      <c r="C210" s="4"/>
      <c r="D210" s="4"/>
      <c r="E210" s="4"/>
      <c r="F210" s="4"/>
      <c r="G210" s="4"/>
      <c r="H210" s="4"/>
    </row>
    <row r="211">
      <c r="A211" s="6"/>
      <c r="B211" s="4"/>
      <c r="C211" s="4"/>
      <c r="D211" s="4"/>
      <c r="E211" s="4"/>
      <c r="F211" s="4"/>
      <c r="G211" s="4"/>
      <c r="H211" s="4"/>
    </row>
    <row r="212">
      <c r="A212" s="6"/>
      <c r="B212" s="4"/>
      <c r="C212" s="4"/>
      <c r="D212" s="4"/>
      <c r="E212" s="4"/>
      <c r="F212" s="4"/>
      <c r="G212" s="4"/>
      <c r="H212" s="4"/>
    </row>
    <row r="213">
      <c r="A213" s="6"/>
      <c r="B213" s="4"/>
      <c r="C213" s="4"/>
      <c r="D213" s="4"/>
      <c r="E213" s="4"/>
      <c r="F213" s="4"/>
      <c r="G213" s="4"/>
      <c r="H213" s="4"/>
    </row>
    <row r="214">
      <c r="A214" s="6"/>
      <c r="B214" s="4"/>
      <c r="C214" s="4"/>
      <c r="D214" s="4"/>
      <c r="E214" s="4"/>
      <c r="F214" s="4"/>
      <c r="G214" s="4"/>
      <c r="H214" s="4"/>
    </row>
    <row r="215">
      <c r="A215" s="6"/>
      <c r="B215" s="4"/>
      <c r="C215" s="4"/>
      <c r="D215" s="4"/>
      <c r="E215" s="4"/>
      <c r="F215" s="4"/>
      <c r="G215" s="4"/>
      <c r="H215" s="4"/>
    </row>
    <row r="216">
      <c r="A216" s="6"/>
      <c r="B216" s="4"/>
      <c r="C216" s="4"/>
      <c r="D216" s="4"/>
      <c r="E216" s="4"/>
      <c r="F216" s="4"/>
      <c r="G216" s="4"/>
      <c r="H216" s="4"/>
    </row>
    <row r="217">
      <c r="A217" s="6"/>
      <c r="B217" s="4"/>
      <c r="C217" s="4"/>
      <c r="D217" s="4"/>
      <c r="E217" s="4"/>
      <c r="F217" s="4"/>
      <c r="G217" s="4"/>
      <c r="H217" s="4"/>
    </row>
    <row r="218">
      <c r="A218" s="6"/>
      <c r="B218" s="4"/>
      <c r="C218" s="4"/>
      <c r="D218" s="4"/>
      <c r="E218" s="4"/>
      <c r="F218" s="4"/>
      <c r="G218" s="4"/>
      <c r="H218" s="4"/>
    </row>
    <row r="219">
      <c r="A219" s="6"/>
      <c r="B219" s="4"/>
      <c r="C219" s="4"/>
      <c r="D219" s="4"/>
      <c r="E219" s="4"/>
      <c r="F219" s="4"/>
      <c r="G219" s="4"/>
      <c r="H219" s="4"/>
    </row>
    <row r="220">
      <c r="A220" s="6"/>
      <c r="B220" s="4"/>
      <c r="C220" s="4"/>
      <c r="D220" s="4"/>
      <c r="E220" s="4"/>
      <c r="F220" s="4"/>
      <c r="G220" s="4"/>
      <c r="H220" s="4"/>
    </row>
    <row r="221">
      <c r="A221" s="6"/>
      <c r="B221" s="4"/>
      <c r="C221" s="4"/>
      <c r="D221" s="4"/>
      <c r="E221" s="4"/>
      <c r="F221" s="4"/>
      <c r="G221" s="4"/>
      <c r="H221" s="4"/>
    </row>
    <row r="222">
      <c r="A222" s="6"/>
      <c r="B222" s="4"/>
      <c r="C222" s="4"/>
      <c r="D222" s="4"/>
      <c r="E222" s="4"/>
      <c r="F222" s="4"/>
      <c r="G222" s="4"/>
      <c r="H222" s="4"/>
    </row>
    <row r="223">
      <c r="A223" s="6"/>
      <c r="B223" s="4"/>
      <c r="C223" s="4"/>
      <c r="D223" s="4"/>
      <c r="E223" s="4"/>
      <c r="F223" s="4"/>
      <c r="G223" s="4"/>
      <c r="H223" s="4"/>
    </row>
    <row r="224">
      <c r="A224" s="6"/>
      <c r="B224" s="4"/>
      <c r="C224" s="4"/>
      <c r="D224" s="4"/>
      <c r="E224" s="4"/>
      <c r="F224" s="4"/>
      <c r="G224" s="4"/>
      <c r="H224" s="4"/>
    </row>
    <row r="225">
      <c r="A225" s="6"/>
      <c r="B225" s="4"/>
      <c r="C225" s="4"/>
      <c r="D225" s="4"/>
      <c r="E225" s="4"/>
      <c r="F225" s="4"/>
      <c r="G225" s="4"/>
      <c r="H225" s="4"/>
    </row>
    <row r="226">
      <c r="A226" s="6"/>
      <c r="B226" s="4"/>
      <c r="C226" s="4"/>
      <c r="D226" s="4"/>
      <c r="E226" s="4"/>
      <c r="F226" s="4"/>
      <c r="G226" s="4"/>
      <c r="H226" s="4"/>
    </row>
    <row r="227">
      <c r="A227" s="6"/>
      <c r="B227" s="4"/>
      <c r="C227" s="4"/>
      <c r="D227" s="4"/>
      <c r="E227" s="4"/>
      <c r="F227" s="4"/>
      <c r="G227" s="4"/>
      <c r="H227" s="4"/>
    </row>
    <row r="228">
      <c r="A228" s="6"/>
      <c r="B228" s="4"/>
      <c r="C228" s="4"/>
      <c r="D228" s="4"/>
      <c r="E228" s="4"/>
      <c r="F228" s="4"/>
      <c r="G228" s="4"/>
      <c r="H228" s="4"/>
    </row>
    <row r="229">
      <c r="A229" s="6"/>
      <c r="B229" s="4"/>
      <c r="C229" s="4"/>
      <c r="D229" s="4"/>
      <c r="E229" s="4"/>
      <c r="F229" s="4"/>
      <c r="G229" s="4"/>
      <c r="H229" s="4"/>
    </row>
    <row r="230">
      <c r="A230" s="6"/>
      <c r="B230" s="4"/>
      <c r="C230" s="4"/>
      <c r="D230" s="4"/>
      <c r="E230" s="4"/>
      <c r="F230" s="4"/>
      <c r="G230" s="4"/>
      <c r="H230" s="4"/>
    </row>
    <row r="231">
      <c r="A231" s="6"/>
      <c r="B231" s="4"/>
      <c r="C231" s="4"/>
      <c r="D231" s="4"/>
      <c r="E231" s="4"/>
      <c r="F231" s="4"/>
      <c r="G231" s="4"/>
      <c r="H231" s="4"/>
    </row>
    <row r="232">
      <c r="A232" s="6"/>
      <c r="B232" s="4"/>
      <c r="C232" s="4"/>
      <c r="D232" s="4"/>
      <c r="E232" s="4"/>
      <c r="F232" s="4"/>
      <c r="G232" s="4"/>
      <c r="H232" s="4"/>
    </row>
    <row r="233">
      <c r="A233" s="6"/>
      <c r="B233" s="4"/>
      <c r="C233" s="4"/>
      <c r="D233" s="4"/>
      <c r="E233" s="4"/>
      <c r="F233" s="4"/>
      <c r="G233" s="4"/>
      <c r="H233" s="4"/>
    </row>
    <row r="234">
      <c r="A234" s="6"/>
      <c r="B234" s="4"/>
      <c r="C234" s="4"/>
      <c r="D234" s="4"/>
      <c r="E234" s="4"/>
      <c r="F234" s="4"/>
      <c r="G234" s="4"/>
      <c r="H234" s="4"/>
    </row>
    <row r="235">
      <c r="A235" s="6"/>
      <c r="B235" s="4"/>
      <c r="C235" s="4"/>
      <c r="D235" s="4"/>
      <c r="E235" s="4"/>
      <c r="F235" s="4"/>
      <c r="G235" s="4"/>
      <c r="H235" s="4"/>
    </row>
    <row r="236">
      <c r="A236" s="6"/>
      <c r="B236" s="4"/>
      <c r="C236" s="4"/>
      <c r="D236" s="4"/>
      <c r="E236" s="4"/>
      <c r="F236" s="4"/>
      <c r="G236" s="4"/>
      <c r="H236" s="4"/>
    </row>
    <row r="237">
      <c r="A237" s="6"/>
      <c r="B237" s="4"/>
      <c r="C237" s="4"/>
      <c r="D237" s="4"/>
      <c r="E237" s="4"/>
      <c r="F237" s="4"/>
      <c r="G237" s="4"/>
      <c r="H237" s="4"/>
    </row>
    <row r="238">
      <c r="A238" s="6"/>
      <c r="B238" s="4"/>
      <c r="C238" s="4"/>
      <c r="D238" s="4"/>
      <c r="E238" s="4"/>
      <c r="F238" s="4"/>
      <c r="G238" s="4"/>
      <c r="H238" s="4"/>
    </row>
    <row r="239">
      <c r="A239" s="6"/>
      <c r="B239" s="4"/>
      <c r="C239" s="4"/>
      <c r="D239" s="4"/>
      <c r="E239" s="4"/>
      <c r="F239" s="4"/>
      <c r="G239" s="4"/>
      <c r="H239" s="4"/>
    </row>
    <row r="240">
      <c r="A240" s="6"/>
      <c r="B240" s="4"/>
      <c r="C240" s="4"/>
      <c r="D240" s="4"/>
      <c r="E240" s="4"/>
      <c r="F240" s="4"/>
      <c r="G240" s="4"/>
      <c r="H240" s="4"/>
    </row>
    <row r="241">
      <c r="A241" s="6"/>
      <c r="B241" s="4"/>
      <c r="C241" s="4"/>
      <c r="D241" s="4"/>
      <c r="E241" s="4"/>
      <c r="F241" s="4"/>
      <c r="G241" s="4"/>
      <c r="H241" s="4"/>
    </row>
    <row r="242">
      <c r="A242" s="6"/>
      <c r="B242" s="4"/>
      <c r="C242" s="4"/>
      <c r="D242" s="4"/>
      <c r="E242" s="4"/>
      <c r="F242" s="4"/>
      <c r="G242" s="4"/>
      <c r="H242" s="4"/>
    </row>
    <row r="243">
      <c r="A243" s="6"/>
      <c r="B243" s="4"/>
      <c r="C243" s="4"/>
      <c r="D243" s="4"/>
      <c r="E243" s="4"/>
      <c r="F243" s="4"/>
      <c r="G243" s="4"/>
      <c r="H243" s="4"/>
    </row>
    <row r="244">
      <c r="A244" s="6"/>
      <c r="B244" s="4"/>
      <c r="C244" s="4"/>
      <c r="D244" s="4"/>
      <c r="E244" s="4"/>
      <c r="F244" s="4"/>
      <c r="G244" s="4"/>
      <c r="H244" s="4"/>
    </row>
    <row r="245">
      <c r="A245" s="6"/>
      <c r="B245" s="4"/>
      <c r="C245" s="4"/>
      <c r="D245" s="4"/>
      <c r="E245" s="4"/>
      <c r="F245" s="4"/>
      <c r="G245" s="4"/>
      <c r="H245" s="4"/>
    </row>
    <row r="246">
      <c r="A246" s="6"/>
      <c r="B246" s="4"/>
      <c r="C246" s="4"/>
      <c r="D246" s="4"/>
      <c r="E246" s="4"/>
      <c r="F246" s="4"/>
      <c r="G246" s="4"/>
      <c r="H246" s="4"/>
    </row>
    <row r="247">
      <c r="A247" s="6"/>
      <c r="B247" s="4"/>
      <c r="C247" s="4"/>
      <c r="D247" s="4"/>
      <c r="E247" s="4"/>
      <c r="F247" s="4"/>
      <c r="G247" s="4"/>
      <c r="H247" s="4"/>
    </row>
    <row r="248">
      <c r="A248" s="6"/>
      <c r="B248" s="4"/>
      <c r="C248" s="4"/>
      <c r="D248" s="4"/>
      <c r="E248" s="4"/>
      <c r="F248" s="4"/>
      <c r="G248" s="4"/>
      <c r="H248" s="4"/>
    </row>
    <row r="249">
      <c r="A249" s="6"/>
      <c r="B249" s="4"/>
      <c r="C249" s="4"/>
      <c r="D249" s="4"/>
      <c r="E249" s="4"/>
      <c r="F249" s="4"/>
      <c r="G249" s="4"/>
      <c r="H249" s="4"/>
    </row>
    <row r="250">
      <c r="A250" s="6"/>
      <c r="B250" s="4"/>
      <c r="C250" s="4"/>
      <c r="D250" s="4"/>
      <c r="E250" s="4"/>
      <c r="F250" s="4"/>
      <c r="G250" s="4"/>
      <c r="H250" s="4"/>
    </row>
    <row r="251">
      <c r="A251" s="6"/>
      <c r="B251" s="4"/>
      <c r="C251" s="4"/>
      <c r="D251" s="4"/>
      <c r="E251" s="4"/>
      <c r="F251" s="4"/>
      <c r="G251" s="4"/>
      <c r="H251" s="4"/>
    </row>
    <row r="252">
      <c r="A252" s="6"/>
      <c r="B252" s="4"/>
      <c r="C252" s="4"/>
      <c r="D252" s="4"/>
      <c r="E252" s="4"/>
      <c r="F252" s="4"/>
      <c r="G252" s="4"/>
      <c r="H252" s="4"/>
    </row>
    <row r="253">
      <c r="A253" s="6"/>
      <c r="B253" s="4"/>
      <c r="C253" s="4"/>
      <c r="D253" s="4"/>
      <c r="E253" s="4"/>
      <c r="F253" s="4"/>
      <c r="G253" s="4"/>
      <c r="H253" s="4"/>
    </row>
    <row r="254">
      <c r="A254" s="6"/>
      <c r="B254" s="4"/>
      <c r="C254" s="4"/>
      <c r="D254" s="4"/>
      <c r="E254" s="4"/>
      <c r="F254" s="4"/>
      <c r="G254" s="4"/>
      <c r="H254" s="4"/>
    </row>
    <row r="255">
      <c r="A255" s="6"/>
      <c r="B255" s="4"/>
      <c r="C255" s="4"/>
      <c r="D255" s="4"/>
      <c r="E255" s="4"/>
      <c r="F255" s="4"/>
      <c r="G255" s="4"/>
      <c r="H255" s="4"/>
    </row>
    <row r="256">
      <c r="A256" s="6"/>
      <c r="B256" s="4"/>
      <c r="C256" s="4"/>
      <c r="D256" s="4"/>
      <c r="E256" s="4"/>
      <c r="F256" s="4"/>
      <c r="G256" s="4"/>
      <c r="H256" s="4"/>
    </row>
    <row r="257">
      <c r="A257" s="6"/>
      <c r="B257" s="4"/>
      <c r="C257" s="4"/>
      <c r="D257" s="4"/>
      <c r="E257" s="4"/>
      <c r="F257" s="4"/>
      <c r="G257" s="4"/>
      <c r="H257" s="4"/>
    </row>
    <row r="258">
      <c r="A258" s="6"/>
      <c r="B258" s="4"/>
      <c r="C258" s="4"/>
      <c r="D258" s="4"/>
      <c r="E258" s="4"/>
      <c r="F258" s="4"/>
      <c r="G258" s="4"/>
      <c r="H258" s="4"/>
    </row>
    <row r="259">
      <c r="A259" s="6"/>
      <c r="B259" s="4"/>
      <c r="C259" s="4"/>
      <c r="D259" s="4"/>
      <c r="E259" s="4"/>
      <c r="F259" s="4"/>
      <c r="G259" s="4"/>
      <c r="H259" s="4"/>
    </row>
    <row r="260">
      <c r="A260" s="6"/>
      <c r="B260" s="4"/>
      <c r="C260" s="4"/>
      <c r="D260" s="4"/>
      <c r="E260" s="4"/>
      <c r="F260" s="4"/>
      <c r="G260" s="4"/>
      <c r="H260" s="4"/>
    </row>
    <row r="261">
      <c r="A261" s="6"/>
      <c r="B261" s="4"/>
      <c r="C261" s="4"/>
      <c r="D261" s="4"/>
      <c r="E261" s="4"/>
      <c r="F261" s="4"/>
      <c r="G261" s="4"/>
      <c r="H261" s="4"/>
    </row>
    <row r="262">
      <c r="A262" s="6"/>
      <c r="B262" s="4"/>
      <c r="C262" s="4"/>
      <c r="D262" s="4"/>
      <c r="E262" s="4"/>
      <c r="F262" s="4"/>
      <c r="G262" s="4"/>
      <c r="H262" s="4"/>
    </row>
    <row r="263">
      <c r="A263" s="6"/>
      <c r="B263" s="4"/>
      <c r="C263" s="4"/>
      <c r="D263" s="4"/>
      <c r="E263" s="4"/>
      <c r="F263" s="4"/>
      <c r="G263" s="4"/>
      <c r="H263" s="4"/>
    </row>
    <row r="264">
      <c r="A264" s="6"/>
      <c r="B264" s="4"/>
      <c r="C264" s="4"/>
      <c r="D264" s="4"/>
      <c r="E264" s="4"/>
      <c r="F264" s="4"/>
      <c r="G264" s="4"/>
      <c r="H264" s="4"/>
    </row>
    <row r="265">
      <c r="A265" s="6"/>
      <c r="B265" s="4"/>
      <c r="C265" s="4"/>
      <c r="D265" s="4"/>
      <c r="E265" s="4"/>
      <c r="F265" s="4"/>
      <c r="G265" s="4"/>
      <c r="H265" s="4"/>
    </row>
    <row r="266">
      <c r="A266" s="6"/>
      <c r="B266" s="4"/>
      <c r="C266" s="4"/>
      <c r="D266" s="4"/>
      <c r="E266" s="4"/>
      <c r="F266" s="4"/>
      <c r="G266" s="4"/>
      <c r="H266" s="4"/>
    </row>
    <row r="267">
      <c r="A267" s="6"/>
      <c r="B267" s="4"/>
      <c r="C267" s="4"/>
      <c r="D267" s="4"/>
      <c r="E267" s="4"/>
      <c r="F267" s="4"/>
      <c r="G267" s="4"/>
      <c r="H267" s="4"/>
    </row>
    <row r="268">
      <c r="A268" s="6"/>
      <c r="B268" s="4"/>
      <c r="C268" s="4"/>
      <c r="D268" s="4"/>
      <c r="E268" s="4"/>
      <c r="F268" s="4"/>
      <c r="G268" s="4"/>
      <c r="H268" s="4"/>
    </row>
    <row r="269">
      <c r="A269" s="6"/>
      <c r="B269" s="4"/>
      <c r="C269" s="4"/>
      <c r="D269" s="4"/>
      <c r="E269" s="4"/>
      <c r="F269" s="4"/>
      <c r="G269" s="4"/>
      <c r="H269" s="4"/>
    </row>
    <row r="270">
      <c r="A270" s="6"/>
      <c r="B270" s="4"/>
      <c r="C270" s="4"/>
      <c r="D270" s="4"/>
      <c r="E270" s="4"/>
      <c r="F270" s="4"/>
      <c r="G270" s="4"/>
      <c r="H270" s="4"/>
    </row>
    <row r="271">
      <c r="A271" s="6"/>
      <c r="B271" s="4"/>
      <c r="C271" s="4"/>
      <c r="D271" s="4"/>
      <c r="E271" s="4"/>
      <c r="F271" s="4"/>
      <c r="G271" s="4"/>
      <c r="H271" s="4"/>
    </row>
    <row r="272">
      <c r="A272" s="6"/>
      <c r="B272" s="4"/>
      <c r="C272" s="4"/>
      <c r="D272" s="4"/>
      <c r="E272" s="4"/>
      <c r="F272" s="4"/>
      <c r="G272" s="4"/>
      <c r="H272" s="4"/>
    </row>
    <row r="273">
      <c r="A273" s="6"/>
      <c r="B273" s="4"/>
      <c r="C273" s="4"/>
      <c r="D273" s="4"/>
      <c r="E273" s="4"/>
      <c r="F273" s="4"/>
      <c r="G273" s="4"/>
      <c r="H273" s="4"/>
    </row>
    <row r="274">
      <c r="A274" s="6"/>
      <c r="B274" s="4"/>
      <c r="C274" s="4"/>
      <c r="D274" s="4"/>
      <c r="E274" s="4"/>
      <c r="F274" s="4"/>
      <c r="G274" s="4"/>
      <c r="H274" s="4"/>
    </row>
    <row r="275">
      <c r="A275" s="6"/>
      <c r="B275" s="4"/>
      <c r="C275" s="4"/>
      <c r="D275" s="4"/>
      <c r="E275" s="4"/>
      <c r="F275" s="4"/>
      <c r="G275" s="4"/>
      <c r="H275" s="4"/>
    </row>
    <row r="276">
      <c r="A276" s="6"/>
      <c r="B276" s="4"/>
      <c r="C276" s="4"/>
      <c r="D276" s="4"/>
      <c r="E276" s="4"/>
      <c r="F276" s="4"/>
      <c r="G276" s="4"/>
      <c r="H276" s="4"/>
    </row>
    <row r="277">
      <c r="A277" s="6"/>
      <c r="B277" s="4"/>
      <c r="C277" s="4"/>
      <c r="D277" s="4"/>
      <c r="E277" s="4"/>
      <c r="F277" s="4"/>
      <c r="G277" s="4"/>
      <c r="H277" s="4"/>
    </row>
    <row r="278">
      <c r="A278" s="6"/>
      <c r="B278" s="4"/>
      <c r="C278" s="4"/>
      <c r="D278" s="4"/>
      <c r="E278" s="4"/>
      <c r="F278" s="4"/>
      <c r="G278" s="4"/>
      <c r="H278" s="4"/>
    </row>
    <row r="279">
      <c r="A279" s="6"/>
      <c r="B279" s="4"/>
      <c r="C279" s="4"/>
      <c r="D279" s="4"/>
      <c r="E279" s="4"/>
      <c r="F279" s="4"/>
      <c r="G279" s="4"/>
      <c r="H279" s="4"/>
    </row>
    <row r="280">
      <c r="A280" s="6"/>
      <c r="B280" s="4"/>
      <c r="C280" s="4"/>
      <c r="D280" s="4"/>
      <c r="E280" s="4"/>
      <c r="F280" s="4"/>
      <c r="G280" s="4"/>
      <c r="H280" s="4"/>
    </row>
    <row r="281">
      <c r="A281" s="6"/>
      <c r="B281" s="4"/>
      <c r="C281" s="4"/>
      <c r="D281" s="4"/>
      <c r="E281" s="4"/>
      <c r="F281" s="4"/>
      <c r="G281" s="4"/>
      <c r="H281" s="4"/>
    </row>
    <row r="282">
      <c r="A282" s="6"/>
      <c r="B282" s="4"/>
      <c r="C282" s="4"/>
      <c r="D282" s="4"/>
      <c r="E282" s="4"/>
      <c r="F282" s="4"/>
      <c r="G282" s="4"/>
      <c r="H282" s="4"/>
    </row>
    <row r="283">
      <c r="A283" s="6"/>
      <c r="B283" s="4"/>
      <c r="C283" s="4"/>
      <c r="D283" s="4"/>
      <c r="E283" s="4"/>
      <c r="F283" s="4"/>
      <c r="G283" s="4"/>
      <c r="H283" s="4"/>
    </row>
    <row r="284">
      <c r="A284" s="6"/>
      <c r="B284" s="4"/>
      <c r="C284" s="4"/>
      <c r="D284" s="4"/>
      <c r="E284" s="4"/>
      <c r="F284" s="4"/>
      <c r="G284" s="4"/>
      <c r="H284" s="4"/>
    </row>
    <row r="285">
      <c r="A285" s="6"/>
      <c r="B285" s="4"/>
      <c r="C285" s="4"/>
      <c r="D285" s="4"/>
      <c r="E285" s="4"/>
      <c r="F285" s="4"/>
      <c r="G285" s="4"/>
      <c r="H285" s="4"/>
    </row>
    <row r="286">
      <c r="A286" s="6"/>
      <c r="B286" s="4"/>
      <c r="C286" s="4"/>
      <c r="D286" s="4"/>
      <c r="E286" s="4"/>
      <c r="F286" s="4"/>
      <c r="G286" s="4"/>
      <c r="H286" s="4"/>
    </row>
    <row r="287">
      <c r="A287" s="6"/>
      <c r="B287" s="4"/>
      <c r="C287" s="4"/>
      <c r="D287" s="4"/>
      <c r="E287" s="4"/>
      <c r="F287" s="4"/>
      <c r="G287" s="4"/>
      <c r="H287" s="4"/>
    </row>
    <row r="288">
      <c r="A288" s="6"/>
      <c r="B288" s="4"/>
      <c r="C288" s="4"/>
      <c r="D288" s="4"/>
      <c r="E288" s="4"/>
      <c r="F288" s="4"/>
      <c r="G288" s="4"/>
      <c r="H288" s="4"/>
    </row>
    <row r="289">
      <c r="A289" s="6"/>
      <c r="B289" s="4"/>
      <c r="C289" s="4"/>
      <c r="D289" s="4"/>
      <c r="E289" s="4"/>
      <c r="F289" s="4"/>
      <c r="G289" s="4"/>
      <c r="H289" s="4"/>
    </row>
    <row r="290">
      <c r="A290" s="6"/>
      <c r="B290" s="4"/>
      <c r="C290" s="4"/>
      <c r="D290" s="4"/>
      <c r="E290" s="4"/>
      <c r="F290" s="4"/>
      <c r="G290" s="4"/>
      <c r="H290" s="4"/>
    </row>
    <row r="291">
      <c r="A291" s="6"/>
      <c r="B291" s="4"/>
      <c r="C291" s="4"/>
      <c r="D291" s="4"/>
      <c r="E291" s="4"/>
      <c r="F291" s="4"/>
      <c r="G291" s="4"/>
      <c r="H291" s="4"/>
    </row>
    <row r="292">
      <c r="A292" s="6"/>
      <c r="B292" s="4"/>
      <c r="C292" s="4"/>
      <c r="D292" s="4"/>
      <c r="E292" s="4"/>
      <c r="F292" s="4"/>
      <c r="G292" s="4"/>
      <c r="H292" s="4"/>
    </row>
    <row r="293">
      <c r="A293" s="6"/>
      <c r="B293" s="4"/>
      <c r="C293" s="4"/>
      <c r="D293" s="4"/>
      <c r="E293" s="4"/>
      <c r="F293" s="4"/>
      <c r="G293" s="4"/>
      <c r="H293" s="4"/>
    </row>
    <row r="294">
      <c r="A294" s="6"/>
      <c r="B294" s="4"/>
      <c r="C294" s="4"/>
      <c r="D294" s="4"/>
      <c r="E294" s="4"/>
      <c r="F294" s="4"/>
      <c r="G294" s="4"/>
      <c r="H294" s="4"/>
    </row>
    <row r="295">
      <c r="A295" s="6"/>
      <c r="B295" s="4"/>
      <c r="C295" s="4"/>
      <c r="D295" s="4"/>
      <c r="E295" s="4"/>
      <c r="F295" s="4"/>
      <c r="G295" s="4"/>
      <c r="H295" s="4"/>
    </row>
    <row r="296">
      <c r="A296" s="6"/>
      <c r="B296" s="4"/>
      <c r="C296" s="4"/>
      <c r="D296" s="4"/>
      <c r="E296" s="4"/>
      <c r="F296" s="4"/>
      <c r="G296" s="4"/>
      <c r="H296" s="4"/>
    </row>
    <row r="297">
      <c r="A297" s="6"/>
      <c r="B297" s="4"/>
      <c r="C297" s="4"/>
      <c r="D297" s="4"/>
      <c r="E297" s="4"/>
      <c r="F297" s="4"/>
      <c r="G297" s="4"/>
      <c r="H297" s="4"/>
    </row>
    <row r="298">
      <c r="A298" s="6"/>
      <c r="B298" s="4"/>
      <c r="C298" s="4"/>
      <c r="D298" s="4"/>
      <c r="E298" s="4"/>
      <c r="F298" s="4"/>
      <c r="G298" s="4"/>
      <c r="H298" s="4"/>
    </row>
    <row r="299">
      <c r="A299" s="6"/>
      <c r="B299" s="4"/>
      <c r="C299" s="4"/>
      <c r="D299" s="4"/>
      <c r="E299" s="4"/>
      <c r="F299" s="4"/>
      <c r="G299" s="4"/>
      <c r="H299" s="4"/>
    </row>
    <row r="300">
      <c r="A300" s="6"/>
      <c r="B300" s="4"/>
      <c r="C300" s="4"/>
      <c r="D300" s="4"/>
      <c r="E300" s="4"/>
      <c r="F300" s="4"/>
      <c r="G300" s="4"/>
      <c r="H300" s="4"/>
    </row>
    <row r="301">
      <c r="A301" s="6"/>
      <c r="B301" s="4"/>
      <c r="C301" s="4"/>
      <c r="D301" s="4"/>
      <c r="E301" s="4"/>
      <c r="F301" s="4"/>
      <c r="G301" s="4"/>
      <c r="H301" s="4"/>
    </row>
    <row r="302">
      <c r="A302" s="6"/>
      <c r="B302" s="4"/>
      <c r="C302" s="4"/>
      <c r="D302" s="4"/>
      <c r="E302" s="4"/>
      <c r="F302" s="4"/>
      <c r="G302" s="4"/>
      <c r="H302" s="4"/>
    </row>
    <row r="303">
      <c r="A303" s="6"/>
      <c r="B303" s="4"/>
      <c r="C303" s="4"/>
      <c r="D303" s="4"/>
      <c r="E303" s="4"/>
      <c r="F303" s="4"/>
      <c r="G303" s="4"/>
      <c r="H303" s="4"/>
    </row>
    <row r="304">
      <c r="A304" s="6"/>
      <c r="B304" s="4"/>
      <c r="C304" s="4"/>
      <c r="D304" s="4"/>
      <c r="E304" s="4"/>
      <c r="F304" s="4"/>
      <c r="G304" s="4"/>
      <c r="H304" s="4"/>
    </row>
    <row r="305">
      <c r="A305" s="6"/>
      <c r="B305" s="4"/>
      <c r="C305" s="4"/>
      <c r="D305" s="4"/>
      <c r="E305" s="4"/>
      <c r="F305" s="4"/>
      <c r="G305" s="4"/>
      <c r="H305" s="4"/>
    </row>
    <row r="306">
      <c r="A306" s="6"/>
      <c r="B306" s="4"/>
      <c r="C306" s="4"/>
      <c r="D306" s="4"/>
      <c r="E306" s="4"/>
      <c r="F306" s="4"/>
      <c r="G306" s="4"/>
      <c r="H306" s="4"/>
    </row>
    <row r="307">
      <c r="A307" s="6"/>
      <c r="B307" s="4"/>
      <c r="C307" s="4"/>
      <c r="D307" s="4"/>
      <c r="E307" s="4"/>
      <c r="F307" s="4"/>
      <c r="G307" s="4"/>
      <c r="H307" s="4"/>
    </row>
    <row r="308">
      <c r="A308" s="6"/>
      <c r="B308" s="4"/>
      <c r="C308" s="4"/>
      <c r="D308" s="4"/>
      <c r="E308" s="4"/>
      <c r="F308" s="4"/>
      <c r="G308" s="4"/>
      <c r="H308" s="4"/>
    </row>
    <row r="309">
      <c r="A309" s="6"/>
      <c r="B309" s="4"/>
      <c r="C309" s="4"/>
      <c r="D309" s="4"/>
      <c r="E309" s="4"/>
      <c r="F309" s="4"/>
      <c r="G309" s="4"/>
      <c r="H309" s="4"/>
    </row>
    <row r="310">
      <c r="A310" s="6"/>
      <c r="B310" s="4"/>
      <c r="C310" s="4"/>
      <c r="D310" s="4"/>
      <c r="E310" s="4"/>
      <c r="F310" s="4"/>
      <c r="G310" s="4"/>
      <c r="H310" s="4"/>
    </row>
    <row r="311">
      <c r="A311" s="6"/>
      <c r="B311" s="4"/>
      <c r="C311" s="4"/>
      <c r="D311" s="4"/>
      <c r="E311" s="4"/>
      <c r="F311" s="4"/>
      <c r="G311" s="4"/>
      <c r="H311" s="4"/>
    </row>
    <row r="312">
      <c r="A312" s="6"/>
      <c r="B312" s="4"/>
      <c r="C312" s="4"/>
      <c r="D312" s="4"/>
      <c r="E312" s="4"/>
      <c r="F312" s="4"/>
      <c r="G312" s="4"/>
      <c r="H312" s="4"/>
    </row>
    <row r="313">
      <c r="A313" s="6"/>
      <c r="B313" s="4"/>
      <c r="C313" s="4"/>
      <c r="D313" s="4"/>
      <c r="E313" s="4"/>
      <c r="F313" s="4"/>
      <c r="G313" s="4"/>
      <c r="H313" s="4"/>
    </row>
    <row r="314">
      <c r="A314" s="6"/>
      <c r="B314" s="4"/>
      <c r="C314" s="4"/>
      <c r="D314" s="4"/>
      <c r="E314" s="4"/>
      <c r="F314" s="4"/>
      <c r="G314" s="4"/>
      <c r="H314" s="4"/>
    </row>
    <row r="315">
      <c r="A315" s="6"/>
      <c r="B315" s="4"/>
      <c r="C315" s="4"/>
      <c r="D315" s="4"/>
      <c r="E315" s="4"/>
      <c r="F315" s="4"/>
      <c r="G315" s="4"/>
      <c r="H315" s="4"/>
    </row>
    <row r="316">
      <c r="A316" s="6"/>
      <c r="B316" s="4"/>
      <c r="C316" s="4"/>
      <c r="D316" s="4"/>
      <c r="E316" s="4"/>
      <c r="F316" s="4"/>
      <c r="G316" s="4"/>
      <c r="H316" s="4"/>
    </row>
    <row r="317">
      <c r="A317" s="6"/>
      <c r="B317" s="4"/>
      <c r="C317" s="4"/>
      <c r="D317" s="4"/>
      <c r="E317" s="4"/>
      <c r="F317" s="4"/>
      <c r="G317" s="4"/>
      <c r="H317" s="4"/>
    </row>
    <row r="318">
      <c r="A318" s="6"/>
      <c r="B318" s="4"/>
      <c r="C318" s="4"/>
      <c r="D318" s="4"/>
      <c r="E318" s="4"/>
      <c r="F318" s="4"/>
      <c r="G318" s="4"/>
      <c r="H318" s="4"/>
    </row>
    <row r="319">
      <c r="A319" s="6"/>
      <c r="B319" s="4"/>
      <c r="C319" s="4"/>
      <c r="D319" s="4"/>
      <c r="E319" s="4"/>
      <c r="F319" s="4"/>
      <c r="G319" s="4"/>
      <c r="H319" s="4"/>
    </row>
    <row r="320">
      <c r="A320" s="6"/>
      <c r="B320" s="4"/>
      <c r="C320" s="4"/>
      <c r="D320" s="4"/>
      <c r="E320" s="4"/>
      <c r="F320" s="4"/>
      <c r="G320" s="4"/>
      <c r="H320" s="4"/>
    </row>
    <row r="321">
      <c r="A321" s="6"/>
      <c r="B321" s="4"/>
      <c r="C321" s="4"/>
      <c r="D321" s="4"/>
      <c r="E321" s="4"/>
      <c r="F321" s="4"/>
      <c r="G321" s="4"/>
      <c r="H321" s="4"/>
    </row>
    <row r="322">
      <c r="A322" s="6"/>
      <c r="B322" s="4"/>
      <c r="C322" s="4"/>
      <c r="D322" s="4"/>
      <c r="E322" s="4"/>
      <c r="F322" s="4"/>
      <c r="G322" s="4"/>
      <c r="H322" s="4"/>
    </row>
    <row r="323">
      <c r="A323" s="6"/>
      <c r="B323" s="4"/>
      <c r="C323" s="4"/>
      <c r="D323" s="4"/>
      <c r="E323" s="4"/>
      <c r="F323" s="4"/>
      <c r="G323" s="4"/>
      <c r="H323" s="4"/>
    </row>
    <row r="324">
      <c r="A324" s="6"/>
      <c r="B324" s="4"/>
      <c r="C324" s="4"/>
      <c r="D324" s="4"/>
      <c r="E324" s="4"/>
      <c r="F324" s="4"/>
      <c r="G324" s="4"/>
      <c r="H324" s="4"/>
    </row>
    <row r="325">
      <c r="A325" s="6"/>
      <c r="B325" s="4"/>
      <c r="C325" s="4"/>
      <c r="D325" s="4"/>
      <c r="E325" s="4"/>
      <c r="F325" s="4"/>
      <c r="G325" s="4"/>
      <c r="H325" s="4"/>
    </row>
    <row r="326">
      <c r="A326" s="6"/>
      <c r="B326" s="4"/>
      <c r="C326" s="4"/>
      <c r="D326" s="4"/>
      <c r="E326" s="4"/>
      <c r="F326" s="4"/>
      <c r="G326" s="4"/>
      <c r="H326" s="4"/>
    </row>
    <row r="327">
      <c r="A327" s="6"/>
      <c r="B327" s="4"/>
      <c r="C327" s="4"/>
      <c r="D327" s="4"/>
      <c r="E327" s="4"/>
      <c r="F327" s="4"/>
      <c r="G327" s="4"/>
      <c r="H327" s="4"/>
    </row>
    <row r="328">
      <c r="A328" s="6"/>
      <c r="B328" s="4"/>
      <c r="C328" s="4"/>
      <c r="D328" s="4"/>
      <c r="E328" s="4"/>
      <c r="F328" s="4"/>
      <c r="G328" s="4"/>
      <c r="H328" s="4"/>
    </row>
    <row r="329">
      <c r="A329" s="6"/>
      <c r="B329" s="4"/>
      <c r="C329" s="4"/>
      <c r="D329" s="4"/>
      <c r="E329" s="4"/>
      <c r="F329" s="4"/>
      <c r="G329" s="4"/>
      <c r="H329" s="4"/>
    </row>
    <row r="330">
      <c r="A330" s="6"/>
      <c r="B330" s="4"/>
      <c r="C330" s="4"/>
      <c r="D330" s="4"/>
      <c r="E330" s="4"/>
      <c r="F330" s="4"/>
      <c r="G330" s="4"/>
      <c r="H330" s="4"/>
    </row>
    <row r="331">
      <c r="A331" s="6"/>
      <c r="B331" s="4"/>
      <c r="C331" s="4"/>
      <c r="D331" s="4"/>
      <c r="E331" s="4"/>
      <c r="F331" s="4"/>
      <c r="G331" s="4"/>
      <c r="H331" s="4"/>
    </row>
    <row r="332">
      <c r="A332" s="6"/>
      <c r="B332" s="4"/>
      <c r="C332" s="4"/>
      <c r="D332" s="4"/>
      <c r="E332" s="4"/>
      <c r="F332" s="4"/>
      <c r="G332" s="4"/>
      <c r="H332" s="4"/>
    </row>
    <row r="333">
      <c r="A333" s="6"/>
      <c r="B333" s="4"/>
      <c r="C333" s="4"/>
      <c r="D333" s="4"/>
      <c r="E333" s="4"/>
      <c r="F333" s="4"/>
      <c r="G333" s="4"/>
      <c r="H333" s="4"/>
    </row>
    <row r="334">
      <c r="A334" s="6"/>
      <c r="B334" s="4"/>
      <c r="C334" s="4"/>
      <c r="D334" s="4"/>
      <c r="E334" s="4"/>
      <c r="F334" s="4"/>
      <c r="G334" s="4"/>
      <c r="H334" s="4"/>
    </row>
    <row r="335">
      <c r="A335" s="6"/>
      <c r="B335" s="4"/>
      <c r="C335" s="4"/>
      <c r="D335" s="4"/>
      <c r="E335" s="4"/>
      <c r="F335" s="4"/>
      <c r="G335" s="4"/>
      <c r="H335" s="4"/>
    </row>
    <row r="336">
      <c r="A336" s="6"/>
      <c r="B336" s="4"/>
      <c r="C336" s="4"/>
      <c r="D336" s="4"/>
      <c r="E336" s="4"/>
      <c r="F336" s="4"/>
      <c r="G336" s="4"/>
      <c r="H336" s="4"/>
    </row>
    <row r="337">
      <c r="A337" s="6"/>
      <c r="B337" s="4"/>
      <c r="C337" s="4"/>
      <c r="D337" s="4"/>
      <c r="E337" s="4"/>
      <c r="F337" s="4"/>
      <c r="G337" s="4"/>
      <c r="H337" s="4"/>
    </row>
    <row r="338">
      <c r="A338" s="6"/>
      <c r="B338" s="4"/>
      <c r="C338" s="4"/>
      <c r="D338" s="4"/>
      <c r="E338" s="4"/>
      <c r="F338" s="4"/>
      <c r="G338" s="4"/>
      <c r="H338" s="4"/>
    </row>
    <row r="339">
      <c r="A339" s="6"/>
      <c r="B339" s="4"/>
      <c r="C339" s="4"/>
      <c r="D339" s="4"/>
      <c r="E339" s="4"/>
      <c r="F339" s="4"/>
      <c r="G339" s="4"/>
      <c r="H339" s="4"/>
    </row>
    <row r="340">
      <c r="A340" s="6"/>
      <c r="B340" s="4"/>
      <c r="C340" s="4"/>
      <c r="D340" s="4"/>
      <c r="E340" s="4"/>
      <c r="F340" s="4"/>
      <c r="G340" s="4"/>
      <c r="H340" s="4"/>
    </row>
    <row r="341">
      <c r="A341" s="6"/>
      <c r="B341" s="4"/>
      <c r="C341" s="4"/>
      <c r="D341" s="4"/>
      <c r="E341" s="4"/>
      <c r="F341" s="4"/>
      <c r="G341" s="4"/>
      <c r="H341" s="4"/>
    </row>
    <row r="342">
      <c r="A342" s="6"/>
      <c r="B342" s="4"/>
      <c r="C342" s="4"/>
      <c r="D342" s="4"/>
      <c r="E342" s="4"/>
      <c r="F342" s="4"/>
      <c r="G342" s="4"/>
      <c r="H342" s="4"/>
    </row>
    <row r="343">
      <c r="A343" s="6"/>
      <c r="B343" s="4"/>
      <c r="C343" s="4"/>
      <c r="D343" s="4"/>
      <c r="E343" s="4"/>
      <c r="F343" s="4"/>
      <c r="G343" s="4"/>
      <c r="H343" s="4"/>
    </row>
    <row r="344">
      <c r="A344" s="6"/>
      <c r="B344" s="4"/>
      <c r="C344" s="4"/>
      <c r="D344" s="4"/>
      <c r="E344" s="4"/>
      <c r="F344" s="4"/>
      <c r="G344" s="4"/>
      <c r="H344" s="4"/>
    </row>
    <row r="345">
      <c r="A345" s="6"/>
      <c r="B345" s="4"/>
      <c r="C345" s="4"/>
      <c r="D345" s="4"/>
      <c r="E345" s="4"/>
      <c r="F345" s="4"/>
      <c r="G345" s="4"/>
      <c r="H345" s="4"/>
    </row>
    <row r="346">
      <c r="A346" s="6"/>
      <c r="B346" s="4"/>
      <c r="C346" s="4"/>
      <c r="D346" s="4"/>
      <c r="E346" s="4"/>
      <c r="F346" s="4"/>
      <c r="G346" s="4"/>
      <c r="H346" s="4"/>
    </row>
    <row r="347">
      <c r="A347" s="6"/>
      <c r="B347" s="4"/>
      <c r="C347" s="4"/>
      <c r="D347" s="4"/>
      <c r="E347" s="4"/>
      <c r="F347" s="4"/>
      <c r="G347" s="4"/>
      <c r="H347" s="4"/>
    </row>
    <row r="348">
      <c r="A348" s="6"/>
      <c r="B348" s="4"/>
      <c r="C348" s="4"/>
      <c r="D348" s="4"/>
      <c r="E348" s="4"/>
      <c r="F348" s="4"/>
      <c r="G348" s="4"/>
      <c r="H348" s="4"/>
    </row>
    <row r="349">
      <c r="A349" s="6"/>
      <c r="B349" s="4"/>
      <c r="C349" s="4"/>
      <c r="D349" s="4"/>
      <c r="E349" s="4"/>
      <c r="F349" s="4"/>
      <c r="G349" s="4"/>
      <c r="H349" s="4"/>
    </row>
    <row r="350">
      <c r="A350" s="6"/>
      <c r="B350" s="4"/>
      <c r="C350" s="4"/>
      <c r="D350" s="4"/>
      <c r="E350" s="4"/>
      <c r="F350" s="4"/>
      <c r="G350" s="4"/>
      <c r="H350" s="4"/>
    </row>
    <row r="351">
      <c r="A351" s="6"/>
      <c r="B351" s="4"/>
      <c r="C351" s="4"/>
      <c r="D351" s="4"/>
      <c r="E351" s="4"/>
      <c r="F351" s="4"/>
      <c r="G351" s="4"/>
      <c r="H351" s="4"/>
    </row>
    <row r="352">
      <c r="A352" s="6"/>
      <c r="B352" s="4"/>
      <c r="C352" s="4"/>
      <c r="D352" s="4"/>
      <c r="E352" s="4"/>
      <c r="F352" s="4"/>
      <c r="G352" s="4"/>
      <c r="H352" s="4"/>
    </row>
    <row r="353">
      <c r="A353" s="6"/>
      <c r="B353" s="4"/>
      <c r="C353" s="4"/>
      <c r="D353" s="4"/>
      <c r="E353" s="4"/>
      <c r="F353" s="4"/>
      <c r="G353" s="4"/>
      <c r="H353" s="4"/>
    </row>
    <row r="354">
      <c r="A354" s="6"/>
      <c r="B354" s="4"/>
      <c r="C354" s="4"/>
      <c r="D354" s="4"/>
      <c r="E354" s="4"/>
      <c r="F354" s="4"/>
      <c r="G354" s="4"/>
      <c r="H354" s="4"/>
    </row>
    <row r="355">
      <c r="A355" s="6"/>
      <c r="B355" s="4"/>
      <c r="C355" s="4"/>
      <c r="D355" s="4"/>
      <c r="E355" s="4"/>
      <c r="F355" s="4"/>
      <c r="G355" s="4"/>
      <c r="H355" s="4"/>
    </row>
    <row r="356">
      <c r="A356" s="6"/>
      <c r="B356" s="4"/>
      <c r="C356" s="4"/>
      <c r="D356" s="4"/>
      <c r="E356" s="4"/>
      <c r="F356" s="4"/>
      <c r="G356" s="4"/>
      <c r="H356" s="4"/>
    </row>
    <row r="357">
      <c r="A357" s="6"/>
      <c r="B357" s="4"/>
      <c r="C357" s="4"/>
      <c r="D357" s="4"/>
      <c r="E357" s="4"/>
      <c r="F357" s="4"/>
      <c r="G357" s="4"/>
      <c r="H357" s="4"/>
    </row>
    <row r="358">
      <c r="A358" s="6"/>
      <c r="B358" s="4"/>
      <c r="C358" s="4"/>
      <c r="D358" s="4"/>
      <c r="E358" s="4"/>
      <c r="F358" s="4"/>
      <c r="G358" s="4"/>
      <c r="H358" s="4"/>
    </row>
    <row r="359">
      <c r="A359" s="6"/>
      <c r="B359" s="4"/>
      <c r="C359" s="4"/>
      <c r="D359" s="4"/>
      <c r="E359" s="4"/>
      <c r="F359" s="4"/>
      <c r="G359" s="4"/>
      <c r="H359" s="4"/>
    </row>
    <row r="360">
      <c r="A360" s="6"/>
      <c r="B360" s="4"/>
      <c r="C360" s="4"/>
      <c r="D360" s="4"/>
      <c r="E360" s="4"/>
      <c r="F360" s="4"/>
      <c r="G360" s="4"/>
      <c r="H360" s="4"/>
    </row>
    <row r="361">
      <c r="A361" s="6"/>
      <c r="B361" s="4"/>
      <c r="C361" s="4"/>
      <c r="D361" s="4"/>
      <c r="E361" s="4"/>
      <c r="F361" s="4"/>
      <c r="G361" s="4"/>
      <c r="H361" s="4"/>
    </row>
    <row r="362">
      <c r="A362" s="6"/>
      <c r="B362" s="4"/>
      <c r="C362" s="4"/>
      <c r="D362" s="4"/>
      <c r="E362" s="4"/>
      <c r="F362" s="4"/>
      <c r="G362" s="4"/>
      <c r="H362" s="4"/>
    </row>
    <row r="363">
      <c r="A363" s="6"/>
      <c r="B363" s="4"/>
      <c r="C363" s="4"/>
      <c r="D363" s="4"/>
      <c r="E363" s="4"/>
      <c r="F363" s="4"/>
      <c r="G363" s="4"/>
      <c r="H363" s="4"/>
    </row>
    <row r="364">
      <c r="A364" s="6"/>
      <c r="B364" s="4"/>
      <c r="C364" s="4"/>
      <c r="D364" s="4"/>
      <c r="E364" s="4"/>
      <c r="F364" s="4"/>
      <c r="G364" s="4"/>
      <c r="H364" s="4"/>
    </row>
    <row r="365">
      <c r="A365" s="6"/>
      <c r="B365" s="4"/>
      <c r="C365" s="4"/>
      <c r="D365" s="4"/>
      <c r="E365" s="4"/>
      <c r="F365" s="4"/>
      <c r="G365" s="4"/>
      <c r="H365" s="4"/>
    </row>
    <row r="366">
      <c r="A366" s="6"/>
      <c r="B366" s="4"/>
      <c r="C366" s="4"/>
      <c r="D366" s="4"/>
      <c r="E366" s="4"/>
      <c r="F366" s="4"/>
      <c r="G366" s="4"/>
      <c r="H366" s="4"/>
    </row>
    <row r="367">
      <c r="A367" s="6"/>
      <c r="B367" s="4"/>
      <c r="C367" s="4"/>
      <c r="D367" s="4"/>
      <c r="E367" s="4"/>
      <c r="F367" s="4"/>
      <c r="G367" s="4"/>
      <c r="H367" s="4"/>
    </row>
    <row r="368">
      <c r="A368" s="6"/>
      <c r="B368" s="4"/>
      <c r="C368" s="4"/>
      <c r="D368" s="4"/>
      <c r="E368" s="4"/>
      <c r="F368" s="4"/>
      <c r="G368" s="4"/>
      <c r="H368" s="4"/>
    </row>
    <row r="369">
      <c r="A369" s="6"/>
      <c r="B369" s="4"/>
      <c r="C369" s="4"/>
      <c r="D369" s="4"/>
      <c r="E369" s="4"/>
      <c r="F369" s="4"/>
      <c r="G369" s="4"/>
      <c r="H369" s="4"/>
    </row>
    <row r="370">
      <c r="A370" s="6"/>
      <c r="B370" s="4"/>
      <c r="C370" s="4"/>
      <c r="D370" s="4"/>
      <c r="E370" s="4"/>
      <c r="F370" s="4"/>
      <c r="G370" s="4"/>
      <c r="H370" s="4"/>
    </row>
    <row r="371">
      <c r="A371" s="6"/>
      <c r="B371" s="4"/>
      <c r="C371" s="4"/>
      <c r="D371" s="4"/>
      <c r="E371" s="4"/>
      <c r="F371" s="4"/>
      <c r="G371" s="4"/>
      <c r="H371" s="4"/>
    </row>
    <row r="372">
      <c r="A372" s="6"/>
      <c r="B372" s="4"/>
      <c r="C372" s="4"/>
      <c r="D372" s="4"/>
      <c r="E372" s="4"/>
      <c r="F372" s="4"/>
      <c r="G372" s="4"/>
      <c r="H372" s="4"/>
    </row>
    <row r="373">
      <c r="A373" s="6"/>
      <c r="B373" s="4"/>
      <c r="C373" s="4"/>
      <c r="D373" s="4"/>
      <c r="E373" s="4"/>
      <c r="F373" s="4"/>
      <c r="G373" s="4"/>
      <c r="H373" s="4"/>
    </row>
    <row r="374">
      <c r="A374" s="6"/>
      <c r="B374" s="4"/>
      <c r="C374" s="4"/>
      <c r="D374" s="4"/>
      <c r="E374" s="4"/>
      <c r="F374" s="4"/>
      <c r="G374" s="4"/>
      <c r="H374" s="4"/>
    </row>
    <row r="375">
      <c r="A375" s="6"/>
      <c r="B375" s="4"/>
      <c r="C375" s="4"/>
      <c r="D375" s="4"/>
      <c r="E375" s="4"/>
      <c r="F375" s="4"/>
      <c r="G375" s="4"/>
      <c r="H375" s="4"/>
    </row>
    <row r="376">
      <c r="A376" s="6"/>
      <c r="B376" s="4"/>
      <c r="C376" s="4"/>
      <c r="D376" s="4"/>
      <c r="E376" s="4"/>
      <c r="F376" s="4"/>
      <c r="G376" s="4"/>
      <c r="H376" s="4"/>
    </row>
    <row r="377">
      <c r="A377" s="6"/>
      <c r="B377" s="4"/>
      <c r="C377" s="4"/>
      <c r="D377" s="4"/>
      <c r="E377" s="4"/>
      <c r="F377" s="4"/>
      <c r="G377" s="4"/>
      <c r="H377" s="4"/>
    </row>
    <row r="378">
      <c r="A378" s="6"/>
      <c r="B378" s="4"/>
      <c r="C378" s="4"/>
      <c r="D378" s="4"/>
      <c r="E378" s="4"/>
      <c r="F378" s="4"/>
      <c r="G378" s="4"/>
      <c r="H378" s="4"/>
    </row>
    <row r="379">
      <c r="A379" s="6"/>
      <c r="B379" s="4"/>
      <c r="C379" s="4"/>
      <c r="D379" s="4"/>
      <c r="E379" s="4"/>
      <c r="F379" s="4"/>
      <c r="G379" s="4"/>
      <c r="H379" s="4"/>
    </row>
    <row r="380">
      <c r="A380" s="6"/>
      <c r="B380" s="4"/>
      <c r="C380" s="4"/>
      <c r="D380" s="4"/>
      <c r="E380" s="4"/>
      <c r="F380" s="4"/>
      <c r="G380" s="4"/>
      <c r="H380" s="4"/>
    </row>
    <row r="381">
      <c r="A381" s="6"/>
      <c r="B381" s="4"/>
      <c r="C381" s="4"/>
      <c r="D381" s="4"/>
      <c r="E381" s="4"/>
      <c r="F381" s="4"/>
      <c r="G381" s="4"/>
      <c r="H381" s="4"/>
    </row>
    <row r="382">
      <c r="A382" s="6"/>
      <c r="B382" s="4"/>
      <c r="C382" s="4"/>
      <c r="D382" s="4"/>
      <c r="E382" s="4"/>
      <c r="F382" s="4"/>
      <c r="G382" s="4"/>
      <c r="H382" s="4"/>
    </row>
    <row r="383">
      <c r="A383" s="6"/>
      <c r="B383" s="4"/>
      <c r="C383" s="4"/>
      <c r="D383" s="4"/>
      <c r="E383" s="4"/>
      <c r="F383" s="4"/>
      <c r="G383" s="4"/>
      <c r="H383" s="4"/>
    </row>
    <row r="384">
      <c r="A384" s="6"/>
      <c r="B384" s="4"/>
      <c r="C384" s="4"/>
      <c r="D384" s="4"/>
      <c r="E384" s="4"/>
      <c r="F384" s="4"/>
      <c r="G384" s="4"/>
      <c r="H384" s="4"/>
    </row>
    <row r="385">
      <c r="A385" s="6"/>
      <c r="B385" s="4"/>
      <c r="C385" s="4"/>
      <c r="D385" s="4"/>
      <c r="E385" s="4"/>
      <c r="F385" s="4"/>
      <c r="G385" s="4"/>
      <c r="H385" s="4"/>
    </row>
    <row r="386">
      <c r="A386" s="6"/>
      <c r="B386" s="4"/>
      <c r="C386" s="4"/>
      <c r="D386" s="4"/>
      <c r="E386" s="4"/>
      <c r="F386" s="4"/>
      <c r="G386" s="4"/>
      <c r="H386" s="4"/>
    </row>
    <row r="387">
      <c r="A387" s="6"/>
      <c r="B387" s="4"/>
      <c r="C387" s="4"/>
      <c r="D387" s="4"/>
      <c r="E387" s="4"/>
      <c r="F387" s="4"/>
      <c r="G387" s="4"/>
      <c r="H387" s="4"/>
    </row>
    <row r="388">
      <c r="A388" s="6"/>
      <c r="B388" s="4"/>
      <c r="C388" s="4"/>
      <c r="D388" s="4"/>
      <c r="E388" s="4"/>
      <c r="F388" s="4"/>
      <c r="G388" s="4"/>
      <c r="H388" s="4"/>
    </row>
    <row r="389">
      <c r="A389" s="6"/>
      <c r="B389" s="4"/>
      <c r="C389" s="4"/>
      <c r="D389" s="4"/>
      <c r="E389" s="4"/>
      <c r="F389" s="4"/>
      <c r="G389" s="4"/>
      <c r="H389" s="4"/>
    </row>
    <row r="390">
      <c r="A390" s="6"/>
      <c r="B390" s="4"/>
      <c r="C390" s="4"/>
      <c r="D390" s="4"/>
      <c r="E390" s="4"/>
      <c r="F390" s="4"/>
      <c r="G390" s="4"/>
      <c r="H390" s="4"/>
    </row>
    <row r="391">
      <c r="A391" s="6"/>
      <c r="B391" s="4"/>
      <c r="C391" s="4"/>
      <c r="D391" s="4"/>
      <c r="E391" s="4"/>
      <c r="F391" s="4"/>
      <c r="G391" s="4"/>
      <c r="H391" s="4"/>
    </row>
    <row r="392">
      <c r="A392" s="6"/>
      <c r="B392" s="4"/>
      <c r="C392" s="4"/>
      <c r="D392" s="4"/>
      <c r="E392" s="4"/>
      <c r="F392" s="4"/>
      <c r="G392" s="4"/>
      <c r="H392" s="4"/>
    </row>
    <row r="393">
      <c r="A393" s="6"/>
      <c r="B393" s="4"/>
      <c r="C393" s="4"/>
      <c r="D393" s="4"/>
      <c r="E393" s="4"/>
      <c r="F393" s="4"/>
      <c r="G393" s="4"/>
      <c r="H393" s="4"/>
    </row>
    <row r="394">
      <c r="A394" s="6"/>
      <c r="B394" s="4"/>
      <c r="C394" s="4"/>
      <c r="D394" s="4"/>
      <c r="E394" s="4"/>
      <c r="F394" s="4"/>
      <c r="G394" s="4"/>
      <c r="H394" s="4"/>
    </row>
    <row r="395">
      <c r="A395" s="6"/>
      <c r="B395" s="4"/>
      <c r="C395" s="4"/>
      <c r="D395" s="4"/>
      <c r="E395" s="4"/>
      <c r="F395" s="4"/>
      <c r="G395" s="4"/>
      <c r="H395" s="4"/>
    </row>
    <row r="396">
      <c r="A396" s="6"/>
      <c r="B396" s="4"/>
      <c r="C396" s="4"/>
      <c r="D396" s="4"/>
      <c r="E396" s="4"/>
      <c r="F396" s="4"/>
      <c r="G396" s="4"/>
      <c r="H396" s="4"/>
    </row>
    <row r="397">
      <c r="A397" s="6"/>
      <c r="B397" s="4"/>
      <c r="C397" s="4"/>
      <c r="D397" s="4"/>
      <c r="E397" s="4"/>
      <c r="F397" s="4"/>
      <c r="G397" s="4"/>
      <c r="H397" s="4"/>
    </row>
    <row r="398">
      <c r="A398" s="6"/>
      <c r="B398" s="4"/>
      <c r="C398" s="4"/>
      <c r="D398" s="4"/>
      <c r="E398" s="4"/>
      <c r="F398" s="4"/>
      <c r="G398" s="4"/>
      <c r="H398" s="4"/>
    </row>
    <row r="399">
      <c r="A399" s="6"/>
      <c r="B399" s="4"/>
      <c r="C399" s="4"/>
      <c r="D399" s="4"/>
      <c r="E399" s="4"/>
      <c r="F399" s="4"/>
      <c r="G399" s="4"/>
      <c r="H399" s="4"/>
    </row>
    <row r="400">
      <c r="A400" s="6"/>
      <c r="B400" s="4"/>
      <c r="C400" s="4"/>
      <c r="D400" s="4"/>
      <c r="E400" s="4"/>
      <c r="F400" s="4"/>
      <c r="G400" s="4"/>
      <c r="H400" s="4"/>
    </row>
    <row r="401">
      <c r="A401" s="6"/>
      <c r="B401" s="4"/>
      <c r="C401" s="4"/>
      <c r="D401" s="4"/>
      <c r="E401" s="4"/>
      <c r="F401" s="4"/>
      <c r="G401" s="4"/>
      <c r="H401" s="4"/>
    </row>
    <row r="402">
      <c r="A402" s="6"/>
      <c r="B402" s="4"/>
      <c r="C402" s="4"/>
      <c r="D402" s="4"/>
      <c r="E402" s="4"/>
      <c r="F402" s="4"/>
      <c r="G402" s="4"/>
      <c r="H402" s="4"/>
    </row>
    <row r="403">
      <c r="A403" s="6"/>
      <c r="B403" s="4"/>
      <c r="C403" s="4"/>
      <c r="D403" s="4"/>
      <c r="E403" s="4"/>
      <c r="F403" s="4"/>
      <c r="G403" s="4"/>
      <c r="H403" s="4"/>
    </row>
    <row r="404">
      <c r="A404" s="6"/>
      <c r="B404" s="4"/>
      <c r="C404" s="4"/>
      <c r="D404" s="4"/>
      <c r="E404" s="4"/>
      <c r="F404" s="4"/>
      <c r="G404" s="4"/>
      <c r="H404" s="4"/>
    </row>
    <row r="405">
      <c r="A405" s="6"/>
      <c r="B405" s="4"/>
      <c r="C405" s="4"/>
      <c r="D405" s="4"/>
      <c r="E405" s="4"/>
      <c r="F405" s="4"/>
      <c r="G405" s="4"/>
      <c r="H405" s="4"/>
    </row>
    <row r="406">
      <c r="A406" s="6"/>
      <c r="B406" s="4"/>
      <c r="C406" s="4"/>
      <c r="D406" s="4"/>
      <c r="E406" s="4"/>
      <c r="F406" s="4"/>
      <c r="G406" s="4"/>
      <c r="H406" s="4"/>
    </row>
    <row r="407">
      <c r="A407" s="6"/>
      <c r="B407" s="4"/>
      <c r="C407" s="4"/>
      <c r="D407" s="4"/>
      <c r="E407" s="4"/>
      <c r="F407" s="4"/>
      <c r="G407" s="4"/>
      <c r="H407" s="4"/>
    </row>
    <row r="408">
      <c r="A408" s="6"/>
      <c r="B408" s="4"/>
      <c r="C408" s="4"/>
      <c r="D408" s="4"/>
      <c r="E408" s="4"/>
      <c r="F408" s="4"/>
      <c r="G408" s="4"/>
      <c r="H408" s="4"/>
    </row>
    <row r="409">
      <c r="A409" s="6"/>
      <c r="B409" s="4"/>
      <c r="C409" s="4"/>
      <c r="D409" s="4"/>
      <c r="E409" s="4"/>
      <c r="F409" s="4"/>
      <c r="G409" s="4"/>
      <c r="H409" s="4"/>
    </row>
    <row r="410">
      <c r="A410" s="6"/>
      <c r="B410" s="4"/>
      <c r="C410" s="4"/>
      <c r="D410" s="4"/>
      <c r="E410" s="4"/>
      <c r="F410" s="4"/>
      <c r="G410" s="4"/>
      <c r="H410" s="4"/>
    </row>
    <row r="411">
      <c r="A411" s="6"/>
      <c r="B411" s="4"/>
      <c r="C411" s="4"/>
      <c r="D411" s="4"/>
      <c r="E411" s="4"/>
      <c r="F411" s="4"/>
      <c r="G411" s="4"/>
      <c r="H411" s="4"/>
    </row>
    <row r="412">
      <c r="A412" s="6"/>
      <c r="B412" s="4"/>
      <c r="C412" s="4"/>
      <c r="D412" s="4"/>
      <c r="E412" s="4"/>
      <c r="F412" s="4"/>
      <c r="G412" s="4"/>
      <c r="H412" s="4"/>
    </row>
    <row r="413">
      <c r="A413" s="6"/>
      <c r="B413" s="4"/>
      <c r="C413" s="4"/>
      <c r="D413" s="4"/>
      <c r="E413" s="4"/>
      <c r="F413" s="4"/>
      <c r="G413" s="4"/>
      <c r="H413" s="4"/>
    </row>
    <row r="414">
      <c r="A414" s="6"/>
      <c r="B414" s="4"/>
      <c r="C414" s="4"/>
      <c r="D414" s="4"/>
      <c r="E414" s="4"/>
      <c r="F414" s="4"/>
      <c r="G414" s="4"/>
      <c r="H414" s="4"/>
    </row>
    <row r="415">
      <c r="A415" s="6"/>
      <c r="B415" s="4"/>
      <c r="C415" s="4"/>
      <c r="D415" s="4"/>
      <c r="E415" s="4"/>
      <c r="F415" s="4"/>
      <c r="G415" s="4"/>
      <c r="H415" s="4"/>
    </row>
    <row r="416">
      <c r="A416" s="6"/>
      <c r="B416" s="4"/>
      <c r="C416" s="4"/>
      <c r="D416" s="4"/>
      <c r="E416" s="4"/>
      <c r="F416" s="4"/>
      <c r="G416" s="4"/>
      <c r="H416" s="4"/>
    </row>
    <row r="417">
      <c r="A417" s="6"/>
      <c r="B417" s="4"/>
      <c r="C417" s="4"/>
      <c r="D417" s="4"/>
      <c r="E417" s="4"/>
      <c r="F417" s="4"/>
      <c r="G417" s="4"/>
      <c r="H417" s="4"/>
    </row>
    <row r="418">
      <c r="A418" s="6"/>
      <c r="B418" s="4"/>
      <c r="C418" s="4"/>
      <c r="D418" s="4"/>
      <c r="E418" s="4"/>
      <c r="F418" s="4"/>
      <c r="G418" s="4"/>
      <c r="H418" s="4"/>
    </row>
    <row r="419">
      <c r="A419" s="6"/>
      <c r="B419" s="4"/>
      <c r="C419" s="4"/>
      <c r="D419" s="4"/>
      <c r="E419" s="4"/>
      <c r="F419" s="4"/>
      <c r="G419" s="4"/>
      <c r="H419" s="4"/>
    </row>
    <row r="420">
      <c r="A420" s="6"/>
      <c r="B420" s="4"/>
      <c r="C420" s="4"/>
      <c r="D420" s="4"/>
      <c r="E420" s="4"/>
      <c r="F420" s="4"/>
      <c r="G420" s="4"/>
      <c r="H420" s="4"/>
    </row>
    <row r="421">
      <c r="A421" s="6"/>
      <c r="B421" s="4"/>
      <c r="C421" s="4"/>
      <c r="D421" s="4"/>
      <c r="E421" s="4"/>
      <c r="F421" s="4"/>
      <c r="G421" s="4"/>
      <c r="H421" s="4"/>
    </row>
    <row r="422">
      <c r="A422" s="6"/>
      <c r="B422" s="4"/>
      <c r="C422" s="4"/>
      <c r="D422" s="4"/>
      <c r="E422" s="4"/>
      <c r="F422" s="4"/>
      <c r="G422" s="4"/>
      <c r="H422" s="4"/>
    </row>
    <row r="423">
      <c r="A423" s="6"/>
      <c r="B423" s="4"/>
      <c r="C423" s="4"/>
      <c r="D423" s="4"/>
      <c r="E423" s="4"/>
      <c r="F423" s="4"/>
      <c r="G423" s="4"/>
      <c r="H423" s="4"/>
    </row>
    <row r="424">
      <c r="A424" s="6"/>
      <c r="B424" s="4"/>
      <c r="C424" s="4"/>
      <c r="D424" s="4"/>
      <c r="E424" s="4"/>
      <c r="F424" s="4"/>
      <c r="G424" s="4"/>
      <c r="H424" s="4"/>
    </row>
    <row r="425">
      <c r="A425" s="6"/>
      <c r="B425" s="4"/>
      <c r="C425" s="4"/>
      <c r="D425" s="4"/>
      <c r="E425" s="4"/>
      <c r="F425" s="4"/>
      <c r="G425" s="4"/>
      <c r="H425" s="4"/>
    </row>
    <row r="426">
      <c r="A426" s="6"/>
      <c r="B426" s="4"/>
      <c r="C426" s="4"/>
      <c r="D426" s="4"/>
      <c r="E426" s="4"/>
      <c r="F426" s="4"/>
      <c r="G426" s="4"/>
      <c r="H426" s="4"/>
    </row>
    <row r="427">
      <c r="A427" s="6"/>
      <c r="B427" s="4"/>
      <c r="C427" s="4"/>
      <c r="D427" s="4"/>
      <c r="E427" s="4"/>
      <c r="F427" s="4"/>
      <c r="G427" s="4"/>
      <c r="H427" s="4"/>
    </row>
    <row r="428">
      <c r="A428" s="6"/>
      <c r="B428" s="4"/>
      <c r="C428" s="4"/>
      <c r="D428" s="4"/>
      <c r="E428" s="4"/>
      <c r="F428" s="4"/>
      <c r="G428" s="4"/>
      <c r="H428" s="4"/>
    </row>
    <row r="429">
      <c r="A429" s="6"/>
      <c r="B429" s="4"/>
      <c r="C429" s="4"/>
      <c r="D429" s="4"/>
      <c r="E429" s="4"/>
      <c r="F429" s="4"/>
      <c r="G429" s="4"/>
      <c r="H429" s="4"/>
    </row>
    <row r="430">
      <c r="A430" s="6"/>
      <c r="B430" s="4"/>
      <c r="C430" s="4"/>
      <c r="D430" s="4"/>
      <c r="E430" s="4"/>
      <c r="F430" s="4"/>
      <c r="G430" s="4"/>
      <c r="H430" s="4"/>
    </row>
    <row r="431">
      <c r="A431" s="6"/>
      <c r="B431" s="4"/>
      <c r="C431" s="4"/>
      <c r="D431" s="4"/>
      <c r="E431" s="4"/>
      <c r="F431" s="4"/>
      <c r="G431" s="4"/>
      <c r="H431" s="4"/>
    </row>
    <row r="432">
      <c r="A432" s="6"/>
      <c r="B432" s="4"/>
      <c r="C432" s="4"/>
      <c r="D432" s="4"/>
      <c r="E432" s="4"/>
      <c r="F432" s="4"/>
      <c r="G432" s="4"/>
      <c r="H432" s="4"/>
    </row>
    <row r="433">
      <c r="A433" s="6"/>
      <c r="B433" s="4"/>
      <c r="C433" s="4"/>
      <c r="D433" s="4"/>
      <c r="E433" s="4"/>
      <c r="F433" s="4"/>
      <c r="G433" s="4"/>
      <c r="H433" s="4"/>
    </row>
    <row r="434">
      <c r="A434" s="6"/>
      <c r="B434" s="4"/>
      <c r="C434" s="4"/>
      <c r="D434" s="4"/>
      <c r="E434" s="4"/>
      <c r="F434" s="4"/>
      <c r="G434" s="4"/>
      <c r="H434" s="4"/>
    </row>
    <row r="435">
      <c r="A435" s="6"/>
      <c r="B435" s="4"/>
      <c r="C435" s="4"/>
      <c r="D435" s="4"/>
      <c r="E435" s="4"/>
      <c r="F435" s="4"/>
      <c r="G435" s="4"/>
      <c r="H435" s="4"/>
    </row>
    <row r="436">
      <c r="A436" s="6"/>
      <c r="B436" s="4"/>
      <c r="C436" s="4"/>
      <c r="D436" s="4"/>
      <c r="E436" s="4"/>
      <c r="F436" s="4"/>
      <c r="G436" s="4"/>
      <c r="H436" s="4"/>
    </row>
    <row r="437">
      <c r="A437" s="6"/>
      <c r="B437" s="4"/>
      <c r="C437" s="4"/>
      <c r="D437" s="4"/>
      <c r="E437" s="4"/>
      <c r="F437" s="4"/>
      <c r="G437" s="4"/>
      <c r="H437" s="4"/>
    </row>
    <row r="438">
      <c r="A438" s="6"/>
      <c r="B438" s="4"/>
      <c r="C438" s="4"/>
      <c r="D438" s="4"/>
      <c r="E438" s="4"/>
      <c r="F438" s="4"/>
      <c r="G438" s="4"/>
      <c r="H438" s="4"/>
    </row>
    <row r="439">
      <c r="A439" s="6"/>
      <c r="B439" s="4"/>
      <c r="C439" s="4"/>
      <c r="D439" s="4"/>
      <c r="E439" s="4"/>
      <c r="F439" s="4"/>
      <c r="G439" s="4"/>
      <c r="H439" s="4"/>
    </row>
    <row r="440">
      <c r="A440" s="6"/>
      <c r="B440" s="4"/>
      <c r="C440" s="4"/>
      <c r="D440" s="4"/>
      <c r="E440" s="4"/>
      <c r="F440" s="4"/>
      <c r="G440" s="4"/>
      <c r="H440" s="4"/>
    </row>
    <row r="441">
      <c r="A441" s="6"/>
      <c r="B441" s="4"/>
      <c r="C441" s="4"/>
      <c r="D441" s="4"/>
      <c r="E441" s="4"/>
      <c r="F441" s="4"/>
      <c r="G441" s="4"/>
      <c r="H441" s="4"/>
    </row>
    <row r="442">
      <c r="A442" s="6"/>
      <c r="B442" s="4"/>
      <c r="C442" s="4"/>
      <c r="D442" s="4"/>
      <c r="E442" s="4"/>
      <c r="F442" s="4"/>
      <c r="G442" s="4"/>
      <c r="H442" s="4"/>
    </row>
    <row r="443">
      <c r="A443" s="6"/>
      <c r="B443" s="4"/>
      <c r="C443" s="4"/>
      <c r="D443" s="4"/>
      <c r="E443" s="4"/>
      <c r="F443" s="4"/>
      <c r="G443" s="4"/>
      <c r="H443" s="4"/>
    </row>
    <row r="444">
      <c r="A444" s="6"/>
      <c r="B444" s="4"/>
      <c r="C444" s="4"/>
      <c r="D444" s="4"/>
      <c r="E444" s="4"/>
      <c r="F444" s="4"/>
      <c r="G444" s="4"/>
      <c r="H444" s="4"/>
    </row>
    <row r="445">
      <c r="A445" s="6"/>
      <c r="B445" s="4"/>
      <c r="C445" s="4"/>
      <c r="D445" s="4"/>
      <c r="E445" s="4"/>
      <c r="F445" s="4"/>
      <c r="G445" s="4"/>
      <c r="H445" s="4"/>
    </row>
    <row r="446">
      <c r="A446" s="6"/>
      <c r="B446" s="4"/>
      <c r="C446" s="4"/>
      <c r="D446" s="4"/>
      <c r="E446" s="4"/>
      <c r="F446" s="4"/>
      <c r="G446" s="4"/>
      <c r="H446" s="4"/>
    </row>
    <row r="447">
      <c r="A447" s="6"/>
      <c r="B447" s="4"/>
      <c r="C447" s="4"/>
      <c r="D447" s="4"/>
      <c r="E447" s="4"/>
      <c r="F447" s="4"/>
      <c r="G447" s="4"/>
      <c r="H447" s="4"/>
    </row>
    <row r="448">
      <c r="A448" s="6"/>
      <c r="B448" s="4"/>
      <c r="C448" s="4"/>
      <c r="D448" s="4"/>
      <c r="E448" s="4"/>
      <c r="F448" s="4"/>
      <c r="G448" s="4"/>
      <c r="H448" s="4"/>
    </row>
    <row r="449">
      <c r="A449" s="6"/>
      <c r="B449" s="4"/>
      <c r="C449" s="4"/>
      <c r="D449" s="4"/>
      <c r="E449" s="4"/>
      <c r="F449" s="4"/>
      <c r="G449" s="4"/>
      <c r="H449" s="4"/>
    </row>
    <row r="450">
      <c r="A450" s="6"/>
      <c r="B450" s="4"/>
      <c r="C450" s="4"/>
      <c r="D450" s="4"/>
      <c r="E450" s="4"/>
      <c r="F450" s="4"/>
      <c r="G450" s="4"/>
      <c r="H450" s="4"/>
    </row>
    <row r="451">
      <c r="A451" s="6"/>
      <c r="B451" s="4"/>
      <c r="C451" s="4"/>
      <c r="D451" s="4"/>
      <c r="E451" s="4"/>
      <c r="F451" s="4"/>
      <c r="G451" s="4"/>
      <c r="H451" s="4"/>
    </row>
    <row r="452">
      <c r="A452" s="6"/>
      <c r="B452" s="4"/>
      <c r="C452" s="4"/>
      <c r="D452" s="4"/>
      <c r="E452" s="4"/>
      <c r="F452" s="4"/>
      <c r="G452" s="4"/>
      <c r="H452" s="4"/>
    </row>
    <row r="453">
      <c r="A453" s="6"/>
      <c r="B453" s="4"/>
      <c r="C453" s="4"/>
      <c r="D453" s="4"/>
      <c r="E453" s="4"/>
      <c r="F453" s="4"/>
      <c r="G453" s="4"/>
      <c r="H453" s="4"/>
    </row>
    <row r="454">
      <c r="A454" s="6"/>
      <c r="B454" s="4"/>
      <c r="C454" s="4"/>
      <c r="D454" s="4"/>
      <c r="E454" s="4"/>
      <c r="F454" s="4"/>
      <c r="G454" s="4"/>
      <c r="H454" s="4"/>
    </row>
    <row r="455">
      <c r="A455" s="6"/>
      <c r="B455" s="4"/>
      <c r="C455" s="4"/>
      <c r="D455" s="4"/>
      <c r="E455" s="4"/>
      <c r="F455" s="4"/>
      <c r="G455" s="4"/>
      <c r="H455" s="4"/>
    </row>
    <row r="456">
      <c r="A456" s="6"/>
      <c r="B456" s="4"/>
      <c r="C456" s="4"/>
      <c r="D456" s="4"/>
      <c r="E456" s="4"/>
      <c r="F456" s="4"/>
      <c r="G456" s="4"/>
      <c r="H456" s="4"/>
    </row>
    <row r="457">
      <c r="A457" s="6"/>
      <c r="B457" s="4"/>
      <c r="C457" s="4"/>
      <c r="D457" s="4"/>
      <c r="E457" s="4"/>
      <c r="F457" s="4"/>
      <c r="G457" s="4"/>
      <c r="H457" s="4"/>
    </row>
    <row r="458">
      <c r="A458" s="6"/>
      <c r="B458" s="4"/>
      <c r="C458" s="4"/>
      <c r="D458" s="4"/>
      <c r="E458" s="4"/>
      <c r="F458" s="4"/>
      <c r="G458" s="4"/>
      <c r="H458" s="4"/>
    </row>
    <row r="459">
      <c r="A459" s="6"/>
      <c r="B459" s="4"/>
      <c r="C459" s="4"/>
      <c r="D459" s="4"/>
      <c r="E459" s="4"/>
      <c r="F459" s="4"/>
      <c r="G459" s="4"/>
      <c r="H459" s="4"/>
    </row>
    <row r="460">
      <c r="A460" s="6"/>
      <c r="B460" s="4"/>
      <c r="C460" s="4"/>
      <c r="D460" s="4"/>
      <c r="E460" s="4"/>
      <c r="F460" s="4"/>
      <c r="G460" s="4"/>
      <c r="H460" s="4"/>
    </row>
    <row r="461">
      <c r="A461" s="6"/>
      <c r="B461" s="4"/>
      <c r="C461" s="4"/>
      <c r="D461" s="4"/>
      <c r="E461" s="4"/>
      <c r="F461" s="4"/>
      <c r="G461" s="4"/>
      <c r="H461" s="4"/>
    </row>
    <row r="462">
      <c r="A462" s="6"/>
      <c r="B462" s="4"/>
      <c r="C462" s="4"/>
      <c r="D462" s="4"/>
      <c r="E462" s="4"/>
      <c r="F462" s="4"/>
      <c r="G462" s="4"/>
      <c r="H462" s="4"/>
    </row>
    <row r="463">
      <c r="A463" s="6"/>
      <c r="B463" s="4"/>
      <c r="C463" s="4"/>
      <c r="D463" s="4"/>
      <c r="E463" s="4"/>
      <c r="F463" s="4"/>
      <c r="G463" s="4"/>
      <c r="H463" s="4"/>
    </row>
    <row r="464">
      <c r="A464" s="6"/>
      <c r="B464" s="4"/>
      <c r="C464" s="4"/>
      <c r="D464" s="4"/>
      <c r="E464" s="4"/>
      <c r="F464" s="4"/>
      <c r="G464" s="4"/>
      <c r="H464" s="4"/>
    </row>
    <row r="465">
      <c r="A465" s="6"/>
      <c r="B465" s="4"/>
      <c r="C465" s="4"/>
      <c r="D465" s="4"/>
      <c r="E465" s="4"/>
      <c r="F465" s="4"/>
      <c r="G465" s="4"/>
      <c r="H465" s="4"/>
    </row>
    <row r="466">
      <c r="A466" s="6"/>
      <c r="B466" s="4"/>
      <c r="C466" s="4"/>
      <c r="D466" s="4"/>
      <c r="E466" s="4"/>
      <c r="F466" s="4"/>
      <c r="G466" s="4"/>
      <c r="H466" s="4"/>
    </row>
    <row r="467">
      <c r="A467" s="6"/>
      <c r="B467" s="4"/>
      <c r="C467" s="4"/>
      <c r="D467" s="4"/>
      <c r="E467" s="4"/>
      <c r="F467" s="4"/>
      <c r="G467" s="4"/>
      <c r="H467" s="4"/>
    </row>
    <row r="468">
      <c r="A468" s="6"/>
      <c r="B468" s="4"/>
      <c r="C468" s="4"/>
      <c r="D468" s="4"/>
      <c r="E468" s="4"/>
      <c r="F468" s="4"/>
      <c r="G468" s="4"/>
      <c r="H468" s="4"/>
    </row>
    <row r="469">
      <c r="A469" s="6"/>
      <c r="B469" s="4"/>
      <c r="C469" s="4"/>
      <c r="D469" s="4"/>
      <c r="E469" s="4"/>
      <c r="F469" s="4"/>
      <c r="G469" s="4"/>
      <c r="H469" s="4"/>
    </row>
    <row r="470">
      <c r="A470" s="6"/>
      <c r="B470" s="4"/>
      <c r="C470" s="4"/>
      <c r="D470" s="4"/>
      <c r="E470" s="4"/>
      <c r="F470" s="4"/>
      <c r="G470" s="4"/>
      <c r="H470" s="4"/>
    </row>
    <row r="471">
      <c r="A471" s="6"/>
      <c r="B471" s="4"/>
      <c r="C471" s="4"/>
      <c r="D471" s="4"/>
      <c r="E471" s="4"/>
      <c r="F471" s="4"/>
      <c r="G471" s="4"/>
      <c r="H471" s="4"/>
    </row>
    <row r="472">
      <c r="A472" s="6"/>
      <c r="B472" s="4"/>
      <c r="C472" s="4"/>
      <c r="D472" s="4"/>
      <c r="E472" s="4"/>
      <c r="F472" s="4"/>
      <c r="G472" s="4"/>
      <c r="H472" s="4"/>
    </row>
    <row r="473">
      <c r="A473" s="6"/>
      <c r="B473" s="4"/>
      <c r="C473" s="4"/>
      <c r="D473" s="4"/>
      <c r="E473" s="4"/>
      <c r="F473" s="4"/>
      <c r="G473" s="4"/>
      <c r="H473" s="4"/>
    </row>
    <row r="474">
      <c r="A474" s="6"/>
      <c r="B474" s="4"/>
      <c r="C474" s="4"/>
      <c r="D474" s="4"/>
      <c r="E474" s="4"/>
      <c r="F474" s="4"/>
      <c r="G474" s="4"/>
      <c r="H474" s="4"/>
    </row>
    <row r="475">
      <c r="A475" s="6"/>
      <c r="B475" s="4"/>
      <c r="C475" s="4"/>
      <c r="D475" s="4"/>
      <c r="E475" s="4"/>
      <c r="F475" s="4"/>
      <c r="G475" s="4"/>
      <c r="H475" s="4"/>
    </row>
    <row r="476">
      <c r="A476" s="6"/>
      <c r="B476" s="4"/>
      <c r="C476" s="4"/>
      <c r="D476" s="4"/>
      <c r="E476" s="4"/>
      <c r="F476" s="4"/>
      <c r="G476" s="4"/>
      <c r="H476" s="4"/>
    </row>
    <row r="477">
      <c r="A477" s="6"/>
      <c r="B477" s="4"/>
      <c r="C477" s="4"/>
      <c r="D477" s="4"/>
      <c r="E477" s="4"/>
      <c r="F477" s="4"/>
      <c r="G477" s="4"/>
      <c r="H477" s="4"/>
    </row>
    <row r="478">
      <c r="A478" s="6"/>
      <c r="B478" s="4"/>
      <c r="C478" s="4"/>
      <c r="D478" s="4"/>
      <c r="E478" s="4"/>
      <c r="F478" s="4"/>
      <c r="G478" s="4"/>
      <c r="H478" s="4"/>
    </row>
    <row r="479">
      <c r="A479" s="6"/>
      <c r="B479" s="4"/>
      <c r="C479" s="4"/>
      <c r="D479" s="4"/>
      <c r="E479" s="4"/>
      <c r="F479" s="4"/>
      <c r="G479" s="4"/>
      <c r="H479" s="4"/>
    </row>
    <row r="480">
      <c r="A480" s="6"/>
      <c r="B480" s="4"/>
      <c r="C480" s="4"/>
      <c r="D480" s="4"/>
      <c r="E480" s="4"/>
      <c r="F480" s="4"/>
      <c r="G480" s="4"/>
      <c r="H480" s="4"/>
    </row>
    <row r="481">
      <c r="A481" s="6"/>
      <c r="B481" s="4"/>
      <c r="C481" s="4"/>
      <c r="D481" s="4"/>
      <c r="E481" s="4"/>
      <c r="F481" s="4"/>
      <c r="G481" s="4"/>
      <c r="H481" s="4"/>
    </row>
    <row r="482">
      <c r="A482" s="6"/>
      <c r="B482" s="4"/>
      <c r="C482" s="4"/>
      <c r="D482" s="4"/>
      <c r="E482" s="4"/>
      <c r="F482" s="4"/>
      <c r="G482" s="4"/>
      <c r="H482" s="4"/>
    </row>
    <row r="483">
      <c r="A483" s="6"/>
      <c r="B483" s="4"/>
      <c r="C483" s="4"/>
      <c r="D483" s="4"/>
      <c r="E483" s="4"/>
      <c r="F483" s="4"/>
      <c r="G483" s="4"/>
      <c r="H483" s="4"/>
    </row>
    <row r="484">
      <c r="A484" s="6"/>
      <c r="B484" s="4"/>
      <c r="C484" s="4"/>
      <c r="D484" s="4"/>
      <c r="E484" s="4"/>
      <c r="F484" s="4"/>
      <c r="G484" s="4"/>
      <c r="H484" s="4"/>
    </row>
    <row r="485">
      <c r="A485" s="6"/>
      <c r="B485" s="4"/>
      <c r="C485" s="4"/>
      <c r="D485" s="4"/>
      <c r="E485" s="4"/>
      <c r="F485" s="4"/>
      <c r="G485" s="4"/>
      <c r="H485" s="4"/>
    </row>
    <row r="486">
      <c r="A486" s="6"/>
      <c r="B486" s="4"/>
      <c r="C486" s="4"/>
      <c r="D486" s="4"/>
      <c r="E486" s="4"/>
      <c r="F486" s="4"/>
      <c r="G486" s="4"/>
      <c r="H486" s="4"/>
    </row>
    <row r="487">
      <c r="A487" s="6"/>
      <c r="B487" s="4"/>
      <c r="C487" s="4"/>
      <c r="D487" s="4"/>
      <c r="E487" s="4"/>
      <c r="F487" s="4"/>
      <c r="G487" s="4"/>
      <c r="H487" s="4"/>
    </row>
    <row r="488">
      <c r="A488" s="6"/>
      <c r="B488" s="4"/>
      <c r="C488" s="4"/>
      <c r="D488" s="4"/>
      <c r="E488" s="4"/>
      <c r="F488" s="4"/>
      <c r="G488" s="4"/>
      <c r="H488" s="4"/>
    </row>
    <row r="489">
      <c r="A489" s="6"/>
      <c r="B489" s="4"/>
      <c r="C489" s="4"/>
      <c r="D489" s="4"/>
      <c r="E489" s="4"/>
      <c r="F489" s="4"/>
      <c r="G489" s="4"/>
      <c r="H489" s="4"/>
    </row>
    <row r="490">
      <c r="A490" s="6"/>
      <c r="B490" s="4"/>
      <c r="C490" s="4"/>
      <c r="D490" s="4"/>
      <c r="E490" s="4"/>
      <c r="F490" s="4"/>
      <c r="G490" s="4"/>
      <c r="H490" s="4"/>
    </row>
    <row r="491">
      <c r="A491" s="6"/>
      <c r="B491" s="4"/>
      <c r="C491" s="4"/>
      <c r="D491" s="4"/>
      <c r="E491" s="4"/>
      <c r="F491" s="4"/>
      <c r="G491" s="4"/>
      <c r="H491" s="4"/>
    </row>
    <row r="492">
      <c r="A492" s="6"/>
      <c r="B492" s="4"/>
      <c r="C492" s="4"/>
      <c r="D492" s="4"/>
      <c r="E492" s="4"/>
      <c r="F492" s="4"/>
      <c r="G492" s="4"/>
      <c r="H492" s="4"/>
    </row>
    <row r="493">
      <c r="A493" s="6"/>
      <c r="B493" s="4"/>
      <c r="C493" s="4"/>
      <c r="D493" s="4"/>
      <c r="E493" s="4"/>
      <c r="F493" s="4"/>
      <c r="G493" s="4"/>
      <c r="H493" s="4"/>
    </row>
    <row r="494">
      <c r="A494" s="6"/>
      <c r="B494" s="4"/>
      <c r="C494" s="4"/>
      <c r="D494" s="4"/>
      <c r="E494" s="4"/>
      <c r="F494" s="4"/>
      <c r="G494" s="4"/>
      <c r="H494" s="4"/>
    </row>
    <row r="495">
      <c r="A495" s="6"/>
      <c r="B495" s="4"/>
      <c r="C495" s="4"/>
      <c r="D495" s="4"/>
      <c r="E495" s="4"/>
      <c r="F495" s="4"/>
      <c r="G495" s="4"/>
      <c r="H495" s="4"/>
    </row>
    <row r="496">
      <c r="A496" s="6"/>
      <c r="B496" s="4"/>
      <c r="C496" s="4"/>
      <c r="D496" s="4"/>
      <c r="E496" s="4"/>
      <c r="F496" s="4"/>
      <c r="G496" s="4"/>
      <c r="H496" s="4"/>
    </row>
    <row r="497">
      <c r="A497" s="6"/>
      <c r="B497" s="4"/>
      <c r="C497" s="4"/>
      <c r="D497" s="4"/>
      <c r="E497" s="4"/>
      <c r="F497" s="4"/>
      <c r="G497" s="4"/>
      <c r="H497" s="4"/>
    </row>
    <row r="498">
      <c r="A498" s="6"/>
      <c r="B498" s="4"/>
      <c r="C498" s="4"/>
      <c r="D498" s="4"/>
      <c r="E498" s="4"/>
      <c r="F498" s="4"/>
      <c r="G498" s="4"/>
      <c r="H498" s="4"/>
    </row>
    <row r="499">
      <c r="A499" s="6"/>
      <c r="B499" s="4"/>
      <c r="C499" s="4"/>
      <c r="D499" s="4"/>
      <c r="E499" s="4"/>
      <c r="F499" s="4"/>
      <c r="G499" s="4"/>
      <c r="H499" s="4"/>
    </row>
    <row r="500">
      <c r="A500" s="6"/>
      <c r="B500" s="4"/>
      <c r="C500" s="4"/>
      <c r="D500" s="4"/>
      <c r="E500" s="4"/>
      <c r="F500" s="4"/>
      <c r="G500" s="4"/>
      <c r="H500" s="4"/>
    </row>
    <row r="501">
      <c r="A501" s="6"/>
      <c r="B501" s="4"/>
      <c r="C501" s="4"/>
      <c r="D501" s="4"/>
      <c r="E501" s="4"/>
      <c r="F501" s="4"/>
      <c r="G501" s="4"/>
      <c r="H501" s="4"/>
    </row>
    <row r="502">
      <c r="A502" s="6"/>
      <c r="B502" s="4"/>
      <c r="C502" s="4"/>
      <c r="D502" s="4"/>
      <c r="E502" s="4"/>
      <c r="F502" s="4"/>
      <c r="G502" s="4"/>
      <c r="H502" s="4"/>
    </row>
    <row r="503">
      <c r="A503" s="6"/>
      <c r="B503" s="4"/>
      <c r="C503" s="4"/>
      <c r="D503" s="4"/>
      <c r="E503" s="4"/>
      <c r="F503" s="4"/>
      <c r="G503" s="4"/>
      <c r="H503" s="4"/>
    </row>
    <row r="504">
      <c r="A504" s="6"/>
      <c r="B504" s="4"/>
      <c r="C504" s="4"/>
      <c r="D504" s="4"/>
      <c r="E504" s="4"/>
      <c r="F504" s="4"/>
      <c r="G504" s="4"/>
      <c r="H504" s="4"/>
    </row>
    <row r="505">
      <c r="A505" s="6"/>
      <c r="B505" s="4"/>
      <c r="C505" s="4"/>
      <c r="D505" s="4"/>
      <c r="E505" s="4"/>
      <c r="F505" s="4"/>
      <c r="G505" s="4"/>
      <c r="H505" s="4"/>
    </row>
    <row r="506">
      <c r="A506" s="6"/>
      <c r="B506" s="4"/>
      <c r="C506" s="4"/>
      <c r="D506" s="4"/>
      <c r="E506" s="4"/>
      <c r="F506" s="4"/>
      <c r="G506" s="4"/>
      <c r="H506" s="4"/>
    </row>
    <row r="507">
      <c r="A507" s="6"/>
      <c r="B507" s="4"/>
      <c r="C507" s="4"/>
      <c r="D507" s="4"/>
      <c r="E507" s="4"/>
      <c r="F507" s="4"/>
      <c r="G507" s="4"/>
      <c r="H507" s="4"/>
    </row>
    <row r="508">
      <c r="A508" s="6"/>
      <c r="B508" s="4"/>
      <c r="C508" s="4"/>
      <c r="D508" s="4"/>
      <c r="E508" s="4"/>
      <c r="F508" s="4"/>
      <c r="G508" s="4"/>
      <c r="H508" s="4"/>
    </row>
    <row r="509">
      <c r="A509" s="6"/>
      <c r="B509" s="4"/>
      <c r="C509" s="4"/>
      <c r="D509" s="4"/>
      <c r="E509" s="4"/>
      <c r="F509" s="4"/>
      <c r="G509" s="4"/>
      <c r="H509" s="4"/>
    </row>
    <row r="510">
      <c r="A510" s="6"/>
      <c r="B510" s="4"/>
      <c r="C510" s="4"/>
      <c r="D510" s="4"/>
      <c r="E510" s="4"/>
      <c r="F510" s="4"/>
      <c r="G510" s="4"/>
      <c r="H510" s="4"/>
    </row>
    <row r="511">
      <c r="A511" s="6"/>
      <c r="B511" s="4"/>
      <c r="C511" s="4"/>
      <c r="D511" s="4"/>
      <c r="E511" s="4"/>
      <c r="F511" s="4"/>
      <c r="G511" s="4"/>
      <c r="H511" s="4"/>
    </row>
    <row r="512">
      <c r="A512" s="6"/>
      <c r="B512" s="4"/>
      <c r="C512" s="4"/>
      <c r="D512" s="4"/>
      <c r="E512" s="4"/>
      <c r="F512" s="4"/>
      <c r="G512" s="4"/>
      <c r="H512" s="4"/>
    </row>
    <row r="513">
      <c r="A513" s="6"/>
      <c r="B513" s="4"/>
      <c r="C513" s="4"/>
      <c r="D513" s="4"/>
      <c r="E513" s="4"/>
      <c r="F513" s="4"/>
      <c r="G513" s="4"/>
      <c r="H513" s="4"/>
    </row>
    <row r="514">
      <c r="A514" s="6"/>
      <c r="B514" s="4"/>
      <c r="C514" s="4"/>
      <c r="D514" s="4"/>
      <c r="E514" s="4"/>
      <c r="F514" s="4"/>
      <c r="G514" s="4"/>
      <c r="H514" s="4"/>
    </row>
    <row r="515">
      <c r="A515" s="6"/>
      <c r="B515" s="4"/>
      <c r="C515" s="4"/>
      <c r="D515" s="4"/>
      <c r="E515" s="4"/>
      <c r="F515" s="4"/>
      <c r="G515" s="4"/>
      <c r="H515" s="4"/>
    </row>
    <row r="516">
      <c r="A516" s="6"/>
      <c r="B516" s="4"/>
      <c r="C516" s="4"/>
      <c r="D516" s="4"/>
      <c r="E516" s="4"/>
      <c r="F516" s="4"/>
      <c r="G516" s="4"/>
      <c r="H516" s="4"/>
    </row>
    <row r="517">
      <c r="A517" s="6"/>
      <c r="B517" s="4"/>
      <c r="C517" s="4"/>
      <c r="D517" s="4"/>
      <c r="E517" s="4"/>
      <c r="F517" s="4"/>
      <c r="G517" s="4"/>
      <c r="H517" s="4"/>
    </row>
    <row r="518">
      <c r="A518" s="6"/>
      <c r="B518" s="4"/>
      <c r="C518" s="4"/>
      <c r="D518" s="4"/>
      <c r="E518" s="4"/>
      <c r="F518" s="4"/>
      <c r="G518" s="4"/>
      <c r="H518" s="4"/>
    </row>
    <row r="519">
      <c r="A519" s="6"/>
      <c r="B519" s="4"/>
      <c r="C519" s="4"/>
      <c r="D519" s="4"/>
      <c r="E519" s="4"/>
      <c r="F519" s="4"/>
      <c r="G519" s="4"/>
      <c r="H519" s="4"/>
    </row>
    <row r="520">
      <c r="A520" s="6"/>
      <c r="B520" s="4"/>
      <c r="C520" s="4"/>
      <c r="D520" s="4"/>
      <c r="E520" s="4"/>
      <c r="F520" s="4"/>
      <c r="G520" s="4"/>
      <c r="H520" s="4"/>
    </row>
    <row r="521">
      <c r="A521" s="6"/>
      <c r="B521" s="4"/>
      <c r="C521" s="4"/>
      <c r="D521" s="4"/>
      <c r="E521" s="4"/>
      <c r="F521" s="4"/>
      <c r="G521" s="4"/>
      <c r="H521" s="4"/>
    </row>
    <row r="522">
      <c r="A522" s="6"/>
      <c r="B522" s="4"/>
      <c r="C522" s="4"/>
      <c r="D522" s="4"/>
      <c r="E522" s="4"/>
      <c r="F522" s="4"/>
      <c r="G522" s="4"/>
      <c r="H522" s="4"/>
    </row>
    <row r="523">
      <c r="A523" s="6"/>
      <c r="B523" s="4"/>
      <c r="C523" s="4"/>
      <c r="D523" s="4"/>
      <c r="E523" s="4"/>
      <c r="F523" s="4"/>
      <c r="G523" s="4"/>
      <c r="H523" s="4"/>
    </row>
    <row r="524">
      <c r="A524" s="6"/>
      <c r="B524" s="4"/>
      <c r="C524" s="4"/>
      <c r="D524" s="4"/>
      <c r="E524" s="4"/>
      <c r="F524" s="4"/>
      <c r="G524" s="4"/>
      <c r="H524" s="4"/>
    </row>
    <row r="525">
      <c r="A525" s="6"/>
      <c r="B525" s="4"/>
      <c r="C525" s="4"/>
      <c r="D525" s="4"/>
      <c r="E525" s="4"/>
      <c r="F525" s="4"/>
      <c r="G525" s="4"/>
      <c r="H525" s="4"/>
    </row>
    <row r="526">
      <c r="A526" s="6"/>
      <c r="B526" s="4"/>
      <c r="C526" s="4"/>
      <c r="D526" s="4"/>
      <c r="E526" s="4"/>
      <c r="F526" s="4"/>
      <c r="G526" s="4"/>
      <c r="H526" s="4"/>
    </row>
    <row r="527">
      <c r="A527" s="6"/>
      <c r="B527" s="4"/>
      <c r="C527" s="4"/>
      <c r="D527" s="4"/>
      <c r="E527" s="4"/>
      <c r="F527" s="4"/>
      <c r="G527" s="4"/>
      <c r="H527" s="4"/>
    </row>
    <row r="528">
      <c r="A528" s="6"/>
      <c r="B528" s="4"/>
      <c r="C528" s="4"/>
      <c r="D528" s="4"/>
      <c r="E528" s="4"/>
      <c r="F528" s="4"/>
      <c r="G528" s="4"/>
      <c r="H528" s="4"/>
    </row>
    <row r="529">
      <c r="A529" s="6"/>
      <c r="B529" s="4"/>
      <c r="C529" s="4"/>
      <c r="D529" s="4"/>
      <c r="E529" s="4"/>
      <c r="F529" s="4"/>
      <c r="G529" s="4"/>
      <c r="H529" s="4"/>
    </row>
    <row r="530">
      <c r="A530" s="6"/>
      <c r="B530" s="4"/>
      <c r="C530" s="4"/>
      <c r="D530" s="4"/>
      <c r="E530" s="4"/>
      <c r="F530" s="4"/>
      <c r="G530" s="4"/>
      <c r="H530" s="4"/>
    </row>
    <row r="531">
      <c r="A531" s="6"/>
      <c r="B531" s="4"/>
      <c r="C531" s="4"/>
      <c r="D531" s="4"/>
      <c r="E531" s="4"/>
      <c r="F531" s="4"/>
      <c r="G531" s="4"/>
      <c r="H531" s="4"/>
    </row>
    <row r="532">
      <c r="A532" s="6"/>
      <c r="B532" s="4"/>
      <c r="C532" s="4"/>
      <c r="D532" s="4"/>
      <c r="E532" s="4"/>
      <c r="F532" s="4"/>
      <c r="G532" s="4"/>
      <c r="H532" s="4"/>
    </row>
    <row r="533">
      <c r="A533" s="6"/>
      <c r="B533" s="4"/>
      <c r="C533" s="4"/>
      <c r="D533" s="4"/>
      <c r="E533" s="4"/>
      <c r="F533" s="4"/>
      <c r="G533" s="4"/>
      <c r="H533" s="4"/>
    </row>
    <row r="534">
      <c r="A534" s="6"/>
      <c r="B534" s="4"/>
      <c r="C534" s="4"/>
      <c r="D534" s="4"/>
      <c r="E534" s="4"/>
      <c r="F534" s="4"/>
      <c r="G534" s="4"/>
      <c r="H534" s="4"/>
    </row>
    <row r="535">
      <c r="A535" s="6"/>
      <c r="B535" s="4"/>
      <c r="C535" s="4"/>
      <c r="D535" s="4"/>
      <c r="E535" s="4"/>
      <c r="F535" s="4"/>
      <c r="G535" s="4"/>
      <c r="H535" s="4"/>
    </row>
    <row r="536">
      <c r="A536" s="6"/>
      <c r="B536" s="4"/>
      <c r="C536" s="4"/>
      <c r="D536" s="4"/>
      <c r="E536" s="4"/>
      <c r="F536" s="4"/>
      <c r="G536" s="4"/>
      <c r="H536" s="4"/>
    </row>
    <row r="537">
      <c r="A537" s="6"/>
      <c r="B537" s="4"/>
      <c r="C537" s="4"/>
      <c r="D537" s="4"/>
      <c r="E537" s="4"/>
      <c r="F537" s="4"/>
      <c r="G537" s="4"/>
      <c r="H537" s="4"/>
    </row>
    <row r="538">
      <c r="A538" s="6"/>
      <c r="B538" s="4"/>
      <c r="C538" s="4"/>
      <c r="D538" s="4"/>
      <c r="E538" s="4"/>
      <c r="F538" s="4"/>
      <c r="G538" s="4"/>
      <c r="H538" s="4"/>
    </row>
    <row r="539">
      <c r="A539" s="6"/>
      <c r="B539" s="4"/>
      <c r="C539" s="4"/>
      <c r="D539" s="4"/>
      <c r="E539" s="4"/>
      <c r="F539" s="4"/>
      <c r="G539" s="4"/>
      <c r="H539" s="4"/>
    </row>
    <row r="540">
      <c r="A540" s="6"/>
      <c r="B540" s="4"/>
      <c r="C540" s="4"/>
      <c r="D540" s="4"/>
      <c r="E540" s="4"/>
      <c r="F540" s="4"/>
      <c r="G540" s="4"/>
      <c r="H540" s="4"/>
    </row>
    <row r="541">
      <c r="A541" s="6"/>
      <c r="B541" s="4"/>
      <c r="C541" s="4"/>
      <c r="D541" s="4"/>
      <c r="E541" s="4"/>
      <c r="F541" s="4"/>
      <c r="G541" s="4"/>
      <c r="H541" s="4"/>
    </row>
    <row r="542">
      <c r="A542" s="6"/>
      <c r="B542" s="4"/>
      <c r="C542" s="4"/>
      <c r="D542" s="4"/>
      <c r="E542" s="4"/>
      <c r="F542" s="4"/>
      <c r="G542" s="4"/>
      <c r="H542" s="4"/>
    </row>
    <row r="543">
      <c r="A543" s="6"/>
      <c r="B543" s="4"/>
      <c r="C543" s="4"/>
      <c r="D543" s="4"/>
      <c r="E543" s="4"/>
      <c r="F543" s="4"/>
      <c r="G543" s="4"/>
      <c r="H543" s="4"/>
    </row>
    <row r="544">
      <c r="A544" s="6"/>
      <c r="B544" s="4"/>
      <c r="C544" s="4"/>
      <c r="D544" s="4"/>
      <c r="E544" s="4"/>
      <c r="F544" s="4"/>
      <c r="G544" s="4"/>
      <c r="H544" s="4"/>
    </row>
    <row r="545">
      <c r="A545" s="6"/>
      <c r="B545" s="4"/>
      <c r="C545" s="4"/>
      <c r="D545" s="4"/>
      <c r="E545" s="4"/>
      <c r="F545" s="4"/>
      <c r="G545" s="4"/>
      <c r="H545" s="4"/>
    </row>
    <row r="546">
      <c r="A546" s="6"/>
      <c r="B546" s="4"/>
      <c r="C546" s="4"/>
      <c r="D546" s="4"/>
      <c r="E546" s="4"/>
      <c r="F546" s="4"/>
      <c r="G546" s="4"/>
      <c r="H546" s="4"/>
    </row>
    <row r="547">
      <c r="A547" s="6"/>
      <c r="B547" s="4"/>
      <c r="C547" s="4"/>
      <c r="D547" s="4"/>
      <c r="E547" s="4"/>
      <c r="F547" s="4"/>
      <c r="G547" s="4"/>
      <c r="H547" s="4"/>
    </row>
    <row r="548">
      <c r="A548" s="6"/>
      <c r="B548" s="4"/>
      <c r="C548" s="4"/>
      <c r="D548" s="4"/>
      <c r="E548" s="4"/>
      <c r="F548" s="4"/>
      <c r="G548" s="4"/>
      <c r="H548" s="4"/>
    </row>
    <row r="549">
      <c r="A549" s="6"/>
      <c r="B549" s="4"/>
      <c r="C549" s="4"/>
      <c r="D549" s="4"/>
      <c r="E549" s="4"/>
      <c r="F549" s="4"/>
      <c r="G549" s="4"/>
      <c r="H549" s="4"/>
    </row>
    <row r="550">
      <c r="A550" s="6"/>
      <c r="B550" s="4"/>
      <c r="C550" s="4"/>
      <c r="D550" s="4"/>
      <c r="E550" s="4"/>
      <c r="F550" s="4"/>
      <c r="G550" s="4"/>
      <c r="H550" s="4"/>
    </row>
    <row r="551">
      <c r="A551" s="6"/>
      <c r="B551" s="4"/>
      <c r="C551" s="4"/>
      <c r="D551" s="4"/>
      <c r="E551" s="4"/>
      <c r="F551" s="4"/>
      <c r="G551" s="4"/>
      <c r="H551" s="4"/>
    </row>
    <row r="552">
      <c r="A552" s="6"/>
      <c r="B552" s="4"/>
      <c r="C552" s="4"/>
      <c r="D552" s="4"/>
      <c r="E552" s="4"/>
      <c r="F552" s="4"/>
      <c r="G552" s="4"/>
      <c r="H552" s="4"/>
    </row>
    <row r="553">
      <c r="A553" s="6"/>
      <c r="B553" s="4"/>
      <c r="C553" s="4"/>
      <c r="D553" s="4"/>
      <c r="E553" s="4"/>
      <c r="F553" s="4"/>
      <c r="G553" s="4"/>
      <c r="H553" s="4"/>
    </row>
    <row r="554">
      <c r="A554" s="6"/>
      <c r="B554" s="4"/>
      <c r="C554" s="4"/>
      <c r="D554" s="4"/>
      <c r="E554" s="4"/>
      <c r="F554" s="4"/>
      <c r="G554" s="4"/>
      <c r="H554" s="4"/>
    </row>
    <row r="555">
      <c r="A555" s="6"/>
      <c r="B555" s="4"/>
      <c r="C555" s="4"/>
      <c r="D555" s="4"/>
      <c r="E555" s="4"/>
      <c r="F555" s="4"/>
      <c r="G555" s="4"/>
      <c r="H555" s="4"/>
    </row>
    <row r="556">
      <c r="A556" s="6"/>
      <c r="B556" s="4"/>
      <c r="C556" s="4"/>
      <c r="D556" s="4"/>
      <c r="E556" s="4"/>
      <c r="F556" s="4"/>
      <c r="G556" s="4"/>
      <c r="H556" s="4"/>
    </row>
    <row r="557">
      <c r="A557" s="6"/>
      <c r="B557" s="4"/>
      <c r="C557" s="4"/>
      <c r="D557" s="4"/>
      <c r="E557" s="4"/>
      <c r="F557" s="4"/>
      <c r="G557" s="4"/>
      <c r="H557" s="4"/>
    </row>
    <row r="558">
      <c r="A558" s="6"/>
      <c r="B558" s="4"/>
      <c r="C558" s="4"/>
      <c r="D558" s="4"/>
      <c r="E558" s="4"/>
      <c r="F558" s="4"/>
      <c r="G558" s="4"/>
      <c r="H558" s="4"/>
    </row>
    <row r="559">
      <c r="A559" s="6"/>
      <c r="B559" s="4"/>
      <c r="C559" s="4"/>
      <c r="D559" s="4"/>
      <c r="E559" s="4"/>
      <c r="F559" s="4"/>
      <c r="G559" s="4"/>
      <c r="H559" s="4"/>
    </row>
    <row r="560">
      <c r="A560" s="6"/>
      <c r="B560" s="4"/>
      <c r="C560" s="4"/>
      <c r="D560" s="4"/>
      <c r="E560" s="4"/>
      <c r="F560" s="4"/>
      <c r="G560" s="4"/>
      <c r="H560" s="4"/>
    </row>
    <row r="561">
      <c r="A561" s="6"/>
      <c r="B561" s="4"/>
      <c r="C561" s="4"/>
      <c r="D561" s="4"/>
      <c r="E561" s="4"/>
      <c r="F561" s="4"/>
      <c r="G561" s="4"/>
      <c r="H561" s="4"/>
    </row>
    <row r="562">
      <c r="A562" s="6"/>
      <c r="B562" s="4"/>
      <c r="C562" s="4"/>
      <c r="D562" s="4"/>
      <c r="E562" s="4"/>
      <c r="F562" s="4"/>
      <c r="G562" s="4"/>
      <c r="H562" s="4"/>
    </row>
    <row r="563">
      <c r="A563" s="6"/>
      <c r="B563" s="4"/>
      <c r="C563" s="4"/>
      <c r="D563" s="4"/>
      <c r="E563" s="4"/>
      <c r="F563" s="4"/>
      <c r="G563" s="4"/>
      <c r="H563" s="4"/>
    </row>
    <row r="564">
      <c r="A564" s="6"/>
      <c r="B564" s="4"/>
      <c r="C564" s="4"/>
      <c r="D564" s="4"/>
      <c r="E564" s="4"/>
      <c r="F564" s="4"/>
      <c r="G564" s="4"/>
      <c r="H564" s="4"/>
    </row>
    <row r="565">
      <c r="A565" s="6"/>
      <c r="B565" s="4"/>
      <c r="C565" s="4"/>
      <c r="D565" s="4"/>
      <c r="E565" s="4"/>
      <c r="F565" s="4"/>
      <c r="G565" s="4"/>
      <c r="H565" s="4"/>
    </row>
    <row r="566">
      <c r="A566" s="6"/>
      <c r="B566" s="4"/>
      <c r="C566" s="4"/>
      <c r="D566" s="4"/>
      <c r="E566" s="4"/>
      <c r="F566" s="4"/>
      <c r="G566" s="4"/>
      <c r="H566" s="4"/>
    </row>
    <row r="567">
      <c r="A567" s="6"/>
      <c r="B567" s="4"/>
      <c r="C567" s="4"/>
      <c r="D567" s="4"/>
      <c r="E567" s="4"/>
      <c r="F567" s="4"/>
      <c r="G567" s="4"/>
      <c r="H567" s="4"/>
    </row>
    <row r="568">
      <c r="A568" s="6"/>
      <c r="B568" s="4"/>
      <c r="C568" s="4"/>
      <c r="D568" s="4"/>
      <c r="E568" s="4"/>
      <c r="F568" s="4"/>
      <c r="G568" s="4"/>
      <c r="H568" s="4"/>
    </row>
    <row r="569">
      <c r="A569" s="6"/>
      <c r="B569" s="4"/>
      <c r="C569" s="4"/>
      <c r="D569" s="4"/>
      <c r="E569" s="4"/>
      <c r="F569" s="4"/>
      <c r="G569" s="4"/>
      <c r="H569" s="4"/>
    </row>
    <row r="570">
      <c r="A570" s="6"/>
      <c r="B570" s="4"/>
      <c r="C570" s="4"/>
      <c r="D570" s="4"/>
      <c r="E570" s="4"/>
      <c r="F570" s="4"/>
      <c r="G570" s="4"/>
      <c r="H570" s="4"/>
    </row>
    <row r="571">
      <c r="A571" s="6"/>
      <c r="B571" s="4"/>
      <c r="C571" s="4"/>
      <c r="D571" s="4"/>
      <c r="E571" s="4"/>
      <c r="F571" s="4"/>
      <c r="G571" s="4"/>
      <c r="H571" s="4"/>
    </row>
    <row r="572">
      <c r="A572" s="6"/>
      <c r="B572" s="4"/>
      <c r="C572" s="4"/>
      <c r="D572" s="4"/>
      <c r="E572" s="4"/>
      <c r="F572" s="4"/>
      <c r="G572" s="4"/>
      <c r="H572" s="4"/>
    </row>
    <row r="573">
      <c r="A573" s="6"/>
      <c r="B573" s="4"/>
      <c r="C573" s="4"/>
      <c r="D573" s="4"/>
      <c r="E573" s="4"/>
      <c r="F573" s="4"/>
      <c r="G573" s="4"/>
      <c r="H573" s="4"/>
    </row>
    <row r="574">
      <c r="A574" s="6"/>
      <c r="B574" s="4"/>
      <c r="C574" s="4"/>
      <c r="D574" s="4"/>
      <c r="E574" s="4"/>
      <c r="F574" s="4"/>
      <c r="G574" s="4"/>
      <c r="H574" s="4"/>
    </row>
    <row r="575">
      <c r="A575" s="6"/>
      <c r="B575" s="4"/>
      <c r="C575" s="4"/>
      <c r="D575" s="4"/>
      <c r="E575" s="4"/>
      <c r="F575" s="4"/>
      <c r="G575" s="4"/>
      <c r="H575" s="4"/>
    </row>
    <row r="576">
      <c r="A576" s="6"/>
      <c r="B576" s="4"/>
      <c r="C576" s="4"/>
      <c r="D576" s="4"/>
      <c r="E576" s="4"/>
      <c r="F576" s="4"/>
      <c r="G576" s="4"/>
      <c r="H576" s="4"/>
    </row>
    <row r="577">
      <c r="A577" s="6"/>
      <c r="B577" s="4"/>
      <c r="C577" s="4"/>
      <c r="D577" s="4"/>
      <c r="E577" s="4"/>
      <c r="F577" s="4"/>
      <c r="G577" s="4"/>
      <c r="H577" s="4"/>
    </row>
    <row r="578">
      <c r="A578" s="6"/>
      <c r="B578" s="4"/>
      <c r="C578" s="4"/>
      <c r="D578" s="4"/>
      <c r="E578" s="4"/>
      <c r="F578" s="4"/>
      <c r="G578" s="4"/>
      <c r="H578" s="4"/>
    </row>
    <row r="579">
      <c r="A579" s="6"/>
      <c r="B579" s="4"/>
      <c r="C579" s="4"/>
      <c r="D579" s="4"/>
      <c r="E579" s="4"/>
      <c r="F579" s="4"/>
      <c r="G579" s="4"/>
      <c r="H579" s="4"/>
    </row>
    <row r="580">
      <c r="A580" s="6"/>
      <c r="B580" s="4"/>
      <c r="C580" s="4"/>
      <c r="D580" s="4"/>
      <c r="E580" s="4"/>
      <c r="F580" s="4"/>
      <c r="G580" s="4"/>
      <c r="H580" s="4"/>
    </row>
    <row r="581">
      <c r="A581" s="6"/>
      <c r="B581" s="4"/>
      <c r="C581" s="4"/>
      <c r="D581" s="4"/>
      <c r="E581" s="4"/>
      <c r="F581" s="4"/>
      <c r="G581" s="4"/>
      <c r="H581" s="4"/>
    </row>
    <row r="582">
      <c r="A582" s="6"/>
      <c r="B582" s="4"/>
      <c r="C582" s="4"/>
      <c r="D582" s="4"/>
      <c r="E582" s="4"/>
      <c r="F582" s="4"/>
      <c r="G582" s="4"/>
      <c r="H582" s="4"/>
    </row>
    <row r="583">
      <c r="A583" s="6"/>
      <c r="B583" s="4"/>
      <c r="C583" s="4"/>
      <c r="D583" s="4"/>
      <c r="E583" s="4"/>
      <c r="F583" s="4"/>
      <c r="G583" s="4"/>
      <c r="H583" s="4"/>
    </row>
    <row r="584">
      <c r="A584" s="6"/>
      <c r="B584" s="4"/>
      <c r="C584" s="4"/>
      <c r="D584" s="4"/>
      <c r="E584" s="4"/>
      <c r="F584" s="4"/>
      <c r="G584" s="4"/>
      <c r="H584" s="4"/>
    </row>
    <row r="585">
      <c r="A585" s="6"/>
      <c r="B585" s="4"/>
      <c r="C585" s="4"/>
      <c r="D585" s="4"/>
      <c r="E585" s="4"/>
      <c r="F585" s="4"/>
      <c r="G585" s="4"/>
      <c r="H585" s="4"/>
    </row>
    <row r="586">
      <c r="A586" s="6"/>
      <c r="B586" s="4"/>
      <c r="C586" s="4"/>
      <c r="D586" s="4"/>
      <c r="E586" s="4"/>
      <c r="F586" s="4"/>
      <c r="G586" s="4"/>
      <c r="H586" s="4"/>
    </row>
    <row r="587">
      <c r="A587" s="6"/>
      <c r="B587" s="4"/>
      <c r="C587" s="4"/>
      <c r="D587" s="4"/>
      <c r="E587" s="4"/>
      <c r="F587" s="4"/>
      <c r="G587" s="4"/>
      <c r="H587" s="4"/>
    </row>
    <row r="588">
      <c r="A588" s="6"/>
      <c r="B588" s="4"/>
      <c r="C588" s="4"/>
      <c r="D588" s="4"/>
      <c r="E588" s="4"/>
      <c r="F588" s="4"/>
      <c r="G588" s="4"/>
      <c r="H588" s="4"/>
    </row>
    <row r="589">
      <c r="A589" s="6"/>
      <c r="B589" s="4"/>
      <c r="C589" s="4"/>
      <c r="D589" s="4"/>
      <c r="E589" s="4"/>
      <c r="F589" s="4"/>
      <c r="G589" s="4"/>
      <c r="H589" s="4"/>
    </row>
    <row r="590">
      <c r="A590" s="6"/>
      <c r="B590" s="4"/>
      <c r="C590" s="4"/>
      <c r="D590" s="4"/>
      <c r="E590" s="4"/>
      <c r="F590" s="4"/>
      <c r="G590" s="4"/>
      <c r="H590" s="4"/>
    </row>
    <row r="591">
      <c r="A591" s="6"/>
      <c r="B591" s="4"/>
      <c r="C591" s="4"/>
      <c r="D591" s="4"/>
      <c r="E591" s="4"/>
      <c r="F591" s="4"/>
      <c r="G591" s="4"/>
      <c r="H591" s="4"/>
    </row>
    <row r="592">
      <c r="A592" s="6"/>
      <c r="B592" s="4"/>
      <c r="C592" s="4"/>
      <c r="D592" s="4"/>
      <c r="E592" s="4"/>
      <c r="F592" s="4"/>
      <c r="G592" s="4"/>
      <c r="H592" s="4"/>
    </row>
    <row r="593">
      <c r="A593" s="6"/>
      <c r="B593" s="4"/>
      <c r="C593" s="4"/>
      <c r="D593" s="4"/>
      <c r="E593" s="4"/>
      <c r="F593" s="4"/>
      <c r="G593" s="4"/>
      <c r="H593" s="4"/>
    </row>
    <row r="594">
      <c r="A594" s="6"/>
      <c r="B594" s="4"/>
      <c r="C594" s="4"/>
      <c r="D594" s="4"/>
      <c r="E594" s="4"/>
      <c r="F594" s="4"/>
      <c r="G594" s="4"/>
      <c r="H594" s="4"/>
    </row>
    <row r="595">
      <c r="A595" s="6"/>
      <c r="B595" s="4"/>
      <c r="C595" s="4"/>
      <c r="D595" s="4"/>
      <c r="E595" s="4"/>
      <c r="F595" s="4"/>
      <c r="G595" s="4"/>
      <c r="H595" s="4"/>
    </row>
    <row r="596">
      <c r="A596" s="6"/>
      <c r="B596" s="4"/>
      <c r="C596" s="4"/>
      <c r="D596" s="4"/>
      <c r="E596" s="4"/>
      <c r="F596" s="4"/>
      <c r="G596" s="4"/>
      <c r="H596" s="4"/>
    </row>
    <row r="597">
      <c r="A597" s="6"/>
      <c r="B597" s="4"/>
      <c r="C597" s="4"/>
      <c r="D597" s="4"/>
      <c r="E597" s="4"/>
      <c r="F597" s="4"/>
      <c r="G597" s="4"/>
      <c r="H597" s="4"/>
    </row>
    <row r="598">
      <c r="A598" s="6"/>
      <c r="B598" s="4"/>
      <c r="C598" s="4"/>
      <c r="D598" s="4"/>
      <c r="E598" s="4"/>
      <c r="F598" s="4"/>
      <c r="G598" s="4"/>
      <c r="H598" s="4"/>
    </row>
    <row r="599">
      <c r="A599" s="6"/>
      <c r="B599" s="4"/>
      <c r="C599" s="4"/>
      <c r="D599" s="4"/>
      <c r="E599" s="4"/>
      <c r="F599" s="4"/>
      <c r="G599" s="4"/>
      <c r="H599" s="4"/>
    </row>
    <row r="600">
      <c r="A600" s="6"/>
      <c r="B600" s="4"/>
      <c r="C600" s="4"/>
      <c r="D600" s="4"/>
      <c r="E600" s="4"/>
      <c r="F600" s="4"/>
      <c r="G600" s="4"/>
      <c r="H600" s="4"/>
    </row>
    <row r="601">
      <c r="A601" s="6"/>
      <c r="B601" s="4"/>
      <c r="C601" s="4"/>
      <c r="D601" s="4"/>
      <c r="E601" s="4"/>
      <c r="F601" s="4"/>
      <c r="G601" s="4"/>
      <c r="H601" s="4"/>
    </row>
    <row r="602">
      <c r="A602" s="6"/>
      <c r="B602" s="4"/>
      <c r="C602" s="4"/>
      <c r="D602" s="4"/>
      <c r="E602" s="4"/>
      <c r="F602" s="4"/>
      <c r="G602" s="4"/>
      <c r="H602" s="4"/>
    </row>
    <row r="603">
      <c r="A603" s="6"/>
      <c r="B603" s="4"/>
      <c r="C603" s="4"/>
      <c r="D603" s="4"/>
      <c r="E603" s="4"/>
      <c r="F603" s="4"/>
      <c r="G603" s="4"/>
      <c r="H603" s="4"/>
    </row>
    <row r="604">
      <c r="A604" s="6"/>
      <c r="B604" s="4"/>
      <c r="C604" s="4"/>
      <c r="D604" s="4"/>
      <c r="E604" s="4"/>
      <c r="F604" s="4"/>
      <c r="G604" s="4"/>
      <c r="H604" s="4"/>
    </row>
    <row r="605">
      <c r="A605" s="6"/>
      <c r="B605" s="4"/>
      <c r="C605" s="4"/>
      <c r="D605" s="4"/>
      <c r="E605" s="4"/>
      <c r="F605" s="4"/>
      <c r="G605" s="4"/>
      <c r="H605" s="4"/>
    </row>
    <row r="606">
      <c r="A606" s="6"/>
      <c r="B606" s="4"/>
      <c r="C606" s="4"/>
      <c r="D606" s="4"/>
      <c r="E606" s="4"/>
      <c r="F606" s="4"/>
      <c r="G606" s="4"/>
      <c r="H606" s="4"/>
    </row>
    <row r="607">
      <c r="A607" s="6"/>
      <c r="B607" s="4"/>
      <c r="C607" s="4"/>
      <c r="D607" s="4"/>
      <c r="E607" s="4"/>
      <c r="F607" s="4"/>
      <c r="G607" s="4"/>
      <c r="H607" s="4"/>
    </row>
    <row r="608">
      <c r="A608" s="6"/>
      <c r="B608" s="4"/>
      <c r="C608" s="4"/>
      <c r="D608" s="4"/>
      <c r="E608" s="4"/>
      <c r="F608" s="4"/>
      <c r="G608" s="4"/>
      <c r="H608" s="4"/>
    </row>
    <row r="609">
      <c r="A609" s="6"/>
      <c r="B609" s="4"/>
      <c r="C609" s="4"/>
      <c r="D609" s="4"/>
      <c r="E609" s="4"/>
      <c r="F609" s="4"/>
      <c r="G609" s="4"/>
      <c r="H609" s="4"/>
    </row>
    <row r="610">
      <c r="A610" s="6"/>
      <c r="B610" s="4"/>
      <c r="C610" s="4"/>
      <c r="D610" s="4"/>
      <c r="E610" s="4"/>
      <c r="F610" s="4"/>
      <c r="G610" s="4"/>
      <c r="H610" s="4"/>
    </row>
    <row r="611">
      <c r="A611" s="6"/>
      <c r="B611" s="4"/>
      <c r="C611" s="4"/>
      <c r="D611" s="4"/>
      <c r="E611" s="4"/>
      <c r="F611" s="4"/>
      <c r="G611" s="4"/>
      <c r="H611" s="4"/>
    </row>
    <row r="612">
      <c r="A612" s="6"/>
      <c r="B612" s="4"/>
      <c r="C612" s="4"/>
      <c r="D612" s="4"/>
      <c r="E612" s="4"/>
      <c r="F612" s="4"/>
      <c r="G612" s="4"/>
      <c r="H612" s="4"/>
    </row>
    <row r="613">
      <c r="A613" s="6"/>
      <c r="B613" s="4"/>
      <c r="C613" s="4"/>
      <c r="D613" s="4"/>
      <c r="E613" s="4"/>
      <c r="F613" s="4"/>
      <c r="G613" s="4"/>
      <c r="H613" s="4"/>
    </row>
    <row r="614">
      <c r="A614" s="6"/>
      <c r="B614" s="4"/>
      <c r="C614" s="4"/>
      <c r="D614" s="4"/>
      <c r="E614" s="4"/>
      <c r="F614" s="4"/>
      <c r="G614" s="4"/>
      <c r="H614" s="4"/>
    </row>
    <row r="615">
      <c r="A615" s="6"/>
      <c r="B615" s="4"/>
      <c r="C615" s="4"/>
      <c r="D615" s="4"/>
      <c r="E615" s="4"/>
      <c r="F615" s="4"/>
      <c r="G615" s="4"/>
      <c r="H615" s="4"/>
    </row>
    <row r="616">
      <c r="A616" s="6"/>
      <c r="B616" s="4"/>
      <c r="C616" s="4"/>
      <c r="D616" s="4"/>
      <c r="E616" s="4"/>
      <c r="F616" s="4"/>
      <c r="G616" s="4"/>
      <c r="H616" s="4"/>
    </row>
    <row r="617">
      <c r="A617" s="6"/>
      <c r="B617" s="4"/>
      <c r="C617" s="4"/>
      <c r="D617" s="4"/>
      <c r="E617" s="4"/>
      <c r="F617" s="4"/>
      <c r="G617" s="4"/>
      <c r="H617" s="4"/>
    </row>
    <row r="618">
      <c r="A618" s="6"/>
      <c r="B618" s="4"/>
      <c r="C618" s="4"/>
      <c r="D618" s="4"/>
      <c r="E618" s="4"/>
      <c r="F618" s="4"/>
      <c r="G618" s="4"/>
      <c r="H618" s="4"/>
    </row>
    <row r="619">
      <c r="A619" s="6"/>
      <c r="B619" s="4"/>
      <c r="C619" s="4"/>
      <c r="D619" s="4"/>
      <c r="E619" s="4"/>
      <c r="F619" s="4"/>
      <c r="G619" s="4"/>
      <c r="H619" s="4"/>
    </row>
    <row r="620">
      <c r="A620" s="6"/>
      <c r="B620" s="4"/>
      <c r="C620" s="4"/>
      <c r="D620" s="4"/>
      <c r="E620" s="4"/>
      <c r="F620" s="4"/>
      <c r="G620" s="4"/>
      <c r="H620" s="4"/>
    </row>
    <row r="621">
      <c r="A621" s="6"/>
      <c r="B621" s="4"/>
      <c r="C621" s="4"/>
      <c r="D621" s="4"/>
      <c r="E621" s="4"/>
      <c r="F621" s="4"/>
      <c r="G621" s="4"/>
      <c r="H621" s="4"/>
    </row>
    <row r="622">
      <c r="A622" s="6"/>
      <c r="B622" s="4"/>
      <c r="C622" s="4"/>
      <c r="D622" s="4"/>
      <c r="E622" s="4"/>
      <c r="F622" s="4"/>
      <c r="G622" s="4"/>
      <c r="H622" s="4"/>
    </row>
    <row r="623">
      <c r="A623" s="6"/>
      <c r="B623" s="4"/>
      <c r="C623" s="4"/>
      <c r="D623" s="4"/>
      <c r="E623" s="4"/>
      <c r="F623" s="4"/>
      <c r="G623" s="4"/>
      <c r="H623" s="4"/>
    </row>
    <row r="624">
      <c r="A624" s="6"/>
      <c r="B624" s="4"/>
      <c r="C624" s="4"/>
      <c r="D624" s="4"/>
      <c r="E624" s="4"/>
      <c r="F624" s="4"/>
      <c r="G624" s="4"/>
      <c r="H624" s="4"/>
    </row>
    <row r="625">
      <c r="A625" s="6"/>
      <c r="B625" s="4"/>
      <c r="C625" s="4"/>
      <c r="D625" s="4"/>
      <c r="E625" s="4"/>
      <c r="F625" s="4"/>
      <c r="G625" s="4"/>
      <c r="H625" s="4"/>
    </row>
    <row r="626">
      <c r="A626" s="6"/>
      <c r="B626" s="4"/>
      <c r="C626" s="4"/>
      <c r="D626" s="4"/>
      <c r="E626" s="4"/>
      <c r="F626" s="4"/>
      <c r="G626" s="4"/>
      <c r="H626" s="4"/>
    </row>
    <row r="627">
      <c r="A627" s="6"/>
      <c r="B627" s="4"/>
      <c r="C627" s="4"/>
      <c r="D627" s="4"/>
      <c r="E627" s="4"/>
      <c r="F627" s="4"/>
      <c r="G627" s="4"/>
      <c r="H627" s="4"/>
    </row>
    <row r="628">
      <c r="A628" s="6"/>
      <c r="B628" s="4"/>
      <c r="C628" s="4"/>
      <c r="D628" s="4"/>
      <c r="E628" s="4"/>
      <c r="F628" s="4"/>
      <c r="G628" s="4"/>
      <c r="H628" s="4"/>
    </row>
    <row r="629">
      <c r="A629" s="6"/>
      <c r="B629" s="4"/>
      <c r="C629" s="4"/>
      <c r="D629" s="4"/>
      <c r="E629" s="4"/>
      <c r="F629" s="4"/>
      <c r="G629" s="4"/>
      <c r="H629" s="4"/>
    </row>
    <row r="630">
      <c r="A630" s="6"/>
      <c r="B630" s="4"/>
      <c r="C630" s="4"/>
      <c r="D630" s="4"/>
      <c r="E630" s="4"/>
      <c r="F630" s="4"/>
      <c r="G630" s="4"/>
      <c r="H630" s="4"/>
    </row>
    <row r="631">
      <c r="A631" s="6"/>
      <c r="B631" s="4"/>
      <c r="C631" s="4"/>
      <c r="D631" s="4"/>
      <c r="E631" s="4"/>
      <c r="F631" s="4"/>
      <c r="G631" s="4"/>
      <c r="H631" s="4"/>
    </row>
    <row r="632">
      <c r="A632" s="6"/>
      <c r="B632" s="4"/>
      <c r="C632" s="4"/>
      <c r="D632" s="4"/>
      <c r="E632" s="4"/>
      <c r="F632" s="4"/>
      <c r="G632" s="4"/>
      <c r="H632" s="4"/>
    </row>
    <row r="633">
      <c r="A633" s="6"/>
      <c r="B633" s="4"/>
      <c r="C633" s="4"/>
      <c r="D633" s="4"/>
      <c r="E633" s="4"/>
      <c r="F633" s="4"/>
      <c r="G633" s="4"/>
      <c r="H633" s="4"/>
    </row>
    <row r="634">
      <c r="A634" s="6"/>
      <c r="B634" s="4"/>
      <c r="C634" s="4"/>
      <c r="D634" s="4"/>
      <c r="E634" s="4"/>
      <c r="F634" s="4"/>
      <c r="G634" s="4"/>
      <c r="H634" s="4"/>
    </row>
    <row r="635">
      <c r="A635" s="6"/>
      <c r="B635" s="4"/>
      <c r="C635" s="4"/>
      <c r="D635" s="4"/>
      <c r="E635" s="4"/>
      <c r="F635" s="4"/>
      <c r="G635" s="4"/>
      <c r="H635" s="4"/>
    </row>
    <row r="636">
      <c r="A636" s="6"/>
      <c r="B636" s="4"/>
      <c r="C636" s="4"/>
      <c r="D636" s="4"/>
      <c r="E636" s="4"/>
      <c r="F636" s="4"/>
      <c r="G636" s="4"/>
      <c r="H636" s="4"/>
    </row>
    <row r="637">
      <c r="A637" s="6"/>
      <c r="B637" s="4"/>
      <c r="C637" s="4"/>
      <c r="D637" s="4"/>
      <c r="E637" s="4"/>
      <c r="F637" s="4"/>
      <c r="G637" s="4"/>
      <c r="H637" s="4"/>
    </row>
    <row r="638">
      <c r="A638" s="6"/>
      <c r="B638" s="4"/>
      <c r="C638" s="4"/>
      <c r="D638" s="4"/>
      <c r="E638" s="4"/>
      <c r="F638" s="4"/>
      <c r="G638" s="4"/>
      <c r="H638" s="4"/>
    </row>
    <row r="639">
      <c r="A639" s="6"/>
      <c r="B639" s="4"/>
      <c r="C639" s="4"/>
      <c r="D639" s="4"/>
      <c r="E639" s="4"/>
      <c r="F639" s="4"/>
      <c r="G639" s="4"/>
      <c r="H639" s="4"/>
    </row>
    <row r="640">
      <c r="A640" s="6"/>
      <c r="B640" s="4"/>
      <c r="C640" s="4"/>
      <c r="D640" s="4"/>
      <c r="E640" s="4"/>
      <c r="F640" s="4"/>
      <c r="G640" s="4"/>
      <c r="H640" s="4"/>
    </row>
    <row r="641">
      <c r="A641" s="6"/>
      <c r="B641" s="4"/>
      <c r="C641" s="4"/>
      <c r="D641" s="4"/>
      <c r="E641" s="4"/>
      <c r="F641" s="4"/>
      <c r="G641" s="4"/>
      <c r="H641" s="4"/>
    </row>
    <row r="642">
      <c r="A642" s="6"/>
      <c r="B642" s="4"/>
      <c r="C642" s="4"/>
      <c r="D642" s="4"/>
      <c r="E642" s="4"/>
      <c r="F642" s="4"/>
      <c r="G642" s="4"/>
      <c r="H642" s="4"/>
    </row>
    <row r="643">
      <c r="A643" s="6"/>
      <c r="B643" s="4"/>
      <c r="C643" s="4"/>
      <c r="D643" s="4"/>
      <c r="E643" s="4"/>
      <c r="F643" s="4"/>
      <c r="G643" s="4"/>
      <c r="H643" s="4"/>
    </row>
    <row r="644">
      <c r="A644" s="6"/>
      <c r="B644" s="4"/>
      <c r="C644" s="4"/>
      <c r="D644" s="4"/>
      <c r="E644" s="4"/>
      <c r="F644" s="4"/>
      <c r="G644" s="4"/>
      <c r="H644" s="4"/>
    </row>
    <row r="645">
      <c r="A645" s="6"/>
      <c r="B645" s="4"/>
      <c r="C645" s="4"/>
      <c r="D645" s="4"/>
      <c r="E645" s="4"/>
      <c r="F645" s="4"/>
      <c r="G645" s="4"/>
      <c r="H645" s="4"/>
    </row>
    <row r="646">
      <c r="A646" s="6"/>
      <c r="B646" s="4"/>
      <c r="C646" s="4"/>
      <c r="D646" s="4"/>
      <c r="E646" s="4"/>
      <c r="F646" s="4"/>
      <c r="G646" s="4"/>
      <c r="H646" s="4"/>
    </row>
    <row r="647">
      <c r="A647" s="6"/>
      <c r="B647" s="4"/>
      <c r="C647" s="4"/>
      <c r="D647" s="4"/>
      <c r="E647" s="4"/>
      <c r="F647" s="4"/>
      <c r="G647" s="4"/>
      <c r="H647" s="4"/>
    </row>
    <row r="648">
      <c r="A648" s="6"/>
      <c r="B648" s="4"/>
      <c r="C648" s="4"/>
      <c r="D648" s="4"/>
      <c r="E648" s="4"/>
      <c r="F648" s="4"/>
      <c r="G648" s="4"/>
      <c r="H648" s="4"/>
    </row>
    <row r="649">
      <c r="A649" s="6"/>
      <c r="B649" s="4"/>
      <c r="C649" s="4"/>
      <c r="D649" s="4"/>
      <c r="E649" s="4"/>
      <c r="F649" s="4"/>
      <c r="G649" s="4"/>
      <c r="H649" s="4"/>
    </row>
    <row r="650">
      <c r="A650" s="6"/>
      <c r="B650" s="4"/>
      <c r="C650" s="4"/>
      <c r="D650" s="4"/>
      <c r="E650" s="4"/>
      <c r="F650" s="4"/>
      <c r="G650" s="4"/>
      <c r="H650" s="4"/>
    </row>
    <row r="651">
      <c r="A651" s="6"/>
      <c r="B651" s="4"/>
      <c r="C651" s="4"/>
      <c r="D651" s="4"/>
      <c r="E651" s="4"/>
      <c r="F651" s="4"/>
      <c r="G651" s="4"/>
      <c r="H651" s="4"/>
    </row>
    <row r="652">
      <c r="A652" s="6"/>
      <c r="B652" s="4"/>
      <c r="C652" s="4"/>
      <c r="D652" s="4"/>
      <c r="E652" s="4"/>
      <c r="F652" s="4"/>
      <c r="G652" s="4"/>
      <c r="H652" s="4"/>
    </row>
    <row r="653">
      <c r="A653" s="6"/>
      <c r="B653" s="4"/>
      <c r="C653" s="4"/>
      <c r="D653" s="4"/>
      <c r="E653" s="4"/>
      <c r="F653" s="4"/>
      <c r="G653" s="4"/>
      <c r="H653" s="4"/>
    </row>
    <row r="654">
      <c r="A654" s="6"/>
      <c r="B654" s="4"/>
      <c r="C654" s="4"/>
      <c r="D654" s="4"/>
      <c r="E654" s="4"/>
      <c r="F654" s="4"/>
      <c r="G654" s="4"/>
      <c r="H654" s="4"/>
    </row>
    <row r="655">
      <c r="A655" s="6"/>
      <c r="B655" s="4"/>
      <c r="C655" s="4"/>
      <c r="D655" s="4"/>
      <c r="E655" s="4"/>
      <c r="F655" s="4"/>
      <c r="G655" s="4"/>
      <c r="H655" s="4"/>
    </row>
    <row r="656">
      <c r="A656" s="6"/>
      <c r="B656" s="4"/>
      <c r="C656" s="4"/>
      <c r="D656" s="4"/>
      <c r="E656" s="4"/>
      <c r="F656" s="4"/>
      <c r="G656" s="4"/>
      <c r="H656" s="4"/>
    </row>
    <row r="657">
      <c r="A657" s="6"/>
      <c r="B657" s="4"/>
      <c r="C657" s="4"/>
      <c r="D657" s="4"/>
      <c r="E657" s="4"/>
      <c r="F657" s="4"/>
      <c r="G657" s="4"/>
      <c r="H657" s="4"/>
    </row>
    <row r="658">
      <c r="A658" s="6"/>
      <c r="B658" s="4"/>
      <c r="C658" s="4"/>
      <c r="D658" s="4"/>
      <c r="E658" s="4"/>
      <c r="F658" s="4"/>
      <c r="G658" s="4"/>
      <c r="H658" s="4"/>
    </row>
    <row r="659">
      <c r="A659" s="6"/>
      <c r="B659" s="4"/>
      <c r="C659" s="4"/>
      <c r="D659" s="4"/>
      <c r="E659" s="4"/>
      <c r="F659" s="4"/>
      <c r="G659" s="4"/>
      <c r="H659" s="4"/>
    </row>
    <row r="660">
      <c r="A660" s="6"/>
      <c r="B660" s="4"/>
      <c r="C660" s="4"/>
      <c r="D660" s="4"/>
      <c r="E660" s="4"/>
      <c r="F660" s="4"/>
      <c r="G660" s="4"/>
      <c r="H660" s="4"/>
    </row>
    <row r="661">
      <c r="A661" s="6"/>
      <c r="B661" s="4"/>
      <c r="C661" s="4"/>
      <c r="D661" s="4"/>
      <c r="E661" s="4"/>
      <c r="F661" s="4"/>
      <c r="G661" s="4"/>
      <c r="H661" s="4"/>
    </row>
    <row r="662">
      <c r="A662" s="6"/>
      <c r="B662" s="4"/>
      <c r="C662" s="4"/>
      <c r="D662" s="4"/>
      <c r="E662" s="4"/>
      <c r="F662" s="4"/>
      <c r="G662" s="4"/>
      <c r="H662" s="4"/>
    </row>
    <row r="663">
      <c r="A663" s="6"/>
      <c r="B663" s="4"/>
      <c r="C663" s="4"/>
      <c r="D663" s="4"/>
      <c r="E663" s="4"/>
      <c r="F663" s="4"/>
      <c r="G663" s="4"/>
      <c r="H663" s="4"/>
    </row>
    <row r="664">
      <c r="A664" s="6"/>
      <c r="B664" s="4"/>
      <c r="C664" s="4"/>
      <c r="D664" s="4"/>
      <c r="E664" s="4"/>
      <c r="F664" s="4"/>
      <c r="G664" s="4"/>
      <c r="H664" s="4"/>
    </row>
    <row r="665">
      <c r="A665" s="6"/>
      <c r="B665" s="4"/>
      <c r="C665" s="4"/>
      <c r="D665" s="4"/>
      <c r="E665" s="4"/>
      <c r="F665" s="4"/>
      <c r="G665" s="4"/>
      <c r="H665" s="4"/>
    </row>
    <row r="666">
      <c r="A666" s="6"/>
      <c r="B666" s="4"/>
      <c r="C666" s="4"/>
      <c r="D666" s="4"/>
      <c r="E666" s="4"/>
      <c r="F666" s="4"/>
      <c r="G666" s="4"/>
      <c r="H666" s="4"/>
    </row>
    <row r="667">
      <c r="A667" s="6"/>
      <c r="B667" s="4"/>
      <c r="C667" s="4"/>
      <c r="D667" s="4"/>
      <c r="E667" s="4"/>
      <c r="F667" s="4"/>
      <c r="G667" s="4"/>
      <c r="H667" s="4"/>
    </row>
    <row r="668">
      <c r="A668" s="6"/>
      <c r="B668" s="4"/>
      <c r="C668" s="4"/>
      <c r="D668" s="4"/>
      <c r="E668" s="4"/>
      <c r="F668" s="4"/>
      <c r="G668" s="4"/>
      <c r="H668" s="4"/>
    </row>
    <row r="669">
      <c r="A669" s="6"/>
      <c r="B669" s="4"/>
      <c r="C669" s="4"/>
      <c r="D669" s="4"/>
      <c r="E669" s="4"/>
      <c r="F669" s="4"/>
      <c r="G669" s="4"/>
      <c r="H669" s="4"/>
    </row>
    <row r="670">
      <c r="A670" s="6"/>
      <c r="B670" s="4"/>
      <c r="C670" s="4"/>
      <c r="D670" s="4"/>
      <c r="E670" s="4"/>
      <c r="F670" s="4"/>
      <c r="G670" s="4"/>
      <c r="H670" s="4"/>
    </row>
    <row r="671">
      <c r="A671" s="6"/>
      <c r="B671" s="4"/>
      <c r="C671" s="4"/>
      <c r="D671" s="4"/>
      <c r="E671" s="4"/>
      <c r="F671" s="4"/>
      <c r="G671" s="4"/>
      <c r="H671" s="4"/>
    </row>
    <row r="672">
      <c r="A672" s="6"/>
      <c r="B672" s="4"/>
      <c r="C672" s="4"/>
      <c r="D672" s="4"/>
      <c r="E672" s="4"/>
      <c r="F672" s="4"/>
      <c r="G672" s="4"/>
      <c r="H672" s="4"/>
    </row>
    <row r="673">
      <c r="A673" s="6"/>
      <c r="B673" s="4"/>
      <c r="C673" s="4"/>
      <c r="D673" s="4"/>
      <c r="E673" s="4"/>
      <c r="F673" s="4"/>
      <c r="G673" s="4"/>
      <c r="H673" s="4"/>
    </row>
    <row r="674">
      <c r="A674" s="6"/>
      <c r="B674" s="4"/>
      <c r="C674" s="4"/>
      <c r="D674" s="4"/>
      <c r="E674" s="4"/>
      <c r="F674" s="4"/>
      <c r="G674" s="4"/>
      <c r="H674" s="4"/>
    </row>
    <row r="675">
      <c r="A675" s="6"/>
      <c r="B675" s="4"/>
      <c r="C675" s="4"/>
      <c r="D675" s="4"/>
      <c r="E675" s="4"/>
      <c r="F675" s="4"/>
      <c r="G675" s="4"/>
      <c r="H675" s="4"/>
    </row>
    <row r="676">
      <c r="A676" s="6"/>
      <c r="B676" s="4"/>
      <c r="C676" s="4"/>
      <c r="D676" s="4"/>
      <c r="E676" s="4"/>
      <c r="F676" s="4"/>
      <c r="G676" s="4"/>
      <c r="H676" s="4"/>
    </row>
    <row r="677">
      <c r="A677" s="6"/>
      <c r="B677" s="4"/>
      <c r="C677" s="4"/>
      <c r="D677" s="4"/>
      <c r="E677" s="4"/>
      <c r="F677" s="4"/>
      <c r="G677" s="4"/>
      <c r="H677" s="4"/>
    </row>
    <row r="678">
      <c r="A678" s="6"/>
      <c r="B678" s="4"/>
      <c r="C678" s="4"/>
      <c r="D678" s="4"/>
      <c r="E678" s="4"/>
      <c r="F678" s="4"/>
      <c r="G678" s="4"/>
      <c r="H678" s="4"/>
    </row>
    <row r="679">
      <c r="A679" s="6"/>
      <c r="B679" s="4"/>
      <c r="C679" s="4"/>
      <c r="D679" s="4"/>
      <c r="E679" s="4"/>
      <c r="F679" s="4"/>
      <c r="G679" s="4"/>
      <c r="H679" s="4"/>
    </row>
    <row r="680">
      <c r="A680" s="6"/>
      <c r="B680" s="4"/>
      <c r="C680" s="4"/>
      <c r="D680" s="4"/>
      <c r="E680" s="4"/>
      <c r="F680" s="4"/>
      <c r="G680" s="4"/>
      <c r="H680" s="4"/>
    </row>
    <row r="681">
      <c r="A681" s="6"/>
      <c r="B681" s="4"/>
      <c r="C681" s="4"/>
      <c r="D681" s="4"/>
      <c r="E681" s="4"/>
      <c r="F681" s="4"/>
      <c r="G681" s="4"/>
      <c r="H681" s="4"/>
    </row>
    <row r="682">
      <c r="A682" s="6"/>
      <c r="B682" s="4"/>
      <c r="C682" s="4"/>
      <c r="D682" s="4"/>
      <c r="E682" s="4"/>
      <c r="F682" s="4"/>
      <c r="G682" s="4"/>
      <c r="H682" s="4"/>
    </row>
    <row r="683">
      <c r="A683" s="6"/>
      <c r="B683" s="4"/>
      <c r="C683" s="4"/>
      <c r="D683" s="4"/>
      <c r="E683" s="4"/>
      <c r="F683" s="4"/>
      <c r="G683" s="4"/>
      <c r="H683" s="4"/>
    </row>
    <row r="684">
      <c r="A684" s="6"/>
      <c r="B684" s="4"/>
      <c r="C684" s="4"/>
      <c r="D684" s="4"/>
      <c r="E684" s="4"/>
      <c r="F684" s="4"/>
      <c r="G684" s="4"/>
      <c r="H684" s="4"/>
    </row>
    <row r="685">
      <c r="A685" s="6"/>
      <c r="B685" s="4"/>
      <c r="C685" s="4"/>
      <c r="D685" s="4"/>
      <c r="E685" s="4"/>
      <c r="F685" s="4"/>
      <c r="G685" s="4"/>
      <c r="H685" s="4"/>
    </row>
    <row r="686">
      <c r="A686" s="6"/>
      <c r="B686" s="4"/>
      <c r="C686" s="4"/>
      <c r="D686" s="4"/>
      <c r="E686" s="4"/>
      <c r="F686" s="4"/>
      <c r="G686" s="4"/>
      <c r="H686" s="4"/>
    </row>
    <row r="687">
      <c r="A687" s="6"/>
      <c r="B687" s="4"/>
      <c r="C687" s="4"/>
      <c r="D687" s="4"/>
      <c r="E687" s="4"/>
      <c r="F687" s="4"/>
      <c r="G687" s="4"/>
      <c r="H687" s="4"/>
    </row>
    <row r="688">
      <c r="A688" s="6"/>
      <c r="B688" s="4"/>
      <c r="C688" s="4"/>
      <c r="D688" s="4"/>
      <c r="E688" s="4"/>
      <c r="F688" s="4"/>
      <c r="G688" s="4"/>
      <c r="H688" s="4"/>
    </row>
    <row r="689">
      <c r="A689" s="6"/>
      <c r="B689" s="4"/>
      <c r="C689" s="4"/>
      <c r="D689" s="4"/>
      <c r="E689" s="4"/>
      <c r="F689" s="4"/>
      <c r="G689" s="4"/>
      <c r="H689" s="4"/>
    </row>
    <row r="690">
      <c r="A690" s="6"/>
      <c r="B690" s="4"/>
      <c r="C690" s="4"/>
      <c r="D690" s="4"/>
      <c r="E690" s="4"/>
      <c r="F690" s="4"/>
      <c r="G690" s="4"/>
      <c r="H690" s="4"/>
    </row>
    <row r="691">
      <c r="A691" s="6"/>
      <c r="B691" s="4"/>
      <c r="C691" s="4"/>
      <c r="D691" s="4"/>
      <c r="E691" s="4"/>
      <c r="F691" s="4"/>
      <c r="G691" s="4"/>
      <c r="H691" s="4"/>
    </row>
    <row r="692">
      <c r="A692" s="6"/>
      <c r="B692" s="4"/>
      <c r="C692" s="4"/>
      <c r="D692" s="4"/>
      <c r="E692" s="4"/>
      <c r="F692" s="4"/>
      <c r="G692" s="4"/>
      <c r="H692" s="4"/>
    </row>
    <row r="693">
      <c r="A693" s="6"/>
      <c r="B693" s="4"/>
      <c r="C693" s="4"/>
      <c r="D693" s="4"/>
      <c r="E693" s="4"/>
      <c r="F693" s="4"/>
      <c r="G693" s="4"/>
      <c r="H693" s="4"/>
    </row>
    <row r="694">
      <c r="A694" s="6"/>
      <c r="B694" s="4"/>
      <c r="C694" s="4"/>
      <c r="D694" s="4"/>
      <c r="E694" s="4"/>
      <c r="F694" s="4"/>
      <c r="G694" s="4"/>
      <c r="H694" s="4"/>
    </row>
    <row r="695">
      <c r="A695" s="6"/>
      <c r="B695" s="4"/>
      <c r="C695" s="4"/>
      <c r="D695" s="4"/>
      <c r="E695" s="4"/>
      <c r="F695" s="4"/>
      <c r="G695" s="4"/>
      <c r="H695" s="4"/>
    </row>
    <row r="696">
      <c r="A696" s="6"/>
      <c r="B696" s="4"/>
      <c r="C696" s="4"/>
      <c r="D696" s="4"/>
      <c r="E696" s="4"/>
      <c r="F696" s="4"/>
      <c r="G696" s="4"/>
      <c r="H696" s="4"/>
    </row>
    <row r="697">
      <c r="A697" s="6"/>
      <c r="B697" s="4"/>
      <c r="C697" s="4"/>
      <c r="D697" s="4"/>
      <c r="E697" s="4"/>
      <c r="F697" s="4"/>
      <c r="G697" s="4"/>
      <c r="H697" s="4"/>
    </row>
    <row r="698">
      <c r="A698" s="6"/>
      <c r="B698" s="4"/>
      <c r="C698" s="4"/>
      <c r="D698" s="4"/>
      <c r="E698" s="4"/>
      <c r="F698" s="4"/>
      <c r="G698" s="4"/>
      <c r="H698" s="4"/>
    </row>
    <row r="699">
      <c r="A699" s="6"/>
      <c r="B699" s="4"/>
      <c r="C699" s="4"/>
      <c r="D699" s="4"/>
      <c r="E699" s="4"/>
      <c r="F699" s="4"/>
      <c r="G699" s="4"/>
      <c r="H699" s="4"/>
    </row>
    <row r="700">
      <c r="A700" s="6"/>
      <c r="B700" s="4"/>
      <c r="C700" s="4"/>
      <c r="D700" s="4"/>
      <c r="E700" s="4"/>
      <c r="F700" s="4"/>
      <c r="G700" s="4"/>
      <c r="H700" s="4"/>
    </row>
    <row r="701">
      <c r="A701" s="6"/>
      <c r="B701" s="4"/>
      <c r="C701" s="4"/>
      <c r="D701" s="4"/>
      <c r="E701" s="4"/>
      <c r="F701" s="4"/>
      <c r="G701" s="4"/>
      <c r="H701" s="4"/>
    </row>
    <row r="702">
      <c r="A702" s="6"/>
      <c r="B702" s="4"/>
      <c r="C702" s="4"/>
      <c r="D702" s="4"/>
      <c r="E702" s="4"/>
      <c r="F702" s="4"/>
      <c r="G702" s="4"/>
      <c r="H702" s="4"/>
    </row>
    <row r="703">
      <c r="A703" s="6"/>
      <c r="B703" s="4"/>
      <c r="C703" s="4"/>
      <c r="D703" s="4"/>
      <c r="E703" s="4"/>
      <c r="F703" s="4"/>
      <c r="G703" s="4"/>
      <c r="H703" s="4"/>
    </row>
    <row r="704">
      <c r="A704" s="6"/>
      <c r="B704" s="4"/>
      <c r="C704" s="4"/>
      <c r="D704" s="4"/>
      <c r="E704" s="4"/>
      <c r="F704" s="4"/>
      <c r="G704" s="4"/>
      <c r="H704" s="4"/>
    </row>
    <row r="705">
      <c r="A705" s="6"/>
      <c r="B705" s="4"/>
      <c r="C705" s="4"/>
      <c r="D705" s="4"/>
      <c r="E705" s="4"/>
      <c r="F705" s="4"/>
      <c r="G705" s="4"/>
      <c r="H705" s="4"/>
    </row>
    <row r="706">
      <c r="A706" s="6"/>
      <c r="B706" s="4"/>
      <c r="C706" s="4"/>
      <c r="D706" s="4"/>
      <c r="E706" s="4"/>
      <c r="F706" s="4"/>
      <c r="G706" s="4"/>
      <c r="H706" s="4"/>
    </row>
    <row r="707">
      <c r="A707" s="6"/>
      <c r="B707" s="4"/>
      <c r="C707" s="4"/>
      <c r="D707" s="4"/>
      <c r="E707" s="4"/>
      <c r="F707" s="4"/>
      <c r="G707" s="4"/>
      <c r="H707" s="4"/>
    </row>
    <row r="708">
      <c r="A708" s="6"/>
      <c r="B708" s="4"/>
      <c r="C708" s="4"/>
      <c r="D708" s="4"/>
      <c r="E708" s="4"/>
      <c r="F708" s="4"/>
      <c r="G708" s="4"/>
      <c r="H708" s="4"/>
    </row>
    <row r="709">
      <c r="A709" s="6"/>
      <c r="B709" s="4"/>
      <c r="C709" s="4"/>
      <c r="D709" s="4"/>
      <c r="E709" s="4"/>
      <c r="F709" s="4"/>
      <c r="G709" s="4"/>
      <c r="H709" s="4"/>
    </row>
    <row r="710">
      <c r="A710" s="6"/>
      <c r="B710" s="4"/>
      <c r="C710" s="4"/>
      <c r="D710" s="4"/>
      <c r="E710" s="4"/>
      <c r="F710" s="4"/>
      <c r="G710" s="4"/>
      <c r="H710" s="4"/>
    </row>
    <row r="711">
      <c r="A711" s="6"/>
      <c r="B711" s="4"/>
      <c r="C711" s="4"/>
      <c r="D711" s="4"/>
      <c r="E711" s="4"/>
      <c r="F711" s="4"/>
      <c r="G711" s="4"/>
      <c r="H711" s="4"/>
    </row>
    <row r="712">
      <c r="A712" s="6"/>
      <c r="B712" s="4"/>
      <c r="C712" s="4"/>
      <c r="D712" s="4"/>
      <c r="E712" s="4"/>
      <c r="F712" s="4"/>
      <c r="G712" s="4"/>
      <c r="H712" s="4"/>
    </row>
    <row r="713">
      <c r="A713" s="6"/>
      <c r="B713" s="4"/>
      <c r="C713" s="4"/>
      <c r="D713" s="4"/>
      <c r="E713" s="4"/>
      <c r="F713" s="4"/>
      <c r="G713" s="4"/>
      <c r="H713" s="4"/>
    </row>
    <row r="714">
      <c r="A714" s="6"/>
      <c r="B714" s="4"/>
      <c r="C714" s="4"/>
      <c r="D714" s="4"/>
      <c r="E714" s="4"/>
      <c r="F714" s="4"/>
      <c r="G714" s="4"/>
      <c r="H714" s="4"/>
    </row>
    <row r="715">
      <c r="A715" s="6"/>
      <c r="B715" s="4"/>
      <c r="C715" s="4"/>
      <c r="D715" s="4"/>
      <c r="E715" s="4"/>
      <c r="F715" s="4"/>
      <c r="G715" s="4"/>
      <c r="H715" s="4"/>
    </row>
    <row r="716">
      <c r="A716" s="6"/>
      <c r="B716" s="4"/>
      <c r="C716" s="4"/>
      <c r="D716" s="4"/>
      <c r="E716" s="4"/>
      <c r="F716" s="4"/>
      <c r="G716" s="4"/>
      <c r="H716" s="4"/>
    </row>
    <row r="717">
      <c r="A717" s="6"/>
      <c r="B717" s="4"/>
      <c r="C717" s="4"/>
      <c r="D717" s="4"/>
      <c r="E717" s="4"/>
      <c r="F717" s="4"/>
      <c r="G717" s="4"/>
      <c r="H717" s="4"/>
    </row>
    <row r="718">
      <c r="A718" s="6"/>
      <c r="B718" s="4"/>
      <c r="C718" s="4"/>
      <c r="D718" s="4"/>
      <c r="E718" s="4"/>
      <c r="F718" s="4"/>
      <c r="G718" s="4"/>
      <c r="H718" s="4"/>
    </row>
    <row r="719">
      <c r="A719" s="6"/>
      <c r="B719" s="4"/>
      <c r="C719" s="4"/>
      <c r="D719" s="4"/>
      <c r="E719" s="4"/>
      <c r="F719" s="4"/>
      <c r="G719" s="4"/>
      <c r="H719" s="4"/>
    </row>
    <row r="720">
      <c r="A720" s="6"/>
      <c r="B720" s="4"/>
      <c r="C720" s="4"/>
      <c r="D720" s="4"/>
      <c r="E720" s="4"/>
      <c r="F720" s="4"/>
      <c r="G720" s="4"/>
      <c r="H720" s="4"/>
    </row>
    <row r="721">
      <c r="A721" s="6"/>
      <c r="B721" s="4"/>
      <c r="C721" s="4"/>
      <c r="D721" s="4"/>
      <c r="E721" s="4"/>
      <c r="F721" s="4"/>
      <c r="G721" s="4"/>
      <c r="H721" s="4"/>
    </row>
    <row r="722">
      <c r="A722" s="6"/>
      <c r="B722" s="4"/>
      <c r="C722" s="4"/>
      <c r="D722" s="4"/>
      <c r="E722" s="4"/>
      <c r="F722" s="4"/>
      <c r="G722" s="4"/>
      <c r="H722" s="4"/>
    </row>
    <row r="723">
      <c r="A723" s="6"/>
      <c r="B723" s="4"/>
      <c r="C723" s="4"/>
      <c r="D723" s="4"/>
      <c r="E723" s="4"/>
      <c r="F723" s="4"/>
      <c r="G723" s="4"/>
      <c r="H723" s="4"/>
    </row>
    <row r="724">
      <c r="A724" s="6"/>
      <c r="B724" s="4"/>
      <c r="C724" s="4"/>
      <c r="D724" s="4"/>
      <c r="E724" s="4"/>
      <c r="F724" s="4"/>
      <c r="G724" s="4"/>
      <c r="H724" s="4"/>
    </row>
    <row r="725">
      <c r="A725" s="6"/>
      <c r="B725" s="4"/>
      <c r="C725" s="4"/>
      <c r="D725" s="4"/>
      <c r="E725" s="4"/>
      <c r="F725" s="4"/>
      <c r="G725" s="4"/>
      <c r="H725" s="4"/>
    </row>
    <row r="726">
      <c r="A726" s="6"/>
      <c r="B726" s="4"/>
      <c r="C726" s="4"/>
      <c r="D726" s="4"/>
      <c r="E726" s="4"/>
      <c r="F726" s="4"/>
      <c r="G726" s="4"/>
      <c r="H726" s="4"/>
    </row>
    <row r="727">
      <c r="A727" s="6"/>
      <c r="B727" s="4"/>
      <c r="C727" s="4"/>
      <c r="D727" s="4"/>
      <c r="E727" s="4"/>
      <c r="F727" s="4"/>
      <c r="G727" s="4"/>
      <c r="H727" s="4"/>
    </row>
    <row r="728">
      <c r="A728" s="6"/>
      <c r="B728" s="4"/>
      <c r="C728" s="4"/>
      <c r="D728" s="4"/>
      <c r="E728" s="4"/>
      <c r="F728" s="4"/>
      <c r="G728" s="4"/>
      <c r="H728" s="4"/>
    </row>
    <row r="729">
      <c r="A729" s="6"/>
      <c r="B729" s="4"/>
      <c r="C729" s="4"/>
      <c r="D729" s="4"/>
      <c r="E729" s="4"/>
      <c r="F729" s="4"/>
      <c r="G729" s="4"/>
      <c r="H729" s="4"/>
    </row>
    <row r="730">
      <c r="A730" s="6"/>
      <c r="B730" s="4"/>
      <c r="C730" s="4"/>
      <c r="D730" s="4"/>
      <c r="E730" s="4"/>
      <c r="F730" s="4"/>
      <c r="G730" s="4"/>
      <c r="H730" s="4"/>
    </row>
    <row r="731">
      <c r="A731" s="6"/>
      <c r="B731" s="4"/>
      <c r="C731" s="4"/>
      <c r="D731" s="4"/>
      <c r="E731" s="4"/>
      <c r="F731" s="4"/>
      <c r="G731" s="4"/>
      <c r="H731" s="4"/>
    </row>
    <row r="732">
      <c r="A732" s="6"/>
      <c r="B732" s="4"/>
      <c r="C732" s="4"/>
      <c r="D732" s="4"/>
      <c r="E732" s="4"/>
      <c r="F732" s="4"/>
      <c r="G732" s="4"/>
      <c r="H732" s="4"/>
    </row>
    <row r="733">
      <c r="A733" s="6"/>
      <c r="B733" s="4"/>
      <c r="C733" s="4"/>
      <c r="D733" s="4"/>
      <c r="E733" s="4"/>
      <c r="F733" s="4"/>
      <c r="G733" s="4"/>
      <c r="H733" s="4"/>
    </row>
    <row r="734">
      <c r="A734" s="6"/>
      <c r="B734" s="4"/>
      <c r="C734" s="4"/>
      <c r="D734" s="4"/>
      <c r="E734" s="4"/>
      <c r="F734" s="4"/>
      <c r="G734" s="4"/>
      <c r="H734" s="4"/>
    </row>
    <row r="735">
      <c r="A735" s="6"/>
      <c r="B735" s="4"/>
      <c r="C735" s="4"/>
      <c r="D735" s="4"/>
      <c r="E735" s="4"/>
      <c r="F735" s="4"/>
      <c r="G735" s="4"/>
      <c r="H735" s="4"/>
    </row>
    <row r="736">
      <c r="A736" s="6"/>
      <c r="B736" s="4"/>
      <c r="C736" s="4"/>
      <c r="D736" s="4"/>
      <c r="E736" s="4"/>
      <c r="F736" s="4"/>
      <c r="G736" s="4"/>
      <c r="H736" s="4"/>
    </row>
    <row r="737">
      <c r="A737" s="6"/>
      <c r="B737" s="4"/>
      <c r="C737" s="4"/>
      <c r="D737" s="4"/>
      <c r="E737" s="4"/>
      <c r="F737" s="4"/>
      <c r="G737" s="4"/>
      <c r="H737" s="4"/>
    </row>
    <row r="738">
      <c r="A738" s="6"/>
      <c r="B738" s="4"/>
      <c r="C738" s="4"/>
      <c r="D738" s="4"/>
      <c r="E738" s="4"/>
      <c r="F738" s="4"/>
      <c r="G738" s="4"/>
      <c r="H738" s="4"/>
    </row>
    <row r="739">
      <c r="A739" s="6"/>
      <c r="B739" s="4"/>
      <c r="C739" s="4"/>
      <c r="D739" s="4"/>
      <c r="E739" s="4"/>
      <c r="F739" s="4"/>
      <c r="G739" s="4"/>
      <c r="H739" s="4"/>
    </row>
    <row r="740">
      <c r="A740" s="6"/>
      <c r="B740" s="4"/>
      <c r="C740" s="4"/>
      <c r="D740" s="4"/>
      <c r="E740" s="4"/>
      <c r="F740" s="4"/>
      <c r="G740" s="4"/>
      <c r="H740" s="4"/>
    </row>
    <row r="741">
      <c r="A741" s="6"/>
      <c r="B741" s="4"/>
      <c r="C741" s="4"/>
      <c r="D741" s="4"/>
      <c r="E741" s="4"/>
      <c r="F741" s="4"/>
      <c r="G741" s="4"/>
      <c r="H741" s="4"/>
    </row>
    <row r="742">
      <c r="A742" s="6"/>
      <c r="B742" s="4"/>
      <c r="C742" s="4"/>
      <c r="D742" s="4"/>
      <c r="E742" s="4"/>
      <c r="F742" s="4"/>
      <c r="G742" s="4"/>
      <c r="H742" s="4"/>
    </row>
    <row r="743">
      <c r="A743" s="6"/>
      <c r="B743" s="4"/>
      <c r="C743" s="4"/>
      <c r="D743" s="4"/>
      <c r="E743" s="4"/>
      <c r="F743" s="4"/>
      <c r="G743" s="4"/>
      <c r="H743" s="4"/>
    </row>
    <row r="744">
      <c r="A744" s="6"/>
      <c r="B744" s="4"/>
      <c r="C744" s="4"/>
      <c r="D744" s="4"/>
      <c r="E744" s="4"/>
      <c r="F744" s="4"/>
      <c r="G744" s="4"/>
      <c r="H744" s="4"/>
    </row>
    <row r="745">
      <c r="A745" s="6"/>
      <c r="B745" s="4"/>
      <c r="C745" s="4"/>
      <c r="D745" s="4"/>
      <c r="E745" s="4"/>
      <c r="F745" s="4"/>
      <c r="G745" s="4"/>
      <c r="H745" s="4"/>
    </row>
    <row r="746">
      <c r="A746" s="6"/>
      <c r="B746" s="4"/>
      <c r="C746" s="4"/>
      <c r="D746" s="4"/>
      <c r="E746" s="4"/>
      <c r="F746" s="4"/>
      <c r="G746" s="4"/>
      <c r="H746" s="4"/>
    </row>
    <row r="747">
      <c r="A747" s="6"/>
      <c r="B747" s="4"/>
      <c r="C747" s="4"/>
      <c r="D747" s="4"/>
      <c r="E747" s="4"/>
      <c r="F747" s="4"/>
      <c r="G747" s="4"/>
      <c r="H747" s="4"/>
    </row>
    <row r="748">
      <c r="A748" s="6"/>
      <c r="B748" s="4"/>
      <c r="C748" s="4"/>
      <c r="D748" s="4"/>
      <c r="E748" s="4"/>
      <c r="F748" s="4"/>
      <c r="G748" s="4"/>
      <c r="H748" s="4"/>
    </row>
    <row r="749">
      <c r="A749" s="6"/>
      <c r="B749" s="4"/>
      <c r="C749" s="4"/>
      <c r="D749" s="4"/>
      <c r="E749" s="4"/>
      <c r="F749" s="4"/>
      <c r="G749" s="4"/>
      <c r="H749" s="4"/>
    </row>
    <row r="750">
      <c r="A750" s="6"/>
      <c r="B750" s="4"/>
      <c r="C750" s="4"/>
      <c r="D750" s="4"/>
      <c r="E750" s="4"/>
      <c r="F750" s="4"/>
      <c r="G750" s="4"/>
      <c r="H750" s="4"/>
    </row>
    <row r="751">
      <c r="A751" s="6"/>
      <c r="B751" s="4"/>
      <c r="C751" s="4"/>
      <c r="D751" s="4"/>
      <c r="E751" s="4"/>
      <c r="F751" s="4"/>
      <c r="G751" s="4"/>
      <c r="H751" s="4"/>
    </row>
    <row r="752">
      <c r="A752" s="6"/>
      <c r="B752" s="4"/>
      <c r="C752" s="4"/>
      <c r="D752" s="4"/>
      <c r="E752" s="4"/>
      <c r="F752" s="4"/>
      <c r="G752" s="4"/>
      <c r="H752" s="4"/>
    </row>
    <row r="753">
      <c r="A753" s="6"/>
      <c r="B753" s="4"/>
      <c r="C753" s="4"/>
      <c r="D753" s="4"/>
      <c r="E753" s="4"/>
      <c r="F753" s="4"/>
      <c r="G753" s="4"/>
      <c r="H753" s="4"/>
    </row>
    <row r="754">
      <c r="A754" s="6"/>
      <c r="B754" s="4"/>
      <c r="C754" s="4"/>
      <c r="D754" s="4"/>
      <c r="E754" s="4"/>
      <c r="F754" s="4"/>
      <c r="G754" s="4"/>
      <c r="H754" s="4"/>
    </row>
    <row r="755">
      <c r="A755" s="6"/>
      <c r="B755" s="4"/>
      <c r="C755" s="4"/>
      <c r="D755" s="4"/>
      <c r="E755" s="4"/>
      <c r="F755" s="4"/>
      <c r="G755" s="4"/>
      <c r="H755" s="4"/>
    </row>
    <row r="756">
      <c r="A756" s="6"/>
      <c r="B756" s="4"/>
      <c r="C756" s="4"/>
      <c r="D756" s="4"/>
      <c r="E756" s="4"/>
      <c r="F756" s="4"/>
      <c r="G756" s="4"/>
      <c r="H756" s="4"/>
    </row>
    <row r="757">
      <c r="A757" s="6"/>
      <c r="B757" s="4"/>
      <c r="C757" s="4"/>
      <c r="D757" s="4"/>
      <c r="E757" s="4"/>
      <c r="F757" s="4"/>
      <c r="G757" s="4"/>
      <c r="H757" s="4"/>
    </row>
    <row r="758">
      <c r="A758" s="6"/>
      <c r="B758" s="4"/>
      <c r="C758" s="4"/>
      <c r="D758" s="4"/>
      <c r="E758" s="4"/>
      <c r="F758" s="4"/>
      <c r="G758" s="4"/>
      <c r="H758" s="4"/>
    </row>
    <row r="759">
      <c r="A759" s="6"/>
      <c r="B759" s="4"/>
      <c r="C759" s="4"/>
      <c r="D759" s="4"/>
      <c r="E759" s="4"/>
      <c r="F759" s="4"/>
      <c r="G759" s="4"/>
      <c r="H759" s="4"/>
    </row>
    <row r="760">
      <c r="A760" s="6"/>
      <c r="B760" s="4"/>
      <c r="C760" s="4"/>
      <c r="D760" s="4"/>
      <c r="E760" s="4"/>
      <c r="F760" s="4"/>
      <c r="G760" s="4"/>
      <c r="H760" s="4"/>
    </row>
    <row r="761">
      <c r="A761" s="6"/>
      <c r="B761" s="4"/>
      <c r="C761" s="4"/>
      <c r="D761" s="4"/>
      <c r="E761" s="4"/>
      <c r="F761" s="4"/>
      <c r="G761" s="4"/>
      <c r="H761" s="4"/>
    </row>
    <row r="762">
      <c r="A762" s="6"/>
      <c r="B762" s="4"/>
      <c r="C762" s="4"/>
      <c r="D762" s="4"/>
      <c r="E762" s="4"/>
      <c r="F762" s="4"/>
      <c r="G762" s="4"/>
      <c r="H762" s="4"/>
    </row>
    <row r="763">
      <c r="A763" s="6"/>
      <c r="B763" s="4"/>
      <c r="C763" s="4"/>
      <c r="D763" s="4"/>
      <c r="E763" s="4"/>
      <c r="F763" s="4"/>
      <c r="G763" s="4"/>
      <c r="H763" s="4"/>
    </row>
    <row r="764">
      <c r="A764" s="6"/>
      <c r="B764" s="4"/>
      <c r="C764" s="4"/>
      <c r="D764" s="4"/>
      <c r="E764" s="4"/>
      <c r="F764" s="4"/>
      <c r="G764" s="4"/>
      <c r="H764" s="4"/>
    </row>
    <row r="765">
      <c r="A765" s="6"/>
      <c r="B765" s="4"/>
      <c r="C765" s="4"/>
      <c r="D765" s="4"/>
      <c r="E765" s="4"/>
      <c r="F765" s="4"/>
      <c r="G765" s="4"/>
      <c r="H765" s="4"/>
    </row>
    <row r="766">
      <c r="A766" s="6"/>
      <c r="B766" s="4"/>
      <c r="C766" s="4"/>
      <c r="D766" s="4"/>
      <c r="E766" s="4"/>
      <c r="F766" s="4"/>
      <c r="G766" s="4"/>
      <c r="H766" s="4"/>
    </row>
    <row r="767">
      <c r="A767" s="6"/>
      <c r="B767" s="4"/>
      <c r="C767" s="4"/>
      <c r="D767" s="4"/>
      <c r="E767" s="4"/>
      <c r="F767" s="4"/>
      <c r="G767" s="4"/>
      <c r="H767" s="4"/>
    </row>
    <row r="768">
      <c r="A768" s="6"/>
      <c r="B768" s="4"/>
      <c r="C768" s="4"/>
      <c r="D768" s="4"/>
      <c r="E768" s="4"/>
      <c r="F768" s="4"/>
      <c r="G768" s="4"/>
      <c r="H768" s="4"/>
    </row>
    <row r="769">
      <c r="A769" s="6"/>
      <c r="B769" s="4"/>
      <c r="C769" s="4"/>
      <c r="D769" s="4"/>
      <c r="E769" s="4"/>
      <c r="F769" s="4"/>
      <c r="G769" s="4"/>
      <c r="H769" s="4"/>
    </row>
    <row r="770">
      <c r="A770" s="6"/>
      <c r="B770" s="4"/>
      <c r="C770" s="4"/>
      <c r="D770" s="4"/>
      <c r="E770" s="4"/>
      <c r="F770" s="4"/>
      <c r="G770" s="4"/>
      <c r="H770" s="4"/>
    </row>
    <row r="771">
      <c r="A771" s="6"/>
      <c r="B771" s="4"/>
      <c r="C771" s="4"/>
      <c r="D771" s="4"/>
      <c r="E771" s="4"/>
      <c r="F771" s="4"/>
      <c r="G771" s="4"/>
      <c r="H771" s="4"/>
    </row>
    <row r="772">
      <c r="A772" s="6"/>
      <c r="B772" s="4"/>
      <c r="C772" s="4"/>
      <c r="D772" s="4"/>
      <c r="E772" s="4"/>
      <c r="F772" s="4"/>
      <c r="G772" s="4"/>
      <c r="H772" s="4"/>
    </row>
    <row r="773">
      <c r="A773" s="6"/>
      <c r="B773" s="4"/>
      <c r="C773" s="4"/>
      <c r="D773" s="4"/>
      <c r="E773" s="4"/>
      <c r="F773" s="4"/>
      <c r="G773" s="4"/>
      <c r="H773" s="4"/>
    </row>
    <row r="774">
      <c r="A774" s="6"/>
      <c r="B774" s="4"/>
      <c r="C774" s="4"/>
      <c r="D774" s="4"/>
      <c r="E774" s="4"/>
      <c r="F774" s="4"/>
      <c r="G774" s="4"/>
      <c r="H774" s="4"/>
    </row>
    <row r="775">
      <c r="A775" s="6"/>
      <c r="B775" s="4"/>
      <c r="C775" s="4"/>
      <c r="D775" s="4"/>
      <c r="E775" s="4"/>
      <c r="F775" s="4"/>
      <c r="G775" s="4"/>
      <c r="H775" s="4"/>
    </row>
    <row r="776">
      <c r="A776" s="6"/>
      <c r="B776" s="4"/>
      <c r="C776" s="4"/>
      <c r="D776" s="4"/>
      <c r="E776" s="4"/>
      <c r="F776" s="4"/>
      <c r="G776" s="4"/>
      <c r="H776" s="4"/>
    </row>
    <row r="777">
      <c r="A777" s="6"/>
      <c r="B777" s="4"/>
      <c r="C777" s="4"/>
      <c r="D777" s="4"/>
      <c r="E777" s="4"/>
      <c r="F777" s="4"/>
      <c r="G777" s="4"/>
      <c r="H777" s="4"/>
    </row>
    <row r="778">
      <c r="A778" s="6"/>
      <c r="B778" s="4"/>
      <c r="C778" s="4"/>
      <c r="D778" s="4"/>
      <c r="E778" s="4"/>
      <c r="F778" s="4"/>
      <c r="G778" s="4"/>
      <c r="H778" s="4"/>
    </row>
    <row r="779">
      <c r="A779" s="6"/>
      <c r="B779" s="4"/>
      <c r="C779" s="4"/>
      <c r="D779" s="4"/>
      <c r="E779" s="4"/>
      <c r="F779" s="4"/>
      <c r="G779" s="4"/>
      <c r="H779" s="4"/>
    </row>
    <row r="780">
      <c r="A780" s="6"/>
      <c r="B780" s="4"/>
      <c r="C780" s="4"/>
      <c r="D780" s="4"/>
      <c r="E780" s="4"/>
      <c r="F780" s="4"/>
      <c r="G780" s="4"/>
      <c r="H780" s="4"/>
    </row>
    <row r="781">
      <c r="A781" s="6"/>
      <c r="B781" s="4"/>
      <c r="C781" s="4"/>
      <c r="D781" s="4"/>
      <c r="E781" s="4"/>
      <c r="F781" s="4"/>
      <c r="G781" s="4"/>
      <c r="H781" s="4"/>
    </row>
    <row r="782">
      <c r="A782" s="6"/>
      <c r="B782" s="4"/>
      <c r="C782" s="4"/>
      <c r="D782" s="4"/>
      <c r="E782" s="4"/>
      <c r="F782" s="4"/>
      <c r="G782" s="4"/>
      <c r="H782" s="4"/>
    </row>
    <row r="783">
      <c r="A783" s="6"/>
      <c r="B783" s="4"/>
      <c r="C783" s="4"/>
      <c r="D783" s="4"/>
      <c r="E783" s="4"/>
      <c r="F783" s="4"/>
      <c r="G783" s="4"/>
      <c r="H783" s="4"/>
    </row>
    <row r="784">
      <c r="A784" s="6"/>
      <c r="B784" s="4"/>
      <c r="C784" s="4"/>
      <c r="D784" s="4"/>
      <c r="E784" s="4"/>
      <c r="F784" s="4"/>
      <c r="G784" s="4"/>
      <c r="H784" s="4"/>
    </row>
    <row r="785">
      <c r="A785" s="6"/>
      <c r="B785" s="4"/>
      <c r="C785" s="4"/>
      <c r="D785" s="4"/>
      <c r="E785" s="4"/>
      <c r="F785" s="4"/>
      <c r="G785" s="4"/>
      <c r="H785" s="4"/>
    </row>
    <row r="786">
      <c r="A786" s="6"/>
      <c r="B786" s="4"/>
      <c r="C786" s="4"/>
      <c r="D786" s="4"/>
      <c r="E786" s="4"/>
      <c r="F786" s="4"/>
      <c r="G786" s="4"/>
      <c r="H786" s="4"/>
    </row>
    <row r="787">
      <c r="A787" s="6"/>
      <c r="B787" s="4"/>
      <c r="C787" s="4"/>
      <c r="D787" s="4"/>
      <c r="E787" s="4"/>
      <c r="F787" s="4"/>
      <c r="G787" s="4"/>
      <c r="H787" s="4"/>
    </row>
    <row r="788">
      <c r="A788" s="6"/>
      <c r="B788" s="4"/>
      <c r="C788" s="4"/>
      <c r="D788" s="4"/>
      <c r="E788" s="4"/>
      <c r="F788" s="4"/>
      <c r="G788" s="4"/>
      <c r="H788" s="4"/>
    </row>
    <row r="789">
      <c r="A789" s="6"/>
      <c r="B789" s="4"/>
      <c r="C789" s="4"/>
      <c r="D789" s="4"/>
      <c r="E789" s="4"/>
      <c r="F789" s="4"/>
      <c r="G789" s="4"/>
      <c r="H789" s="4"/>
    </row>
    <row r="790">
      <c r="A790" s="6"/>
      <c r="B790" s="4"/>
      <c r="C790" s="4"/>
      <c r="D790" s="4"/>
      <c r="E790" s="4"/>
      <c r="F790" s="4"/>
      <c r="G790" s="4"/>
      <c r="H790" s="4"/>
    </row>
    <row r="791">
      <c r="A791" s="6"/>
      <c r="B791" s="4"/>
      <c r="C791" s="4"/>
      <c r="D791" s="4"/>
      <c r="E791" s="4"/>
      <c r="F791" s="4"/>
      <c r="G791" s="4"/>
      <c r="H791" s="4"/>
    </row>
    <row r="792">
      <c r="A792" s="6"/>
      <c r="B792" s="4"/>
      <c r="C792" s="4"/>
      <c r="D792" s="4"/>
      <c r="E792" s="4"/>
      <c r="F792" s="4"/>
      <c r="G792" s="4"/>
      <c r="H792" s="4"/>
    </row>
    <row r="793">
      <c r="A793" s="6"/>
      <c r="B793" s="4"/>
      <c r="C793" s="4"/>
      <c r="D793" s="4"/>
      <c r="E793" s="4"/>
      <c r="F793" s="4"/>
      <c r="G793" s="4"/>
      <c r="H793" s="4"/>
    </row>
    <row r="794">
      <c r="A794" s="6"/>
      <c r="B794" s="4"/>
      <c r="C794" s="4"/>
      <c r="D794" s="4"/>
      <c r="E794" s="4"/>
      <c r="F794" s="4"/>
      <c r="G794" s="4"/>
      <c r="H794" s="4"/>
    </row>
    <row r="795">
      <c r="A795" s="6"/>
      <c r="B795" s="4"/>
      <c r="C795" s="4"/>
      <c r="D795" s="4"/>
      <c r="E795" s="4"/>
      <c r="F795" s="4"/>
      <c r="G795" s="4"/>
      <c r="H795" s="4"/>
    </row>
    <row r="796">
      <c r="A796" s="6"/>
      <c r="B796" s="4"/>
      <c r="C796" s="4"/>
      <c r="D796" s="4"/>
      <c r="E796" s="4"/>
      <c r="F796" s="4"/>
      <c r="G796" s="4"/>
      <c r="H796" s="4"/>
    </row>
    <row r="797">
      <c r="A797" s="6"/>
      <c r="B797" s="4"/>
      <c r="C797" s="4"/>
      <c r="D797" s="4"/>
      <c r="E797" s="4"/>
      <c r="F797" s="4"/>
      <c r="G797" s="4"/>
      <c r="H797" s="4"/>
    </row>
    <row r="798">
      <c r="A798" s="6"/>
      <c r="B798" s="4"/>
      <c r="C798" s="4"/>
      <c r="D798" s="4"/>
      <c r="E798" s="4"/>
      <c r="F798" s="4"/>
      <c r="G798" s="4"/>
      <c r="H798" s="4"/>
    </row>
    <row r="799">
      <c r="A799" s="6"/>
      <c r="B799" s="4"/>
      <c r="C799" s="4"/>
      <c r="D799" s="4"/>
      <c r="E799" s="4"/>
      <c r="F799" s="4"/>
      <c r="G799" s="4"/>
      <c r="H799" s="4"/>
    </row>
    <row r="800">
      <c r="A800" s="6"/>
      <c r="B800" s="4"/>
      <c r="C800" s="4"/>
      <c r="D800" s="4"/>
      <c r="E800" s="4"/>
      <c r="F800" s="4"/>
      <c r="G800" s="4"/>
      <c r="H800" s="4"/>
    </row>
    <row r="801">
      <c r="A801" s="6"/>
      <c r="B801" s="4"/>
      <c r="C801" s="4"/>
      <c r="D801" s="4"/>
      <c r="E801" s="4"/>
      <c r="F801" s="4"/>
      <c r="G801" s="4"/>
      <c r="H801" s="4"/>
    </row>
    <row r="802">
      <c r="A802" s="6"/>
      <c r="B802" s="4"/>
      <c r="C802" s="4"/>
      <c r="D802" s="4"/>
      <c r="E802" s="4"/>
      <c r="F802" s="4"/>
      <c r="G802" s="4"/>
      <c r="H802" s="4"/>
    </row>
    <row r="803">
      <c r="A803" s="6"/>
      <c r="B803" s="4"/>
      <c r="C803" s="4"/>
      <c r="D803" s="4"/>
      <c r="E803" s="4"/>
      <c r="F803" s="4"/>
      <c r="G803" s="4"/>
      <c r="H803" s="4"/>
    </row>
    <row r="804">
      <c r="A804" s="6"/>
      <c r="B804" s="4"/>
      <c r="C804" s="4"/>
      <c r="D804" s="4"/>
      <c r="E804" s="4"/>
      <c r="F804" s="4"/>
      <c r="G804" s="4"/>
      <c r="H804" s="4"/>
    </row>
    <row r="805">
      <c r="A805" s="6"/>
      <c r="B805" s="4"/>
      <c r="C805" s="4"/>
      <c r="D805" s="4"/>
      <c r="E805" s="4"/>
      <c r="F805" s="4"/>
      <c r="G805" s="4"/>
      <c r="H805" s="4"/>
    </row>
    <row r="806">
      <c r="A806" s="6"/>
      <c r="B806" s="4"/>
      <c r="C806" s="4"/>
      <c r="D806" s="4"/>
      <c r="E806" s="4"/>
      <c r="F806" s="4"/>
      <c r="G806" s="4"/>
      <c r="H806" s="4"/>
    </row>
    <row r="807">
      <c r="A807" s="6"/>
      <c r="B807" s="4"/>
      <c r="C807" s="4"/>
      <c r="D807" s="4"/>
      <c r="E807" s="4"/>
      <c r="F807" s="4"/>
      <c r="G807" s="4"/>
      <c r="H807" s="4"/>
    </row>
    <row r="808">
      <c r="A808" s="6"/>
      <c r="B808" s="4"/>
      <c r="C808" s="4"/>
      <c r="D808" s="4"/>
      <c r="E808" s="4"/>
      <c r="F808" s="4"/>
      <c r="G808" s="4"/>
      <c r="H808" s="4"/>
    </row>
    <row r="809">
      <c r="A809" s="6"/>
      <c r="B809" s="4"/>
      <c r="C809" s="4"/>
      <c r="D809" s="4"/>
      <c r="E809" s="4"/>
      <c r="F809" s="4"/>
      <c r="G809" s="4"/>
      <c r="H809" s="4"/>
    </row>
    <row r="810">
      <c r="A810" s="6"/>
      <c r="B810" s="4"/>
      <c r="C810" s="4"/>
      <c r="D810" s="4"/>
      <c r="E810" s="4"/>
      <c r="F810" s="4"/>
      <c r="G810" s="4"/>
      <c r="H810" s="4"/>
    </row>
    <row r="811">
      <c r="A811" s="6"/>
      <c r="B811" s="4"/>
      <c r="C811" s="4"/>
      <c r="D811" s="4"/>
      <c r="E811" s="4"/>
      <c r="F811" s="4"/>
      <c r="G811" s="4"/>
      <c r="H811" s="4"/>
    </row>
    <row r="812">
      <c r="A812" s="6"/>
      <c r="B812" s="4"/>
      <c r="C812" s="4"/>
      <c r="D812" s="4"/>
      <c r="E812" s="4"/>
      <c r="F812" s="4"/>
      <c r="G812" s="4"/>
      <c r="H812" s="4"/>
    </row>
    <row r="813">
      <c r="A813" s="6"/>
      <c r="B813" s="4"/>
      <c r="C813" s="4"/>
      <c r="D813" s="4"/>
      <c r="E813" s="4"/>
      <c r="F813" s="4"/>
      <c r="G813" s="4"/>
      <c r="H813" s="4"/>
    </row>
    <row r="814">
      <c r="A814" s="6"/>
      <c r="B814" s="4"/>
      <c r="C814" s="4"/>
      <c r="D814" s="4"/>
      <c r="E814" s="4"/>
      <c r="F814" s="4"/>
      <c r="G814" s="4"/>
      <c r="H814" s="4"/>
    </row>
    <row r="815">
      <c r="A815" s="6"/>
      <c r="B815" s="4"/>
      <c r="C815" s="4"/>
      <c r="D815" s="4"/>
      <c r="E815" s="4"/>
      <c r="F815" s="4"/>
      <c r="G815" s="4"/>
      <c r="H815" s="4"/>
    </row>
    <row r="816">
      <c r="A816" s="6"/>
      <c r="B816" s="4"/>
      <c r="C816" s="4"/>
      <c r="D816" s="4"/>
      <c r="E816" s="4"/>
      <c r="F816" s="4"/>
      <c r="G816" s="4"/>
      <c r="H816" s="4"/>
    </row>
    <row r="817">
      <c r="A817" s="6"/>
      <c r="B817" s="4"/>
      <c r="C817" s="4"/>
      <c r="D817" s="4"/>
      <c r="E817" s="4"/>
      <c r="F817" s="4"/>
      <c r="G817" s="4"/>
      <c r="H817" s="4"/>
    </row>
    <row r="818">
      <c r="A818" s="6"/>
      <c r="B818" s="4"/>
      <c r="C818" s="4"/>
      <c r="D818" s="4"/>
      <c r="E818" s="4"/>
      <c r="F818" s="4"/>
      <c r="G818" s="4"/>
      <c r="H818" s="4"/>
    </row>
    <row r="819">
      <c r="A819" s="6"/>
      <c r="B819" s="4"/>
      <c r="C819" s="4"/>
      <c r="D819" s="4"/>
      <c r="E819" s="4"/>
      <c r="F819" s="4"/>
      <c r="G819" s="4"/>
      <c r="H819" s="4"/>
    </row>
    <row r="820">
      <c r="A820" s="6"/>
      <c r="B820" s="4"/>
      <c r="C820" s="4"/>
      <c r="D820" s="4"/>
      <c r="E820" s="4"/>
      <c r="F820" s="4"/>
      <c r="G820" s="4"/>
      <c r="H820" s="4"/>
    </row>
    <row r="821">
      <c r="A821" s="6"/>
      <c r="B821" s="4"/>
      <c r="C821" s="4"/>
      <c r="D821" s="4"/>
      <c r="E821" s="4"/>
      <c r="F821" s="4"/>
      <c r="G821" s="4"/>
      <c r="H821" s="4"/>
    </row>
    <row r="822">
      <c r="A822" s="6"/>
      <c r="B822" s="4"/>
      <c r="C822" s="4"/>
      <c r="D822" s="4"/>
      <c r="E822" s="4"/>
      <c r="F822" s="4"/>
      <c r="G822" s="4"/>
      <c r="H822" s="4"/>
    </row>
    <row r="823">
      <c r="A823" s="6"/>
      <c r="B823" s="4"/>
      <c r="C823" s="4"/>
      <c r="D823" s="4"/>
      <c r="E823" s="4"/>
      <c r="F823" s="4"/>
      <c r="G823" s="4"/>
      <c r="H823" s="4"/>
    </row>
    <row r="824">
      <c r="A824" s="6"/>
      <c r="B824" s="4"/>
      <c r="C824" s="4"/>
      <c r="D824" s="4"/>
      <c r="E824" s="4"/>
      <c r="F824" s="4"/>
      <c r="G824" s="4"/>
      <c r="H824" s="4"/>
    </row>
    <row r="825">
      <c r="A825" s="6"/>
      <c r="B825" s="4"/>
      <c r="C825" s="4"/>
      <c r="D825" s="4"/>
      <c r="E825" s="4"/>
      <c r="F825" s="4"/>
      <c r="G825" s="4"/>
      <c r="H825" s="4"/>
    </row>
    <row r="826">
      <c r="A826" s="6"/>
      <c r="B826" s="4"/>
      <c r="C826" s="4"/>
      <c r="D826" s="4"/>
      <c r="E826" s="4"/>
      <c r="F826" s="4"/>
      <c r="G826" s="4"/>
      <c r="H826" s="4"/>
    </row>
    <row r="827">
      <c r="A827" s="6"/>
      <c r="B827" s="4"/>
      <c r="C827" s="4"/>
      <c r="D827" s="4"/>
      <c r="E827" s="4"/>
      <c r="F827" s="4"/>
      <c r="G827" s="4"/>
      <c r="H827" s="4"/>
    </row>
    <row r="828">
      <c r="A828" s="6"/>
      <c r="B828" s="4"/>
      <c r="C828" s="4"/>
      <c r="D828" s="4"/>
      <c r="E828" s="4"/>
      <c r="F828" s="4"/>
      <c r="G828" s="4"/>
      <c r="H828" s="4"/>
    </row>
    <row r="829">
      <c r="A829" s="6"/>
      <c r="B829" s="4"/>
      <c r="C829" s="4"/>
      <c r="D829" s="4"/>
      <c r="E829" s="4"/>
      <c r="F829" s="4"/>
      <c r="G829" s="4"/>
      <c r="H829" s="4"/>
    </row>
    <row r="830">
      <c r="A830" s="6"/>
      <c r="B830" s="4"/>
      <c r="C830" s="4"/>
      <c r="D830" s="4"/>
      <c r="E830" s="4"/>
      <c r="F830" s="4"/>
      <c r="G830" s="4"/>
      <c r="H830" s="4"/>
    </row>
    <row r="831">
      <c r="A831" s="6"/>
      <c r="B831" s="4"/>
      <c r="C831" s="4"/>
      <c r="D831" s="4"/>
      <c r="E831" s="4"/>
      <c r="F831" s="4"/>
      <c r="G831" s="4"/>
      <c r="H831" s="4"/>
    </row>
    <row r="832">
      <c r="A832" s="6"/>
      <c r="B832" s="4"/>
      <c r="C832" s="4"/>
      <c r="D832" s="4"/>
      <c r="E832" s="4"/>
      <c r="F832" s="4"/>
      <c r="G832" s="4"/>
      <c r="H832" s="4"/>
    </row>
    <row r="833">
      <c r="A833" s="6"/>
      <c r="B833" s="4"/>
      <c r="C833" s="4"/>
      <c r="D833" s="4"/>
      <c r="E833" s="4"/>
      <c r="F833" s="4"/>
      <c r="G833" s="4"/>
      <c r="H833" s="4"/>
    </row>
    <row r="834">
      <c r="A834" s="6"/>
      <c r="B834" s="4"/>
      <c r="C834" s="4"/>
      <c r="D834" s="4"/>
      <c r="E834" s="4"/>
      <c r="F834" s="4"/>
      <c r="G834" s="4"/>
      <c r="H834" s="4"/>
    </row>
    <row r="835">
      <c r="A835" s="6"/>
      <c r="B835" s="4"/>
      <c r="C835" s="4"/>
      <c r="D835" s="4"/>
      <c r="E835" s="4"/>
      <c r="F835" s="4"/>
      <c r="G835" s="4"/>
      <c r="H835" s="4"/>
    </row>
    <row r="836">
      <c r="A836" s="6"/>
      <c r="B836" s="4"/>
      <c r="C836" s="4"/>
      <c r="D836" s="4"/>
      <c r="E836" s="4"/>
      <c r="F836" s="4"/>
      <c r="G836" s="4"/>
      <c r="H836" s="4"/>
    </row>
    <row r="837">
      <c r="A837" s="6"/>
      <c r="B837" s="4"/>
      <c r="C837" s="4"/>
      <c r="D837" s="4"/>
      <c r="E837" s="4"/>
      <c r="F837" s="4"/>
      <c r="G837" s="4"/>
      <c r="H837" s="4"/>
    </row>
    <row r="838">
      <c r="A838" s="6"/>
      <c r="B838" s="4"/>
      <c r="C838" s="4"/>
      <c r="D838" s="4"/>
      <c r="E838" s="4"/>
      <c r="F838" s="4"/>
      <c r="G838" s="4"/>
      <c r="H838" s="4"/>
    </row>
    <row r="839">
      <c r="A839" s="6"/>
      <c r="B839" s="4"/>
      <c r="C839" s="4"/>
      <c r="D839" s="4"/>
      <c r="E839" s="4"/>
      <c r="F839" s="4"/>
      <c r="G839" s="4"/>
      <c r="H839" s="4"/>
    </row>
    <row r="840">
      <c r="A840" s="6"/>
      <c r="B840" s="4"/>
      <c r="C840" s="4"/>
      <c r="D840" s="4"/>
      <c r="E840" s="4"/>
      <c r="F840" s="4"/>
      <c r="G840" s="4"/>
      <c r="H840" s="4"/>
    </row>
    <row r="841">
      <c r="A841" s="6"/>
      <c r="B841" s="4"/>
      <c r="C841" s="4"/>
      <c r="D841" s="4"/>
      <c r="E841" s="4"/>
      <c r="F841" s="4"/>
      <c r="G841" s="4"/>
      <c r="H841" s="4"/>
    </row>
    <row r="842">
      <c r="A842" s="6"/>
      <c r="B842" s="4"/>
      <c r="C842" s="4"/>
      <c r="D842" s="4"/>
      <c r="E842" s="4"/>
      <c r="F842" s="4"/>
      <c r="G842" s="4"/>
      <c r="H842" s="4"/>
    </row>
    <row r="843">
      <c r="A843" s="6"/>
      <c r="B843" s="4"/>
      <c r="C843" s="4"/>
      <c r="D843" s="4"/>
      <c r="E843" s="4"/>
      <c r="F843" s="4"/>
      <c r="G843" s="4"/>
      <c r="H843" s="4"/>
    </row>
    <row r="844">
      <c r="A844" s="6"/>
      <c r="B844" s="4"/>
      <c r="C844" s="4"/>
      <c r="D844" s="4"/>
      <c r="E844" s="4"/>
      <c r="F844" s="4"/>
      <c r="G844" s="4"/>
      <c r="H844" s="4"/>
    </row>
    <row r="845">
      <c r="A845" s="6"/>
      <c r="B845" s="4"/>
      <c r="C845" s="4"/>
      <c r="D845" s="4"/>
      <c r="E845" s="4"/>
      <c r="F845" s="4"/>
      <c r="G845" s="4"/>
      <c r="H845" s="4"/>
    </row>
    <row r="846">
      <c r="A846" s="6"/>
      <c r="B846" s="4"/>
      <c r="C846" s="4"/>
      <c r="D846" s="4"/>
      <c r="E846" s="4"/>
      <c r="F846" s="4"/>
      <c r="G846" s="4"/>
      <c r="H846" s="4"/>
    </row>
    <row r="847">
      <c r="A847" s="6"/>
      <c r="B847" s="4"/>
      <c r="C847" s="4"/>
      <c r="D847" s="4"/>
      <c r="E847" s="4"/>
      <c r="F847" s="4"/>
      <c r="G847" s="4"/>
      <c r="H847" s="4"/>
    </row>
    <row r="848">
      <c r="A848" s="6"/>
      <c r="B848" s="4"/>
      <c r="C848" s="4"/>
      <c r="D848" s="4"/>
      <c r="E848" s="4"/>
      <c r="F848" s="4"/>
      <c r="G848" s="4"/>
      <c r="H848" s="4"/>
    </row>
    <row r="849">
      <c r="A849" s="6"/>
      <c r="B849" s="4"/>
      <c r="C849" s="4"/>
      <c r="D849" s="4"/>
      <c r="E849" s="4"/>
      <c r="F849" s="4"/>
      <c r="G849" s="4"/>
      <c r="H849" s="4"/>
    </row>
    <row r="850">
      <c r="A850" s="6"/>
      <c r="B850" s="4"/>
      <c r="C850" s="4"/>
      <c r="D850" s="4"/>
      <c r="E850" s="4"/>
      <c r="F850" s="4"/>
      <c r="G850" s="4"/>
      <c r="H850" s="4"/>
    </row>
    <row r="851">
      <c r="A851" s="6"/>
      <c r="B851" s="4"/>
      <c r="C851" s="4"/>
      <c r="D851" s="4"/>
      <c r="E851" s="4"/>
      <c r="F851" s="4"/>
      <c r="G851" s="4"/>
      <c r="H851" s="4"/>
    </row>
    <row r="852">
      <c r="A852" s="6"/>
      <c r="B852" s="4"/>
      <c r="C852" s="4"/>
      <c r="D852" s="4"/>
      <c r="E852" s="4"/>
      <c r="F852" s="4"/>
      <c r="G852" s="4"/>
      <c r="H852" s="4"/>
    </row>
    <row r="853">
      <c r="A853" s="6"/>
      <c r="B853" s="4"/>
      <c r="C853" s="4"/>
      <c r="D853" s="4"/>
      <c r="E853" s="4"/>
      <c r="F853" s="4"/>
      <c r="G853" s="4"/>
      <c r="H853" s="4"/>
    </row>
    <row r="854">
      <c r="A854" s="6"/>
      <c r="B854" s="4"/>
      <c r="C854" s="4"/>
      <c r="D854" s="4"/>
      <c r="E854" s="4"/>
      <c r="F854" s="4"/>
      <c r="G854" s="4"/>
      <c r="H854" s="4"/>
    </row>
    <row r="855">
      <c r="A855" s="6"/>
      <c r="B855" s="4"/>
      <c r="C855" s="4"/>
      <c r="D855" s="4"/>
      <c r="E855" s="4"/>
      <c r="F855" s="4"/>
      <c r="G855" s="4"/>
      <c r="H855" s="4"/>
    </row>
    <row r="856">
      <c r="A856" s="6"/>
      <c r="B856" s="4"/>
      <c r="C856" s="4"/>
      <c r="D856" s="4"/>
      <c r="E856" s="4"/>
      <c r="F856" s="4"/>
      <c r="G856" s="4"/>
      <c r="H856" s="4"/>
    </row>
    <row r="857">
      <c r="A857" s="6"/>
      <c r="B857" s="4"/>
      <c r="C857" s="4"/>
      <c r="D857" s="4"/>
      <c r="E857" s="4"/>
      <c r="F857" s="4"/>
      <c r="G857" s="4"/>
      <c r="H857" s="4"/>
    </row>
    <row r="858">
      <c r="A858" s="6"/>
      <c r="B858" s="4"/>
      <c r="C858" s="4"/>
      <c r="D858" s="4"/>
      <c r="E858" s="4"/>
      <c r="F858" s="4"/>
      <c r="G858" s="4"/>
      <c r="H858" s="4"/>
    </row>
    <row r="859">
      <c r="A859" s="6"/>
      <c r="B859" s="4"/>
      <c r="C859" s="4"/>
      <c r="D859" s="4"/>
      <c r="E859" s="4"/>
      <c r="F859" s="4"/>
      <c r="G859" s="4"/>
      <c r="H859" s="4"/>
    </row>
    <row r="860">
      <c r="A860" s="6"/>
      <c r="B860" s="4"/>
      <c r="C860" s="4"/>
      <c r="D860" s="4"/>
      <c r="E860" s="4"/>
      <c r="F860" s="4"/>
      <c r="G860" s="4"/>
      <c r="H860" s="4"/>
    </row>
    <row r="861">
      <c r="A861" s="6"/>
      <c r="B861" s="4"/>
      <c r="C861" s="4"/>
      <c r="D861" s="4"/>
      <c r="E861" s="4"/>
      <c r="F861" s="4"/>
      <c r="G861" s="4"/>
      <c r="H861" s="4"/>
    </row>
    <row r="862">
      <c r="A862" s="6"/>
      <c r="B862" s="4"/>
      <c r="C862" s="4"/>
      <c r="D862" s="4"/>
      <c r="E862" s="4"/>
      <c r="F862" s="4"/>
      <c r="G862" s="4"/>
      <c r="H862" s="4"/>
    </row>
    <row r="863">
      <c r="A863" s="6"/>
      <c r="B863" s="4"/>
      <c r="C863" s="4"/>
      <c r="D863" s="4"/>
      <c r="E863" s="4"/>
      <c r="F863" s="4"/>
      <c r="G863" s="4"/>
      <c r="H863" s="4"/>
    </row>
    <row r="864">
      <c r="A864" s="6"/>
      <c r="B864" s="4"/>
      <c r="C864" s="4"/>
      <c r="D864" s="4"/>
      <c r="E864" s="4"/>
      <c r="F864" s="4"/>
      <c r="G864" s="4"/>
      <c r="H864" s="4"/>
    </row>
    <row r="865">
      <c r="A865" s="6"/>
      <c r="B865" s="4"/>
      <c r="C865" s="4"/>
      <c r="D865" s="4"/>
      <c r="E865" s="4"/>
      <c r="F865" s="4"/>
      <c r="G865" s="4"/>
      <c r="H865" s="4"/>
    </row>
    <row r="866">
      <c r="A866" s="6"/>
      <c r="B866" s="4"/>
      <c r="C866" s="4"/>
      <c r="D866" s="4"/>
      <c r="E866" s="4"/>
      <c r="F866" s="4"/>
      <c r="G866" s="4"/>
      <c r="H866" s="4"/>
    </row>
    <row r="867">
      <c r="A867" s="6"/>
      <c r="B867" s="4"/>
      <c r="C867" s="4"/>
      <c r="D867" s="4"/>
      <c r="E867" s="4"/>
      <c r="F867" s="4"/>
      <c r="G867" s="4"/>
      <c r="H867" s="4"/>
    </row>
    <row r="868">
      <c r="A868" s="6"/>
      <c r="B868" s="4"/>
      <c r="C868" s="4"/>
      <c r="D868" s="4"/>
      <c r="E868" s="4"/>
      <c r="F868" s="4"/>
      <c r="G868" s="4"/>
      <c r="H868" s="4"/>
    </row>
    <row r="869">
      <c r="A869" s="6"/>
      <c r="B869" s="4"/>
      <c r="C869" s="4"/>
      <c r="D869" s="4"/>
      <c r="E869" s="4"/>
      <c r="F869" s="4"/>
      <c r="G869" s="4"/>
      <c r="H869" s="4"/>
    </row>
    <row r="870">
      <c r="A870" s="6"/>
      <c r="B870" s="4"/>
      <c r="C870" s="4"/>
      <c r="D870" s="4"/>
      <c r="E870" s="4"/>
      <c r="F870" s="4"/>
      <c r="G870" s="4"/>
      <c r="H870" s="4"/>
    </row>
    <row r="871">
      <c r="A871" s="6"/>
      <c r="B871" s="4"/>
      <c r="C871" s="4"/>
      <c r="D871" s="4"/>
      <c r="E871" s="4"/>
      <c r="F871" s="4"/>
      <c r="G871" s="4"/>
      <c r="H871" s="4"/>
    </row>
    <row r="872">
      <c r="A872" s="6"/>
      <c r="B872" s="4"/>
      <c r="C872" s="4"/>
      <c r="D872" s="4"/>
      <c r="E872" s="4"/>
      <c r="F872" s="4"/>
      <c r="G872" s="4"/>
      <c r="H872" s="4"/>
    </row>
    <row r="873">
      <c r="A873" s="6"/>
      <c r="B873" s="4"/>
      <c r="C873" s="4"/>
      <c r="D873" s="4"/>
      <c r="E873" s="4"/>
      <c r="F873" s="4"/>
      <c r="G873" s="4"/>
      <c r="H873" s="4"/>
    </row>
    <row r="874">
      <c r="A874" s="6"/>
      <c r="B874" s="4"/>
      <c r="C874" s="4"/>
      <c r="D874" s="4"/>
      <c r="E874" s="4"/>
      <c r="F874" s="4"/>
      <c r="G874" s="4"/>
      <c r="H874" s="4"/>
    </row>
    <row r="875">
      <c r="A875" s="6"/>
      <c r="B875" s="4"/>
      <c r="C875" s="4"/>
      <c r="D875" s="4"/>
      <c r="E875" s="4"/>
      <c r="F875" s="4"/>
      <c r="G875" s="4"/>
      <c r="H875" s="4"/>
    </row>
    <row r="876">
      <c r="A876" s="6"/>
      <c r="B876" s="4"/>
      <c r="C876" s="4"/>
      <c r="D876" s="4"/>
      <c r="E876" s="4"/>
      <c r="F876" s="4"/>
      <c r="G876" s="4"/>
      <c r="H876" s="4"/>
    </row>
    <row r="877">
      <c r="A877" s="6"/>
      <c r="B877" s="4"/>
      <c r="C877" s="4"/>
      <c r="D877" s="4"/>
      <c r="E877" s="4"/>
      <c r="F877" s="4"/>
      <c r="G877" s="4"/>
      <c r="H877" s="4"/>
    </row>
    <row r="878">
      <c r="A878" s="6"/>
      <c r="B878" s="4"/>
      <c r="C878" s="4"/>
      <c r="D878" s="4"/>
      <c r="E878" s="4"/>
      <c r="F878" s="4"/>
      <c r="G878" s="4"/>
      <c r="H878" s="4"/>
    </row>
    <row r="879">
      <c r="A879" s="6"/>
      <c r="B879" s="4"/>
      <c r="C879" s="4"/>
      <c r="D879" s="4"/>
      <c r="E879" s="4"/>
      <c r="F879" s="4"/>
      <c r="G879" s="4"/>
      <c r="H879" s="4"/>
    </row>
    <row r="880">
      <c r="A880" s="6"/>
      <c r="B880" s="4"/>
      <c r="C880" s="4"/>
      <c r="D880" s="4"/>
      <c r="E880" s="4"/>
      <c r="F880" s="4"/>
      <c r="G880" s="4"/>
      <c r="H880" s="4"/>
    </row>
    <row r="881">
      <c r="A881" s="6"/>
      <c r="B881" s="4"/>
      <c r="C881" s="4"/>
      <c r="D881" s="4"/>
      <c r="E881" s="4"/>
      <c r="F881" s="4"/>
      <c r="G881" s="4"/>
      <c r="H881" s="4"/>
    </row>
    <row r="882">
      <c r="A882" s="6"/>
      <c r="B882" s="4"/>
      <c r="C882" s="4"/>
      <c r="D882" s="4"/>
      <c r="E882" s="4"/>
      <c r="F882" s="4"/>
      <c r="G882" s="4"/>
      <c r="H882" s="4"/>
    </row>
    <row r="883">
      <c r="A883" s="6"/>
      <c r="B883" s="4"/>
      <c r="C883" s="4"/>
      <c r="D883" s="4"/>
      <c r="E883" s="4"/>
      <c r="F883" s="4"/>
      <c r="G883" s="4"/>
      <c r="H883" s="4"/>
    </row>
    <row r="884">
      <c r="A884" s="6"/>
      <c r="B884" s="4"/>
      <c r="C884" s="4"/>
      <c r="D884" s="4"/>
      <c r="E884" s="4"/>
      <c r="F884" s="4"/>
      <c r="G884" s="4"/>
      <c r="H884" s="4"/>
    </row>
    <row r="885">
      <c r="A885" s="6"/>
      <c r="B885" s="4"/>
      <c r="C885" s="4"/>
      <c r="D885" s="4"/>
      <c r="E885" s="4"/>
      <c r="F885" s="4"/>
      <c r="G885" s="4"/>
      <c r="H885" s="4"/>
    </row>
    <row r="886">
      <c r="A886" s="6"/>
      <c r="B886" s="4"/>
      <c r="C886" s="4"/>
      <c r="D886" s="4"/>
      <c r="E886" s="4"/>
      <c r="F886" s="4"/>
      <c r="G886" s="4"/>
      <c r="H886" s="4"/>
    </row>
    <row r="887">
      <c r="A887" s="6"/>
      <c r="B887" s="4"/>
      <c r="C887" s="4"/>
      <c r="D887" s="4"/>
      <c r="E887" s="4"/>
      <c r="F887" s="4"/>
      <c r="G887" s="4"/>
      <c r="H887" s="4"/>
    </row>
    <row r="888">
      <c r="A888" s="6"/>
      <c r="B888" s="4"/>
      <c r="C888" s="4"/>
      <c r="D888" s="4"/>
      <c r="E888" s="4"/>
      <c r="F888" s="4"/>
      <c r="G888" s="4"/>
      <c r="H888" s="4"/>
    </row>
    <row r="889">
      <c r="A889" s="6"/>
      <c r="B889" s="4"/>
      <c r="C889" s="4"/>
      <c r="D889" s="4"/>
      <c r="E889" s="4"/>
      <c r="F889" s="4"/>
      <c r="G889" s="4"/>
      <c r="H889" s="4"/>
    </row>
    <row r="890">
      <c r="A890" s="6"/>
      <c r="B890" s="4"/>
      <c r="C890" s="4"/>
      <c r="D890" s="4"/>
      <c r="E890" s="4"/>
      <c r="F890" s="4"/>
      <c r="G890" s="4"/>
      <c r="H890" s="4"/>
    </row>
    <row r="891">
      <c r="A891" s="6"/>
      <c r="B891" s="4"/>
      <c r="C891" s="4"/>
      <c r="D891" s="4"/>
      <c r="E891" s="4"/>
      <c r="F891" s="4"/>
      <c r="G891" s="4"/>
      <c r="H891" s="4"/>
    </row>
    <row r="892">
      <c r="A892" s="6"/>
      <c r="B892" s="4"/>
      <c r="C892" s="4"/>
      <c r="D892" s="4"/>
      <c r="E892" s="4"/>
      <c r="F892" s="4"/>
      <c r="G892" s="4"/>
      <c r="H892" s="4"/>
    </row>
    <row r="893">
      <c r="A893" s="6"/>
      <c r="B893" s="4"/>
      <c r="C893" s="4"/>
      <c r="D893" s="4"/>
      <c r="E893" s="4"/>
      <c r="F893" s="4"/>
      <c r="G893" s="4"/>
      <c r="H893" s="4"/>
    </row>
    <row r="894">
      <c r="A894" s="6"/>
      <c r="B894" s="4"/>
      <c r="C894" s="4"/>
      <c r="D894" s="4"/>
      <c r="E894" s="4"/>
      <c r="F894" s="4"/>
      <c r="G894" s="4"/>
      <c r="H894" s="4"/>
    </row>
    <row r="895">
      <c r="A895" s="6"/>
      <c r="B895" s="4"/>
      <c r="C895" s="4"/>
      <c r="D895" s="4"/>
      <c r="E895" s="4"/>
      <c r="F895" s="4"/>
      <c r="G895" s="4"/>
      <c r="H895" s="4"/>
    </row>
    <row r="896">
      <c r="A896" s="6"/>
      <c r="B896" s="4"/>
      <c r="C896" s="4"/>
      <c r="D896" s="4"/>
      <c r="E896" s="4"/>
      <c r="F896" s="4"/>
      <c r="G896" s="4"/>
      <c r="H896" s="4"/>
    </row>
    <row r="897">
      <c r="A897" s="6"/>
      <c r="B897" s="4"/>
      <c r="C897" s="4"/>
      <c r="D897" s="4"/>
      <c r="E897" s="4"/>
      <c r="F897" s="4"/>
      <c r="G897" s="4"/>
      <c r="H897" s="4"/>
    </row>
    <row r="898">
      <c r="A898" s="6"/>
      <c r="B898" s="4"/>
      <c r="C898" s="4"/>
      <c r="D898" s="4"/>
      <c r="E898" s="4"/>
      <c r="F898" s="4"/>
      <c r="G898" s="4"/>
      <c r="H898" s="4"/>
    </row>
    <row r="899">
      <c r="A899" s="6"/>
      <c r="B899" s="4"/>
      <c r="C899" s="4"/>
      <c r="D899" s="4"/>
      <c r="E899" s="4"/>
      <c r="F899" s="4"/>
      <c r="G899" s="4"/>
      <c r="H899" s="4"/>
    </row>
    <row r="900">
      <c r="A900" s="6"/>
      <c r="B900" s="4"/>
      <c r="C900" s="4"/>
      <c r="D900" s="4"/>
      <c r="E900" s="4"/>
      <c r="F900" s="4"/>
      <c r="G900" s="4"/>
      <c r="H900" s="4"/>
    </row>
    <row r="901">
      <c r="A901" s="6"/>
      <c r="B901" s="4"/>
      <c r="C901" s="4"/>
      <c r="D901" s="4"/>
      <c r="E901" s="4"/>
      <c r="F901" s="4"/>
      <c r="G901" s="4"/>
      <c r="H901" s="4"/>
    </row>
    <row r="902">
      <c r="A902" s="6"/>
      <c r="B902" s="4"/>
      <c r="C902" s="4"/>
      <c r="D902" s="4"/>
      <c r="E902" s="4"/>
      <c r="F902" s="4"/>
      <c r="G902" s="4"/>
      <c r="H902" s="4"/>
    </row>
    <row r="903">
      <c r="A903" s="6"/>
      <c r="B903" s="4"/>
      <c r="C903" s="4"/>
      <c r="D903" s="4"/>
      <c r="E903" s="4"/>
      <c r="F903" s="4"/>
      <c r="G903" s="4"/>
      <c r="H903" s="4"/>
    </row>
    <row r="904">
      <c r="A904" s="6"/>
      <c r="B904" s="4"/>
      <c r="C904" s="4"/>
      <c r="D904" s="4"/>
      <c r="E904" s="4"/>
      <c r="F904" s="4"/>
      <c r="G904" s="4"/>
      <c r="H904" s="4"/>
    </row>
    <row r="905">
      <c r="A905" s="6"/>
      <c r="B905" s="4"/>
      <c r="C905" s="4"/>
      <c r="D905" s="4"/>
      <c r="E905" s="4"/>
      <c r="F905" s="4"/>
      <c r="G905" s="4"/>
      <c r="H905" s="4"/>
    </row>
    <row r="906">
      <c r="A906" s="6"/>
      <c r="B906" s="4"/>
      <c r="C906" s="4"/>
      <c r="D906" s="4"/>
      <c r="E906" s="4"/>
      <c r="F906" s="4"/>
      <c r="G906" s="4"/>
      <c r="H906" s="4"/>
    </row>
  </sheetData>
  <autoFilter ref="$A$1:$H$38"/>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41.38"/>
    <col customWidth="1" min="3" max="3" width="33.13"/>
    <col customWidth="1" min="4" max="8" width="26.25"/>
    <col customWidth="1" min="18" max="18" width="15.88"/>
  </cols>
  <sheetData>
    <row r="1">
      <c r="A1" s="1" t="s">
        <v>0</v>
      </c>
      <c r="B1" s="2" t="s">
        <v>1</v>
      </c>
      <c r="C1" s="2" t="s">
        <v>2</v>
      </c>
      <c r="D1" s="2" t="s">
        <v>3</v>
      </c>
      <c r="E1" s="2" t="s">
        <v>4</v>
      </c>
      <c r="F1" s="2" t="s">
        <v>5</v>
      </c>
      <c r="G1" s="2" t="s">
        <v>6</v>
      </c>
      <c r="H1" s="2" t="s">
        <v>7</v>
      </c>
    </row>
    <row r="2">
      <c r="A2" s="4">
        <v>1.0</v>
      </c>
      <c r="B2" s="4" t="s">
        <v>105</v>
      </c>
      <c r="C2" s="4" t="str">
        <f>IFERROR(__xludf.DUMMYFUNCTION("GOOGLETRANSLATE(B2,""en"",""ru"")"),"О нас")</f>
        <v>О нас</v>
      </c>
      <c r="D2" s="4" t="str">
        <f>IFERROR(__xludf.DUMMYFUNCTION("GOOGLETRANSLATE(B2,""en"",""id"")"),"Tentang kami")</f>
        <v>Tentang kami</v>
      </c>
      <c r="E2" s="4" t="str">
        <f>IFERROR(__xludf.DUMMYFUNCTION("GOOGLETRANSLATE(B2,""en"",""vi"")"),"Về chúng tôi")</f>
        <v>Về chúng tôi</v>
      </c>
      <c r="F2" s="4" t="str">
        <f>IFERROR(__xludf.DUMMYFUNCTION("GOOGLETRANSLATE(B2,""en"",""th"")"),"เกี่ยวกับเรา")</f>
        <v>เกี่ยวกับเรา</v>
      </c>
      <c r="G2" s="4" t="str">
        <f>IFERROR(__xludf.DUMMYFUNCTION("GOOGLETRANSLATE(B2,""en"",""ms"")"),"Tentang kita")</f>
        <v>Tentang kita</v>
      </c>
      <c r="H2" s="4" t="str">
        <f>IFERROR(__xludf.DUMMYFUNCTION("GOOGLETRANSLATE(B2,""en"",""zh-CN"")"),"关于我们")</f>
        <v>关于我们</v>
      </c>
    </row>
    <row r="3">
      <c r="A3" s="4">
        <v>1.0</v>
      </c>
      <c r="B3" s="4" t="s">
        <v>264</v>
      </c>
      <c r="C3" s="4" t="str">
        <f>IFERROR(__xludf.DUMMYFUNCTION("GOOGLETRANSLATE(B3,""en"",""ru"")"),"Sellmatica, родившаяся в 2022 году от ума от электронной коммерции, маркетинга и розничной торговли, является вашей платформой цифровой аналитики. Мы вкладываем наши богатые знания и практический опыт в инструменты, предназначенные для расширения возможно"&amp;"стей вашего бизнеса на рынке.")</f>
        <v>Sellmatica, родившаяся в 2022 году от ума от электронной коммерции, маркетинга и розничной торговли, является вашей платформой цифровой аналитики. Мы вкладываем наши богатые знания и практический опыт в инструменты, предназначенные для расширения возможностей вашего бизнеса на рынке.</v>
      </c>
      <c r="D3" s="4" t="str">
        <f>IFERROR(__xludf.DUMMYFUNCTION("GOOGLETRANSLATE(B3,""en"",""id"")"),"Dilahirkan pada tahun 2022 dari pikiran para ahli e-commerce, pemasaran, dan ritel, Sellmatatica adalah platform analitik digital all-in-one Anda. Kami menuangkan pengetahuan kami yang kaya dan pengalaman langsung ke alat yang dirancang untuk memberdayaka"&amp;"n bisnis pasar Anda.")</f>
        <v>Dilahirkan pada tahun 2022 dari pikiran para ahli e-commerce, pemasaran, dan ritel, Sellmatatica adalah platform analitik digital all-in-one Anda. Kami menuangkan pengetahuan kami yang kaya dan pengalaman langsung ke alat yang dirancang untuk memberdayakan bisnis pasar Anda.</v>
      </c>
      <c r="E3" s="4" t="str">
        <f>IFERROR(__xludf.DUMMYFUNCTION("GOOGLETRANSLATE(B3,""en"",""vi"")"),"Sinh năm 2022 Từ suy nghĩ của các chuyên gia thương mại điện tử, tiếp thị và bán lẻ, Sellmatica là nền tảng phân tích kỹ thuật số tất cả trong một của bạn. Chúng tôi đang đổ kiến ​​thức phong phú và kinh nghiệm thực hành vào các công cụ được thiết kế để t"&amp;"rao quyền cho hoạt động kinh doanh thị trường của bạn.")</f>
        <v>Sinh năm 2022 Từ suy nghĩ của các chuyên gia thương mại điện tử, tiếp thị và bán lẻ, Sellmatica là nền tảng phân tích kỹ thuật số tất cả trong một của bạn. Chúng tôi đang đổ kiến ​​thức phong phú và kinh nghiệm thực hành vào các công cụ được thiết kế để trao quyền cho hoạt động kinh doanh thị trường của bạn.</v>
      </c>
      <c r="F3" s="4" t="str">
        <f>IFERROR(__xludf.DUMMYFUNCTION("GOOGLETRANSLATE(B3,""en"",""th"")"),"Sellmatica เกิดในปี 2565 จากความคิดของอีคอมเมิร์ซการตลาดและผู้เชี่ยวชาญด้านการค้าปลีกเป็นแพลตฟอร์มการวิเคราะห์ดิจิตอลแบบออลอิน-หนึ่ง เรากำลังหลั่งไหลความรู้ที่หลากหลายและประสบการณ์จริงลงในเครื่องมือที่ออกแบบมาเพื่อเพิ่มขีดความสามารถในการทำธุรกิจในตลาดของค"&amp;"ุณ")</f>
        <v>Sellmatica เกิดในปี 2565 จากความคิดของอีคอมเมิร์ซการตลาดและผู้เชี่ยวชาญด้านการค้าปลีกเป็นแพลตฟอร์มการวิเคราะห์ดิจิตอลแบบออลอิน-หนึ่ง เรากำลังหลั่งไหลความรู้ที่หลากหลายและประสบการณ์จริงลงในเครื่องมือที่ออกแบบมาเพื่อเพิ่มขีดความสามารถในการทำธุรกิจในตลาดของคุณ</v>
      </c>
      <c r="G3" s="4" t="str">
        <f>IFERROR(__xludf.DUMMYFUNCTION("GOOGLETRANSLATE(B3,""en"",""ms"")"),"Dilahirkan pada tahun 2022 dari minda e-dagang, pemasaran, dan pakar runcit, Sellmatica adalah platform analisis digital anda semua-dalam-satu. Kami mencurahkan pengetahuan dan pengalaman kami yang kaya ke dalam alat yang direka untuk memperkasakan pernia"&amp;"gaan pasaran anda.")</f>
        <v>Dilahirkan pada tahun 2022 dari minda e-dagang, pemasaran, dan pakar runcit, Sellmatica adalah platform analisis digital anda semua-dalam-satu. Kami mencurahkan pengetahuan dan pengalaman kami yang kaya ke dalam alat yang direka untuk memperkasakan perniagaan pasaran anda.</v>
      </c>
      <c r="H3" s="4" t="str">
        <f>IFERROR(__xludf.DUMMYFUNCTION("GOOGLETRANSLATE(B3,""en"",""zh-CN"")"),"Sellmatica出生于电子商务，市场营销和零售专家的思想，是您多合一的数字分析平台。我们将丰富的知识和动手经验投入到旨在增强您的市场业务能力的工具中。")</f>
        <v>Sellmatica出生于电子商务，市场营销和零售专家的思想，是您多合一的数字分析平台。我们将丰富的知识和动手经验投入到旨在增强您的市场业务能力的工具中。</v>
      </c>
    </row>
    <row r="4">
      <c r="A4" s="4">
        <v>1.0</v>
      </c>
      <c r="B4" s="4" t="s">
        <v>265</v>
      </c>
      <c r="C4" s="4" t="str">
        <f>IFERROR(__xludf.DUMMYFUNCTION("GOOGLETRANSLATE(B4,""en"",""ru"")"),"Мы считаем, что успех - это смесь времени, усилий, мотивации, но, что важно, правильная информация в нужное время. Наша платформа построена с этим убеждением, предлагая представление о том, чтобы стимулировать продажи, увеличить доход и разблокировать воз"&amp;"можности сбережений.")</f>
        <v>Мы считаем, что успех - это смесь времени, усилий, мотивации, но, что важно, правильная информация в нужное время. Наша платформа построена с этим убеждением, предлагая представление о том, чтобы стимулировать продажи, увеличить доход и разблокировать возможности сбережений.</v>
      </c>
      <c r="D4" s="4" t="str">
        <f>IFERROR(__xludf.DUMMYFUNCTION("GOOGLETRANSLATE(B4,""en"",""id"")"),"Keberhasilan, kami percaya, adalah perpaduan waktu, upaya, motivasi, tetapi yang terpenting, informasi yang tepat pada waktu yang tepat. Platform kami dibangun dengan keyakinan ini, menawarkan wawasan untuk mendorong penjualan, memperkuat pendapatan, dan "&amp;"membuka kunci peluang tabungan.")</f>
        <v>Keberhasilan, kami percaya, adalah perpaduan waktu, upaya, motivasi, tetapi yang terpenting, informasi yang tepat pada waktu yang tepat. Platform kami dibangun dengan keyakinan ini, menawarkan wawasan untuk mendorong penjualan, memperkuat pendapatan, dan membuka kunci peluang tabungan.</v>
      </c>
      <c r="E4" s="4" t="str">
        <f>IFERROR(__xludf.DUMMYFUNCTION("GOOGLETRANSLATE(B4,""en"",""vi"")"),"Thành công, chúng tôi tin rằng, là sự pha trộn giữa thời gian, nỗ lực, động lực, nhưng chủ yếu là thông tin phù hợp vào đúng thời điểm. Nền tảng của chúng tôi được xây dựng với niềm tin này, cung cấp những hiểu biết để thúc đẩy doanh số, khuếch đại doanh "&amp;"thu và mở khóa cơ hội tiết kiệm.")</f>
        <v>Thành công, chúng tôi tin rằng, là sự pha trộn giữa thời gian, nỗ lực, động lực, nhưng chủ yếu là thông tin phù hợp vào đúng thời điểm. Nền tảng của chúng tôi được xây dựng với niềm tin này, cung cấp những hiểu biết để thúc đẩy doanh số, khuếch đại doanh thu và mở khóa cơ hội tiết kiệm.</v>
      </c>
      <c r="F4" s="4" t="str">
        <f>IFERROR(__xludf.DUMMYFUNCTION("GOOGLETRANSLATE(B4,""en"",""th"")"),"เราเชื่อว่าความสำเร็จคือการผสมผสานระหว่างเวลาความพยายามแรงจูงใจ แต่ข้อมูลที่เหมาะสมในเวลาที่เหมาะสม แพลตฟอร์มของเราถูกสร้างขึ้นด้วยความเชื่อนี้นำเสนอข้อมูลเชิงลึกเพื่อผลักดันยอดขายขยายรายได้และปลดล็อกโอกาสการออม")</f>
        <v>เราเชื่อว่าความสำเร็จคือการผสมผสานระหว่างเวลาความพยายามแรงจูงใจ แต่ข้อมูลที่เหมาะสมในเวลาที่เหมาะสม แพลตฟอร์มของเราถูกสร้างขึ้นด้วยความเชื่อนี้นำเสนอข้อมูลเชิงลึกเพื่อผลักดันยอดขายขยายรายได้และปลดล็อกโอกาสการออม</v>
      </c>
      <c r="G4" s="4" t="str">
        <f>IFERROR(__xludf.DUMMYFUNCTION("GOOGLETRANSLATE(B4,""en"",""ms"")"),"Kejayaan, kami percaya, adalah perpaduan masa, usaha, motivasi, tetapi penting, maklumat yang tepat pada masa yang tepat. Platform kami dibina dengan kepercayaan ini, menawarkan pandangan untuk memacu jualan, menguatkan pendapatan, dan membuka peluang sim"&amp;"panan.")</f>
        <v>Kejayaan, kami percaya, adalah perpaduan masa, usaha, motivasi, tetapi penting, maklumat yang tepat pada masa yang tepat. Platform kami dibina dengan kepercayaan ini, menawarkan pandangan untuk memacu jualan, menguatkan pendapatan, dan membuka peluang simpanan.</v>
      </c>
      <c r="H4" s="4" t="str">
        <f>IFERROR(__xludf.DUMMYFUNCTION("GOOGLETRANSLATE(B4,""en"",""zh-CN"")"),"我们认为，成功是时间，精力，动力的融合，但至关重要的是，正确的信息在正确的时间。我们的平台以这种信念为基础，提供了可推动销售，放大收入和解锁储蓄机会的见解。")</f>
        <v>我们认为，成功是时间，精力，动力的融合，但至关重要的是，正确的信息在正确的时间。我们的平台以这种信念为基础，提供了可推动销售，放大收入和解锁储蓄机会的见解。</v>
      </c>
    </row>
    <row r="5">
      <c r="A5" s="4">
        <v>1.0</v>
      </c>
      <c r="B5" s="4" t="s">
        <v>266</v>
      </c>
      <c r="C5" s="4" t="str">
        <f>IFERROR(__xludf.DUMMYFUNCTION("GOOGLETRANSLATE(B5,""en"",""ru"")"),"Работая на динамических рынках Юго -Восточной Азии, мы активно участвуем на крупных торговых площадках, таких как Токопедия, шопе и Лазада.")</f>
        <v>Работая на динамических рынках Юго -Восточной Азии, мы активно участвуем на крупных торговых площадках, таких как Токопедия, шопе и Лазада.</v>
      </c>
      <c r="D5" s="4" t="str">
        <f>IFERROR(__xludf.DUMMYFUNCTION("GOOGLETRANSLATE(B5,""en"",""id"")"),"Beroperasi di seluruh pasar Asia Tenggara yang dinamis, kami aktif di pasar utama seperti Tokopedia, Shopee, dan Lazada.")</f>
        <v>Beroperasi di seluruh pasar Asia Tenggara yang dinamis, kami aktif di pasar utama seperti Tokopedia, Shopee, dan Lazada.</v>
      </c>
      <c r="E5" s="4" t="str">
        <f>IFERROR(__xludf.DUMMYFUNCTION("GOOGLETRANSLATE(B5,""en"",""vi"")"),"Hoạt động trên các thị trường Đông Nam Á năng động, chúng tôi đang hoạt động trên các thị trường lớn như Tokopedia, Shopee và Lazada.")</f>
        <v>Hoạt động trên các thị trường Đông Nam Á năng động, chúng tôi đang hoạt động trên các thị trường lớn như Tokopedia, Shopee và Lazada.</v>
      </c>
      <c r="F5" s="4" t="str">
        <f>IFERROR(__xludf.DUMMYFUNCTION("GOOGLETRANSLATE(B5,""en"",""th"")"),"ดำเนินงานในตลาดเอเชียตะวันออกเฉียงใต้แบบไดนามิกเรากำลังทำงานอยู่ในตลาดที่สำคัญเช่น Tokopedia, Shopee และ Lazada")</f>
        <v>ดำเนินงานในตลาดเอเชียตะวันออกเฉียงใต้แบบไดนามิกเรากำลังทำงานอยู่ในตลาดที่สำคัญเช่น Tokopedia, Shopee และ Lazada</v>
      </c>
      <c r="G5" s="4" t="str">
        <f>IFERROR(__xludf.DUMMYFUNCTION("GOOGLETRANSLATE(B5,""en"",""ms"")"),"Beroperasi di seluruh pasaran Asia Tenggara yang dinamik, kami aktif di pasaran utama seperti Tokopedia, Shopee, dan Lazada.")</f>
        <v>Beroperasi di seluruh pasaran Asia Tenggara yang dinamik, kami aktif di pasaran utama seperti Tokopedia, Shopee, dan Lazada.</v>
      </c>
      <c r="H5" s="4" t="str">
        <f>IFERROR(__xludf.DUMMYFUNCTION("GOOGLETRANSLATE(B5,""en"",""zh-CN"")"),"在动态的东南亚市场上运营，我们活跃于Tokopedia，Shopee和Lazada等主要市场上。")</f>
        <v>在动态的东南亚市场上运营，我们活跃于Tokopedia，Shopee和Lazada等主要市场上。</v>
      </c>
    </row>
    <row r="6">
      <c r="A6" s="4">
        <v>1.0</v>
      </c>
      <c r="B6" s="4" t="s">
        <v>267</v>
      </c>
      <c r="C6" s="4" t="str">
        <f>IFERROR(__xludf.DUMMYFUNCTION("GOOGLETRANSLATE(B6,""en"",""ru"")"),"Наша миссия проста: принести ощутимую ценность продавцам. Мы определяем свои достопримечательности, стремясь увеличить общий доход пользователей Sellmatica на 1 миллиард долларов к 2024 году. Присоединяйтесь к нам и давайте вместе достигнем новых высот!")</f>
        <v>Наша миссия проста: принести ощутимую ценность продавцам. Мы определяем свои достопримечательности, стремясь увеличить общий доход пользователей Sellmatica на 1 миллиард долларов к 2024 году. Присоединяйтесь к нам и давайте вместе достигнем новых высот!</v>
      </c>
      <c r="D6" s="4" t="str">
        <f>IFERROR(__xludf.DUMMYFUNCTION("GOOGLETRANSLATE(B6,""en"",""id"")"),"Misi kami sederhana: untuk membawa nilai nyata bagi penjual. Kami menetapkan pemandangan kami yang tinggi, bertujuan untuk meningkatkan pendapatan total pengguna SellMatica dengan $ 1 miliar keren pada tahun 2024. Bergabunglah dengan kami dan mari kita me"&amp;"ncapai ketinggian baru bersama -sama!")</f>
        <v>Misi kami sederhana: untuk membawa nilai nyata bagi penjual. Kami menetapkan pemandangan kami yang tinggi, bertujuan untuk meningkatkan pendapatan total pengguna SellMatica dengan $ 1 miliar keren pada tahun 2024. Bergabunglah dengan kami dan mari kita mencapai ketinggian baru bersama -sama!</v>
      </c>
      <c r="E6" s="4" t="str">
        <f>IFERROR(__xludf.DUMMYFUNCTION("GOOGLETRANSLATE(B6,""en"",""vi"")"),"Nhiệm vụ của chúng tôi rất đơn giản: mang lại giá trị hữu hình cho người bán. Chúng tôi đang đặt tầm nhìn của mình cao, nhằm mục đích tăng tổng doanh thu của người dùng Sellmatica lên 1 tỷ đô la vào năm 2024. Tham gia với chúng tôi và hãy cùng nhau đạt đư"&amp;"ợc tầm cao mới!")</f>
        <v>Nhiệm vụ của chúng tôi rất đơn giản: mang lại giá trị hữu hình cho người bán. Chúng tôi đang đặt tầm nhìn của mình cao, nhằm mục đích tăng tổng doanh thu của người dùng Sellmatica lên 1 tỷ đô la vào năm 2024. Tham gia với chúng tôi và hãy cùng nhau đạt được tầm cao mới!</v>
      </c>
      <c r="F6" s="4" t="str">
        <f>IFERROR(__xludf.DUMMYFUNCTION("GOOGLETRANSLATE(B6,""en"",""th"")"),"ภารกิจของเรานั้นง่าย: เพื่อนำคุณค่าที่จับต้องได้มาสู่ผู้ขาย เรากำลังตั้งค่าสถานที่ท่องเที่ยวของเราสูงโดยมีเป้าหมายเพื่อเพิ่มรายได้ทั้งหมดของผู้ใช้ Sellmatica ด้วยเงิน 1 พันล้านเหรียญสหรัฐภายในปี 2567 เข้าร่วมกับเราและไปถึงความสูงใหม่ด้วยกัน!")</f>
        <v>ภารกิจของเรานั้นง่าย: เพื่อนำคุณค่าที่จับต้องได้มาสู่ผู้ขาย เรากำลังตั้งค่าสถานที่ท่องเที่ยวของเราสูงโดยมีเป้าหมายเพื่อเพิ่มรายได้ทั้งหมดของผู้ใช้ Sellmatica ด้วยเงิน 1 พันล้านเหรียญสหรัฐภายในปี 2567 เข้าร่วมกับเราและไปถึงความสูงใหม่ด้วยกัน!</v>
      </c>
      <c r="G6" s="4" t="str">
        <f>IFERROR(__xludf.DUMMYFUNCTION("GOOGLETRANSLATE(B6,""en"",""ms"")"),"Misi kami adalah mudah: untuk membawa nilai ketara kepada penjual. Kami menetapkan pemandangan kami yang tinggi, bertujuan untuk meningkatkan jumlah pendapatan pengguna Sellmatica dengan sejuk $ 1 bilion menjelang 2024. Sertai kami dan mari kita mencapai "&amp;"ketinggian baru bersama -sama!")</f>
        <v>Misi kami adalah mudah: untuk membawa nilai ketara kepada penjual. Kami menetapkan pemandangan kami yang tinggi, bertujuan untuk meningkatkan jumlah pendapatan pengguna Sellmatica dengan sejuk $ 1 bilion menjelang 2024. Sertai kami dan mari kita mencapai ketinggian baru bersama -sama!</v>
      </c>
      <c r="H6" s="4" t="str">
        <f>IFERROR(__xludf.DUMMYFUNCTION("GOOGLETRANSLATE(B6,""en"",""zh-CN"")"),"我们的使命很简单：为卖方带来切实的价值。我们将目光投向高度，旨在到2024年将Sellmatica用户的总收入提高10亿美元。加入我们，让我们一起达到新的高度！")</f>
        <v>我们的使命很简单：为卖方带来切实的价值。我们将目光投向高度，旨在到2024年将Sellmatica用户的总收入提高10亿美元。加入我们，让我们一起达到新的高度！</v>
      </c>
    </row>
    <row r="7">
      <c r="A7" s="8">
        <v>2.0</v>
      </c>
      <c r="B7" s="8" t="s">
        <v>268</v>
      </c>
      <c r="C7" s="4" t="str">
        <f>IFERROR(__xludf.DUMMYFUNCTION("GOOGLETRANSLATE(B7,""en"",""ru"")"),"Команда руководителей")</f>
        <v>Команда руководителей</v>
      </c>
      <c r="D7" s="4" t="str">
        <f>IFERROR(__xludf.DUMMYFUNCTION("GOOGLETRANSLATE(B7,""en"",""id"")"),"Tim kepemimpinan")</f>
        <v>Tim kepemimpinan</v>
      </c>
      <c r="E7" s="4" t="str">
        <f>IFERROR(__xludf.DUMMYFUNCTION("GOOGLETRANSLATE(B7,""en"",""vi"")"),"Đội ngũ lãnh đạo")</f>
        <v>Đội ngũ lãnh đạo</v>
      </c>
      <c r="F7" s="4" t="str">
        <f>IFERROR(__xludf.DUMMYFUNCTION("GOOGLETRANSLATE(B7,""en"",""th"")"),"ทีมผู้นำ")</f>
        <v>ทีมผู้นำ</v>
      </c>
      <c r="G7" s="4" t="str">
        <f>IFERROR(__xludf.DUMMYFUNCTION("GOOGLETRANSLATE(B7,""en"",""ms"")"),"Pasukan Kepimpinan")</f>
        <v>Pasukan Kepimpinan</v>
      </c>
      <c r="H7" s="4" t="str">
        <f>IFERROR(__xludf.DUMMYFUNCTION("GOOGLETRANSLATE(B7,""en"",""zh-CN"")"),"领导班子")</f>
        <v>领导班子</v>
      </c>
    </row>
    <row r="8">
      <c r="A8" s="8">
        <v>2.0</v>
      </c>
      <c r="B8" s="8" t="s">
        <v>269</v>
      </c>
      <c r="C8" s="8" t="s">
        <v>270</v>
      </c>
      <c r="D8" s="4" t="str">
        <f>IFERROR(__xludf.DUMMYFUNCTION("GOOGLETRANSLATE(B8,""en"",""id"")"),"Alexey Egorychev")</f>
        <v>Alexey Egorychev</v>
      </c>
      <c r="E8" s="4" t="str">
        <f>IFERROR(__xludf.DUMMYFUNCTION("GOOGLETRANSLATE(B8,""en"",""vi"")"),"Alexey Egorychev")</f>
        <v>Alexey Egorychev</v>
      </c>
      <c r="F8" s="4" t="str">
        <f>IFERROR(__xludf.DUMMYFUNCTION("GOOGLETRANSLATE(B8,""en"",""th"")"),"Alexey Egorychev")</f>
        <v>Alexey Egorychev</v>
      </c>
      <c r="G8" s="4" t="str">
        <f>IFERROR(__xludf.DUMMYFUNCTION("GOOGLETRANSLATE(B8,""en"",""ms"")"),"Alexey Egorychev")</f>
        <v>Alexey Egorychev</v>
      </c>
      <c r="H8" s="4" t="str">
        <f>IFERROR(__xludf.DUMMYFUNCTION("GOOGLETRANSLATE(B8,""en"",""zh-CN"")"),"Alexey Egorychev")</f>
        <v>Alexey Egorychev</v>
      </c>
    </row>
    <row r="9">
      <c r="A9" s="8">
        <v>2.0</v>
      </c>
      <c r="B9" s="8" t="s">
        <v>271</v>
      </c>
      <c r="C9" s="4" t="str">
        <f>IFERROR(__xludf.DUMMYFUNCTION("GOOGLETRANSLATE(B9,""en"",""ru"")"),"Основатель и технический директор")</f>
        <v>Основатель и технический директор</v>
      </c>
      <c r="D9" s="4" t="str">
        <f>IFERROR(__xludf.DUMMYFUNCTION("GOOGLETRANSLATE(B9,""en"",""id"")"),"Pendiri dan CTO")</f>
        <v>Pendiri dan CTO</v>
      </c>
      <c r="E9" s="4" t="str">
        <f>IFERROR(__xludf.DUMMYFUNCTION("GOOGLETRANSLATE(B9,""en"",""vi"")"),"Người sáng lập và CTO")</f>
        <v>Người sáng lập và CTO</v>
      </c>
      <c r="F9" s="4" t="str">
        <f>IFERROR(__xludf.DUMMYFUNCTION("GOOGLETRANSLATE(B9,""en"",""th"")"),"ผู้ก่อตั้งและ CTO")</f>
        <v>ผู้ก่อตั้งและ CTO</v>
      </c>
      <c r="G9" s="4" t="str">
        <f>IFERROR(__xludf.DUMMYFUNCTION("GOOGLETRANSLATE(B9,""en"",""ms"")"),"Pengasas dan CTO")</f>
        <v>Pengasas dan CTO</v>
      </c>
      <c r="H9" s="4" t="str">
        <f>IFERROR(__xludf.DUMMYFUNCTION("GOOGLETRANSLATE(B9,""en"",""zh-CN"")"),"创始人和CTO")</f>
        <v>创始人和CTO</v>
      </c>
    </row>
    <row r="10">
      <c r="A10" s="8">
        <v>2.0</v>
      </c>
      <c r="B10" s="8" t="s">
        <v>272</v>
      </c>
      <c r="C10" s="8" t="s">
        <v>273</v>
      </c>
      <c r="D10" s="4" t="str">
        <f>IFERROR(__xludf.DUMMYFUNCTION("GOOGLETRANSLATE(B10,""en"",""id"")"),"Michael Zhigarev")</f>
        <v>Michael Zhigarev</v>
      </c>
      <c r="E10" s="4" t="str">
        <f>IFERROR(__xludf.DUMMYFUNCTION("GOOGLETRANSLATE(B10,""en"",""vi"")"),"Michael Zhigarev")</f>
        <v>Michael Zhigarev</v>
      </c>
      <c r="F10" s="4" t="str">
        <f>IFERROR(__xludf.DUMMYFUNCTION("GOOGLETRANSLATE(B10,""en"",""th"")"),"Michael Zhigarev")</f>
        <v>Michael Zhigarev</v>
      </c>
      <c r="G10" s="4" t="str">
        <f>IFERROR(__xludf.DUMMYFUNCTION("GOOGLETRANSLATE(B10,""en"",""ms"")"),"Michael Zhigarev")</f>
        <v>Michael Zhigarev</v>
      </c>
      <c r="H10" s="4" t="str">
        <f>IFERROR(__xludf.DUMMYFUNCTION("GOOGLETRANSLATE(B10,""en"",""zh-CN"")"),"迈克尔·齐格列夫（Michael Zhigarev）")</f>
        <v>迈克尔·齐格列夫（Michael Zhigarev）</v>
      </c>
    </row>
    <row r="11">
      <c r="A11" s="8">
        <v>2.0</v>
      </c>
      <c r="B11" s="8" t="s">
        <v>274</v>
      </c>
      <c r="C11" s="4" t="str">
        <f>IFERROR(__xludf.DUMMYFUNCTION("GOOGLETRANSLATE(B11,""en"",""ru"")"),"Основатель и CMO")</f>
        <v>Основатель и CMO</v>
      </c>
      <c r="D11" s="4" t="str">
        <f>IFERROR(__xludf.DUMMYFUNCTION("GOOGLETRANSLATE(B11,""en"",""id"")"),"Pendiri dan CMO")</f>
        <v>Pendiri dan CMO</v>
      </c>
      <c r="E11" s="4" t="str">
        <f>IFERROR(__xludf.DUMMYFUNCTION("GOOGLETRANSLATE(B11,""en"",""vi"")"),"Người sáng lập và CMO")</f>
        <v>Người sáng lập và CMO</v>
      </c>
      <c r="F11" s="4" t="str">
        <f>IFERROR(__xludf.DUMMYFUNCTION("GOOGLETRANSLATE(B11,""en"",""th"")"),"ผู้ก่อตั้งและ CMO")</f>
        <v>ผู้ก่อตั้งและ CMO</v>
      </c>
      <c r="G11" s="4" t="str">
        <f>IFERROR(__xludf.DUMMYFUNCTION("GOOGLETRANSLATE(B11,""en"",""ms"")"),"Pengasas dan CMO")</f>
        <v>Pengasas dan CMO</v>
      </c>
      <c r="H11" s="4" t="str">
        <f>IFERROR(__xludf.DUMMYFUNCTION("GOOGLETRANSLATE(B11,""en"",""zh-CN"")"),"创始人和CMO")</f>
        <v>创始人和CMO</v>
      </c>
    </row>
    <row r="12">
      <c r="A12" s="8">
        <v>2.0</v>
      </c>
      <c r="B12" s="8" t="s">
        <v>275</v>
      </c>
      <c r="C12" s="4" t="str">
        <f>IFERROR(__xludf.DUMMYFUNCTION("GOOGLETRANSLATE(B12,""en"",""ru"")"),"Анна Ханжина")</f>
        <v>Анна Ханжина</v>
      </c>
      <c r="D12" s="4" t="str">
        <f>IFERROR(__xludf.DUMMYFUNCTION("GOOGLETRANSLATE(B12,""en"",""id"")"),"Anna Khanzhina")</f>
        <v>Anna Khanzhina</v>
      </c>
      <c r="E12" s="4" t="str">
        <f>IFERROR(__xludf.DUMMYFUNCTION("GOOGLETRANSLATE(B12,""en"",""vi"")"),"Anna Khanzhina")</f>
        <v>Anna Khanzhina</v>
      </c>
      <c r="F12" s="4" t="str">
        <f>IFERROR(__xludf.DUMMYFUNCTION("GOOGLETRANSLATE(B12,""en"",""th"")"),"Anna Khanzhina")</f>
        <v>Anna Khanzhina</v>
      </c>
      <c r="G12" s="4" t="str">
        <f>IFERROR(__xludf.DUMMYFUNCTION("GOOGLETRANSLATE(B12,""en"",""ms"")"),"Anna Khanzhina")</f>
        <v>Anna Khanzhina</v>
      </c>
      <c r="H12" s="4" t="str">
        <f>IFERROR(__xludf.DUMMYFUNCTION("GOOGLETRANSLATE(B12,""en"",""zh-CN"")"),"安娜·汉奇纳（Anna Khanzhina）")</f>
        <v>安娜·汉奇纳（Anna Khanzhina）</v>
      </c>
    </row>
    <row r="13">
      <c r="A13" s="8">
        <v>2.0</v>
      </c>
      <c r="B13" s="8" t="s">
        <v>276</v>
      </c>
      <c r="C13" s="4" t="str">
        <f>IFERROR(__xludf.DUMMYFUNCTION("GOOGLETRANSLATE(B13,""en"",""ru"")"),"Основатель и CPO")</f>
        <v>Основатель и CPO</v>
      </c>
      <c r="D13" s="4" t="str">
        <f>IFERROR(__xludf.DUMMYFUNCTION("GOOGLETRANSLATE(B13,""en"",""id"")"),"Pendiri dan CPO")</f>
        <v>Pendiri dan CPO</v>
      </c>
      <c r="E13" s="4" t="str">
        <f>IFERROR(__xludf.DUMMYFUNCTION("GOOGLETRANSLATE(B13,""en"",""vi"")"),"Người sáng lập và CPO")</f>
        <v>Người sáng lập và CPO</v>
      </c>
      <c r="F13" s="4" t="str">
        <f>IFERROR(__xludf.DUMMYFUNCTION("GOOGLETRANSLATE(B13,""en"",""th"")"),"ผู้ก่อตั้งและ CPO")</f>
        <v>ผู้ก่อตั้งและ CPO</v>
      </c>
      <c r="G13" s="4" t="str">
        <f>IFERROR(__xludf.DUMMYFUNCTION("GOOGLETRANSLATE(B13,""en"",""ms"")"),"Pengasas dan CPO")</f>
        <v>Pengasas dan CPO</v>
      </c>
      <c r="H13" s="4" t="str">
        <f>IFERROR(__xludf.DUMMYFUNCTION("GOOGLETRANSLATE(B13,""en"",""zh-CN"")"),"创始人和CPO")</f>
        <v>创始人和CPO</v>
      </c>
    </row>
    <row r="14">
      <c r="A14" s="8">
        <v>3.0</v>
      </c>
      <c r="B14" s="4" t="s">
        <v>87</v>
      </c>
      <c r="C14" s="4" t="str">
        <f>IFERROR(__xludf.DUMMYFUNCTION("GOOGLETRANSLATE(B14,""en"",""ru"")"),"Sellmatica")</f>
        <v>Sellmatica</v>
      </c>
      <c r="D14" s="4" t="str">
        <f>IFERROR(__xludf.DUMMYFUNCTION("GOOGLETRANSLATE(B14,""en"",""id"")"),"Sellmatcia")</f>
        <v>Sellmatcia</v>
      </c>
      <c r="E14" s="4" t="str">
        <f>IFERROR(__xludf.DUMMYFUNCTION("GOOGLETRANSLATE(B14,""en"",""vi"")"),"Bán")</f>
        <v>Bán</v>
      </c>
      <c r="F14" s="4" t="str">
        <f>IFERROR(__xludf.DUMMYFUNCTION("GOOGLETRANSLATE(B14,""en"",""th"")"),"Sellmatica")</f>
        <v>Sellmatica</v>
      </c>
      <c r="G14" s="4" t="str">
        <f>IFERROR(__xludf.DUMMYFUNCTION("GOOGLETRANSLATE(B14,""en"",""ms"")"),"Sellmatica")</f>
        <v>Sellmatica</v>
      </c>
      <c r="H14" s="4" t="str">
        <f>IFERROR(__xludf.DUMMYFUNCTION("GOOGLETRANSLATE(B14,""en"",""zh-CN"")"),"Sellmatica")</f>
        <v>Sellmatica</v>
      </c>
    </row>
    <row r="15">
      <c r="A15" s="8">
        <v>3.0</v>
      </c>
      <c r="B15" s="4" t="s">
        <v>88</v>
      </c>
      <c r="C15" s="4" t="str">
        <f>IFERROR(__xludf.DUMMYFUNCTION("GOOGLETRANSLATE(B15,""en"",""ru"")"),"info@sellmatica.com")</f>
        <v>info@sellmatica.com</v>
      </c>
      <c r="D15" s="4" t="str">
        <f>IFERROR(__xludf.DUMMYFUNCTION("GOOGLETRANSLATE(B15,""en"",""id"")"),"info@sellmatica.com")</f>
        <v>info@sellmatica.com</v>
      </c>
      <c r="E15" s="4" t="str">
        <f>IFERROR(__xludf.DUMMYFUNCTION("GOOGLETRANSLATE(B15,""en"",""vi"")"),"info@sellmatica.com")</f>
        <v>info@sellmatica.com</v>
      </c>
      <c r="F15" s="4" t="str">
        <f>IFERROR(__xludf.DUMMYFUNCTION("GOOGLETRANSLATE(B15,""en"",""th"")"),"info@sellmatica.com")</f>
        <v>info@sellmatica.com</v>
      </c>
      <c r="G15" s="4" t="str">
        <f>IFERROR(__xludf.DUMMYFUNCTION("GOOGLETRANSLATE(B15,""en"",""ms"")"),"info@sellmatica.com")</f>
        <v>info@sellmatica.com</v>
      </c>
      <c r="H15" s="4" t="str">
        <f>IFERROR(__xludf.DUMMYFUNCTION("GOOGLETRANSLATE(B15,""en"",""zh-CN"")"),"info@sellmatica.com")</f>
        <v>info@sellmatica.com</v>
      </c>
    </row>
    <row r="16">
      <c r="A16" s="8">
        <v>3.0</v>
      </c>
      <c r="B16" s="4" t="s">
        <v>89</v>
      </c>
      <c r="C16" s="4" t="str">
        <f>IFERROR(__xludf.DUMMYFUNCTION("GOOGLETRANSLATE(B16,""en"",""ru"")"),"Решения")</f>
        <v>Решения</v>
      </c>
      <c r="D16" s="4" t="str">
        <f>IFERROR(__xludf.DUMMYFUNCTION("GOOGLETRANSLATE(B16,""en"",""id"")"),"Solusi")</f>
        <v>Solusi</v>
      </c>
      <c r="E16" s="4" t="str">
        <f>IFERROR(__xludf.DUMMYFUNCTION("GOOGLETRANSLATE(B16,""en"",""vi"")"),"Các giải pháp")</f>
        <v>Các giải pháp</v>
      </c>
      <c r="F16" s="4" t="str">
        <f>IFERROR(__xludf.DUMMYFUNCTION("GOOGLETRANSLATE(B16,""en"",""th"")"),"การแก้ปัญหา")</f>
        <v>การแก้ปัญหา</v>
      </c>
      <c r="G16" s="4" t="str">
        <f>IFERROR(__xludf.DUMMYFUNCTION("GOOGLETRANSLATE(B16,""en"",""ms"")"),"Penyelesaian")</f>
        <v>Penyelesaian</v>
      </c>
      <c r="H16" s="4" t="str">
        <f>IFERROR(__xludf.DUMMYFUNCTION("GOOGLETRANSLATE(B16,""en"",""zh-CN"")"),"解决方案")</f>
        <v>解决方案</v>
      </c>
    </row>
    <row r="17">
      <c r="A17" s="8">
        <v>3.0</v>
      </c>
      <c r="B17" s="4" t="s">
        <v>90</v>
      </c>
      <c r="C17" s="4" t="str">
        <f>IFERROR(__xludf.DUMMYFUNCTION("GOOGLETRANSLATE(B17,""en"",""ru"")"),"Новые продавцы")</f>
        <v>Новые продавцы</v>
      </c>
      <c r="D17" s="4" t="str">
        <f>IFERROR(__xludf.DUMMYFUNCTION("GOOGLETRANSLATE(B17,""en"",""id"")"),"Penjual baru")</f>
        <v>Penjual baru</v>
      </c>
      <c r="E17" s="4" t="str">
        <f>IFERROR(__xludf.DUMMYFUNCTION("GOOGLETRANSLATE(B17,""en"",""vi"")"),"Người bán mới")</f>
        <v>Người bán mới</v>
      </c>
      <c r="F17" s="4" t="str">
        <f>IFERROR(__xludf.DUMMYFUNCTION("GOOGLETRANSLATE(B17,""en"",""th"")"),"ผู้ขายใหม่")</f>
        <v>ผู้ขายใหม่</v>
      </c>
      <c r="G17" s="4" t="str">
        <f>IFERROR(__xludf.DUMMYFUNCTION("GOOGLETRANSLATE(B17,""en"",""ms"")"),"Penjual baru")</f>
        <v>Penjual baru</v>
      </c>
      <c r="H17" s="4" t="str">
        <f>IFERROR(__xludf.DUMMYFUNCTION("GOOGLETRANSLATE(B17,""en"",""zh-CN"")"),"新卖家")</f>
        <v>新卖家</v>
      </c>
      <c r="R17" s="5"/>
      <c r="S17" s="5"/>
    </row>
    <row r="18">
      <c r="A18" s="8">
        <v>3.0</v>
      </c>
      <c r="B18" s="4" t="s">
        <v>91</v>
      </c>
      <c r="C18" s="4" t="str">
        <f>IFERROR(__xludf.DUMMYFUNCTION("GOOGLETRANSLATE(B18,""en"",""ru"")"),"Опытные продавцы")</f>
        <v>Опытные продавцы</v>
      </c>
      <c r="D18" s="4" t="str">
        <f>IFERROR(__xludf.DUMMYFUNCTION("GOOGLETRANSLATE(B18,""en"",""id"")"),"Penjual berpengalaman")</f>
        <v>Penjual berpengalaman</v>
      </c>
      <c r="E18" s="4" t="str">
        <f>IFERROR(__xludf.DUMMYFUNCTION("GOOGLETRANSLATE(B18,""en"",""vi"")"),"Người bán có kinh nghiệm")</f>
        <v>Người bán có kinh nghiệm</v>
      </c>
      <c r="F18" s="4" t="str">
        <f>IFERROR(__xludf.DUMMYFUNCTION("GOOGLETRANSLATE(B18,""en"",""th"")"),"ผู้ขายที่มีประสบการณ์")</f>
        <v>ผู้ขายที่มีประสบการณ์</v>
      </c>
      <c r="G18" s="4" t="str">
        <f>IFERROR(__xludf.DUMMYFUNCTION("GOOGLETRANSLATE(B18,""en"",""ms"")"),"Penjual yang berpengalaman")</f>
        <v>Penjual yang berpengalaman</v>
      </c>
      <c r="H18" s="4" t="str">
        <f>IFERROR(__xludf.DUMMYFUNCTION("GOOGLETRANSLATE(B18,""en"",""zh-CN"")"),"经验丰富的卖家")</f>
        <v>经验丰富的卖家</v>
      </c>
      <c r="R18" s="5"/>
      <c r="S18" s="5"/>
    </row>
    <row r="19">
      <c r="A19" s="8">
        <v>3.0</v>
      </c>
      <c r="B19" s="4" t="s">
        <v>16</v>
      </c>
      <c r="C19" s="4" t="str">
        <f>IFERROR(__xludf.DUMMYFUNCTION("GOOGLETRANSLATE(B19,""en"",""ru"")"),"Бренды")</f>
        <v>Бренды</v>
      </c>
      <c r="D19" s="4" t="str">
        <f>IFERROR(__xludf.DUMMYFUNCTION("GOOGLETRANSLATE(B19,""en"",""id"")"),"Merek")</f>
        <v>Merek</v>
      </c>
      <c r="E19" s="4" t="str">
        <f>IFERROR(__xludf.DUMMYFUNCTION("GOOGLETRANSLATE(B19,""en"",""vi"")"),"Nhãn hiệu")</f>
        <v>Nhãn hiệu</v>
      </c>
      <c r="F19" s="4" t="str">
        <f>IFERROR(__xludf.DUMMYFUNCTION("GOOGLETRANSLATE(B19,""en"",""th"")"),"แบรนด์")</f>
        <v>แบรนด์</v>
      </c>
      <c r="G19" s="4" t="str">
        <f>IFERROR(__xludf.DUMMYFUNCTION("GOOGLETRANSLATE(B19,""en"",""ms"")"),"Jenama")</f>
        <v>Jenama</v>
      </c>
      <c r="H19" s="4" t="str">
        <f>IFERROR(__xludf.DUMMYFUNCTION("GOOGLETRANSLATE(B19,""en"",""zh-CN"")"),"品牌")</f>
        <v>品牌</v>
      </c>
    </row>
    <row r="20">
      <c r="A20" s="8">
        <v>3.0</v>
      </c>
      <c r="B20" s="4" t="s">
        <v>20</v>
      </c>
      <c r="C20" s="4" t="str">
        <f>IFERROR(__xludf.DUMMYFUNCTION("GOOGLETRANSLATE(B20,""en"",""ru"")"),"Агентства и консультанты")</f>
        <v>Агентства и консультанты</v>
      </c>
      <c r="D20" s="4" t="str">
        <f>IFERROR(__xludf.DUMMYFUNCTION("GOOGLETRANSLATE(B20,""en"",""id"")"),"Agensi &amp; Konsultan")</f>
        <v>Agensi &amp; Konsultan</v>
      </c>
      <c r="E20" s="4" t="str">
        <f>IFERROR(__xludf.DUMMYFUNCTION("GOOGLETRANSLATE(B20,""en"",""vi"")"),"Các cơ quan &amp; chuyên gia tư vấn")</f>
        <v>Các cơ quan &amp; chuyên gia tư vấn</v>
      </c>
      <c r="F20" s="4" t="str">
        <f>IFERROR(__xludf.DUMMYFUNCTION("GOOGLETRANSLATE(B20,""en"",""th"")"),"เอเจนซี่และที่ปรึกษา")</f>
        <v>เอเจนซี่และที่ปรึกษา</v>
      </c>
      <c r="G20" s="4" t="str">
        <f>IFERROR(__xludf.DUMMYFUNCTION("GOOGLETRANSLATE(B20,""en"",""ms"")"),"Agensi &amp; Perunding")</f>
        <v>Agensi &amp; Perunding</v>
      </c>
      <c r="H20" s="4" t="str">
        <f>IFERROR(__xludf.DUMMYFUNCTION("GOOGLETRANSLATE(B20,""en"",""zh-CN"")"),"机构和顾问")</f>
        <v>机构和顾问</v>
      </c>
    </row>
    <row r="21">
      <c r="A21" s="8">
        <v>3.0</v>
      </c>
      <c r="B21" s="4" t="s">
        <v>92</v>
      </c>
      <c r="C21" s="4" t="str">
        <f>IFERROR(__xludf.DUMMYFUNCTION("GOOGLETRANSLATE(B21,""en"",""ru"")"),"Ритейлеры и реселлеры")</f>
        <v>Ритейлеры и реселлеры</v>
      </c>
      <c r="D21" s="4" t="str">
        <f>IFERROR(__xludf.DUMMYFUNCTION("GOOGLETRANSLATE(B21,""en"",""id"")"),"Pengecer &amp; Pengecer")</f>
        <v>Pengecer &amp; Pengecer</v>
      </c>
      <c r="E21" s="4" t="str">
        <f>IFERROR(__xludf.DUMMYFUNCTION("GOOGLETRANSLATE(B21,""en"",""vi"")"),"Nhà bán lẻ &amp; đại lý")</f>
        <v>Nhà bán lẻ &amp; đại lý</v>
      </c>
      <c r="F21" s="4" t="str">
        <f>IFERROR(__xludf.DUMMYFUNCTION("GOOGLETRANSLATE(B21,""en"",""th"")"),"ผู้ค้าปลีกและผู้ค้าปลีก")</f>
        <v>ผู้ค้าปลีกและผู้ค้าปลีก</v>
      </c>
      <c r="G21" s="4" t="str">
        <f>IFERROR(__xludf.DUMMYFUNCTION("GOOGLETRANSLATE(B21,""en"",""ms"")"),"Peruncit &amp; penjual semula")</f>
        <v>Peruncit &amp; penjual semula</v>
      </c>
      <c r="H21" s="4" t="str">
        <f>IFERROR(__xludf.DUMMYFUNCTION("GOOGLETRANSLATE(B21,""en"",""zh-CN"")"),"零售商和经销商")</f>
        <v>零售商和经销商</v>
      </c>
    </row>
    <row r="22">
      <c r="A22" s="8">
        <v>3.0</v>
      </c>
      <c r="B22" s="4" t="s">
        <v>93</v>
      </c>
      <c r="C22" s="4" t="str">
        <f>IFERROR(__xludf.DUMMYFUNCTION("GOOGLETRANSLATE(B22,""en"",""ru"")"),"Случаи использования")</f>
        <v>Случаи использования</v>
      </c>
      <c r="D22" s="4" t="str">
        <f>IFERROR(__xludf.DUMMYFUNCTION("GOOGLETRANSLATE(B22,""en"",""id"")"),"Menggunakan kasus")</f>
        <v>Menggunakan kasus</v>
      </c>
      <c r="E22" s="4" t="str">
        <f>IFERROR(__xludf.DUMMYFUNCTION("GOOGLETRANSLATE(B22,""en"",""vi"")"),"Trường hợp sử dụng")</f>
        <v>Trường hợp sử dụng</v>
      </c>
      <c r="F22" s="4" t="str">
        <f>IFERROR(__xludf.DUMMYFUNCTION("GOOGLETRANSLATE(B22,""en"",""th"")"),"ใช้เคส")</f>
        <v>ใช้เคส</v>
      </c>
      <c r="G22" s="4" t="str">
        <f>IFERROR(__xludf.DUMMYFUNCTION("GOOGLETRANSLATE(B22,""en"",""ms"")"),"Gunakan kes")</f>
        <v>Gunakan kes</v>
      </c>
      <c r="H22" s="4" t="str">
        <f>IFERROR(__xludf.DUMMYFUNCTION("GOOGLETRANSLATE(B22,""en"",""zh-CN"")"),"用例")</f>
        <v>用例</v>
      </c>
    </row>
    <row r="23">
      <c r="A23" s="8">
        <v>3.0</v>
      </c>
      <c r="B23" s="4" t="s">
        <v>94</v>
      </c>
      <c r="C23" s="4" t="str">
        <f>IFERROR(__xludf.DUMMYFUNCTION("GOOGLETRANSLATE(B23,""en"",""ru"")"),"Найдите продукт для продажи")</f>
        <v>Найдите продукт для продажи</v>
      </c>
      <c r="D23" s="4" t="str">
        <f>IFERROR(__xludf.DUMMYFUNCTION("GOOGLETRANSLATE(B23,""en"",""id"")"),"Temukan produk untuk dijual")</f>
        <v>Temukan produk untuk dijual</v>
      </c>
      <c r="E23" s="4" t="str">
        <f>IFERROR(__xludf.DUMMYFUNCTION("GOOGLETRANSLATE(B23,""en"",""vi"")"),"Tìm một sản phẩm để bán")</f>
        <v>Tìm một sản phẩm để bán</v>
      </c>
      <c r="F23" s="4" t="str">
        <f>IFERROR(__xludf.DUMMYFUNCTION("GOOGLETRANSLATE(B23,""en"",""th"")"),"ค้นหาผลิตภัณฑ์ที่จะขาย")</f>
        <v>ค้นหาผลิตภัณฑ์ที่จะขาย</v>
      </c>
      <c r="G23" s="4" t="str">
        <f>IFERROR(__xludf.DUMMYFUNCTION("GOOGLETRANSLATE(B23,""en"",""ms"")"),"Cari produk untuk dijual")</f>
        <v>Cari produk untuk dijual</v>
      </c>
      <c r="H23" s="4" t="str">
        <f>IFERROR(__xludf.DUMMYFUNCTION("GOOGLETRANSLATE(B23,""en"",""zh-CN"")"),"寻找出售产品")</f>
        <v>寻找出售产品</v>
      </c>
    </row>
    <row r="24">
      <c r="A24" s="8">
        <v>3.0</v>
      </c>
      <c r="B24" s="4" t="s">
        <v>95</v>
      </c>
      <c r="C24" s="4" t="str">
        <f>IFERROR(__xludf.DUMMYFUNCTION("GOOGLETRANSLATE(B24,""en"",""ru"")"),"Расширить на торговые площадки")</f>
        <v>Расширить на торговые площадки</v>
      </c>
      <c r="D24" s="4" t="str">
        <f>IFERROR(__xludf.DUMMYFUNCTION("GOOGLETRANSLATE(B24,""en"",""id"")"),"Perluas ke pasar")</f>
        <v>Perluas ke pasar</v>
      </c>
      <c r="E24" s="4" t="str">
        <f>IFERROR(__xludf.DUMMYFUNCTION("GOOGLETRANSLATE(B24,""en"",""vi"")"),"Mở rộng đến thị trường")</f>
        <v>Mở rộng đến thị trường</v>
      </c>
      <c r="F24" s="4" t="str">
        <f>IFERROR(__xludf.DUMMYFUNCTION("GOOGLETRANSLATE(B24,""en"",""th"")"),"ขยายไปยังตลาด")</f>
        <v>ขยายไปยังตลาด</v>
      </c>
      <c r="G24" s="4" t="str">
        <f>IFERROR(__xludf.DUMMYFUNCTION("GOOGLETRANSLATE(B24,""en"",""ms"")"),"Berkembang ke pasaran")</f>
        <v>Berkembang ke pasaran</v>
      </c>
      <c r="H24" s="4" t="str">
        <f>IFERROR(__xludf.DUMMYFUNCTION("GOOGLETRANSLATE(B24,""en"",""zh-CN"")"),"扩展到市场")</f>
        <v>扩展到市场</v>
      </c>
    </row>
    <row r="25">
      <c r="A25" s="8">
        <v>3.0</v>
      </c>
      <c r="B25" s="4" t="s">
        <v>96</v>
      </c>
      <c r="C25" s="4" t="str">
        <f>IFERROR(__xludf.DUMMYFUNCTION("GOOGLETRANSLATE(B25,""en"",""ru"")"),"Улучшить мою прибыльность")</f>
        <v>Улучшить мою прибыльность</v>
      </c>
      <c r="D25" s="4" t="str">
        <f>IFERROR(__xludf.DUMMYFUNCTION("GOOGLETRANSLATE(B25,""en"",""id"")"),"Meningkatkan profitabilitas saya")</f>
        <v>Meningkatkan profitabilitas saya</v>
      </c>
      <c r="E25" s="4" t="str">
        <f>IFERROR(__xludf.DUMMYFUNCTION("GOOGLETRANSLATE(B25,""en"",""vi"")"),"Cải thiện lợi nhuận của tôi")</f>
        <v>Cải thiện lợi nhuận của tôi</v>
      </c>
      <c r="F25" s="4" t="str">
        <f>IFERROR(__xludf.DUMMYFUNCTION("GOOGLETRANSLATE(B25,""en"",""th"")"),"ปรับปรุงผลกำไรของฉัน")</f>
        <v>ปรับปรุงผลกำไรของฉัน</v>
      </c>
      <c r="G25" s="4" t="str">
        <f>IFERROR(__xludf.DUMMYFUNCTION("GOOGLETRANSLATE(B25,""en"",""ms"")"),"Meningkatkan keuntungan saya")</f>
        <v>Meningkatkan keuntungan saya</v>
      </c>
      <c r="H25" s="4" t="str">
        <f>IFERROR(__xludf.DUMMYFUNCTION("GOOGLETRANSLATE(B25,""en"",""zh-CN"")"),"提高我的盈利能力")</f>
        <v>提高我的盈利能力</v>
      </c>
    </row>
    <row r="26">
      <c r="A26" s="8">
        <v>3.0</v>
      </c>
      <c r="B26" s="4" t="s">
        <v>97</v>
      </c>
      <c r="C26" s="4" t="str">
        <f>IFERROR(__xludf.DUMMYFUNCTION("GOOGLETRANSLATE(B26,""en"",""ru"")"),"Оптимизировать мое присутствие в Интернете")</f>
        <v>Оптимизировать мое присутствие в Интернете</v>
      </c>
      <c r="D26" s="4" t="str">
        <f>IFERROR(__xludf.DUMMYFUNCTION("GOOGLETRANSLATE(B26,""en"",""id"")"),"Optimalkan Kehadiran Online Saya")</f>
        <v>Optimalkan Kehadiran Online Saya</v>
      </c>
      <c r="E26" s="4" t="str">
        <f>IFERROR(__xludf.DUMMYFUNCTION("GOOGLETRANSLATE(B26,""en"",""vi"")"),"Tối ưu hóa sự hiện diện trực tuyến của tôi")</f>
        <v>Tối ưu hóa sự hiện diện trực tuyến của tôi</v>
      </c>
      <c r="F26" s="4" t="str">
        <f>IFERROR(__xludf.DUMMYFUNCTION("GOOGLETRANSLATE(B26,""en"",""th"")"),"เพิ่มประสิทธิภาพสถานะออนไลน์ของฉัน")</f>
        <v>เพิ่มประสิทธิภาพสถานะออนไลน์ของฉัน</v>
      </c>
      <c r="G26" s="4" t="str">
        <f>IFERROR(__xludf.DUMMYFUNCTION("GOOGLETRANSLATE(B26,""en"",""ms"")"),"Mengoptimumkan kehadiran dalam talian saya")</f>
        <v>Mengoptimumkan kehadiran dalam talian saya</v>
      </c>
      <c r="H26" s="4" t="str">
        <f>IFERROR(__xludf.DUMMYFUNCTION("GOOGLETRANSLATE(B26,""en"",""zh-CN"")"),"优化我的在线存在")</f>
        <v>优化我的在线存在</v>
      </c>
    </row>
    <row r="27">
      <c r="A27" s="8">
        <v>3.0</v>
      </c>
      <c r="B27" s="4" t="s">
        <v>98</v>
      </c>
      <c r="C27" s="4" t="str">
        <f>IFERROR(__xludf.DUMMYFUNCTION("GOOGLETRANSLATE(B27,""en"",""ru"")"),"Централизовать мои данные")</f>
        <v>Централизовать мои данные</v>
      </c>
      <c r="D27" s="4" t="str">
        <f>IFERROR(__xludf.DUMMYFUNCTION("GOOGLETRANSLATE(B27,""en"",""id"")"),"Memusatkan data saya")</f>
        <v>Memusatkan data saya</v>
      </c>
      <c r="E27" s="4" t="str">
        <f>IFERROR(__xludf.DUMMYFUNCTION("GOOGLETRANSLATE(B27,""en"",""vi"")"),"Tập trung dữ liệu của tôi")</f>
        <v>Tập trung dữ liệu của tôi</v>
      </c>
      <c r="F27" s="4" t="str">
        <f>IFERROR(__xludf.DUMMYFUNCTION("GOOGLETRANSLATE(B27,""en"",""th"")"),"รวมศูนย์ข้อมูลของฉัน")</f>
        <v>รวมศูนย์ข้อมูลของฉัน</v>
      </c>
      <c r="G27" s="4" t="str">
        <f>IFERROR(__xludf.DUMMYFUNCTION("GOOGLETRANSLATE(B27,""en"",""ms"")"),"Memusatkan data saya")</f>
        <v>Memusatkan data saya</v>
      </c>
      <c r="H27" s="4" t="str">
        <f>IFERROR(__xludf.DUMMYFUNCTION("GOOGLETRANSLATE(B27,""en"",""zh-CN"")"),"集中我的数据")</f>
        <v>集中我的数据</v>
      </c>
    </row>
    <row r="28">
      <c r="A28" s="8">
        <v>3.0</v>
      </c>
      <c r="B28" s="4" t="s">
        <v>99</v>
      </c>
      <c r="C28" s="4" t="str">
        <f>IFERROR(__xludf.DUMMYFUNCTION("GOOGLETRANSLATE(B28,""en"",""ru"")"),"Упростить мой бизнес")</f>
        <v>Упростить мой бизнес</v>
      </c>
      <c r="D28" s="4" t="str">
        <f>IFERROR(__xludf.DUMMYFUNCTION("GOOGLETRANSLATE(B28,""en"",""id"")"),"Merampingkan bisnis saya")</f>
        <v>Merampingkan bisnis saya</v>
      </c>
      <c r="E28" s="4" t="str">
        <f>IFERROR(__xludf.DUMMYFUNCTION("GOOGLETRANSLATE(B28,""en"",""vi"")"),"Hợp lý hóa doanh nghiệp của tôi")</f>
        <v>Hợp lý hóa doanh nghiệp của tôi</v>
      </c>
      <c r="F28" s="4" t="str">
        <f>IFERROR(__xludf.DUMMYFUNCTION("GOOGLETRANSLATE(B28,""en"",""th"")"),"ปรับปรุงธุรกิจของฉัน")</f>
        <v>ปรับปรุงธุรกิจของฉัน</v>
      </c>
      <c r="G28" s="4" t="str">
        <f>IFERROR(__xludf.DUMMYFUNCTION("GOOGLETRANSLATE(B28,""en"",""ms"")"),"Menyelaraskan perniagaan saya")</f>
        <v>Menyelaraskan perniagaan saya</v>
      </c>
      <c r="H28" s="4" t="str">
        <f>IFERROR(__xludf.DUMMYFUNCTION("GOOGLETRANSLATE(B28,""en"",""zh-CN"")"),"简化我的业务")</f>
        <v>简化我的业务</v>
      </c>
    </row>
    <row r="29">
      <c r="A29" s="8">
        <v>3.0</v>
      </c>
      <c r="B29" s="4" t="s">
        <v>100</v>
      </c>
      <c r="C29" s="4" t="str">
        <f>IFERROR(__xludf.DUMMYFUNCTION("GOOGLETRANSLATE(B29,""en"",""ru"")"),"Платформа")</f>
        <v>Платформа</v>
      </c>
      <c r="D29" s="4" t="str">
        <f>IFERROR(__xludf.DUMMYFUNCTION("GOOGLETRANSLATE(B29,""en"",""id"")"),"Platform")</f>
        <v>Platform</v>
      </c>
      <c r="E29" s="4" t="str">
        <f>IFERROR(__xludf.DUMMYFUNCTION("GOOGLETRANSLATE(B29,""en"",""vi"")"),"Nền tảng")</f>
        <v>Nền tảng</v>
      </c>
      <c r="F29" s="4" t="str">
        <f>IFERROR(__xludf.DUMMYFUNCTION("GOOGLETRANSLATE(B29,""en"",""th"")"),"แพลตฟอร์ม")</f>
        <v>แพลตฟอร์ม</v>
      </c>
      <c r="G29" s="4" t="str">
        <f>IFERROR(__xludf.DUMMYFUNCTION("GOOGLETRANSLATE(B29,""en"",""ms"")"),"Platform")</f>
        <v>Platform</v>
      </c>
      <c r="H29" s="4" t="str">
        <f>IFERROR(__xludf.DUMMYFUNCTION("GOOGLETRANSLATE(B29,""en"",""zh-CN"")"),"平台")</f>
        <v>平台</v>
      </c>
    </row>
    <row r="30">
      <c r="A30" s="8">
        <v>3.0</v>
      </c>
      <c r="B30" s="4" t="s">
        <v>101</v>
      </c>
      <c r="C30" s="4" t="str">
        <f>IFERROR(__xludf.DUMMYFUNCTION("GOOGLETRANSLATE(B30,""en"",""ru"")"),"Внешняя аналитика")</f>
        <v>Внешняя аналитика</v>
      </c>
      <c r="D30" s="4" t="str">
        <f>IFERROR(__xludf.DUMMYFUNCTION("GOOGLETRANSLATE(B30,""en"",""id"")"),"Analitik eksternal")</f>
        <v>Analitik eksternal</v>
      </c>
      <c r="E30" s="4" t="str">
        <f>IFERROR(__xludf.DUMMYFUNCTION("GOOGLETRANSLATE(B30,""en"",""vi"")"),"Phân tích bên ngoài")</f>
        <v>Phân tích bên ngoài</v>
      </c>
      <c r="F30" s="4" t="str">
        <f>IFERROR(__xludf.DUMMYFUNCTION("GOOGLETRANSLATE(B30,""en"",""th"")"),"การวิเคราะห์ภายนอก")</f>
        <v>การวิเคราะห์ภายนอก</v>
      </c>
      <c r="G30" s="4" t="str">
        <f>IFERROR(__xludf.DUMMYFUNCTION("GOOGLETRANSLATE(B30,""en"",""ms"")"),"Analisis luaran")</f>
        <v>Analisis luaran</v>
      </c>
      <c r="H30" s="4" t="str">
        <f>IFERROR(__xludf.DUMMYFUNCTION("GOOGLETRANSLATE(B30,""en"",""zh-CN"")"),"外部分析")</f>
        <v>外部分析</v>
      </c>
    </row>
    <row r="31">
      <c r="A31" s="8">
        <v>3.0</v>
      </c>
      <c r="B31" s="4" t="s">
        <v>102</v>
      </c>
      <c r="C31" s="4" t="str">
        <f>IFERROR(__xludf.DUMMYFUNCTION("GOOGLETRANSLATE(B31,""en"",""ru"")"),"Магазины и списки")</f>
        <v>Магазины и списки</v>
      </c>
      <c r="D31" s="4" t="str">
        <f>IFERROR(__xludf.DUMMYFUNCTION("GOOGLETRANSLATE(B31,""en"",""id"")"),"Etalase &amp; daftar")</f>
        <v>Etalase &amp; daftar</v>
      </c>
      <c r="E31" s="4" t="str">
        <f>IFERROR(__xludf.DUMMYFUNCTION("GOOGLETRANSLATE(B31,""en"",""vi"")"),"Cửa hàng &amp; Danh sách")</f>
        <v>Cửa hàng &amp; Danh sách</v>
      </c>
      <c r="F31" s="4" t="str">
        <f>IFERROR(__xludf.DUMMYFUNCTION("GOOGLETRANSLATE(B31,""en"",""th"")"),"หน้าร้านและรายชื่อ")</f>
        <v>หน้าร้านและรายชื่อ</v>
      </c>
      <c r="G31" s="4" t="str">
        <f>IFERROR(__xludf.DUMMYFUNCTION("GOOGLETRANSLATE(B31,""en"",""ms"")"),"Kedai depan &amp; penyenaraian")</f>
        <v>Kedai depan &amp; penyenaraian</v>
      </c>
      <c r="H31" s="4" t="str">
        <f>IFERROR(__xludf.DUMMYFUNCTION("GOOGLETRANSLATE(B31,""en"",""zh-CN"")"),"店面和列表")</f>
        <v>店面和列表</v>
      </c>
    </row>
    <row r="32">
      <c r="A32" s="8">
        <v>3.0</v>
      </c>
      <c r="B32" s="4" t="s">
        <v>103</v>
      </c>
      <c r="C32" s="4" t="str">
        <f>IFERROR(__xludf.DUMMYFUNCTION("GOOGLETRANSLATE(B32,""en"",""ru"")"),"Акции и реклама")</f>
        <v>Акции и реклама</v>
      </c>
      <c r="D32" s="4" t="str">
        <f>IFERROR(__xludf.DUMMYFUNCTION("GOOGLETRANSLATE(B32,""en"",""id"")"),"Promosi &amp; Periklanan")</f>
        <v>Promosi &amp; Periklanan</v>
      </c>
      <c r="E32" s="4" t="str">
        <f>IFERROR(__xludf.DUMMYFUNCTION("GOOGLETRANSLATE(B32,""en"",""vi"")"),"Chương trình khuyến mãi &amp; Quảng cáo")</f>
        <v>Chương trình khuyến mãi &amp; Quảng cáo</v>
      </c>
      <c r="F32" s="4" t="str">
        <f>IFERROR(__xludf.DUMMYFUNCTION("GOOGLETRANSLATE(B32,""en"",""th"")"),"โปรโมชั่นและการโฆษณา")</f>
        <v>โปรโมชั่นและการโฆษณา</v>
      </c>
      <c r="G32" s="4" t="str">
        <f>IFERROR(__xludf.DUMMYFUNCTION("GOOGLETRANSLATE(B32,""en"",""ms"")"),"Promosi &amp; Pengiklanan")</f>
        <v>Promosi &amp; Pengiklanan</v>
      </c>
      <c r="H32" s="4" t="str">
        <f>IFERROR(__xludf.DUMMYFUNCTION("GOOGLETRANSLATE(B32,""en"",""zh-CN"")"),"促销与广告")</f>
        <v>促销与广告</v>
      </c>
    </row>
    <row r="33">
      <c r="A33" s="8">
        <v>3.0</v>
      </c>
      <c r="B33" s="4" t="s">
        <v>31</v>
      </c>
      <c r="C33" s="4" t="str">
        <f>IFERROR(__xludf.DUMMYFUNCTION("GOOGLETRANSLATE(B33,""en"",""ru"")"),"Внутренняя аналитика")</f>
        <v>Внутренняя аналитика</v>
      </c>
      <c r="D33" s="4" t="str">
        <f>IFERROR(__xludf.DUMMYFUNCTION("GOOGLETRANSLATE(B33,""en"",""id"")"),"Analitik internal")</f>
        <v>Analitik internal</v>
      </c>
      <c r="E33" s="4" t="str">
        <f>IFERROR(__xludf.DUMMYFUNCTION("GOOGLETRANSLATE(B33,""en"",""vi"")"),"Phân tích nội bộ")</f>
        <v>Phân tích nội bộ</v>
      </c>
      <c r="F33" s="4" t="str">
        <f>IFERROR(__xludf.DUMMYFUNCTION("GOOGLETRANSLATE(B33,""en"",""th"")"),"การวิเคราะห์ภายใน")</f>
        <v>การวิเคราะห์ภายใน</v>
      </c>
      <c r="G33" s="4" t="str">
        <f>IFERROR(__xludf.DUMMYFUNCTION("GOOGLETRANSLATE(B33,""en"",""ms"")"),"Analisis dalaman")</f>
        <v>Analisis dalaman</v>
      </c>
      <c r="H33" s="4" t="str">
        <f>IFERROR(__xludf.DUMMYFUNCTION("GOOGLETRANSLATE(B33,""en"",""zh-CN"")"),"内部分析")</f>
        <v>内部分析</v>
      </c>
    </row>
    <row r="34">
      <c r="A34" s="8">
        <v>3.0</v>
      </c>
      <c r="B34" s="4" t="s">
        <v>104</v>
      </c>
      <c r="C34" s="4" t="str">
        <f>IFERROR(__xludf.DUMMYFUNCTION("GOOGLETRANSLATE(B34,""en"",""ru"")"),"Компания")</f>
        <v>Компания</v>
      </c>
      <c r="D34" s="4" t="str">
        <f>IFERROR(__xludf.DUMMYFUNCTION("GOOGLETRANSLATE(B34,""en"",""id"")"),"Perusahaan")</f>
        <v>Perusahaan</v>
      </c>
      <c r="E34" s="4" t="str">
        <f>IFERROR(__xludf.DUMMYFUNCTION("GOOGLETRANSLATE(B34,""en"",""vi"")"),"Công ty")</f>
        <v>Công ty</v>
      </c>
      <c r="F34" s="4" t="str">
        <f>IFERROR(__xludf.DUMMYFUNCTION("GOOGLETRANSLATE(B34,""en"",""th"")"),"บริษัท")</f>
        <v>บริษัท</v>
      </c>
      <c r="G34" s="4" t="str">
        <f>IFERROR(__xludf.DUMMYFUNCTION("GOOGLETRANSLATE(B34,""en"",""ms"")"),"Syarikat")</f>
        <v>Syarikat</v>
      </c>
      <c r="H34" s="4" t="str">
        <f>IFERROR(__xludf.DUMMYFUNCTION("GOOGLETRANSLATE(B34,""en"",""zh-CN"")"),"公司")</f>
        <v>公司</v>
      </c>
    </row>
    <row r="35">
      <c r="A35" s="8">
        <v>3.0</v>
      </c>
      <c r="B35" s="4" t="s">
        <v>105</v>
      </c>
      <c r="C35" s="4" t="str">
        <f>IFERROR(__xludf.DUMMYFUNCTION("GOOGLETRANSLATE(B35,""en"",""ru"")"),"О нас")</f>
        <v>О нас</v>
      </c>
      <c r="D35" s="4" t="str">
        <f>IFERROR(__xludf.DUMMYFUNCTION("GOOGLETRANSLATE(B35,""en"",""id"")"),"Tentang kami")</f>
        <v>Tentang kami</v>
      </c>
      <c r="E35" s="4" t="str">
        <f>IFERROR(__xludf.DUMMYFUNCTION("GOOGLETRANSLATE(B35,""en"",""vi"")"),"Về chúng tôi")</f>
        <v>Về chúng tôi</v>
      </c>
      <c r="F35" s="4" t="str">
        <f>IFERROR(__xludf.DUMMYFUNCTION("GOOGLETRANSLATE(B35,""en"",""th"")"),"เกี่ยวกับเรา")</f>
        <v>เกี่ยวกับเรา</v>
      </c>
      <c r="G35" s="4" t="str">
        <f>IFERROR(__xludf.DUMMYFUNCTION("GOOGLETRANSLATE(B35,""en"",""ms"")"),"Tentang kita")</f>
        <v>Tentang kita</v>
      </c>
      <c r="H35" s="4" t="str">
        <f>IFERROR(__xludf.DUMMYFUNCTION("GOOGLETRANSLATE(B35,""en"",""zh-CN"")"),"关于我们")</f>
        <v>关于我们</v>
      </c>
    </row>
    <row r="36">
      <c r="A36" s="8">
        <v>3.0</v>
      </c>
      <c r="B36" s="4" t="s">
        <v>106</v>
      </c>
      <c r="C36" s="4" t="str">
        <f>IFERROR(__xludf.DUMMYFUNCTION("GOOGLETRANSLATE(B36,""en"",""ru"")"),"Наша команда")</f>
        <v>Наша команда</v>
      </c>
      <c r="D36" s="4" t="str">
        <f>IFERROR(__xludf.DUMMYFUNCTION("GOOGLETRANSLATE(B36,""en"",""id"")"),"Tim kita")</f>
        <v>Tim kita</v>
      </c>
      <c r="E36" s="4" t="str">
        <f>IFERROR(__xludf.DUMMYFUNCTION("GOOGLETRANSLATE(B36,""en"",""vi"")"),"Đội của chúng tôi")</f>
        <v>Đội của chúng tôi</v>
      </c>
      <c r="F36" s="4" t="str">
        <f>IFERROR(__xludf.DUMMYFUNCTION("GOOGLETRANSLATE(B36,""en"",""th"")"),"ทีมงานของเรา")</f>
        <v>ทีมงานของเรา</v>
      </c>
      <c r="G36" s="4" t="str">
        <f>IFERROR(__xludf.DUMMYFUNCTION("GOOGLETRANSLATE(B36,""en"",""ms"")"),"Pasukan kami")</f>
        <v>Pasukan kami</v>
      </c>
      <c r="H36" s="4" t="str">
        <f>IFERROR(__xludf.DUMMYFUNCTION("GOOGLETRANSLATE(B36,""en"",""zh-CN"")"),"我们的队伍")</f>
        <v>我们的队伍</v>
      </c>
    </row>
    <row r="37">
      <c r="A37" s="8">
        <v>3.0</v>
      </c>
      <c r="B37" s="4" t="s">
        <v>107</v>
      </c>
      <c r="C37" s="4" t="str">
        <f>IFERROR(__xludf.DUMMYFUNCTION("GOOGLETRANSLATE(B37,""en"",""ru"")"),"Карьера")</f>
        <v>Карьера</v>
      </c>
      <c r="D37" s="4" t="str">
        <f>IFERROR(__xludf.DUMMYFUNCTION("GOOGLETRANSLATE(B37,""en"",""id"")"),"Karier")</f>
        <v>Karier</v>
      </c>
      <c r="E37" s="4" t="str">
        <f>IFERROR(__xludf.DUMMYFUNCTION("GOOGLETRANSLATE(B37,""en"",""vi"")"),"Sự nghiệp")</f>
        <v>Sự nghiệp</v>
      </c>
      <c r="F37" s="4" t="str">
        <f>IFERROR(__xludf.DUMMYFUNCTION("GOOGLETRANSLATE(B37,""en"",""th"")"),"อาชีพ")</f>
        <v>อาชีพ</v>
      </c>
      <c r="G37" s="4" t="str">
        <f>IFERROR(__xludf.DUMMYFUNCTION("GOOGLETRANSLATE(B37,""en"",""ms"")"),"Kerjaya")</f>
        <v>Kerjaya</v>
      </c>
      <c r="H37" s="4" t="str">
        <f>IFERROR(__xludf.DUMMYFUNCTION("GOOGLETRANSLATE(B37,""en"",""zh-CN"")"),"职业")</f>
        <v>职业</v>
      </c>
    </row>
    <row r="38">
      <c r="A38" s="8">
        <v>3.0</v>
      </c>
      <c r="B38" s="4" t="s">
        <v>108</v>
      </c>
      <c r="C38" s="4" t="str">
        <f>IFERROR(__xludf.DUMMYFUNCTION("GOOGLETRANSLATE(B38,""en"",""ru"")"),"Бесплатные услуги")</f>
        <v>Бесплатные услуги</v>
      </c>
      <c r="D38" s="4" t="str">
        <f>IFERROR(__xludf.DUMMYFUNCTION("GOOGLETRANSLATE(B38,""en"",""id"")"),"Layanan gratis")</f>
        <v>Layanan gratis</v>
      </c>
      <c r="E38" s="4" t="str">
        <f>IFERROR(__xludf.DUMMYFUNCTION("GOOGLETRANSLATE(B38,""en"",""vi"")"),"Dịch vụ miễn phí")</f>
        <v>Dịch vụ miễn phí</v>
      </c>
      <c r="F38" s="4" t="str">
        <f>IFERROR(__xludf.DUMMYFUNCTION("GOOGLETRANSLATE(B38,""en"",""th"")"),"บริการฟรี")</f>
        <v>บริการฟรี</v>
      </c>
      <c r="G38" s="4" t="str">
        <f>IFERROR(__xludf.DUMMYFUNCTION("GOOGLETRANSLATE(B38,""en"",""ms"")"),"Perkhidmatan percuma")</f>
        <v>Perkhidmatan percuma</v>
      </c>
      <c r="H38" s="4" t="str">
        <f>IFERROR(__xludf.DUMMYFUNCTION("GOOGLETRANSLATE(B38,""en"",""zh-CN"")"),"免费服务")</f>
        <v>免费服务</v>
      </c>
    </row>
    <row r="39">
      <c r="A39" s="8">
        <v>3.0</v>
      </c>
      <c r="B39" s="4" t="s">
        <v>109</v>
      </c>
      <c r="C39" s="4" t="str">
        <f>IFERROR(__xludf.DUMMYFUNCTION("GOOGLETRANSLATE(B39,""en"",""ru"")"),"Партнерские отношения")</f>
        <v>Партнерские отношения</v>
      </c>
      <c r="D39" s="4" t="str">
        <f>IFERROR(__xludf.DUMMYFUNCTION("GOOGLETRANSLATE(B39,""en"",""id"")"),"Kemitraan")</f>
        <v>Kemitraan</v>
      </c>
      <c r="E39" s="4" t="str">
        <f>IFERROR(__xludf.DUMMYFUNCTION("GOOGLETRANSLATE(B39,""en"",""vi"")"),"Quan hệ đối tác")</f>
        <v>Quan hệ đối tác</v>
      </c>
      <c r="F39" s="4" t="str">
        <f>IFERROR(__xludf.DUMMYFUNCTION("GOOGLETRANSLATE(B39,""en"",""th"")"),"การเป็นหุ้นส่วน")</f>
        <v>การเป็นหุ้นส่วน</v>
      </c>
      <c r="G39" s="4" t="str">
        <f>IFERROR(__xludf.DUMMYFUNCTION("GOOGLETRANSLATE(B39,""en"",""ms"")"),"Perkongsian")</f>
        <v>Perkongsian</v>
      </c>
      <c r="H39" s="4" t="str">
        <f>IFERROR(__xludf.DUMMYFUNCTION("GOOGLETRANSLATE(B39,""en"",""zh-CN"")"),"伙伴关系")</f>
        <v>伙伴关系</v>
      </c>
    </row>
    <row r="40">
      <c r="A40" s="8">
        <v>3.0</v>
      </c>
      <c r="B40" s="4" t="s">
        <v>71</v>
      </c>
      <c r="C40" s="4" t="str">
        <f>IFERROR(__xludf.DUMMYFUNCTION("GOOGLETRANSLATE(B40,""en"",""ru"")"),"Блог")</f>
        <v>Блог</v>
      </c>
      <c r="D40" s="4" t="str">
        <f>IFERROR(__xludf.DUMMYFUNCTION("GOOGLETRANSLATE(B40,""en"",""id"")"),"Blog")</f>
        <v>Blog</v>
      </c>
      <c r="E40" s="4" t="str">
        <f>IFERROR(__xludf.DUMMYFUNCTION("GOOGLETRANSLATE(B40,""en"",""vi"")"),"Blog")</f>
        <v>Blog</v>
      </c>
      <c r="F40" s="4" t="str">
        <f>IFERROR(__xludf.DUMMYFUNCTION("GOOGLETRANSLATE(B40,""en"",""th"")"),"บล็อก")</f>
        <v>บล็อก</v>
      </c>
      <c r="G40" s="4" t="str">
        <f>IFERROR(__xludf.DUMMYFUNCTION("GOOGLETRANSLATE(B40,""en"",""ms"")"),"Blog")</f>
        <v>Blog</v>
      </c>
      <c r="H40" s="4" t="str">
        <f>IFERROR(__xludf.DUMMYFUNCTION("GOOGLETRANSLATE(B40,""en"",""zh-CN"")"),"博客")</f>
        <v>博客</v>
      </c>
    </row>
    <row r="41">
      <c r="A41" s="8">
        <v>3.0</v>
      </c>
      <c r="B41" s="4" t="s">
        <v>110</v>
      </c>
      <c r="C41" s="4" t="str">
        <f>IFERROR(__xludf.DUMMYFUNCTION("GOOGLETRANSLATE(B41,""en"",""ru"")"),"2023. Sellmatica. Все права защищены")</f>
        <v>2023. Sellmatica. Все права защищены</v>
      </c>
      <c r="D41" s="4" t="str">
        <f>IFERROR(__xludf.DUMMYFUNCTION("GOOGLETRANSLATE(B41,""en"",""id"")"),"2023. SellMatica. Seluruh hak cipta")</f>
        <v>2023. SellMatica. Seluruh hak cipta</v>
      </c>
      <c r="E41" s="4" t="str">
        <f>IFERROR(__xludf.DUMMYFUNCTION("GOOGLETRANSLATE(B41,""en"",""vi"")"),"2023. Sellmatica. Đã đăng ký Bản quyền")</f>
        <v>2023. Sellmatica. Đã đăng ký Bản quyền</v>
      </c>
      <c r="F41" s="4" t="str">
        <f>IFERROR(__xludf.DUMMYFUNCTION("GOOGLETRANSLATE(B41,""en"",""th"")"),"2023. Sellmatica สงวนลิขสิทธิ์")</f>
        <v>2023. Sellmatica สงวนลิขสิทธิ์</v>
      </c>
      <c r="G41" s="4" t="str">
        <f>IFERROR(__xludf.DUMMYFUNCTION("GOOGLETRANSLATE(B41,""en"",""ms"")"),"2023. Sellmatica. Hak cipta terpelihara")</f>
        <v>2023. Sellmatica. Hak cipta terpelihara</v>
      </c>
      <c r="H41" s="4" t="str">
        <f>IFERROR(__xludf.DUMMYFUNCTION("GOOGLETRANSLATE(B41,""en"",""zh-CN"")"),"2023年。版权所有")</f>
        <v>2023年。版权所有</v>
      </c>
    </row>
    <row r="42">
      <c r="A42" s="8">
        <v>3.0</v>
      </c>
      <c r="B42" s="4" t="s">
        <v>111</v>
      </c>
      <c r="C42" s="4" t="str">
        <f>IFERROR(__xludf.DUMMYFUNCTION("GOOGLETRANSLATE(B42,""en"",""ru"")"),"Условия использования")</f>
        <v>Условия использования</v>
      </c>
      <c r="D42" s="4" t="str">
        <f>IFERROR(__xludf.DUMMYFUNCTION("GOOGLETRANSLATE(B42,""en"",""id"")"),"Ketentuan Layanan")</f>
        <v>Ketentuan Layanan</v>
      </c>
      <c r="E42" s="4" t="str">
        <f>IFERROR(__xludf.DUMMYFUNCTION("GOOGLETRANSLATE(B42,""en"",""vi"")"),"Điều khoản dịch vụ")</f>
        <v>Điều khoản dịch vụ</v>
      </c>
      <c r="F42" s="4" t="str">
        <f>IFERROR(__xludf.DUMMYFUNCTION("GOOGLETRANSLATE(B42,""en"",""th"")"),"เงื่อนไขการให้บริการ")</f>
        <v>เงื่อนไขการให้บริการ</v>
      </c>
      <c r="G42" s="4" t="str">
        <f>IFERROR(__xludf.DUMMYFUNCTION("GOOGLETRANSLATE(B42,""en"",""ms"")"),"Syarat Perkhidmatan")</f>
        <v>Syarat Perkhidmatan</v>
      </c>
      <c r="H42" s="4" t="str">
        <f>IFERROR(__xludf.DUMMYFUNCTION("GOOGLETRANSLATE(B42,""en"",""zh-CN"")"),"服务条款")</f>
        <v>服务条款</v>
      </c>
    </row>
    <row r="43">
      <c r="A43" s="8">
        <v>3.0</v>
      </c>
      <c r="B43" s="4" t="s">
        <v>112</v>
      </c>
      <c r="C43" s="4" t="str">
        <f>IFERROR(__xludf.DUMMYFUNCTION("GOOGLETRANSLATE(B43,""en"",""ru"")"),"политика конфиденциальности")</f>
        <v>политика конфиденциальности</v>
      </c>
      <c r="D43" s="4" t="str">
        <f>IFERROR(__xludf.DUMMYFUNCTION("GOOGLETRANSLATE(B43,""en"",""id"")"),"Kebijakan pribadi")</f>
        <v>Kebijakan pribadi</v>
      </c>
      <c r="E43" s="4" t="str">
        <f>IFERROR(__xludf.DUMMYFUNCTION("GOOGLETRANSLATE(B43,""en"",""vi"")"),"Chính sách bảo mật")</f>
        <v>Chính sách bảo mật</v>
      </c>
      <c r="F43" s="4" t="str">
        <f>IFERROR(__xludf.DUMMYFUNCTION("GOOGLETRANSLATE(B43,""en"",""th"")"),"นโยบายความเป็นส่วนตัว")</f>
        <v>นโยบายความเป็นส่วนตัว</v>
      </c>
      <c r="G43" s="4" t="str">
        <f>IFERROR(__xludf.DUMMYFUNCTION("GOOGLETRANSLATE(B43,""en"",""ms"")"),"Dasar Privasi")</f>
        <v>Dasar Privasi</v>
      </c>
      <c r="H43" s="4" t="str">
        <f>IFERROR(__xludf.DUMMYFUNCTION("GOOGLETRANSLATE(B43,""en"",""zh-CN"")"),"隐私政策")</f>
        <v>隐私政策</v>
      </c>
    </row>
    <row r="44">
      <c r="A44" s="6"/>
      <c r="B44" s="4"/>
      <c r="C44" s="4"/>
      <c r="D44" s="4"/>
      <c r="E44" s="4"/>
      <c r="F44" s="4"/>
      <c r="G44" s="4"/>
      <c r="H44" s="4"/>
    </row>
    <row r="45">
      <c r="A45" s="6"/>
      <c r="B45" s="4"/>
      <c r="C45" s="4"/>
      <c r="D45" s="4"/>
      <c r="E45" s="4"/>
      <c r="F45" s="4"/>
      <c r="G45" s="4"/>
      <c r="H45" s="4"/>
    </row>
    <row r="46">
      <c r="A46" s="6"/>
      <c r="B46" s="4"/>
      <c r="C46" s="4"/>
      <c r="D46" s="4"/>
      <c r="E46" s="4"/>
      <c r="F46" s="4"/>
      <c r="G46" s="4"/>
      <c r="H46" s="4"/>
    </row>
    <row r="47">
      <c r="A47" s="6"/>
      <c r="B47" s="4"/>
      <c r="C47" s="4"/>
      <c r="D47" s="4"/>
      <c r="E47" s="4"/>
      <c r="F47" s="4"/>
      <c r="G47" s="4"/>
      <c r="H47" s="4"/>
    </row>
    <row r="48">
      <c r="A48" s="6"/>
      <c r="B48" s="4"/>
      <c r="C48" s="4"/>
      <c r="D48" s="4"/>
      <c r="E48" s="4"/>
      <c r="F48" s="4"/>
      <c r="G48" s="4"/>
      <c r="H48" s="4"/>
    </row>
    <row r="49">
      <c r="A49" s="6"/>
      <c r="B49" s="4"/>
      <c r="C49" s="4"/>
      <c r="D49" s="4"/>
      <c r="E49" s="4"/>
      <c r="F49" s="4"/>
      <c r="G49" s="4"/>
      <c r="H49" s="4"/>
    </row>
    <row r="50">
      <c r="A50" s="6"/>
      <c r="B50" s="4"/>
      <c r="C50" s="4"/>
      <c r="D50" s="4"/>
      <c r="E50" s="4"/>
      <c r="F50" s="4"/>
      <c r="G50" s="4"/>
      <c r="H50" s="4"/>
    </row>
    <row r="51">
      <c r="A51" s="6"/>
      <c r="B51" s="4"/>
      <c r="C51" s="4"/>
      <c r="D51" s="4"/>
      <c r="E51" s="4"/>
      <c r="F51" s="4"/>
      <c r="G51" s="4"/>
      <c r="H51" s="4"/>
    </row>
    <row r="52">
      <c r="A52" s="6"/>
      <c r="B52" s="4"/>
      <c r="C52" s="4"/>
      <c r="D52" s="4"/>
      <c r="E52" s="4"/>
      <c r="F52" s="4"/>
      <c r="G52" s="4"/>
      <c r="H52" s="4"/>
    </row>
    <row r="53">
      <c r="A53" s="6"/>
      <c r="B53" s="4"/>
      <c r="C53" s="4"/>
      <c r="D53" s="4"/>
      <c r="E53" s="4"/>
      <c r="F53" s="4"/>
      <c r="G53" s="4"/>
      <c r="H53" s="4"/>
    </row>
    <row r="54">
      <c r="A54" s="6"/>
      <c r="B54" s="4"/>
      <c r="C54" s="4"/>
      <c r="D54" s="4"/>
      <c r="E54" s="4"/>
      <c r="F54" s="4"/>
      <c r="G54" s="4"/>
      <c r="H54" s="4"/>
    </row>
    <row r="55">
      <c r="A55" s="6"/>
      <c r="B55" s="4"/>
      <c r="C55" s="4"/>
      <c r="D55" s="4"/>
      <c r="E55" s="4"/>
      <c r="F55" s="4"/>
      <c r="G55" s="4"/>
      <c r="H55" s="4"/>
    </row>
    <row r="56">
      <c r="A56" s="6"/>
      <c r="B56" s="4"/>
      <c r="C56" s="4"/>
      <c r="D56" s="4"/>
      <c r="E56" s="4"/>
      <c r="F56" s="4"/>
      <c r="G56" s="4"/>
      <c r="H56" s="4"/>
    </row>
    <row r="57">
      <c r="A57" s="6"/>
      <c r="B57" s="4"/>
      <c r="C57" s="4"/>
      <c r="D57" s="4"/>
      <c r="E57" s="4"/>
      <c r="F57" s="4"/>
      <c r="G57" s="4"/>
      <c r="H57" s="4"/>
    </row>
    <row r="58">
      <c r="A58" s="6"/>
      <c r="B58" s="4"/>
      <c r="C58" s="4"/>
      <c r="D58" s="4"/>
      <c r="E58" s="4"/>
      <c r="F58" s="4"/>
      <c r="G58" s="4"/>
      <c r="H58" s="4"/>
    </row>
    <row r="59">
      <c r="A59" s="6"/>
      <c r="B59" s="4"/>
      <c r="C59" s="4"/>
      <c r="D59" s="4"/>
      <c r="E59" s="4"/>
      <c r="F59" s="4"/>
      <c r="G59" s="4"/>
      <c r="H59" s="4"/>
    </row>
    <row r="60">
      <c r="A60" s="6"/>
      <c r="B60" s="4"/>
      <c r="C60" s="4"/>
      <c r="D60" s="4"/>
      <c r="E60" s="4"/>
      <c r="F60" s="4"/>
      <c r="G60" s="4"/>
      <c r="H60" s="4"/>
    </row>
    <row r="61">
      <c r="A61" s="6"/>
      <c r="B61" s="4"/>
      <c r="C61" s="4"/>
      <c r="D61" s="4"/>
      <c r="E61" s="4"/>
      <c r="F61" s="4"/>
      <c r="G61" s="4"/>
      <c r="H61" s="4"/>
    </row>
    <row r="62">
      <c r="A62" s="6"/>
      <c r="B62" s="4"/>
      <c r="C62" s="4"/>
      <c r="D62" s="4"/>
      <c r="E62" s="4"/>
      <c r="F62" s="4"/>
      <c r="G62" s="4"/>
      <c r="H62" s="4"/>
    </row>
    <row r="63">
      <c r="A63" s="6"/>
      <c r="B63" s="4"/>
      <c r="C63" s="4"/>
      <c r="D63" s="4"/>
      <c r="E63" s="4"/>
      <c r="F63" s="4"/>
      <c r="G63" s="4"/>
      <c r="H63" s="4"/>
    </row>
    <row r="64">
      <c r="A64" s="6"/>
      <c r="B64" s="4"/>
      <c r="C64" s="4"/>
      <c r="D64" s="4"/>
      <c r="E64" s="4"/>
      <c r="F64" s="4"/>
      <c r="G64" s="4"/>
      <c r="H64" s="4"/>
    </row>
    <row r="65">
      <c r="A65" s="6"/>
      <c r="B65" s="4"/>
      <c r="C65" s="4"/>
      <c r="D65" s="4"/>
      <c r="E65" s="4"/>
      <c r="F65" s="4"/>
      <c r="G65" s="4"/>
      <c r="H65" s="4"/>
    </row>
    <row r="66">
      <c r="A66" s="6"/>
      <c r="B66" s="4"/>
      <c r="C66" s="4"/>
      <c r="D66" s="4"/>
      <c r="E66" s="4"/>
      <c r="F66" s="4"/>
      <c r="G66" s="4"/>
      <c r="H66" s="4"/>
    </row>
    <row r="67">
      <c r="A67" s="6"/>
      <c r="B67" s="4"/>
      <c r="C67" s="4"/>
      <c r="D67" s="4"/>
      <c r="E67" s="4"/>
      <c r="F67" s="4"/>
      <c r="G67" s="4"/>
      <c r="H67" s="4"/>
    </row>
    <row r="68">
      <c r="A68" s="6"/>
      <c r="B68" s="4"/>
      <c r="C68" s="4"/>
      <c r="D68" s="4"/>
      <c r="E68" s="4"/>
      <c r="F68" s="4"/>
      <c r="G68" s="4"/>
      <c r="H68" s="4"/>
    </row>
    <row r="69">
      <c r="A69" s="6"/>
      <c r="B69" s="4"/>
      <c r="C69" s="4"/>
      <c r="D69" s="4"/>
      <c r="E69" s="4"/>
      <c r="F69" s="4"/>
      <c r="G69" s="4"/>
      <c r="H69" s="4"/>
    </row>
    <row r="70">
      <c r="A70" s="6"/>
      <c r="B70" s="4"/>
      <c r="C70" s="4"/>
      <c r="D70" s="4"/>
      <c r="E70" s="4"/>
      <c r="F70" s="4"/>
      <c r="G70" s="4"/>
      <c r="H70" s="4"/>
    </row>
    <row r="71">
      <c r="A71" s="6"/>
      <c r="B71" s="4"/>
      <c r="C71" s="4"/>
      <c r="D71" s="4"/>
      <c r="E71" s="4"/>
      <c r="F71" s="4"/>
      <c r="G71" s="4"/>
      <c r="H71" s="4"/>
    </row>
    <row r="72">
      <c r="A72" s="6"/>
      <c r="B72" s="4"/>
      <c r="C72" s="4"/>
      <c r="D72" s="4"/>
      <c r="E72" s="4"/>
      <c r="F72" s="4"/>
      <c r="G72" s="4"/>
      <c r="H72" s="4"/>
    </row>
    <row r="73">
      <c r="A73" s="6"/>
      <c r="B73" s="4"/>
      <c r="C73" s="4"/>
      <c r="D73" s="4"/>
      <c r="E73" s="4"/>
      <c r="F73" s="4"/>
      <c r="G73" s="4"/>
      <c r="H73" s="4"/>
    </row>
    <row r="74">
      <c r="A74" s="6"/>
      <c r="B74" s="4"/>
      <c r="C74" s="4"/>
      <c r="D74" s="4"/>
      <c r="E74" s="4"/>
      <c r="F74" s="4"/>
      <c r="G74" s="4"/>
      <c r="H74" s="4"/>
    </row>
    <row r="75">
      <c r="A75" s="6"/>
      <c r="B75" s="4"/>
      <c r="C75" s="4"/>
      <c r="D75" s="4"/>
      <c r="E75" s="4"/>
      <c r="F75" s="4"/>
      <c r="G75" s="4"/>
      <c r="H75" s="4"/>
    </row>
    <row r="76">
      <c r="A76" s="6"/>
      <c r="B76" s="4"/>
      <c r="C76" s="4"/>
      <c r="D76" s="4"/>
      <c r="E76" s="4"/>
      <c r="F76" s="4"/>
      <c r="G76" s="4"/>
      <c r="H76" s="4"/>
    </row>
    <row r="77">
      <c r="A77" s="6"/>
      <c r="B77" s="4"/>
      <c r="C77" s="4"/>
      <c r="D77" s="4"/>
      <c r="E77" s="4"/>
      <c r="F77" s="4"/>
      <c r="G77" s="4"/>
      <c r="H77" s="4"/>
    </row>
    <row r="78">
      <c r="A78" s="6"/>
      <c r="B78" s="4"/>
      <c r="C78" s="4"/>
      <c r="D78" s="4"/>
      <c r="E78" s="4"/>
      <c r="F78" s="4"/>
      <c r="G78" s="4"/>
      <c r="H78" s="4"/>
    </row>
    <row r="79">
      <c r="A79" s="6"/>
      <c r="B79" s="4"/>
      <c r="C79" s="4"/>
      <c r="D79" s="4"/>
      <c r="E79" s="4"/>
      <c r="F79" s="4"/>
      <c r="G79" s="4"/>
      <c r="H79" s="4"/>
    </row>
    <row r="80">
      <c r="A80" s="6"/>
      <c r="B80" s="4"/>
      <c r="C80" s="4"/>
      <c r="D80" s="4"/>
      <c r="E80" s="4"/>
      <c r="F80" s="4"/>
      <c r="G80" s="4"/>
      <c r="H80" s="4"/>
    </row>
    <row r="81">
      <c r="A81" s="6"/>
      <c r="B81" s="4"/>
      <c r="C81" s="4"/>
      <c r="D81" s="4"/>
      <c r="E81" s="4"/>
      <c r="F81" s="4"/>
      <c r="G81" s="4"/>
      <c r="H81" s="4"/>
    </row>
    <row r="82">
      <c r="A82" s="6"/>
      <c r="B82" s="4"/>
      <c r="C82" s="4"/>
      <c r="D82" s="4"/>
      <c r="E82" s="4"/>
      <c r="F82" s="4"/>
      <c r="G82" s="4"/>
      <c r="H82" s="4"/>
    </row>
    <row r="83">
      <c r="A83" s="6"/>
      <c r="B83" s="4"/>
      <c r="C83" s="4"/>
      <c r="D83" s="4"/>
      <c r="E83" s="4"/>
      <c r="F83" s="4"/>
      <c r="G83" s="4"/>
      <c r="H83" s="4"/>
    </row>
    <row r="84">
      <c r="A84" s="6"/>
      <c r="B84" s="4"/>
      <c r="C84" s="4"/>
      <c r="D84" s="4"/>
      <c r="E84" s="4"/>
      <c r="F84" s="4"/>
      <c r="G84" s="4"/>
      <c r="H84" s="4"/>
    </row>
    <row r="85">
      <c r="A85" s="6"/>
      <c r="B85" s="4"/>
      <c r="C85" s="4"/>
      <c r="D85" s="4"/>
      <c r="E85" s="4"/>
      <c r="F85" s="4"/>
      <c r="G85" s="4"/>
      <c r="H85" s="4"/>
    </row>
    <row r="86">
      <c r="A86" s="6"/>
      <c r="B86" s="4"/>
      <c r="C86" s="4"/>
      <c r="D86" s="4"/>
      <c r="E86" s="4"/>
      <c r="F86" s="4"/>
      <c r="G86" s="4"/>
      <c r="H86" s="4"/>
    </row>
    <row r="87">
      <c r="A87" s="6"/>
      <c r="B87" s="4"/>
      <c r="C87" s="4"/>
      <c r="D87" s="4"/>
      <c r="E87" s="4"/>
      <c r="F87" s="4"/>
      <c r="G87" s="4"/>
      <c r="H87" s="4"/>
    </row>
    <row r="88">
      <c r="A88" s="6"/>
      <c r="B88" s="4"/>
      <c r="C88" s="4"/>
      <c r="D88" s="4"/>
      <c r="E88" s="4"/>
      <c r="F88" s="4"/>
      <c r="G88" s="4"/>
      <c r="H88" s="4"/>
    </row>
    <row r="89">
      <c r="A89" s="6"/>
      <c r="B89" s="4"/>
      <c r="C89" s="4"/>
      <c r="D89" s="4"/>
      <c r="E89" s="4"/>
      <c r="F89" s="4"/>
      <c r="G89" s="4"/>
      <c r="H89" s="4"/>
    </row>
    <row r="90">
      <c r="A90" s="6"/>
      <c r="B90" s="4"/>
      <c r="C90" s="4"/>
      <c r="D90" s="4"/>
      <c r="E90" s="4"/>
      <c r="F90" s="4"/>
      <c r="G90" s="4"/>
      <c r="H90" s="4"/>
    </row>
    <row r="91">
      <c r="A91" s="6"/>
      <c r="B91" s="4"/>
      <c r="C91" s="4"/>
      <c r="D91" s="4"/>
      <c r="E91" s="4"/>
      <c r="F91" s="4"/>
      <c r="G91" s="4"/>
      <c r="H91" s="4"/>
    </row>
    <row r="92">
      <c r="A92" s="6"/>
      <c r="B92" s="4"/>
      <c r="C92" s="4"/>
      <c r="D92" s="4"/>
      <c r="E92" s="4"/>
      <c r="F92" s="4"/>
      <c r="G92" s="4"/>
      <c r="H92" s="4"/>
    </row>
    <row r="93">
      <c r="A93" s="6"/>
      <c r="B93" s="4"/>
      <c r="C93" s="4"/>
      <c r="D93" s="4"/>
      <c r="E93" s="4"/>
      <c r="F93" s="4"/>
      <c r="G93" s="4"/>
      <c r="H93" s="4"/>
    </row>
    <row r="94">
      <c r="A94" s="6"/>
      <c r="B94" s="4"/>
      <c r="C94" s="4"/>
      <c r="D94" s="4"/>
      <c r="E94" s="4"/>
      <c r="F94" s="4"/>
      <c r="G94" s="4"/>
      <c r="H94" s="4"/>
    </row>
    <row r="95">
      <c r="A95" s="6"/>
      <c r="B95" s="4"/>
      <c r="C95" s="4"/>
      <c r="D95" s="4"/>
      <c r="E95" s="4"/>
      <c r="F95" s="4"/>
      <c r="G95" s="4"/>
      <c r="H95" s="4"/>
    </row>
    <row r="96">
      <c r="A96" s="6"/>
      <c r="B96" s="4"/>
      <c r="C96" s="4"/>
      <c r="D96" s="4"/>
      <c r="E96" s="4"/>
      <c r="F96" s="4"/>
      <c r="G96" s="4"/>
      <c r="H96" s="4"/>
    </row>
    <row r="97">
      <c r="A97" s="6"/>
      <c r="B97" s="4"/>
      <c r="C97" s="4"/>
      <c r="D97" s="4"/>
      <c r="E97" s="4"/>
      <c r="F97" s="4"/>
      <c r="G97" s="4"/>
      <c r="H97" s="4"/>
    </row>
    <row r="98">
      <c r="A98" s="6"/>
      <c r="B98" s="4"/>
      <c r="C98" s="4"/>
      <c r="D98" s="4"/>
      <c r="E98" s="4"/>
      <c r="F98" s="4"/>
      <c r="G98" s="4"/>
      <c r="H98" s="4"/>
    </row>
    <row r="99">
      <c r="A99" s="6"/>
      <c r="B99" s="4"/>
      <c r="C99" s="4"/>
      <c r="D99" s="4"/>
      <c r="E99" s="4"/>
      <c r="F99" s="4"/>
      <c r="G99" s="4"/>
      <c r="H99" s="4"/>
    </row>
    <row r="100">
      <c r="A100" s="6"/>
      <c r="B100" s="4"/>
      <c r="C100" s="4"/>
      <c r="D100" s="4"/>
      <c r="E100" s="4"/>
      <c r="F100" s="4"/>
      <c r="G100" s="4"/>
      <c r="H100" s="4"/>
    </row>
    <row r="101">
      <c r="A101" s="6"/>
      <c r="B101" s="4"/>
      <c r="C101" s="4"/>
      <c r="D101" s="4"/>
      <c r="E101" s="4"/>
      <c r="F101" s="4"/>
      <c r="G101" s="4"/>
      <c r="H101" s="4"/>
    </row>
    <row r="102">
      <c r="A102" s="6"/>
      <c r="B102" s="4"/>
      <c r="C102" s="4"/>
      <c r="D102" s="4"/>
      <c r="E102" s="4"/>
      <c r="F102" s="4"/>
      <c r="G102" s="4"/>
      <c r="H102" s="4"/>
    </row>
    <row r="103">
      <c r="A103" s="6"/>
      <c r="B103" s="4"/>
      <c r="C103" s="4"/>
      <c r="D103" s="4"/>
      <c r="E103" s="4"/>
      <c r="F103" s="4"/>
      <c r="G103" s="4"/>
      <c r="H103" s="4"/>
    </row>
    <row r="104">
      <c r="A104" s="6"/>
      <c r="B104" s="4"/>
      <c r="C104" s="4"/>
      <c r="D104" s="4"/>
      <c r="E104" s="4"/>
      <c r="F104" s="4"/>
      <c r="G104" s="4"/>
      <c r="H104" s="4"/>
    </row>
    <row r="105">
      <c r="A105" s="6"/>
      <c r="B105" s="4"/>
      <c r="C105" s="4"/>
      <c r="D105" s="4"/>
      <c r="E105" s="4"/>
      <c r="F105" s="4"/>
      <c r="G105" s="4"/>
      <c r="H105" s="4"/>
    </row>
    <row r="106">
      <c r="A106" s="6"/>
      <c r="B106" s="4"/>
      <c r="C106" s="4"/>
      <c r="D106" s="4"/>
      <c r="E106" s="4"/>
      <c r="F106" s="4"/>
      <c r="G106" s="4"/>
      <c r="H106" s="4"/>
    </row>
    <row r="107">
      <c r="A107" s="6"/>
      <c r="B107" s="4"/>
      <c r="C107" s="4"/>
      <c r="D107" s="4"/>
      <c r="E107" s="4"/>
      <c r="F107" s="4"/>
      <c r="G107" s="4"/>
      <c r="H107" s="4"/>
    </row>
    <row r="108">
      <c r="A108" s="6"/>
      <c r="B108" s="4"/>
      <c r="C108" s="4"/>
      <c r="D108" s="4"/>
      <c r="E108" s="4"/>
      <c r="F108" s="4"/>
      <c r="G108" s="4"/>
      <c r="H108" s="4"/>
    </row>
    <row r="109">
      <c r="A109" s="6"/>
      <c r="B109" s="4"/>
      <c r="C109" s="4"/>
      <c r="D109" s="4"/>
      <c r="E109" s="4"/>
      <c r="F109" s="4"/>
      <c r="G109" s="4"/>
      <c r="H109" s="4"/>
    </row>
    <row r="110">
      <c r="A110" s="6"/>
      <c r="B110" s="4"/>
      <c r="C110" s="4"/>
      <c r="D110" s="4"/>
      <c r="E110" s="4"/>
      <c r="F110" s="4"/>
      <c r="G110" s="4"/>
      <c r="H110" s="4"/>
    </row>
    <row r="111">
      <c r="A111" s="6"/>
      <c r="B111" s="4"/>
      <c r="C111" s="4"/>
      <c r="D111" s="4"/>
      <c r="E111" s="4"/>
      <c r="F111" s="4"/>
      <c r="G111" s="4"/>
      <c r="H111" s="4"/>
    </row>
    <row r="112">
      <c r="A112" s="6"/>
      <c r="B112" s="4"/>
      <c r="C112" s="4"/>
      <c r="D112" s="4"/>
      <c r="E112" s="4"/>
      <c r="F112" s="4"/>
      <c r="G112" s="4"/>
      <c r="H112" s="4"/>
    </row>
    <row r="113">
      <c r="A113" s="6"/>
      <c r="B113" s="4"/>
      <c r="C113" s="4"/>
      <c r="D113" s="4"/>
      <c r="E113" s="4"/>
      <c r="F113" s="4"/>
      <c r="G113" s="4"/>
      <c r="H113" s="4"/>
    </row>
    <row r="114">
      <c r="A114" s="6"/>
      <c r="B114" s="4"/>
      <c r="C114" s="4"/>
      <c r="D114" s="4"/>
      <c r="E114" s="4"/>
      <c r="F114" s="4"/>
      <c r="G114" s="4"/>
      <c r="H114" s="4"/>
    </row>
    <row r="115">
      <c r="A115" s="6"/>
      <c r="B115" s="4"/>
      <c r="C115" s="4"/>
      <c r="D115" s="4"/>
      <c r="E115" s="4"/>
      <c r="F115" s="4"/>
      <c r="G115" s="4"/>
      <c r="H115" s="4"/>
    </row>
    <row r="116">
      <c r="A116" s="6"/>
      <c r="B116" s="4"/>
      <c r="C116" s="4"/>
      <c r="D116" s="4"/>
      <c r="E116" s="4"/>
      <c r="F116" s="4"/>
      <c r="G116" s="4"/>
      <c r="H116" s="4"/>
    </row>
    <row r="117">
      <c r="A117" s="6"/>
      <c r="B117" s="4"/>
      <c r="C117" s="4"/>
      <c r="D117" s="4"/>
      <c r="E117" s="4"/>
      <c r="F117" s="4"/>
      <c r="G117" s="4"/>
      <c r="H117" s="4"/>
    </row>
    <row r="118">
      <c r="A118" s="6"/>
      <c r="B118" s="4"/>
      <c r="C118" s="4"/>
      <c r="D118" s="4"/>
      <c r="E118" s="4"/>
      <c r="F118" s="4"/>
      <c r="G118" s="4"/>
      <c r="H118" s="4"/>
    </row>
    <row r="119">
      <c r="A119" s="6"/>
      <c r="B119" s="4"/>
      <c r="C119" s="4"/>
      <c r="D119" s="4"/>
      <c r="E119" s="4"/>
      <c r="F119" s="4"/>
      <c r="G119" s="4"/>
      <c r="H119" s="4"/>
    </row>
    <row r="120">
      <c r="A120" s="6"/>
      <c r="B120" s="4"/>
      <c r="C120" s="4"/>
      <c r="D120" s="4"/>
      <c r="E120" s="4"/>
      <c r="F120" s="4"/>
      <c r="G120" s="4"/>
      <c r="H120" s="4"/>
    </row>
    <row r="121">
      <c r="A121" s="6"/>
      <c r="B121" s="4"/>
      <c r="C121" s="4"/>
      <c r="D121" s="4"/>
      <c r="E121" s="4"/>
      <c r="F121" s="4"/>
      <c r="G121" s="4"/>
      <c r="H121" s="4"/>
    </row>
    <row r="122">
      <c r="A122" s="6"/>
      <c r="B122" s="4"/>
      <c r="C122" s="4"/>
      <c r="D122" s="4"/>
      <c r="E122" s="4"/>
      <c r="F122" s="4"/>
      <c r="G122" s="4"/>
      <c r="H122" s="4"/>
    </row>
    <row r="123">
      <c r="A123" s="6"/>
      <c r="B123" s="4"/>
      <c r="C123" s="4"/>
      <c r="D123" s="4"/>
      <c r="E123" s="4"/>
      <c r="F123" s="4"/>
      <c r="G123" s="4"/>
      <c r="H123" s="4"/>
    </row>
    <row r="124">
      <c r="A124" s="6"/>
      <c r="B124" s="4"/>
      <c r="C124" s="4"/>
      <c r="D124" s="4"/>
      <c r="E124" s="4"/>
      <c r="F124" s="4"/>
      <c r="G124" s="4"/>
      <c r="H124" s="4"/>
    </row>
    <row r="125">
      <c r="A125" s="6"/>
      <c r="B125" s="4"/>
      <c r="C125" s="4"/>
      <c r="D125" s="4"/>
      <c r="E125" s="4"/>
      <c r="F125" s="4"/>
      <c r="G125" s="4"/>
      <c r="H125" s="4"/>
    </row>
    <row r="126">
      <c r="A126" s="6"/>
      <c r="B126" s="4"/>
      <c r="C126" s="4"/>
      <c r="D126" s="4"/>
      <c r="E126" s="4"/>
      <c r="F126" s="4"/>
      <c r="G126" s="4"/>
      <c r="H126" s="4"/>
    </row>
    <row r="127">
      <c r="A127" s="6"/>
      <c r="B127" s="4"/>
      <c r="C127" s="4"/>
      <c r="D127" s="4"/>
      <c r="E127" s="4"/>
      <c r="F127" s="4"/>
      <c r="G127" s="4"/>
      <c r="H127" s="4"/>
    </row>
    <row r="128">
      <c r="A128" s="6"/>
      <c r="B128" s="4"/>
      <c r="C128" s="4"/>
      <c r="D128" s="4"/>
      <c r="E128" s="4"/>
      <c r="F128" s="4"/>
      <c r="G128" s="4"/>
      <c r="H128" s="4"/>
    </row>
    <row r="129">
      <c r="A129" s="6"/>
      <c r="B129" s="4"/>
      <c r="C129" s="4"/>
      <c r="D129" s="4"/>
      <c r="E129" s="4"/>
      <c r="F129" s="4"/>
      <c r="G129" s="4"/>
      <c r="H129" s="4"/>
    </row>
    <row r="130">
      <c r="A130" s="6"/>
      <c r="B130" s="4"/>
      <c r="C130" s="4"/>
      <c r="D130" s="4"/>
      <c r="E130" s="4"/>
      <c r="F130" s="4"/>
      <c r="G130" s="4"/>
      <c r="H130" s="4"/>
    </row>
    <row r="131">
      <c r="A131" s="6"/>
      <c r="B131" s="4"/>
      <c r="C131" s="4"/>
      <c r="D131" s="4"/>
      <c r="E131" s="4"/>
      <c r="F131" s="4"/>
      <c r="G131" s="4"/>
      <c r="H131" s="4"/>
    </row>
    <row r="132">
      <c r="A132" s="6"/>
      <c r="B132" s="4"/>
      <c r="C132" s="4"/>
      <c r="D132" s="4"/>
      <c r="E132" s="4"/>
      <c r="F132" s="4"/>
      <c r="G132" s="4"/>
      <c r="H132" s="4"/>
    </row>
    <row r="133">
      <c r="A133" s="6"/>
      <c r="B133" s="4"/>
      <c r="C133" s="4"/>
      <c r="D133" s="4"/>
      <c r="E133" s="4"/>
      <c r="F133" s="4"/>
      <c r="G133" s="4"/>
      <c r="H133" s="4"/>
    </row>
    <row r="134">
      <c r="A134" s="6"/>
      <c r="B134" s="4"/>
      <c r="C134" s="4"/>
      <c r="D134" s="4"/>
      <c r="E134" s="4"/>
      <c r="F134" s="4"/>
      <c r="G134" s="4"/>
      <c r="H134" s="4"/>
    </row>
    <row r="135">
      <c r="A135" s="6"/>
      <c r="B135" s="4"/>
      <c r="C135" s="4"/>
      <c r="D135" s="4"/>
      <c r="E135" s="4"/>
      <c r="F135" s="4"/>
      <c r="G135" s="4"/>
      <c r="H135" s="4"/>
    </row>
    <row r="136">
      <c r="A136" s="6"/>
      <c r="B136" s="4"/>
      <c r="C136" s="4"/>
      <c r="D136" s="4"/>
      <c r="E136" s="4"/>
      <c r="F136" s="4"/>
      <c r="G136" s="4"/>
      <c r="H136" s="4"/>
    </row>
    <row r="137">
      <c r="A137" s="6"/>
      <c r="B137" s="4"/>
      <c r="C137" s="4"/>
      <c r="D137" s="4"/>
      <c r="E137" s="4"/>
      <c r="F137" s="4"/>
      <c r="G137" s="4"/>
      <c r="H137" s="4"/>
    </row>
    <row r="138">
      <c r="A138" s="6"/>
      <c r="B138" s="4"/>
      <c r="C138" s="4"/>
      <c r="D138" s="4"/>
      <c r="E138" s="4"/>
      <c r="F138" s="4"/>
      <c r="G138" s="4"/>
      <c r="H138" s="4"/>
    </row>
    <row r="139">
      <c r="A139" s="6"/>
      <c r="B139" s="4"/>
      <c r="C139" s="4"/>
      <c r="D139" s="4"/>
      <c r="E139" s="4"/>
      <c r="F139" s="4"/>
      <c r="G139" s="4"/>
      <c r="H139" s="4"/>
    </row>
    <row r="140">
      <c r="A140" s="6"/>
      <c r="B140" s="4"/>
      <c r="C140" s="4"/>
      <c r="D140" s="4"/>
      <c r="E140" s="4"/>
      <c r="F140" s="4"/>
      <c r="G140" s="4"/>
      <c r="H140" s="4"/>
    </row>
    <row r="141">
      <c r="A141" s="6"/>
      <c r="B141" s="4"/>
      <c r="C141" s="4"/>
      <c r="D141" s="4"/>
      <c r="E141" s="4"/>
      <c r="F141" s="4"/>
      <c r="G141" s="4"/>
      <c r="H141" s="4"/>
    </row>
    <row r="142">
      <c r="A142" s="6"/>
      <c r="B142" s="4"/>
      <c r="C142" s="4"/>
      <c r="D142" s="4"/>
      <c r="E142" s="4"/>
      <c r="F142" s="4"/>
      <c r="G142" s="4"/>
      <c r="H142" s="4"/>
    </row>
    <row r="143">
      <c r="A143" s="6"/>
      <c r="B143" s="4"/>
      <c r="C143" s="4"/>
      <c r="D143" s="4"/>
      <c r="E143" s="4"/>
      <c r="F143" s="4"/>
      <c r="G143" s="4"/>
      <c r="H143" s="4"/>
    </row>
    <row r="144">
      <c r="A144" s="6"/>
      <c r="B144" s="4"/>
      <c r="C144" s="4"/>
      <c r="D144" s="4"/>
      <c r="E144" s="4"/>
      <c r="F144" s="4"/>
      <c r="G144" s="4"/>
      <c r="H144" s="4"/>
    </row>
    <row r="145">
      <c r="A145" s="6"/>
      <c r="B145" s="4"/>
      <c r="C145" s="4"/>
      <c r="D145" s="4"/>
      <c r="E145" s="4"/>
      <c r="F145" s="4"/>
      <c r="G145" s="4"/>
      <c r="H145" s="4"/>
    </row>
    <row r="146">
      <c r="A146" s="6"/>
      <c r="B146" s="4"/>
      <c r="C146" s="4"/>
      <c r="D146" s="4"/>
      <c r="E146" s="4"/>
      <c r="F146" s="4"/>
      <c r="G146" s="4"/>
      <c r="H146" s="4"/>
    </row>
    <row r="147">
      <c r="A147" s="6"/>
      <c r="B147" s="4"/>
      <c r="C147" s="4"/>
      <c r="D147" s="4"/>
      <c r="E147" s="4"/>
      <c r="F147" s="4"/>
      <c r="G147" s="4"/>
      <c r="H147" s="4"/>
    </row>
    <row r="148">
      <c r="A148" s="6"/>
      <c r="B148" s="4"/>
      <c r="C148" s="4"/>
      <c r="D148" s="4"/>
      <c r="E148" s="4"/>
      <c r="F148" s="4"/>
      <c r="G148" s="4"/>
      <c r="H148" s="4"/>
    </row>
    <row r="149">
      <c r="A149" s="6"/>
      <c r="B149" s="4"/>
      <c r="C149" s="4"/>
      <c r="D149" s="4"/>
      <c r="E149" s="4"/>
      <c r="F149" s="4"/>
      <c r="G149" s="4"/>
      <c r="H149" s="4"/>
    </row>
    <row r="150">
      <c r="A150" s="6"/>
      <c r="B150" s="4"/>
      <c r="C150" s="4"/>
      <c r="D150" s="4"/>
      <c r="E150" s="4"/>
      <c r="F150" s="4"/>
      <c r="G150" s="4"/>
      <c r="H150" s="4"/>
    </row>
    <row r="151">
      <c r="A151" s="6"/>
      <c r="B151" s="4"/>
      <c r="C151" s="4"/>
      <c r="D151" s="4"/>
      <c r="E151" s="4"/>
      <c r="F151" s="4"/>
      <c r="G151" s="4"/>
      <c r="H151" s="4"/>
    </row>
    <row r="152">
      <c r="A152" s="6"/>
      <c r="B152" s="4"/>
      <c r="C152" s="4"/>
      <c r="D152" s="4"/>
      <c r="E152" s="4"/>
      <c r="F152" s="4"/>
      <c r="G152" s="4"/>
      <c r="H152" s="4"/>
    </row>
    <row r="153">
      <c r="A153" s="6"/>
      <c r="B153" s="4"/>
      <c r="C153" s="4"/>
      <c r="D153" s="4"/>
      <c r="E153" s="4"/>
      <c r="F153" s="4"/>
      <c r="G153" s="4"/>
      <c r="H153" s="4"/>
    </row>
    <row r="154">
      <c r="A154" s="6"/>
      <c r="B154" s="4"/>
      <c r="C154" s="4"/>
      <c r="D154" s="4"/>
      <c r="E154" s="4"/>
      <c r="F154" s="4"/>
      <c r="G154" s="4"/>
      <c r="H154" s="4"/>
    </row>
    <row r="155">
      <c r="A155" s="6"/>
      <c r="B155" s="4"/>
      <c r="C155" s="4"/>
      <c r="D155" s="4"/>
      <c r="E155" s="4"/>
      <c r="F155" s="4"/>
      <c r="G155" s="4"/>
      <c r="H155" s="4"/>
    </row>
    <row r="156">
      <c r="A156" s="6"/>
      <c r="B156" s="4"/>
      <c r="C156" s="4"/>
      <c r="D156" s="4"/>
      <c r="E156" s="4"/>
      <c r="F156" s="4"/>
      <c r="G156" s="4"/>
      <c r="H156" s="4"/>
    </row>
    <row r="157">
      <c r="A157" s="6"/>
      <c r="B157" s="4"/>
      <c r="C157" s="4"/>
      <c r="D157" s="4"/>
      <c r="E157" s="4"/>
      <c r="F157" s="4"/>
      <c r="G157" s="4"/>
      <c r="H157" s="4"/>
    </row>
    <row r="158">
      <c r="A158" s="6"/>
      <c r="B158" s="4"/>
      <c r="C158" s="4"/>
      <c r="D158" s="4"/>
      <c r="E158" s="4"/>
      <c r="F158" s="4"/>
      <c r="G158" s="4"/>
      <c r="H158" s="4"/>
    </row>
    <row r="159">
      <c r="A159" s="6"/>
      <c r="B159" s="4"/>
      <c r="C159" s="4"/>
      <c r="D159" s="4"/>
      <c r="E159" s="4"/>
      <c r="F159" s="4"/>
      <c r="G159" s="4"/>
      <c r="H159" s="4"/>
    </row>
    <row r="160">
      <c r="A160" s="6"/>
      <c r="B160" s="4"/>
      <c r="C160" s="4"/>
      <c r="D160" s="4"/>
      <c r="E160" s="4"/>
      <c r="F160" s="4"/>
      <c r="G160" s="4"/>
      <c r="H160" s="4"/>
    </row>
    <row r="161">
      <c r="A161" s="6"/>
      <c r="B161" s="4"/>
      <c r="C161" s="4"/>
      <c r="D161" s="4"/>
      <c r="E161" s="4"/>
      <c r="F161" s="4"/>
      <c r="G161" s="4"/>
      <c r="H161" s="4"/>
    </row>
    <row r="162">
      <c r="A162" s="6"/>
      <c r="B162" s="4"/>
      <c r="C162" s="4"/>
      <c r="D162" s="4"/>
      <c r="E162" s="4"/>
      <c r="F162" s="4"/>
      <c r="G162" s="4"/>
      <c r="H162" s="4"/>
    </row>
    <row r="163">
      <c r="A163" s="6"/>
      <c r="B163" s="4"/>
      <c r="C163" s="4"/>
      <c r="D163" s="4"/>
      <c r="E163" s="4"/>
      <c r="F163" s="4"/>
      <c r="G163" s="4"/>
      <c r="H163" s="4"/>
    </row>
    <row r="164">
      <c r="A164" s="6"/>
      <c r="B164" s="4"/>
      <c r="C164" s="4"/>
      <c r="D164" s="4"/>
      <c r="E164" s="4"/>
      <c r="F164" s="4"/>
      <c r="G164" s="4"/>
      <c r="H164" s="4"/>
    </row>
    <row r="165">
      <c r="A165" s="6"/>
      <c r="B165" s="4"/>
      <c r="C165" s="4"/>
      <c r="D165" s="4"/>
      <c r="E165" s="4"/>
      <c r="F165" s="4"/>
      <c r="G165" s="4"/>
      <c r="H165" s="4"/>
    </row>
    <row r="166">
      <c r="A166" s="6"/>
      <c r="B166" s="4"/>
      <c r="C166" s="4"/>
      <c r="D166" s="4"/>
      <c r="E166" s="4"/>
      <c r="F166" s="4"/>
      <c r="G166" s="4"/>
      <c r="H166" s="4"/>
    </row>
    <row r="167">
      <c r="A167" s="6"/>
      <c r="B167" s="4"/>
      <c r="C167" s="4"/>
      <c r="D167" s="4"/>
      <c r="E167" s="4"/>
      <c r="F167" s="4"/>
      <c r="G167" s="4"/>
      <c r="H167" s="4"/>
    </row>
    <row r="168">
      <c r="A168" s="6"/>
      <c r="B168" s="4"/>
      <c r="C168" s="4"/>
      <c r="D168" s="4"/>
      <c r="E168" s="4"/>
      <c r="F168" s="4"/>
      <c r="G168" s="4"/>
      <c r="H168" s="4"/>
    </row>
    <row r="169">
      <c r="A169" s="6"/>
      <c r="B169" s="4"/>
      <c r="C169" s="4"/>
      <c r="D169" s="4"/>
      <c r="E169" s="4"/>
      <c r="F169" s="4"/>
      <c r="G169" s="4"/>
      <c r="H169" s="4"/>
    </row>
    <row r="170">
      <c r="A170" s="6"/>
      <c r="B170" s="4"/>
      <c r="C170" s="4"/>
      <c r="D170" s="4"/>
      <c r="E170" s="4"/>
      <c r="F170" s="4"/>
      <c r="G170" s="4"/>
      <c r="H170" s="4"/>
    </row>
    <row r="171">
      <c r="A171" s="6"/>
      <c r="B171" s="4"/>
      <c r="C171" s="4"/>
      <c r="D171" s="4"/>
      <c r="E171" s="4"/>
      <c r="F171" s="4"/>
      <c r="G171" s="4"/>
      <c r="H171" s="4"/>
    </row>
    <row r="172">
      <c r="A172" s="6"/>
      <c r="B172" s="4"/>
      <c r="C172" s="4"/>
      <c r="D172" s="4"/>
      <c r="E172" s="4"/>
      <c r="F172" s="4"/>
      <c r="G172" s="4"/>
      <c r="H172" s="4"/>
    </row>
    <row r="173">
      <c r="A173" s="6"/>
      <c r="B173" s="4"/>
      <c r="C173" s="4"/>
      <c r="D173" s="4"/>
      <c r="E173" s="4"/>
      <c r="F173" s="4"/>
      <c r="G173" s="4"/>
      <c r="H173" s="4"/>
    </row>
    <row r="174">
      <c r="A174" s="6"/>
      <c r="B174" s="4"/>
      <c r="C174" s="4"/>
      <c r="D174" s="4"/>
      <c r="E174" s="4"/>
      <c r="F174" s="4"/>
      <c r="G174" s="4"/>
      <c r="H174" s="4"/>
    </row>
    <row r="175">
      <c r="A175" s="6"/>
      <c r="B175" s="4"/>
      <c r="C175" s="4"/>
      <c r="D175" s="4"/>
      <c r="E175" s="4"/>
      <c r="F175" s="4"/>
      <c r="G175" s="4"/>
      <c r="H175" s="4"/>
    </row>
    <row r="176">
      <c r="A176" s="6"/>
      <c r="B176" s="4"/>
      <c r="C176" s="4"/>
      <c r="D176" s="4"/>
      <c r="E176" s="4"/>
      <c r="F176" s="4"/>
      <c r="G176" s="4"/>
      <c r="H176" s="4"/>
    </row>
    <row r="177">
      <c r="A177" s="6"/>
      <c r="B177" s="4"/>
      <c r="C177" s="4"/>
      <c r="D177" s="4"/>
      <c r="E177" s="4"/>
      <c r="F177" s="4"/>
      <c r="G177" s="4"/>
      <c r="H177" s="4"/>
    </row>
    <row r="178">
      <c r="A178" s="6"/>
      <c r="B178" s="4"/>
      <c r="C178" s="4"/>
      <c r="D178" s="4"/>
      <c r="E178" s="4"/>
      <c r="F178" s="4"/>
      <c r="G178" s="4"/>
      <c r="H178" s="4"/>
    </row>
    <row r="179">
      <c r="A179" s="6"/>
      <c r="B179" s="4"/>
      <c r="C179" s="4"/>
      <c r="D179" s="4"/>
      <c r="E179" s="4"/>
      <c r="F179" s="4"/>
      <c r="G179" s="4"/>
      <c r="H179" s="4"/>
    </row>
    <row r="180">
      <c r="A180" s="6"/>
      <c r="B180" s="4"/>
      <c r="C180" s="4"/>
      <c r="D180" s="4"/>
      <c r="E180" s="4"/>
      <c r="F180" s="4"/>
      <c r="G180" s="4"/>
      <c r="H180" s="4"/>
    </row>
    <row r="181">
      <c r="A181" s="6"/>
      <c r="B181" s="4"/>
      <c r="C181" s="4"/>
      <c r="D181" s="4"/>
      <c r="E181" s="4"/>
      <c r="F181" s="4"/>
      <c r="G181" s="4"/>
      <c r="H181" s="4"/>
    </row>
    <row r="182">
      <c r="A182" s="6"/>
      <c r="B182" s="4"/>
      <c r="C182" s="4"/>
      <c r="D182" s="4"/>
      <c r="E182" s="4"/>
      <c r="F182" s="4"/>
      <c r="G182" s="4"/>
      <c r="H182" s="4"/>
    </row>
    <row r="183">
      <c r="A183" s="6"/>
      <c r="B183" s="4"/>
      <c r="C183" s="4"/>
      <c r="D183" s="4"/>
      <c r="E183" s="4"/>
      <c r="F183" s="4"/>
      <c r="G183" s="4"/>
      <c r="H183" s="4"/>
    </row>
    <row r="184">
      <c r="A184" s="6"/>
      <c r="B184" s="4"/>
      <c r="C184" s="4"/>
      <c r="D184" s="4"/>
      <c r="E184" s="4"/>
      <c r="F184" s="4"/>
      <c r="G184" s="4"/>
      <c r="H184" s="4"/>
    </row>
    <row r="185">
      <c r="A185" s="6"/>
      <c r="B185" s="4"/>
      <c r="C185" s="4"/>
      <c r="D185" s="4"/>
      <c r="E185" s="4"/>
      <c r="F185" s="4"/>
      <c r="G185" s="4"/>
      <c r="H185" s="4"/>
    </row>
    <row r="186">
      <c r="A186" s="6"/>
      <c r="B186" s="4"/>
      <c r="C186" s="4"/>
      <c r="D186" s="4"/>
      <c r="E186" s="4"/>
      <c r="F186" s="4"/>
      <c r="G186" s="4"/>
      <c r="H186" s="4"/>
    </row>
    <row r="187">
      <c r="A187" s="6"/>
      <c r="B187" s="4"/>
      <c r="C187" s="4"/>
      <c r="D187" s="4"/>
      <c r="E187" s="4"/>
      <c r="F187" s="4"/>
      <c r="G187" s="4"/>
      <c r="H187" s="4"/>
    </row>
    <row r="188">
      <c r="A188" s="6"/>
      <c r="B188" s="4"/>
      <c r="C188" s="4"/>
      <c r="D188" s="4"/>
      <c r="E188" s="4"/>
      <c r="F188" s="4"/>
      <c r="G188" s="4"/>
      <c r="H188" s="4"/>
    </row>
    <row r="189">
      <c r="A189" s="6"/>
      <c r="B189" s="4"/>
      <c r="C189" s="4"/>
      <c r="D189" s="4"/>
      <c r="E189" s="4"/>
      <c r="F189" s="4"/>
      <c r="G189" s="4"/>
      <c r="H189" s="4"/>
    </row>
    <row r="190">
      <c r="A190" s="6"/>
      <c r="B190" s="4"/>
      <c r="C190" s="4"/>
      <c r="D190" s="4"/>
      <c r="E190" s="4"/>
      <c r="F190" s="4"/>
      <c r="G190" s="4"/>
      <c r="H190" s="4"/>
    </row>
    <row r="191">
      <c r="A191" s="6"/>
      <c r="B191" s="4"/>
      <c r="C191" s="4"/>
      <c r="D191" s="4"/>
      <c r="E191" s="4"/>
      <c r="F191" s="4"/>
      <c r="G191" s="4"/>
      <c r="H191" s="4"/>
    </row>
    <row r="192">
      <c r="A192" s="6"/>
      <c r="B192" s="4"/>
      <c r="C192" s="4"/>
      <c r="D192" s="4"/>
      <c r="E192" s="4"/>
      <c r="F192" s="4"/>
      <c r="G192" s="4"/>
      <c r="H192" s="4"/>
    </row>
    <row r="193">
      <c r="A193" s="6"/>
      <c r="B193" s="4"/>
      <c r="C193" s="4"/>
      <c r="D193" s="4"/>
      <c r="E193" s="4"/>
      <c r="F193" s="4"/>
      <c r="G193" s="4"/>
      <c r="H193" s="4"/>
    </row>
    <row r="194">
      <c r="A194" s="6"/>
      <c r="B194" s="4"/>
      <c r="C194" s="4"/>
      <c r="D194" s="4"/>
      <c r="E194" s="4"/>
      <c r="F194" s="4"/>
      <c r="G194" s="4"/>
      <c r="H194" s="4"/>
    </row>
    <row r="195">
      <c r="A195" s="6"/>
      <c r="B195" s="4"/>
      <c r="C195" s="4"/>
      <c r="D195" s="4"/>
      <c r="E195" s="4"/>
      <c r="F195" s="4"/>
      <c r="G195" s="4"/>
      <c r="H195" s="4"/>
    </row>
    <row r="196">
      <c r="A196" s="6"/>
      <c r="B196" s="4"/>
      <c r="C196" s="4"/>
      <c r="D196" s="4"/>
      <c r="E196" s="4"/>
      <c r="F196" s="4"/>
      <c r="G196" s="4"/>
      <c r="H196" s="4"/>
    </row>
    <row r="197">
      <c r="A197" s="6"/>
      <c r="B197" s="4"/>
      <c r="C197" s="4"/>
      <c r="D197" s="4"/>
      <c r="E197" s="4"/>
      <c r="F197" s="4"/>
      <c r="G197" s="4"/>
      <c r="H197" s="4"/>
    </row>
    <row r="198">
      <c r="A198" s="6"/>
      <c r="B198" s="4"/>
      <c r="C198" s="4"/>
      <c r="D198" s="4"/>
      <c r="E198" s="4"/>
      <c r="F198" s="4"/>
      <c r="G198" s="4"/>
      <c r="H198" s="4"/>
    </row>
    <row r="199">
      <c r="A199" s="6"/>
      <c r="B199" s="4"/>
      <c r="C199" s="4"/>
      <c r="D199" s="4"/>
      <c r="E199" s="4"/>
      <c r="F199" s="4"/>
      <c r="G199" s="4"/>
      <c r="H199" s="4"/>
    </row>
    <row r="200">
      <c r="A200" s="6"/>
      <c r="B200" s="4"/>
      <c r="C200" s="4"/>
      <c r="D200" s="4"/>
      <c r="E200" s="4"/>
      <c r="F200" s="4"/>
      <c r="G200" s="4"/>
      <c r="H200" s="4"/>
    </row>
    <row r="201">
      <c r="A201" s="6"/>
      <c r="B201" s="4"/>
      <c r="C201" s="4"/>
      <c r="D201" s="4"/>
      <c r="E201" s="4"/>
      <c r="F201" s="4"/>
      <c r="G201" s="4"/>
      <c r="H201" s="4"/>
    </row>
    <row r="202">
      <c r="A202" s="6"/>
      <c r="B202" s="4"/>
      <c r="C202" s="4"/>
      <c r="D202" s="4"/>
      <c r="E202" s="4"/>
      <c r="F202" s="4"/>
      <c r="G202" s="4"/>
      <c r="H202" s="4"/>
    </row>
    <row r="203">
      <c r="A203" s="6"/>
      <c r="B203" s="4"/>
      <c r="C203" s="4"/>
      <c r="D203" s="4"/>
      <c r="E203" s="4"/>
      <c r="F203" s="4"/>
      <c r="G203" s="4"/>
      <c r="H203" s="4"/>
    </row>
    <row r="204">
      <c r="A204" s="6"/>
      <c r="B204" s="4"/>
      <c r="C204" s="4"/>
      <c r="D204" s="4"/>
      <c r="E204" s="4"/>
      <c r="F204" s="4"/>
      <c r="G204" s="4"/>
      <c r="H204" s="4"/>
    </row>
    <row r="205">
      <c r="A205" s="6"/>
      <c r="B205" s="4"/>
      <c r="C205" s="4"/>
      <c r="D205" s="4"/>
      <c r="E205" s="4"/>
      <c r="F205" s="4"/>
      <c r="G205" s="4"/>
      <c r="H205" s="4"/>
    </row>
    <row r="206">
      <c r="A206" s="6"/>
      <c r="B206" s="4"/>
      <c r="C206" s="4"/>
      <c r="D206" s="4"/>
      <c r="E206" s="4"/>
      <c r="F206" s="4"/>
      <c r="G206" s="4"/>
      <c r="H206" s="4"/>
    </row>
    <row r="207">
      <c r="A207" s="6"/>
      <c r="B207" s="4"/>
      <c r="C207" s="4"/>
      <c r="D207" s="4"/>
      <c r="E207" s="4"/>
      <c r="F207" s="4"/>
      <c r="G207" s="4"/>
      <c r="H207" s="4"/>
    </row>
    <row r="208">
      <c r="A208" s="6"/>
      <c r="B208" s="4"/>
      <c r="C208" s="4"/>
      <c r="D208" s="4"/>
      <c r="E208" s="4"/>
      <c r="F208" s="4"/>
      <c r="G208" s="4"/>
      <c r="H208" s="4"/>
    </row>
    <row r="209">
      <c r="A209" s="6"/>
      <c r="B209" s="4"/>
      <c r="C209" s="4"/>
      <c r="D209" s="4"/>
      <c r="E209" s="4"/>
      <c r="F209" s="4"/>
      <c r="G209" s="4"/>
      <c r="H209" s="4"/>
    </row>
    <row r="210">
      <c r="A210" s="6"/>
      <c r="B210" s="4"/>
      <c r="C210" s="4"/>
      <c r="D210" s="4"/>
      <c r="E210" s="4"/>
      <c r="F210" s="4"/>
      <c r="G210" s="4"/>
      <c r="H210" s="4"/>
    </row>
    <row r="211">
      <c r="A211" s="6"/>
      <c r="B211" s="4"/>
      <c r="C211" s="4"/>
      <c r="D211" s="4"/>
      <c r="E211" s="4"/>
      <c r="F211" s="4"/>
      <c r="G211" s="4"/>
      <c r="H211" s="4"/>
    </row>
    <row r="212">
      <c r="A212" s="6"/>
      <c r="B212" s="4"/>
      <c r="C212" s="4"/>
      <c r="D212" s="4"/>
      <c r="E212" s="4"/>
      <c r="F212" s="4"/>
      <c r="G212" s="4"/>
      <c r="H212" s="4"/>
    </row>
    <row r="213">
      <c r="A213" s="6"/>
      <c r="B213" s="4"/>
      <c r="C213" s="4"/>
      <c r="D213" s="4"/>
      <c r="E213" s="4"/>
      <c r="F213" s="4"/>
      <c r="G213" s="4"/>
      <c r="H213" s="4"/>
    </row>
    <row r="214">
      <c r="A214" s="6"/>
      <c r="B214" s="4"/>
      <c r="C214" s="4"/>
      <c r="D214" s="4"/>
      <c r="E214" s="4"/>
      <c r="F214" s="4"/>
      <c r="G214" s="4"/>
      <c r="H214" s="4"/>
    </row>
    <row r="215">
      <c r="A215" s="6"/>
      <c r="B215" s="4"/>
      <c r="C215" s="4"/>
      <c r="D215" s="4"/>
      <c r="E215" s="4"/>
      <c r="F215" s="4"/>
      <c r="G215" s="4"/>
      <c r="H215" s="4"/>
    </row>
    <row r="216">
      <c r="A216" s="6"/>
      <c r="B216" s="4"/>
      <c r="C216" s="4"/>
      <c r="D216" s="4"/>
      <c r="E216" s="4"/>
      <c r="F216" s="4"/>
      <c r="G216" s="4"/>
      <c r="H216" s="4"/>
    </row>
    <row r="217">
      <c r="A217" s="6"/>
      <c r="B217" s="4"/>
      <c r="C217" s="4"/>
      <c r="D217" s="4"/>
      <c r="E217" s="4"/>
      <c r="F217" s="4"/>
      <c r="G217" s="4"/>
      <c r="H217" s="4"/>
    </row>
    <row r="218">
      <c r="A218" s="6"/>
      <c r="B218" s="4"/>
      <c r="C218" s="4"/>
      <c r="D218" s="4"/>
      <c r="E218" s="4"/>
      <c r="F218" s="4"/>
      <c r="G218" s="4"/>
      <c r="H218" s="4"/>
    </row>
    <row r="219">
      <c r="A219" s="6"/>
      <c r="B219" s="4"/>
      <c r="C219" s="4"/>
      <c r="D219" s="4"/>
      <c r="E219" s="4"/>
      <c r="F219" s="4"/>
      <c r="G219" s="4"/>
      <c r="H219" s="4"/>
    </row>
    <row r="220">
      <c r="A220" s="6"/>
      <c r="B220" s="4"/>
      <c r="C220" s="4"/>
      <c r="D220" s="4"/>
      <c r="E220" s="4"/>
      <c r="F220" s="4"/>
      <c r="G220" s="4"/>
      <c r="H220" s="4"/>
    </row>
    <row r="221">
      <c r="A221" s="6"/>
      <c r="B221" s="4"/>
      <c r="C221" s="4"/>
      <c r="D221" s="4"/>
      <c r="E221" s="4"/>
      <c r="F221" s="4"/>
      <c r="G221" s="4"/>
      <c r="H221" s="4"/>
    </row>
    <row r="222">
      <c r="A222" s="6"/>
      <c r="B222" s="4"/>
      <c r="C222" s="4"/>
      <c r="D222" s="4"/>
      <c r="E222" s="4"/>
      <c r="F222" s="4"/>
      <c r="G222" s="4"/>
      <c r="H222" s="4"/>
    </row>
    <row r="223">
      <c r="A223" s="6"/>
      <c r="B223" s="4"/>
      <c r="C223" s="4"/>
      <c r="D223" s="4"/>
      <c r="E223" s="4"/>
      <c r="F223" s="4"/>
      <c r="G223" s="4"/>
      <c r="H223" s="4"/>
    </row>
    <row r="224">
      <c r="A224" s="6"/>
      <c r="B224" s="4"/>
      <c r="C224" s="4"/>
      <c r="D224" s="4"/>
      <c r="E224" s="4"/>
      <c r="F224" s="4"/>
      <c r="G224" s="4"/>
      <c r="H224" s="4"/>
    </row>
    <row r="225">
      <c r="A225" s="6"/>
      <c r="B225" s="4"/>
      <c r="C225" s="4"/>
      <c r="D225" s="4"/>
      <c r="E225" s="4"/>
      <c r="F225" s="4"/>
      <c r="G225" s="4"/>
      <c r="H225" s="4"/>
    </row>
    <row r="226">
      <c r="A226" s="6"/>
      <c r="B226" s="4"/>
      <c r="C226" s="4"/>
      <c r="D226" s="4"/>
      <c r="E226" s="4"/>
      <c r="F226" s="4"/>
      <c r="G226" s="4"/>
      <c r="H226" s="4"/>
    </row>
    <row r="227">
      <c r="A227" s="6"/>
      <c r="B227" s="4"/>
      <c r="C227" s="4"/>
      <c r="D227" s="4"/>
      <c r="E227" s="4"/>
      <c r="F227" s="4"/>
      <c r="G227" s="4"/>
      <c r="H227" s="4"/>
    </row>
    <row r="228">
      <c r="A228" s="6"/>
      <c r="B228" s="4"/>
      <c r="C228" s="4"/>
      <c r="D228" s="4"/>
      <c r="E228" s="4"/>
      <c r="F228" s="4"/>
      <c r="G228" s="4"/>
      <c r="H228" s="4"/>
    </row>
    <row r="229">
      <c r="A229" s="6"/>
      <c r="B229" s="4"/>
      <c r="C229" s="4"/>
      <c r="D229" s="4"/>
      <c r="E229" s="4"/>
      <c r="F229" s="4"/>
      <c r="G229" s="4"/>
      <c r="H229" s="4"/>
    </row>
    <row r="230">
      <c r="A230" s="6"/>
      <c r="B230" s="4"/>
      <c r="C230" s="4"/>
      <c r="D230" s="4"/>
      <c r="E230" s="4"/>
      <c r="F230" s="4"/>
      <c r="G230" s="4"/>
      <c r="H230" s="4"/>
    </row>
    <row r="231">
      <c r="A231" s="6"/>
      <c r="B231" s="4"/>
      <c r="C231" s="4"/>
      <c r="D231" s="4"/>
      <c r="E231" s="4"/>
      <c r="F231" s="4"/>
      <c r="G231" s="4"/>
      <c r="H231" s="4"/>
    </row>
    <row r="232">
      <c r="A232" s="6"/>
      <c r="B232" s="4"/>
      <c r="C232" s="4"/>
      <c r="D232" s="4"/>
      <c r="E232" s="4"/>
      <c r="F232" s="4"/>
      <c r="G232" s="4"/>
      <c r="H232" s="4"/>
    </row>
    <row r="233">
      <c r="A233" s="6"/>
      <c r="B233" s="4"/>
      <c r="C233" s="4"/>
      <c r="D233" s="4"/>
      <c r="E233" s="4"/>
      <c r="F233" s="4"/>
      <c r="G233" s="4"/>
      <c r="H233" s="4"/>
    </row>
    <row r="234">
      <c r="A234" s="6"/>
      <c r="B234" s="4"/>
      <c r="C234" s="4"/>
      <c r="D234" s="4"/>
      <c r="E234" s="4"/>
      <c r="F234" s="4"/>
      <c r="G234" s="4"/>
      <c r="H234" s="4"/>
    </row>
    <row r="235">
      <c r="A235" s="6"/>
      <c r="B235" s="4"/>
      <c r="C235" s="4"/>
      <c r="D235" s="4"/>
      <c r="E235" s="4"/>
      <c r="F235" s="4"/>
      <c r="G235" s="4"/>
      <c r="H235" s="4"/>
    </row>
    <row r="236">
      <c r="A236" s="6"/>
      <c r="B236" s="4"/>
      <c r="C236" s="4"/>
      <c r="D236" s="4"/>
      <c r="E236" s="4"/>
      <c r="F236" s="4"/>
      <c r="G236" s="4"/>
      <c r="H236" s="4"/>
    </row>
    <row r="237">
      <c r="A237" s="6"/>
      <c r="B237" s="4"/>
      <c r="C237" s="4"/>
      <c r="D237" s="4"/>
      <c r="E237" s="4"/>
      <c r="F237" s="4"/>
      <c r="G237" s="4"/>
      <c r="H237" s="4"/>
    </row>
    <row r="238">
      <c r="A238" s="6"/>
      <c r="B238" s="4"/>
      <c r="C238" s="4"/>
      <c r="D238" s="4"/>
      <c r="E238" s="4"/>
      <c r="F238" s="4"/>
      <c r="G238" s="4"/>
      <c r="H238" s="4"/>
    </row>
    <row r="239">
      <c r="A239" s="6"/>
      <c r="B239" s="4"/>
      <c r="C239" s="4"/>
      <c r="D239" s="4"/>
      <c r="E239" s="4"/>
      <c r="F239" s="4"/>
      <c r="G239" s="4"/>
      <c r="H239" s="4"/>
    </row>
    <row r="240">
      <c r="A240" s="6"/>
      <c r="B240" s="4"/>
      <c r="C240" s="4"/>
      <c r="D240" s="4"/>
      <c r="E240" s="4"/>
      <c r="F240" s="4"/>
      <c r="G240" s="4"/>
      <c r="H240" s="4"/>
    </row>
    <row r="241">
      <c r="A241" s="6"/>
      <c r="B241" s="4"/>
      <c r="C241" s="4"/>
      <c r="D241" s="4"/>
      <c r="E241" s="4"/>
      <c r="F241" s="4"/>
      <c r="G241" s="4"/>
      <c r="H241" s="4"/>
    </row>
    <row r="242">
      <c r="A242" s="6"/>
      <c r="B242" s="4"/>
      <c r="C242" s="4"/>
      <c r="D242" s="4"/>
      <c r="E242" s="4"/>
      <c r="F242" s="4"/>
      <c r="G242" s="4"/>
      <c r="H242" s="4"/>
    </row>
    <row r="243">
      <c r="A243" s="6"/>
      <c r="B243" s="4"/>
      <c r="C243" s="4"/>
      <c r="D243" s="4"/>
      <c r="E243" s="4"/>
      <c r="F243" s="4"/>
      <c r="G243" s="4"/>
      <c r="H243" s="4"/>
    </row>
    <row r="244">
      <c r="A244" s="6"/>
      <c r="B244" s="4"/>
      <c r="C244" s="4"/>
      <c r="D244" s="4"/>
      <c r="E244" s="4"/>
      <c r="F244" s="4"/>
      <c r="G244" s="4"/>
      <c r="H244" s="4"/>
    </row>
    <row r="245">
      <c r="A245" s="6"/>
      <c r="B245" s="4"/>
      <c r="C245" s="4"/>
      <c r="D245" s="4"/>
      <c r="E245" s="4"/>
      <c r="F245" s="4"/>
      <c r="G245" s="4"/>
      <c r="H245" s="4"/>
    </row>
    <row r="246">
      <c r="A246" s="6"/>
      <c r="B246" s="4"/>
      <c r="C246" s="4"/>
      <c r="D246" s="4"/>
      <c r="E246" s="4"/>
      <c r="F246" s="4"/>
      <c r="G246" s="4"/>
      <c r="H246" s="4"/>
    </row>
    <row r="247">
      <c r="A247" s="6"/>
      <c r="B247" s="4"/>
      <c r="C247" s="4"/>
      <c r="D247" s="4"/>
      <c r="E247" s="4"/>
      <c r="F247" s="4"/>
      <c r="G247" s="4"/>
      <c r="H247" s="4"/>
    </row>
    <row r="248">
      <c r="A248" s="6"/>
      <c r="B248" s="4"/>
      <c r="C248" s="4"/>
      <c r="D248" s="4"/>
      <c r="E248" s="4"/>
      <c r="F248" s="4"/>
      <c r="G248" s="4"/>
      <c r="H248" s="4"/>
    </row>
    <row r="249">
      <c r="A249" s="6"/>
      <c r="B249" s="4"/>
      <c r="C249" s="4"/>
      <c r="D249" s="4"/>
      <c r="E249" s="4"/>
      <c r="F249" s="4"/>
      <c r="G249" s="4"/>
      <c r="H249" s="4"/>
    </row>
    <row r="250">
      <c r="A250" s="6"/>
      <c r="B250" s="4"/>
      <c r="C250" s="4"/>
      <c r="D250" s="4"/>
      <c r="E250" s="4"/>
      <c r="F250" s="4"/>
      <c r="G250" s="4"/>
      <c r="H250" s="4"/>
    </row>
    <row r="251">
      <c r="A251" s="6"/>
      <c r="B251" s="4"/>
      <c r="C251" s="4"/>
      <c r="D251" s="4"/>
      <c r="E251" s="4"/>
      <c r="F251" s="4"/>
      <c r="G251" s="4"/>
      <c r="H251" s="4"/>
    </row>
    <row r="252">
      <c r="A252" s="6"/>
      <c r="B252" s="4"/>
      <c r="C252" s="4"/>
      <c r="D252" s="4"/>
      <c r="E252" s="4"/>
      <c r="F252" s="4"/>
      <c r="G252" s="4"/>
      <c r="H252" s="4"/>
    </row>
    <row r="253">
      <c r="A253" s="6"/>
      <c r="B253" s="4"/>
      <c r="C253" s="4"/>
      <c r="D253" s="4"/>
      <c r="E253" s="4"/>
      <c r="F253" s="4"/>
      <c r="G253" s="4"/>
      <c r="H253" s="4"/>
    </row>
    <row r="254">
      <c r="A254" s="6"/>
      <c r="B254" s="4"/>
      <c r="C254" s="4"/>
      <c r="D254" s="4"/>
      <c r="E254" s="4"/>
      <c r="F254" s="4"/>
      <c r="G254" s="4"/>
      <c r="H254" s="4"/>
    </row>
    <row r="255">
      <c r="A255" s="6"/>
      <c r="B255" s="4"/>
      <c r="C255" s="4"/>
      <c r="D255" s="4"/>
      <c r="E255" s="4"/>
      <c r="F255" s="4"/>
      <c r="G255" s="4"/>
      <c r="H255" s="4"/>
    </row>
    <row r="256">
      <c r="A256" s="6"/>
      <c r="B256" s="4"/>
      <c r="C256" s="4"/>
      <c r="D256" s="4"/>
      <c r="E256" s="4"/>
      <c r="F256" s="4"/>
      <c r="G256" s="4"/>
      <c r="H256" s="4"/>
    </row>
    <row r="257">
      <c r="A257" s="6"/>
      <c r="B257" s="4"/>
      <c r="C257" s="4"/>
      <c r="D257" s="4"/>
      <c r="E257" s="4"/>
      <c r="F257" s="4"/>
      <c r="G257" s="4"/>
      <c r="H257" s="4"/>
    </row>
    <row r="258">
      <c r="A258" s="6"/>
      <c r="B258" s="4"/>
      <c r="C258" s="4"/>
      <c r="D258" s="4"/>
      <c r="E258" s="4"/>
      <c r="F258" s="4"/>
      <c r="G258" s="4"/>
      <c r="H258" s="4"/>
    </row>
    <row r="259">
      <c r="A259" s="6"/>
      <c r="B259" s="4"/>
      <c r="C259" s="4"/>
      <c r="D259" s="4"/>
      <c r="E259" s="4"/>
      <c r="F259" s="4"/>
      <c r="G259" s="4"/>
      <c r="H259" s="4"/>
    </row>
    <row r="260">
      <c r="A260" s="6"/>
      <c r="B260" s="4"/>
      <c r="C260" s="4"/>
      <c r="D260" s="4"/>
      <c r="E260" s="4"/>
      <c r="F260" s="4"/>
      <c r="G260" s="4"/>
      <c r="H260" s="4"/>
    </row>
    <row r="261">
      <c r="A261" s="6"/>
      <c r="B261" s="4"/>
      <c r="C261" s="4"/>
      <c r="D261" s="4"/>
      <c r="E261" s="4"/>
      <c r="F261" s="4"/>
      <c r="G261" s="4"/>
      <c r="H261" s="4"/>
    </row>
    <row r="262">
      <c r="A262" s="6"/>
      <c r="B262" s="4"/>
      <c r="C262" s="4"/>
      <c r="D262" s="4"/>
      <c r="E262" s="4"/>
      <c r="F262" s="4"/>
      <c r="G262" s="4"/>
      <c r="H262" s="4"/>
    </row>
    <row r="263">
      <c r="A263" s="6"/>
      <c r="B263" s="4"/>
      <c r="C263" s="4"/>
      <c r="D263" s="4"/>
      <c r="E263" s="4"/>
      <c r="F263" s="4"/>
      <c r="G263" s="4"/>
      <c r="H263" s="4"/>
    </row>
    <row r="264">
      <c r="A264" s="6"/>
      <c r="B264" s="4"/>
      <c r="C264" s="4"/>
      <c r="D264" s="4"/>
      <c r="E264" s="4"/>
      <c r="F264" s="4"/>
      <c r="G264" s="4"/>
      <c r="H264" s="4"/>
    </row>
    <row r="265">
      <c r="A265" s="6"/>
      <c r="B265" s="4"/>
      <c r="C265" s="4"/>
      <c r="D265" s="4"/>
      <c r="E265" s="4"/>
      <c r="F265" s="4"/>
      <c r="G265" s="4"/>
      <c r="H265" s="4"/>
    </row>
    <row r="266">
      <c r="A266" s="6"/>
      <c r="B266" s="4"/>
      <c r="C266" s="4"/>
      <c r="D266" s="4"/>
      <c r="E266" s="4"/>
      <c r="F266" s="4"/>
      <c r="G266" s="4"/>
      <c r="H266" s="4"/>
    </row>
    <row r="267">
      <c r="A267" s="6"/>
      <c r="B267" s="4"/>
      <c r="C267" s="4"/>
      <c r="D267" s="4"/>
      <c r="E267" s="4"/>
      <c r="F267" s="4"/>
      <c r="G267" s="4"/>
      <c r="H267" s="4"/>
    </row>
    <row r="268">
      <c r="A268" s="6"/>
      <c r="B268" s="4"/>
      <c r="C268" s="4"/>
      <c r="D268" s="4"/>
      <c r="E268" s="4"/>
      <c r="F268" s="4"/>
      <c r="G268" s="4"/>
      <c r="H268" s="4"/>
    </row>
    <row r="269">
      <c r="A269" s="6"/>
      <c r="B269" s="4"/>
      <c r="C269" s="4"/>
      <c r="D269" s="4"/>
      <c r="E269" s="4"/>
      <c r="F269" s="4"/>
      <c r="G269" s="4"/>
      <c r="H269" s="4"/>
    </row>
    <row r="270">
      <c r="A270" s="6"/>
      <c r="B270" s="4"/>
      <c r="C270" s="4"/>
      <c r="D270" s="4"/>
      <c r="E270" s="4"/>
      <c r="F270" s="4"/>
      <c r="G270" s="4"/>
      <c r="H270" s="4"/>
    </row>
    <row r="271">
      <c r="A271" s="6"/>
      <c r="B271" s="4"/>
      <c r="C271" s="4"/>
      <c r="D271" s="4"/>
      <c r="E271" s="4"/>
      <c r="F271" s="4"/>
      <c r="G271" s="4"/>
      <c r="H271" s="4"/>
    </row>
    <row r="272">
      <c r="A272" s="6"/>
      <c r="B272" s="4"/>
      <c r="C272" s="4"/>
      <c r="D272" s="4"/>
      <c r="E272" s="4"/>
      <c r="F272" s="4"/>
      <c r="G272" s="4"/>
      <c r="H272" s="4"/>
    </row>
    <row r="273">
      <c r="A273" s="6"/>
      <c r="B273" s="4"/>
      <c r="C273" s="4"/>
      <c r="D273" s="4"/>
      <c r="E273" s="4"/>
      <c r="F273" s="4"/>
      <c r="G273" s="4"/>
      <c r="H273" s="4"/>
    </row>
    <row r="274">
      <c r="A274" s="6"/>
      <c r="B274" s="4"/>
      <c r="C274" s="4"/>
      <c r="D274" s="4"/>
      <c r="E274" s="4"/>
      <c r="F274" s="4"/>
      <c r="G274" s="4"/>
      <c r="H274" s="4"/>
    </row>
    <row r="275">
      <c r="A275" s="6"/>
      <c r="B275" s="4"/>
      <c r="C275" s="4"/>
      <c r="D275" s="4"/>
      <c r="E275" s="4"/>
      <c r="F275" s="4"/>
      <c r="G275" s="4"/>
      <c r="H275" s="4"/>
    </row>
    <row r="276">
      <c r="A276" s="6"/>
      <c r="B276" s="4"/>
      <c r="C276" s="4"/>
      <c r="D276" s="4"/>
      <c r="E276" s="4"/>
      <c r="F276" s="4"/>
      <c r="G276" s="4"/>
      <c r="H276" s="4"/>
    </row>
    <row r="277">
      <c r="A277" s="6"/>
      <c r="B277" s="4"/>
      <c r="C277" s="4"/>
      <c r="D277" s="4"/>
      <c r="E277" s="4"/>
      <c r="F277" s="4"/>
      <c r="G277" s="4"/>
      <c r="H277" s="4"/>
    </row>
    <row r="278">
      <c r="A278" s="6"/>
      <c r="B278" s="4"/>
      <c r="C278" s="4"/>
      <c r="D278" s="4"/>
      <c r="E278" s="4"/>
      <c r="F278" s="4"/>
      <c r="G278" s="4"/>
      <c r="H278" s="4"/>
    </row>
    <row r="279">
      <c r="A279" s="6"/>
      <c r="B279" s="4"/>
      <c r="C279" s="4"/>
      <c r="D279" s="4"/>
      <c r="E279" s="4"/>
      <c r="F279" s="4"/>
      <c r="G279" s="4"/>
      <c r="H279" s="4"/>
    </row>
    <row r="280">
      <c r="A280" s="6"/>
      <c r="B280" s="4"/>
      <c r="C280" s="4"/>
      <c r="D280" s="4"/>
      <c r="E280" s="4"/>
      <c r="F280" s="4"/>
      <c r="G280" s="4"/>
      <c r="H280" s="4"/>
    </row>
    <row r="281">
      <c r="A281" s="6"/>
      <c r="B281" s="4"/>
      <c r="C281" s="4"/>
      <c r="D281" s="4"/>
      <c r="E281" s="4"/>
      <c r="F281" s="4"/>
      <c r="G281" s="4"/>
      <c r="H281" s="4"/>
    </row>
    <row r="282">
      <c r="A282" s="6"/>
      <c r="B282" s="4"/>
      <c r="C282" s="4"/>
      <c r="D282" s="4"/>
      <c r="E282" s="4"/>
      <c r="F282" s="4"/>
      <c r="G282" s="4"/>
      <c r="H282" s="4"/>
    </row>
    <row r="283">
      <c r="A283" s="6"/>
      <c r="B283" s="4"/>
      <c r="C283" s="4"/>
      <c r="D283" s="4"/>
      <c r="E283" s="4"/>
      <c r="F283" s="4"/>
      <c r="G283" s="4"/>
      <c r="H283" s="4"/>
    </row>
    <row r="284">
      <c r="A284" s="6"/>
      <c r="B284" s="4"/>
      <c r="C284" s="4"/>
      <c r="D284" s="4"/>
      <c r="E284" s="4"/>
      <c r="F284" s="4"/>
      <c r="G284" s="4"/>
      <c r="H284" s="4"/>
    </row>
    <row r="285">
      <c r="A285" s="6"/>
      <c r="B285" s="4"/>
      <c r="C285" s="4"/>
      <c r="D285" s="4"/>
      <c r="E285" s="4"/>
      <c r="F285" s="4"/>
      <c r="G285" s="4"/>
      <c r="H285" s="4"/>
    </row>
    <row r="286">
      <c r="A286" s="6"/>
      <c r="B286" s="4"/>
      <c r="C286" s="4"/>
      <c r="D286" s="4"/>
      <c r="E286" s="4"/>
      <c r="F286" s="4"/>
      <c r="G286" s="4"/>
      <c r="H286" s="4"/>
    </row>
    <row r="287">
      <c r="A287" s="6"/>
      <c r="B287" s="4"/>
      <c r="C287" s="4"/>
      <c r="D287" s="4"/>
      <c r="E287" s="4"/>
      <c r="F287" s="4"/>
      <c r="G287" s="4"/>
      <c r="H287" s="4"/>
    </row>
    <row r="288">
      <c r="A288" s="6"/>
      <c r="B288" s="4"/>
      <c r="C288" s="4"/>
      <c r="D288" s="4"/>
      <c r="E288" s="4"/>
      <c r="F288" s="4"/>
      <c r="G288" s="4"/>
      <c r="H288" s="4"/>
    </row>
    <row r="289">
      <c r="A289" s="6"/>
      <c r="B289" s="4"/>
      <c r="C289" s="4"/>
      <c r="D289" s="4"/>
      <c r="E289" s="4"/>
      <c r="F289" s="4"/>
      <c r="G289" s="4"/>
      <c r="H289" s="4"/>
    </row>
    <row r="290">
      <c r="A290" s="6"/>
      <c r="B290" s="4"/>
      <c r="C290" s="4"/>
      <c r="D290" s="4"/>
      <c r="E290" s="4"/>
      <c r="F290" s="4"/>
      <c r="G290" s="4"/>
      <c r="H290" s="4"/>
    </row>
    <row r="291">
      <c r="A291" s="6"/>
      <c r="B291" s="4"/>
      <c r="C291" s="4"/>
      <c r="D291" s="4"/>
      <c r="E291" s="4"/>
      <c r="F291" s="4"/>
      <c r="G291" s="4"/>
      <c r="H291" s="4"/>
    </row>
    <row r="292">
      <c r="A292" s="6"/>
      <c r="B292" s="4"/>
      <c r="C292" s="4"/>
      <c r="D292" s="4"/>
      <c r="E292" s="4"/>
      <c r="F292" s="4"/>
      <c r="G292" s="4"/>
      <c r="H292" s="4"/>
    </row>
    <row r="293">
      <c r="A293" s="6"/>
      <c r="B293" s="4"/>
      <c r="C293" s="4"/>
      <c r="D293" s="4"/>
      <c r="E293" s="4"/>
      <c r="F293" s="4"/>
      <c r="G293" s="4"/>
      <c r="H293" s="4"/>
    </row>
    <row r="294">
      <c r="A294" s="6"/>
      <c r="B294" s="4"/>
      <c r="C294" s="4"/>
      <c r="D294" s="4"/>
      <c r="E294" s="4"/>
      <c r="F294" s="4"/>
      <c r="G294" s="4"/>
      <c r="H294" s="4"/>
    </row>
    <row r="295">
      <c r="A295" s="6"/>
      <c r="B295" s="4"/>
      <c r="C295" s="4"/>
      <c r="D295" s="4"/>
      <c r="E295" s="4"/>
      <c r="F295" s="4"/>
      <c r="G295" s="4"/>
      <c r="H295" s="4"/>
    </row>
    <row r="296">
      <c r="A296" s="6"/>
      <c r="B296" s="4"/>
      <c r="C296" s="4"/>
      <c r="D296" s="4"/>
      <c r="E296" s="4"/>
      <c r="F296" s="4"/>
      <c r="G296" s="4"/>
      <c r="H296" s="4"/>
    </row>
    <row r="297">
      <c r="A297" s="6"/>
      <c r="B297" s="4"/>
      <c r="C297" s="4"/>
      <c r="D297" s="4"/>
      <c r="E297" s="4"/>
      <c r="F297" s="4"/>
      <c r="G297" s="4"/>
      <c r="H297" s="4"/>
    </row>
    <row r="298">
      <c r="A298" s="6"/>
      <c r="B298" s="4"/>
      <c r="C298" s="4"/>
      <c r="D298" s="4"/>
      <c r="E298" s="4"/>
      <c r="F298" s="4"/>
      <c r="G298" s="4"/>
      <c r="H298" s="4"/>
    </row>
    <row r="299">
      <c r="A299" s="6"/>
      <c r="B299" s="4"/>
      <c r="C299" s="4"/>
      <c r="D299" s="4"/>
      <c r="E299" s="4"/>
      <c r="F299" s="4"/>
      <c r="G299" s="4"/>
      <c r="H299" s="4"/>
    </row>
    <row r="300">
      <c r="A300" s="6"/>
      <c r="B300" s="4"/>
      <c r="C300" s="4"/>
      <c r="D300" s="4"/>
      <c r="E300" s="4"/>
      <c r="F300" s="4"/>
      <c r="G300" s="4"/>
      <c r="H300" s="4"/>
    </row>
    <row r="301">
      <c r="A301" s="6"/>
      <c r="B301" s="4"/>
      <c r="C301" s="4"/>
      <c r="D301" s="4"/>
      <c r="E301" s="4"/>
      <c r="F301" s="4"/>
      <c r="G301" s="4"/>
      <c r="H301" s="4"/>
    </row>
    <row r="302">
      <c r="A302" s="6"/>
      <c r="B302" s="4"/>
      <c r="C302" s="4"/>
      <c r="D302" s="4"/>
      <c r="E302" s="4"/>
      <c r="F302" s="4"/>
      <c r="G302" s="4"/>
      <c r="H302" s="4"/>
    </row>
    <row r="303">
      <c r="A303" s="6"/>
      <c r="B303" s="4"/>
      <c r="C303" s="4"/>
      <c r="D303" s="4"/>
      <c r="E303" s="4"/>
      <c r="F303" s="4"/>
      <c r="G303" s="4"/>
      <c r="H303" s="4"/>
    </row>
    <row r="304">
      <c r="A304" s="6"/>
      <c r="B304" s="4"/>
      <c r="C304" s="4"/>
      <c r="D304" s="4"/>
      <c r="E304" s="4"/>
      <c r="F304" s="4"/>
      <c r="G304" s="4"/>
      <c r="H304" s="4"/>
    </row>
    <row r="305">
      <c r="A305" s="6"/>
      <c r="B305" s="4"/>
      <c r="C305" s="4"/>
      <c r="D305" s="4"/>
      <c r="E305" s="4"/>
      <c r="F305" s="4"/>
      <c r="G305" s="4"/>
      <c r="H305" s="4"/>
    </row>
    <row r="306">
      <c r="A306" s="6"/>
      <c r="B306" s="4"/>
      <c r="C306" s="4"/>
      <c r="D306" s="4"/>
      <c r="E306" s="4"/>
      <c r="F306" s="4"/>
      <c r="G306" s="4"/>
      <c r="H306" s="4"/>
    </row>
    <row r="307">
      <c r="A307" s="6"/>
      <c r="B307" s="4"/>
      <c r="C307" s="4"/>
      <c r="D307" s="4"/>
      <c r="E307" s="4"/>
      <c r="F307" s="4"/>
      <c r="G307" s="4"/>
      <c r="H307" s="4"/>
    </row>
    <row r="308">
      <c r="A308" s="6"/>
      <c r="B308" s="4"/>
      <c r="C308" s="4"/>
      <c r="D308" s="4"/>
      <c r="E308" s="4"/>
      <c r="F308" s="4"/>
      <c r="G308" s="4"/>
      <c r="H308" s="4"/>
    </row>
    <row r="309">
      <c r="A309" s="6"/>
      <c r="B309" s="4"/>
      <c r="C309" s="4"/>
      <c r="D309" s="4"/>
      <c r="E309" s="4"/>
      <c r="F309" s="4"/>
      <c r="G309" s="4"/>
      <c r="H309" s="4"/>
    </row>
    <row r="310">
      <c r="A310" s="6"/>
      <c r="B310" s="4"/>
      <c r="C310" s="4"/>
      <c r="D310" s="4"/>
      <c r="E310" s="4"/>
      <c r="F310" s="4"/>
      <c r="G310" s="4"/>
      <c r="H310" s="4"/>
    </row>
    <row r="311">
      <c r="A311" s="6"/>
      <c r="B311" s="4"/>
      <c r="C311" s="4"/>
      <c r="D311" s="4"/>
      <c r="E311" s="4"/>
      <c r="F311" s="4"/>
      <c r="G311" s="4"/>
      <c r="H311" s="4"/>
    </row>
    <row r="312">
      <c r="A312" s="6"/>
      <c r="B312" s="4"/>
      <c r="C312" s="4"/>
      <c r="D312" s="4"/>
      <c r="E312" s="4"/>
      <c r="F312" s="4"/>
      <c r="G312" s="4"/>
      <c r="H312" s="4"/>
    </row>
    <row r="313">
      <c r="A313" s="6"/>
      <c r="B313" s="4"/>
      <c r="C313" s="4"/>
      <c r="D313" s="4"/>
      <c r="E313" s="4"/>
      <c r="F313" s="4"/>
      <c r="G313" s="4"/>
      <c r="H313" s="4"/>
    </row>
    <row r="314">
      <c r="A314" s="6"/>
      <c r="B314" s="4"/>
      <c r="C314" s="4"/>
      <c r="D314" s="4"/>
      <c r="E314" s="4"/>
      <c r="F314" s="4"/>
      <c r="G314" s="4"/>
      <c r="H314" s="4"/>
    </row>
    <row r="315">
      <c r="A315" s="6"/>
      <c r="B315" s="4"/>
      <c r="C315" s="4"/>
      <c r="D315" s="4"/>
      <c r="E315" s="4"/>
      <c r="F315" s="4"/>
      <c r="G315" s="4"/>
      <c r="H315" s="4"/>
    </row>
    <row r="316">
      <c r="A316" s="6"/>
      <c r="B316" s="4"/>
      <c r="C316" s="4"/>
      <c r="D316" s="4"/>
      <c r="E316" s="4"/>
      <c r="F316" s="4"/>
      <c r="G316" s="4"/>
      <c r="H316" s="4"/>
    </row>
    <row r="317">
      <c r="A317" s="6"/>
      <c r="B317" s="4"/>
      <c r="C317" s="4"/>
      <c r="D317" s="4"/>
      <c r="E317" s="4"/>
      <c r="F317" s="4"/>
      <c r="G317" s="4"/>
      <c r="H317" s="4"/>
    </row>
    <row r="318">
      <c r="A318" s="6"/>
      <c r="B318" s="4"/>
      <c r="C318" s="4"/>
      <c r="D318" s="4"/>
      <c r="E318" s="4"/>
      <c r="F318" s="4"/>
      <c r="G318" s="4"/>
      <c r="H318" s="4"/>
    </row>
    <row r="319">
      <c r="A319" s="6"/>
      <c r="B319" s="4"/>
      <c r="C319" s="4"/>
      <c r="D319" s="4"/>
      <c r="E319" s="4"/>
      <c r="F319" s="4"/>
      <c r="G319" s="4"/>
      <c r="H319" s="4"/>
    </row>
    <row r="320">
      <c r="A320" s="6"/>
      <c r="B320" s="4"/>
      <c r="C320" s="4"/>
      <c r="D320" s="4"/>
      <c r="E320" s="4"/>
      <c r="F320" s="4"/>
      <c r="G320" s="4"/>
      <c r="H320" s="4"/>
    </row>
    <row r="321">
      <c r="A321" s="6"/>
      <c r="B321" s="4"/>
      <c r="C321" s="4"/>
      <c r="D321" s="4"/>
      <c r="E321" s="4"/>
      <c r="F321" s="4"/>
      <c r="G321" s="4"/>
      <c r="H321" s="4"/>
    </row>
    <row r="322">
      <c r="A322" s="6"/>
      <c r="B322" s="4"/>
      <c r="C322" s="4"/>
      <c r="D322" s="4"/>
      <c r="E322" s="4"/>
      <c r="F322" s="4"/>
      <c r="G322" s="4"/>
      <c r="H322" s="4"/>
    </row>
    <row r="323">
      <c r="A323" s="6"/>
      <c r="B323" s="4"/>
      <c r="C323" s="4"/>
      <c r="D323" s="4"/>
      <c r="E323" s="4"/>
      <c r="F323" s="4"/>
      <c r="G323" s="4"/>
      <c r="H323" s="4"/>
    </row>
    <row r="324">
      <c r="A324" s="6"/>
      <c r="B324" s="4"/>
      <c r="C324" s="4"/>
      <c r="D324" s="4"/>
      <c r="E324" s="4"/>
      <c r="F324" s="4"/>
      <c r="G324" s="4"/>
      <c r="H324" s="4"/>
    </row>
    <row r="325">
      <c r="A325" s="6"/>
      <c r="B325" s="4"/>
      <c r="C325" s="4"/>
      <c r="D325" s="4"/>
      <c r="E325" s="4"/>
      <c r="F325" s="4"/>
      <c r="G325" s="4"/>
      <c r="H325" s="4"/>
    </row>
    <row r="326">
      <c r="A326" s="6"/>
      <c r="B326" s="4"/>
      <c r="C326" s="4"/>
      <c r="D326" s="4"/>
      <c r="E326" s="4"/>
      <c r="F326" s="4"/>
      <c r="G326" s="4"/>
      <c r="H326" s="4"/>
    </row>
    <row r="327">
      <c r="A327" s="6"/>
      <c r="B327" s="4"/>
      <c r="C327" s="4"/>
      <c r="D327" s="4"/>
      <c r="E327" s="4"/>
      <c r="F327" s="4"/>
      <c r="G327" s="4"/>
      <c r="H327" s="4"/>
    </row>
    <row r="328">
      <c r="A328" s="6"/>
      <c r="B328" s="4"/>
      <c r="C328" s="4"/>
      <c r="D328" s="4"/>
      <c r="E328" s="4"/>
      <c r="F328" s="4"/>
      <c r="G328" s="4"/>
      <c r="H328" s="4"/>
    </row>
    <row r="329">
      <c r="A329" s="6"/>
      <c r="B329" s="4"/>
      <c r="C329" s="4"/>
      <c r="D329" s="4"/>
      <c r="E329" s="4"/>
      <c r="F329" s="4"/>
      <c r="G329" s="4"/>
      <c r="H329" s="4"/>
    </row>
    <row r="330">
      <c r="A330" s="6"/>
      <c r="B330" s="4"/>
      <c r="C330" s="4"/>
      <c r="D330" s="4"/>
      <c r="E330" s="4"/>
      <c r="F330" s="4"/>
      <c r="G330" s="4"/>
      <c r="H330" s="4"/>
    </row>
    <row r="331">
      <c r="A331" s="6"/>
      <c r="B331" s="4"/>
      <c r="C331" s="4"/>
      <c r="D331" s="4"/>
      <c r="E331" s="4"/>
      <c r="F331" s="4"/>
      <c r="G331" s="4"/>
      <c r="H331" s="4"/>
    </row>
    <row r="332">
      <c r="A332" s="6"/>
      <c r="B332" s="4"/>
      <c r="C332" s="4"/>
      <c r="D332" s="4"/>
      <c r="E332" s="4"/>
      <c r="F332" s="4"/>
      <c r="G332" s="4"/>
      <c r="H332" s="4"/>
    </row>
    <row r="333">
      <c r="A333" s="6"/>
      <c r="B333" s="4"/>
      <c r="C333" s="4"/>
      <c r="D333" s="4"/>
      <c r="E333" s="4"/>
      <c r="F333" s="4"/>
      <c r="G333" s="4"/>
      <c r="H333" s="4"/>
    </row>
    <row r="334">
      <c r="A334" s="6"/>
      <c r="B334" s="4"/>
      <c r="C334" s="4"/>
      <c r="D334" s="4"/>
      <c r="E334" s="4"/>
      <c r="F334" s="4"/>
      <c r="G334" s="4"/>
      <c r="H334" s="4"/>
    </row>
    <row r="335">
      <c r="A335" s="6"/>
      <c r="B335" s="4"/>
      <c r="C335" s="4"/>
      <c r="D335" s="4"/>
      <c r="E335" s="4"/>
      <c r="F335" s="4"/>
      <c r="G335" s="4"/>
      <c r="H335" s="4"/>
    </row>
    <row r="336">
      <c r="A336" s="6"/>
      <c r="B336" s="4"/>
      <c r="C336" s="4"/>
      <c r="D336" s="4"/>
      <c r="E336" s="4"/>
      <c r="F336" s="4"/>
      <c r="G336" s="4"/>
      <c r="H336" s="4"/>
    </row>
    <row r="337">
      <c r="A337" s="6"/>
      <c r="B337" s="4"/>
      <c r="C337" s="4"/>
      <c r="D337" s="4"/>
      <c r="E337" s="4"/>
      <c r="F337" s="4"/>
      <c r="G337" s="4"/>
      <c r="H337" s="4"/>
    </row>
    <row r="338">
      <c r="A338" s="6"/>
      <c r="B338" s="4"/>
      <c r="C338" s="4"/>
      <c r="D338" s="4"/>
      <c r="E338" s="4"/>
      <c r="F338" s="4"/>
      <c r="G338" s="4"/>
      <c r="H338" s="4"/>
    </row>
    <row r="339">
      <c r="A339" s="6"/>
      <c r="B339" s="4"/>
      <c r="C339" s="4"/>
      <c r="D339" s="4"/>
      <c r="E339" s="4"/>
      <c r="F339" s="4"/>
      <c r="G339" s="4"/>
      <c r="H339" s="4"/>
    </row>
    <row r="340">
      <c r="A340" s="6"/>
      <c r="B340" s="4"/>
      <c r="C340" s="4"/>
      <c r="D340" s="4"/>
      <c r="E340" s="4"/>
      <c r="F340" s="4"/>
      <c r="G340" s="4"/>
      <c r="H340" s="4"/>
    </row>
    <row r="341">
      <c r="A341" s="6"/>
      <c r="B341" s="4"/>
      <c r="C341" s="4"/>
      <c r="D341" s="4"/>
      <c r="E341" s="4"/>
      <c r="F341" s="4"/>
      <c r="G341" s="4"/>
      <c r="H341" s="4"/>
    </row>
    <row r="342">
      <c r="A342" s="6"/>
      <c r="B342" s="4"/>
      <c r="C342" s="4"/>
      <c r="D342" s="4"/>
      <c r="E342" s="4"/>
      <c r="F342" s="4"/>
      <c r="G342" s="4"/>
      <c r="H342" s="4"/>
    </row>
    <row r="343">
      <c r="A343" s="6"/>
      <c r="B343" s="4"/>
      <c r="C343" s="4"/>
      <c r="D343" s="4"/>
      <c r="E343" s="4"/>
      <c r="F343" s="4"/>
      <c r="G343" s="4"/>
      <c r="H343" s="4"/>
    </row>
    <row r="344">
      <c r="A344" s="6"/>
      <c r="B344" s="4"/>
      <c r="C344" s="4"/>
      <c r="D344" s="4"/>
      <c r="E344" s="4"/>
      <c r="F344" s="4"/>
      <c r="G344" s="4"/>
      <c r="H344" s="4"/>
    </row>
    <row r="345">
      <c r="A345" s="6"/>
      <c r="B345" s="4"/>
      <c r="C345" s="4"/>
      <c r="D345" s="4"/>
      <c r="E345" s="4"/>
      <c r="F345" s="4"/>
      <c r="G345" s="4"/>
      <c r="H345" s="4"/>
    </row>
    <row r="346">
      <c r="A346" s="6"/>
      <c r="B346" s="4"/>
      <c r="C346" s="4"/>
      <c r="D346" s="4"/>
      <c r="E346" s="4"/>
      <c r="F346" s="4"/>
      <c r="G346" s="4"/>
      <c r="H346" s="4"/>
    </row>
    <row r="347">
      <c r="A347" s="6"/>
      <c r="B347" s="4"/>
      <c r="C347" s="4"/>
      <c r="D347" s="4"/>
      <c r="E347" s="4"/>
      <c r="F347" s="4"/>
      <c r="G347" s="4"/>
      <c r="H347" s="4"/>
    </row>
    <row r="348">
      <c r="A348" s="6"/>
      <c r="B348" s="4"/>
      <c r="C348" s="4"/>
      <c r="D348" s="4"/>
      <c r="E348" s="4"/>
      <c r="F348" s="4"/>
      <c r="G348" s="4"/>
      <c r="H348" s="4"/>
    </row>
    <row r="349">
      <c r="A349" s="6"/>
      <c r="B349" s="4"/>
      <c r="C349" s="4"/>
      <c r="D349" s="4"/>
      <c r="E349" s="4"/>
      <c r="F349" s="4"/>
      <c r="G349" s="4"/>
      <c r="H349" s="4"/>
    </row>
    <row r="350">
      <c r="A350" s="6"/>
      <c r="B350" s="4"/>
      <c r="C350" s="4"/>
      <c r="D350" s="4"/>
      <c r="E350" s="4"/>
      <c r="F350" s="4"/>
      <c r="G350" s="4"/>
      <c r="H350" s="4"/>
    </row>
    <row r="351">
      <c r="A351" s="6"/>
      <c r="B351" s="4"/>
      <c r="C351" s="4"/>
      <c r="D351" s="4"/>
      <c r="E351" s="4"/>
      <c r="F351" s="4"/>
      <c r="G351" s="4"/>
      <c r="H351" s="4"/>
    </row>
    <row r="352">
      <c r="A352" s="6"/>
      <c r="B352" s="4"/>
      <c r="C352" s="4"/>
      <c r="D352" s="4"/>
      <c r="E352" s="4"/>
      <c r="F352" s="4"/>
      <c r="G352" s="4"/>
      <c r="H352" s="4"/>
    </row>
    <row r="353">
      <c r="A353" s="6"/>
      <c r="B353" s="4"/>
      <c r="C353" s="4"/>
      <c r="D353" s="4"/>
      <c r="E353" s="4"/>
      <c r="F353" s="4"/>
      <c r="G353" s="4"/>
      <c r="H353" s="4"/>
    </row>
    <row r="354">
      <c r="A354" s="6"/>
      <c r="B354" s="4"/>
      <c r="C354" s="4"/>
      <c r="D354" s="4"/>
      <c r="E354" s="4"/>
      <c r="F354" s="4"/>
      <c r="G354" s="4"/>
      <c r="H354" s="4"/>
    </row>
    <row r="355">
      <c r="A355" s="6"/>
      <c r="B355" s="4"/>
      <c r="C355" s="4"/>
      <c r="D355" s="4"/>
      <c r="E355" s="4"/>
      <c r="F355" s="4"/>
      <c r="G355" s="4"/>
      <c r="H355" s="4"/>
    </row>
    <row r="356">
      <c r="A356" s="6"/>
      <c r="B356" s="4"/>
      <c r="C356" s="4"/>
      <c r="D356" s="4"/>
      <c r="E356" s="4"/>
      <c r="F356" s="4"/>
      <c r="G356" s="4"/>
      <c r="H356" s="4"/>
    </row>
    <row r="357">
      <c r="A357" s="6"/>
      <c r="B357" s="4"/>
      <c r="C357" s="4"/>
      <c r="D357" s="4"/>
      <c r="E357" s="4"/>
      <c r="F357" s="4"/>
      <c r="G357" s="4"/>
      <c r="H357" s="4"/>
    </row>
    <row r="358">
      <c r="A358" s="6"/>
      <c r="B358" s="4"/>
      <c r="C358" s="4"/>
      <c r="D358" s="4"/>
      <c r="E358" s="4"/>
      <c r="F358" s="4"/>
      <c r="G358" s="4"/>
      <c r="H358" s="4"/>
    </row>
    <row r="359">
      <c r="A359" s="6"/>
      <c r="B359" s="4"/>
      <c r="C359" s="4"/>
      <c r="D359" s="4"/>
      <c r="E359" s="4"/>
      <c r="F359" s="4"/>
      <c r="G359" s="4"/>
      <c r="H359" s="4"/>
    </row>
    <row r="360">
      <c r="A360" s="6"/>
      <c r="B360" s="4"/>
      <c r="C360" s="4"/>
      <c r="D360" s="4"/>
      <c r="E360" s="4"/>
      <c r="F360" s="4"/>
      <c r="G360" s="4"/>
      <c r="H360" s="4"/>
    </row>
    <row r="361">
      <c r="A361" s="6"/>
      <c r="B361" s="4"/>
      <c r="C361" s="4"/>
      <c r="D361" s="4"/>
      <c r="E361" s="4"/>
      <c r="F361" s="4"/>
      <c r="G361" s="4"/>
      <c r="H361" s="4"/>
    </row>
    <row r="362">
      <c r="A362" s="6"/>
      <c r="B362" s="4"/>
      <c r="C362" s="4"/>
      <c r="D362" s="4"/>
      <c r="E362" s="4"/>
      <c r="F362" s="4"/>
      <c r="G362" s="4"/>
      <c r="H362" s="4"/>
    </row>
    <row r="363">
      <c r="A363" s="6"/>
      <c r="B363" s="4"/>
      <c r="C363" s="4"/>
      <c r="D363" s="4"/>
      <c r="E363" s="4"/>
      <c r="F363" s="4"/>
      <c r="G363" s="4"/>
      <c r="H363" s="4"/>
    </row>
    <row r="364">
      <c r="A364" s="6"/>
      <c r="B364" s="4"/>
      <c r="C364" s="4"/>
      <c r="D364" s="4"/>
      <c r="E364" s="4"/>
      <c r="F364" s="4"/>
      <c r="G364" s="4"/>
      <c r="H364" s="4"/>
    </row>
    <row r="365">
      <c r="A365" s="6"/>
      <c r="B365" s="4"/>
      <c r="C365" s="4"/>
      <c r="D365" s="4"/>
      <c r="E365" s="4"/>
      <c r="F365" s="4"/>
      <c r="G365" s="4"/>
      <c r="H365" s="4"/>
    </row>
    <row r="366">
      <c r="A366" s="6"/>
      <c r="B366" s="4"/>
      <c r="C366" s="4"/>
      <c r="D366" s="4"/>
      <c r="E366" s="4"/>
      <c r="F366" s="4"/>
      <c r="G366" s="4"/>
      <c r="H366" s="4"/>
    </row>
    <row r="367">
      <c r="A367" s="6"/>
      <c r="B367" s="4"/>
      <c r="C367" s="4"/>
      <c r="D367" s="4"/>
      <c r="E367" s="4"/>
      <c r="F367" s="4"/>
      <c r="G367" s="4"/>
      <c r="H367" s="4"/>
    </row>
    <row r="368">
      <c r="A368" s="6"/>
      <c r="B368" s="4"/>
      <c r="C368" s="4"/>
      <c r="D368" s="4"/>
      <c r="E368" s="4"/>
      <c r="F368" s="4"/>
      <c r="G368" s="4"/>
      <c r="H368" s="4"/>
    </row>
    <row r="369">
      <c r="A369" s="6"/>
      <c r="B369" s="4"/>
      <c r="C369" s="4"/>
      <c r="D369" s="4"/>
      <c r="E369" s="4"/>
      <c r="F369" s="4"/>
      <c r="G369" s="4"/>
      <c r="H369" s="4"/>
    </row>
    <row r="370">
      <c r="A370" s="6"/>
      <c r="B370" s="4"/>
      <c r="C370" s="4"/>
      <c r="D370" s="4"/>
      <c r="E370" s="4"/>
      <c r="F370" s="4"/>
      <c r="G370" s="4"/>
      <c r="H370" s="4"/>
    </row>
    <row r="371">
      <c r="A371" s="6"/>
      <c r="B371" s="4"/>
      <c r="C371" s="4"/>
      <c r="D371" s="4"/>
      <c r="E371" s="4"/>
      <c r="F371" s="4"/>
      <c r="G371" s="4"/>
      <c r="H371" s="4"/>
    </row>
    <row r="372">
      <c r="A372" s="6"/>
      <c r="B372" s="4"/>
      <c r="C372" s="4"/>
      <c r="D372" s="4"/>
      <c r="E372" s="4"/>
      <c r="F372" s="4"/>
      <c r="G372" s="4"/>
      <c r="H372" s="4"/>
    </row>
    <row r="373">
      <c r="A373" s="6"/>
      <c r="B373" s="4"/>
      <c r="C373" s="4"/>
      <c r="D373" s="4"/>
      <c r="E373" s="4"/>
      <c r="F373" s="4"/>
      <c r="G373" s="4"/>
      <c r="H373" s="4"/>
    </row>
    <row r="374">
      <c r="A374" s="6"/>
      <c r="B374" s="4"/>
      <c r="C374" s="4"/>
      <c r="D374" s="4"/>
      <c r="E374" s="4"/>
      <c r="F374" s="4"/>
      <c r="G374" s="4"/>
      <c r="H374" s="4"/>
    </row>
    <row r="375">
      <c r="A375" s="6"/>
      <c r="B375" s="4"/>
      <c r="C375" s="4"/>
      <c r="D375" s="4"/>
      <c r="E375" s="4"/>
      <c r="F375" s="4"/>
      <c r="G375" s="4"/>
      <c r="H375" s="4"/>
    </row>
    <row r="376">
      <c r="A376" s="6"/>
      <c r="B376" s="4"/>
      <c r="C376" s="4"/>
      <c r="D376" s="4"/>
      <c r="E376" s="4"/>
      <c r="F376" s="4"/>
      <c r="G376" s="4"/>
      <c r="H376" s="4"/>
    </row>
    <row r="377">
      <c r="A377" s="6"/>
      <c r="B377" s="4"/>
      <c r="C377" s="4"/>
      <c r="D377" s="4"/>
      <c r="E377" s="4"/>
      <c r="F377" s="4"/>
      <c r="G377" s="4"/>
      <c r="H377" s="4"/>
    </row>
    <row r="378">
      <c r="A378" s="6"/>
      <c r="B378" s="4"/>
      <c r="C378" s="4"/>
      <c r="D378" s="4"/>
      <c r="E378" s="4"/>
      <c r="F378" s="4"/>
      <c r="G378" s="4"/>
      <c r="H378" s="4"/>
    </row>
    <row r="379">
      <c r="A379" s="6"/>
      <c r="B379" s="4"/>
      <c r="C379" s="4"/>
      <c r="D379" s="4"/>
      <c r="E379" s="4"/>
      <c r="F379" s="4"/>
      <c r="G379" s="4"/>
      <c r="H379" s="4"/>
    </row>
    <row r="380">
      <c r="A380" s="6"/>
      <c r="B380" s="4"/>
      <c r="C380" s="4"/>
      <c r="D380" s="4"/>
      <c r="E380" s="4"/>
      <c r="F380" s="4"/>
      <c r="G380" s="4"/>
      <c r="H380" s="4"/>
    </row>
    <row r="381">
      <c r="A381" s="6"/>
      <c r="B381" s="4"/>
      <c r="C381" s="4"/>
      <c r="D381" s="4"/>
      <c r="E381" s="4"/>
      <c r="F381" s="4"/>
      <c r="G381" s="4"/>
      <c r="H381" s="4"/>
    </row>
    <row r="382">
      <c r="A382" s="6"/>
      <c r="B382" s="4"/>
      <c r="C382" s="4"/>
      <c r="D382" s="4"/>
      <c r="E382" s="4"/>
      <c r="F382" s="4"/>
      <c r="G382" s="4"/>
      <c r="H382" s="4"/>
    </row>
    <row r="383">
      <c r="A383" s="6"/>
      <c r="B383" s="4"/>
      <c r="C383" s="4"/>
      <c r="D383" s="4"/>
      <c r="E383" s="4"/>
      <c r="F383" s="4"/>
      <c r="G383" s="4"/>
      <c r="H383" s="4"/>
    </row>
    <row r="384">
      <c r="A384" s="6"/>
      <c r="B384" s="4"/>
      <c r="C384" s="4"/>
      <c r="D384" s="4"/>
      <c r="E384" s="4"/>
      <c r="F384" s="4"/>
      <c r="G384" s="4"/>
      <c r="H384" s="4"/>
    </row>
    <row r="385">
      <c r="A385" s="6"/>
      <c r="B385" s="4"/>
      <c r="C385" s="4"/>
      <c r="D385" s="4"/>
      <c r="E385" s="4"/>
      <c r="F385" s="4"/>
      <c r="G385" s="4"/>
      <c r="H385" s="4"/>
    </row>
    <row r="386">
      <c r="A386" s="6"/>
      <c r="B386" s="4"/>
      <c r="C386" s="4"/>
      <c r="D386" s="4"/>
      <c r="E386" s="4"/>
      <c r="F386" s="4"/>
      <c r="G386" s="4"/>
      <c r="H386" s="4"/>
    </row>
    <row r="387">
      <c r="A387" s="6"/>
      <c r="B387" s="4"/>
      <c r="C387" s="4"/>
      <c r="D387" s="4"/>
      <c r="E387" s="4"/>
      <c r="F387" s="4"/>
      <c r="G387" s="4"/>
      <c r="H387" s="4"/>
    </row>
    <row r="388">
      <c r="A388" s="6"/>
      <c r="B388" s="4"/>
      <c r="C388" s="4"/>
      <c r="D388" s="4"/>
      <c r="E388" s="4"/>
      <c r="F388" s="4"/>
      <c r="G388" s="4"/>
      <c r="H388" s="4"/>
    </row>
    <row r="389">
      <c r="A389" s="6"/>
      <c r="B389" s="4"/>
      <c r="C389" s="4"/>
      <c r="D389" s="4"/>
      <c r="E389" s="4"/>
      <c r="F389" s="4"/>
      <c r="G389" s="4"/>
      <c r="H389" s="4"/>
    </row>
    <row r="390">
      <c r="A390" s="6"/>
      <c r="B390" s="4"/>
      <c r="C390" s="4"/>
      <c r="D390" s="4"/>
      <c r="E390" s="4"/>
      <c r="F390" s="4"/>
      <c r="G390" s="4"/>
      <c r="H390" s="4"/>
    </row>
    <row r="391">
      <c r="A391" s="6"/>
      <c r="B391" s="4"/>
      <c r="C391" s="4"/>
      <c r="D391" s="4"/>
      <c r="E391" s="4"/>
      <c r="F391" s="4"/>
      <c r="G391" s="4"/>
      <c r="H391" s="4"/>
    </row>
    <row r="392">
      <c r="A392" s="6"/>
      <c r="B392" s="4"/>
      <c r="C392" s="4"/>
      <c r="D392" s="4"/>
      <c r="E392" s="4"/>
      <c r="F392" s="4"/>
      <c r="G392" s="4"/>
      <c r="H392" s="4"/>
    </row>
    <row r="393">
      <c r="A393" s="6"/>
      <c r="B393" s="4"/>
      <c r="C393" s="4"/>
      <c r="D393" s="4"/>
      <c r="E393" s="4"/>
      <c r="F393" s="4"/>
      <c r="G393" s="4"/>
      <c r="H393" s="4"/>
    </row>
    <row r="394">
      <c r="A394" s="6"/>
      <c r="B394" s="4"/>
      <c r="C394" s="4"/>
      <c r="D394" s="4"/>
      <c r="E394" s="4"/>
      <c r="F394" s="4"/>
      <c r="G394" s="4"/>
      <c r="H394" s="4"/>
    </row>
    <row r="395">
      <c r="A395" s="6"/>
      <c r="B395" s="4"/>
      <c r="C395" s="4"/>
      <c r="D395" s="4"/>
      <c r="E395" s="4"/>
      <c r="F395" s="4"/>
      <c r="G395" s="4"/>
      <c r="H395" s="4"/>
    </row>
    <row r="396">
      <c r="A396" s="6"/>
      <c r="B396" s="4"/>
      <c r="C396" s="4"/>
      <c r="D396" s="4"/>
      <c r="E396" s="4"/>
      <c r="F396" s="4"/>
      <c r="G396" s="4"/>
      <c r="H396" s="4"/>
    </row>
    <row r="397">
      <c r="A397" s="6"/>
      <c r="B397" s="4"/>
      <c r="C397" s="4"/>
      <c r="D397" s="4"/>
      <c r="E397" s="4"/>
      <c r="F397" s="4"/>
      <c r="G397" s="4"/>
      <c r="H397" s="4"/>
    </row>
    <row r="398">
      <c r="A398" s="6"/>
      <c r="B398" s="4"/>
      <c r="C398" s="4"/>
      <c r="D398" s="4"/>
      <c r="E398" s="4"/>
      <c r="F398" s="4"/>
      <c r="G398" s="4"/>
      <c r="H398" s="4"/>
    </row>
    <row r="399">
      <c r="A399" s="6"/>
      <c r="B399" s="4"/>
      <c r="C399" s="4"/>
      <c r="D399" s="4"/>
      <c r="E399" s="4"/>
      <c r="F399" s="4"/>
      <c r="G399" s="4"/>
      <c r="H399" s="4"/>
    </row>
    <row r="400">
      <c r="A400" s="6"/>
      <c r="B400" s="4"/>
      <c r="C400" s="4"/>
      <c r="D400" s="4"/>
      <c r="E400" s="4"/>
      <c r="F400" s="4"/>
      <c r="G400" s="4"/>
      <c r="H400" s="4"/>
    </row>
    <row r="401">
      <c r="A401" s="6"/>
      <c r="B401" s="4"/>
      <c r="C401" s="4"/>
      <c r="D401" s="4"/>
      <c r="E401" s="4"/>
      <c r="F401" s="4"/>
      <c r="G401" s="4"/>
      <c r="H401" s="4"/>
    </row>
    <row r="402">
      <c r="A402" s="6"/>
      <c r="B402" s="4"/>
      <c r="C402" s="4"/>
      <c r="D402" s="4"/>
      <c r="E402" s="4"/>
      <c r="F402" s="4"/>
      <c r="G402" s="4"/>
      <c r="H402" s="4"/>
    </row>
    <row r="403">
      <c r="A403" s="6"/>
      <c r="B403" s="4"/>
      <c r="C403" s="4"/>
      <c r="D403" s="4"/>
      <c r="E403" s="4"/>
      <c r="F403" s="4"/>
      <c r="G403" s="4"/>
      <c r="H403" s="4"/>
    </row>
    <row r="404">
      <c r="A404" s="6"/>
      <c r="B404" s="4"/>
      <c r="C404" s="4"/>
      <c r="D404" s="4"/>
      <c r="E404" s="4"/>
      <c r="F404" s="4"/>
      <c r="G404" s="4"/>
      <c r="H404" s="4"/>
    </row>
    <row r="405">
      <c r="A405" s="6"/>
      <c r="B405" s="4"/>
      <c r="C405" s="4"/>
      <c r="D405" s="4"/>
      <c r="E405" s="4"/>
      <c r="F405" s="4"/>
      <c r="G405" s="4"/>
      <c r="H405" s="4"/>
    </row>
    <row r="406">
      <c r="A406" s="6"/>
      <c r="B406" s="4"/>
      <c r="C406" s="4"/>
      <c r="D406" s="4"/>
      <c r="E406" s="4"/>
      <c r="F406" s="4"/>
      <c r="G406" s="4"/>
      <c r="H406" s="4"/>
    </row>
    <row r="407">
      <c r="A407" s="6"/>
      <c r="B407" s="4"/>
      <c r="C407" s="4"/>
      <c r="D407" s="4"/>
      <c r="E407" s="4"/>
      <c r="F407" s="4"/>
      <c r="G407" s="4"/>
      <c r="H407" s="4"/>
    </row>
    <row r="408">
      <c r="A408" s="6"/>
      <c r="B408" s="4"/>
      <c r="C408" s="4"/>
      <c r="D408" s="4"/>
      <c r="E408" s="4"/>
      <c r="F408" s="4"/>
      <c r="G408" s="4"/>
      <c r="H408" s="4"/>
    </row>
    <row r="409">
      <c r="A409" s="6"/>
      <c r="B409" s="4"/>
      <c r="C409" s="4"/>
      <c r="D409" s="4"/>
      <c r="E409" s="4"/>
      <c r="F409" s="4"/>
      <c r="G409" s="4"/>
      <c r="H409" s="4"/>
    </row>
    <row r="410">
      <c r="A410" s="6"/>
      <c r="B410" s="4"/>
      <c r="C410" s="4"/>
      <c r="D410" s="4"/>
      <c r="E410" s="4"/>
      <c r="F410" s="4"/>
      <c r="G410" s="4"/>
      <c r="H410" s="4"/>
    </row>
    <row r="411">
      <c r="A411" s="6"/>
      <c r="B411" s="4"/>
      <c r="C411" s="4"/>
      <c r="D411" s="4"/>
      <c r="E411" s="4"/>
      <c r="F411" s="4"/>
      <c r="G411" s="4"/>
      <c r="H411" s="4"/>
    </row>
    <row r="412">
      <c r="A412" s="6"/>
      <c r="B412" s="4"/>
      <c r="C412" s="4"/>
      <c r="D412" s="4"/>
      <c r="E412" s="4"/>
      <c r="F412" s="4"/>
      <c r="G412" s="4"/>
      <c r="H412" s="4"/>
    </row>
    <row r="413">
      <c r="A413" s="6"/>
      <c r="B413" s="4"/>
      <c r="C413" s="4"/>
      <c r="D413" s="4"/>
      <c r="E413" s="4"/>
      <c r="F413" s="4"/>
      <c r="G413" s="4"/>
      <c r="H413" s="4"/>
    </row>
    <row r="414">
      <c r="A414" s="6"/>
      <c r="B414" s="4"/>
      <c r="C414" s="4"/>
      <c r="D414" s="4"/>
      <c r="E414" s="4"/>
      <c r="F414" s="4"/>
      <c r="G414" s="4"/>
      <c r="H414" s="4"/>
    </row>
    <row r="415">
      <c r="A415" s="6"/>
      <c r="B415" s="4"/>
      <c r="C415" s="4"/>
      <c r="D415" s="4"/>
      <c r="E415" s="4"/>
      <c r="F415" s="4"/>
      <c r="G415" s="4"/>
      <c r="H415" s="4"/>
    </row>
    <row r="416">
      <c r="A416" s="6"/>
      <c r="B416" s="4"/>
      <c r="C416" s="4"/>
      <c r="D416" s="4"/>
      <c r="E416" s="4"/>
      <c r="F416" s="4"/>
      <c r="G416" s="4"/>
      <c r="H416" s="4"/>
    </row>
    <row r="417">
      <c r="A417" s="6"/>
      <c r="B417" s="4"/>
      <c r="C417" s="4"/>
      <c r="D417" s="4"/>
      <c r="E417" s="4"/>
      <c r="F417" s="4"/>
      <c r="G417" s="4"/>
      <c r="H417" s="4"/>
    </row>
    <row r="418">
      <c r="A418" s="6"/>
      <c r="B418" s="4"/>
      <c r="C418" s="4"/>
      <c r="D418" s="4"/>
      <c r="E418" s="4"/>
      <c r="F418" s="4"/>
      <c r="G418" s="4"/>
      <c r="H418" s="4"/>
    </row>
    <row r="419">
      <c r="A419" s="6"/>
      <c r="B419" s="4"/>
      <c r="C419" s="4"/>
      <c r="D419" s="4"/>
      <c r="E419" s="4"/>
      <c r="F419" s="4"/>
      <c r="G419" s="4"/>
      <c r="H419" s="4"/>
    </row>
    <row r="420">
      <c r="A420" s="6"/>
      <c r="B420" s="4"/>
      <c r="C420" s="4"/>
      <c r="D420" s="4"/>
      <c r="E420" s="4"/>
      <c r="F420" s="4"/>
      <c r="G420" s="4"/>
      <c r="H420" s="4"/>
    </row>
    <row r="421">
      <c r="A421" s="6"/>
      <c r="B421" s="4"/>
      <c r="C421" s="4"/>
      <c r="D421" s="4"/>
      <c r="E421" s="4"/>
      <c r="F421" s="4"/>
      <c r="G421" s="4"/>
      <c r="H421" s="4"/>
    </row>
    <row r="422">
      <c r="A422" s="6"/>
      <c r="B422" s="4"/>
      <c r="C422" s="4"/>
      <c r="D422" s="4"/>
      <c r="E422" s="4"/>
      <c r="F422" s="4"/>
      <c r="G422" s="4"/>
      <c r="H422" s="4"/>
    </row>
    <row r="423">
      <c r="A423" s="6"/>
      <c r="B423" s="4"/>
      <c r="C423" s="4"/>
      <c r="D423" s="4"/>
      <c r="E423" s="4"/>
      <c r="F423" s="4"/>
      <c r="G423" s="4"/>
      <c r="H423" s="4"/>
    </row>
    <row r="424">
      <c r="A424" s="6"/>
      <c r="B424" s="4"/>
      <c r="C424" s="4"/>
      <c r="D424" s="4"/>
      <c r="E424" s="4"/>
      <c r="F424" s="4"/>
      <c r="G424" s="4"/>
      <c r="H424" s="4"/>
    </row>
    <row r="425">
      <c r="A425" s="6"/>
      <c r="B425" s="4"/>
      <c r="C425" s="4"/>
      <c r="D425" s="4"/>
      <c r="E425" s="4"/>
      <c r="F425" s="4"/>
      <c r="G425" s="4"/>
      <c r="H425" s="4"/>
    </row>
    <row r="426">
      <c r="A426" s="6"/>
      <c r="B426" s="4"/>
      <c r="C426" s="4"/>
      <c r="D426" s="4"/>
      <c r="E426" s="4"/>
      <c r="F426" s="4"/>
      <c r="G426" s="4"/>
      <c r="H426" s="4"/>
    </row>
    <row r="427">
      <c r="A427" s="6"/>
      <c r="B427" s="4"/>
      <c r="C427" s="4"/>
      <c r="D427" s="4"/>
      <c r="E427" s="4"/>
      <c r="F427" s="4"/>
      <c r="G427" s="4"/>
      <c r="H427" s="4"/>
    </row>
    <row r="428">
      <c r="A428" s="6"/>
      <c r="B428" s="4"/>
      <c r="C428" s="4"/>
      <c r="D428" s="4"/>
      <c r="E428" s="4"/>
      <c r="F428" s="4"/>
      <c r="G428" s="4"/>
      <c r="H428" s="4"/>
    </row>
    <row r="429">
      <c r="A429" s="6"/>
      <c r="B429" s="4"/>
      <c r="C429" s="4"/>
      <c r="D429" s="4"/>
      <c r="E429" s="4"/>
      <c r="F429" s="4"/>
      <c r="G429" s="4"/>
      <c r="H429" s="4"/>
    </row>
    <row r="430">
      <c r="A430" s="6"/>
      <c r="B430" s="4"/>
      <c r="C430" s="4"/>
      <c r="D430" s="4"/>
      <c r="E430" s="4"/>
      <c r="F430" s="4"/>
      <c r="G430" s="4"/>
      <c r="H430" s="4"/>
    </row>
    <row r="431">
      <c r="A431" s="6"/>
      <c r="B431" s="4"/>
      <c r="C431" s="4"/>
      <c r="D431" s="4"/>
      <c r="E431" s="4"/>
      <c r="F431" s="4"/>
      <c r="G431" s="4"/>
      <c r="H431" s="4"/>
    </row>
    <row r="432">
      <c r="A432" s="6"/>
      <c r="B432" s="4"/>
      <c r="C432" s="4"/>
      <c r="D432" s="4"/>
      <c r="E432" s="4"/>
      <c r="F432" s="4"/>
      <c r="G432" s="4"/>
      <c r="H432" s="4"/>
    </row>
    <row r="433">
      <c r="A433" s="6"/>
      <c r="B433" s="4"/>
      <c r="C433" s="4"/>
      <c r="D433" s="4"/>
      <c r="E433" s="4"/>
      <c r="F433" s="4"/>
      <c r="G433" s="4"/>
      <c r="H433" s="4"/>
    </row>
    <row r="434">
      <c r="A434" s="6"/>
      <c r="B434" s="4"/>
      <c r="C434" s="4"/>
      <c r="D434" s="4"/>
      <c r="E434" s="4"/>
      <c r="F434" s="4"/>
      <c r="G434" s="4"/>
      <c r="H434" s="4"/>
    </row>
    <row r="435">
      <c r="A435" s="6"/>
      <c r="B435" s="4"/>
      <c r="C435" s="4"/>
      <c r="D435" s="4"/>
      <c r="E435" s="4"/>
      <c r="F435" s="4"/>
      <c r="G435" s="4"/>
      <c r="H435" s="4"/>
    </row>
    <row r="436">
      <c r="A436" s="6"/>
      <c r="B436" s="4"/>
      <c r="C436" s="4"/>
      <c r="D436" s="4"/>
      <c r="E436" s="4"/>
      <c r="F436" s="4"/>
      <c r="G436" s="4"/>
      <c r="H436" s="4"/>
    </row>
    <row r="437">
      <c r="A437" s="6"/>
      <c r="B437" s="4"/>
      <c r="C437" s="4"/>
      <c r="D437" s="4"/>
      <c r="E437" s="4"/>
      <c r="F437" s="4"/>
      <c r="G437" s="4"/>
      <c r="H437" s="4"/>
    </row>
    <row r="438">
      <c r="A438" s="6"/>
      <c r="B438" s="4"/>
      <c r="C438" s="4"/>
      <c r="D438" s="4"/>
      <c r="E438" s="4"/>
      <c r="F438" s="4"/>
      <c r="G438" s="4"/>
      <c r="H438" s="4"/>
    </row>
    <row r="439">
      <c r="A439" s="6"/>
      <c r="B439" s="4"/>
      <c r="C439" s="4"/>
      <c r="D439" s="4"/>
      <c r="E439" s="4"/>
      <c r="F439" s="4"/>
      <c r="G439" s="4"/>
      <c r="H439" s="4"/>
    </row>
    <row r="440">
      <c r="A440" s="6"/>
      <c r="B440" s="4"/>
      <c r="C440" s="4"/>
      <c r="D440" s="4"/>
      <c r="E440" s="4"/>
      <c r="F440" s="4"/>
      <c r="G440" s="4"/>
      <c r="H440" s="4"/>
    </row>
    <row r="441">
      <c r="A441" s="6"/>
      <c r="B441" s="4"/>
      <c r="C441" s="4"/>
      <c r="D441" s="4"/>
      <c r="E441" s="4"/>
      <c r="F441" s="4"/>
      <c r="G441" s="4"/>
      <c r="H441" s="4"/>
    </row>
    <row r="442">
      <c r="A442" s="6"/>
      <c r="B442" s="4"/>
      <c r="C442" s="4"/>
      <c r="D442" s="4"/>
      <c r="E442" s="4"/>
      <c r="F442" s="4"/>
      <c r="G442" s="4"/>
      <c r="H442" s="4"/>
    </row>
    <row r="443">
      <c r="A443" s="6"/>
      <c r="B443" s="4"/>
      <c r="C443" s="4"/>
      <c r="D443" s="4"/>
      <c r="E443" s="4"/>
      <c r="F443" s="4"/>
      <c r="G443" s="4"/>
      <c r="H443" s="4"/>
    </row>
    <row r="444">
      <c r="A444" s="6"/>
      <c r="B444" s="4"/>
      <c r="C444" s="4"/>
      <c r="D444" s="4"/>
      <c r="E444" s="4"/>
      <c r="F444" s="4"/>
      <c r="G444" s="4"/>
      <c r="H444" s="4"/>
    </row>
    <row r="445">
      <c r="A445" s="6"/>
      <c r="B445" s="4"/>
      <c r="C445" s="4"/>
      <c r="D445" s="4"/>
      <c r="E445" s="4"/>
      <c r="F445" s="4"/>
      <c r="G445" s="4"/>
      <c r="H445" s="4"/>
    </row>
    <row r="446">
      <c r="A446" s="6"/>
      <c r="B446" s="4"/>
      <c r="C446" s="4"/>
      <c r="D446" s="4"/>
      <c r="E446" s="4"/>
      <c r="F446" s="4"/>
      <c r="G446" s="4"/>
      <c r="H446" s="4"/>
    </row>
    <row r="447">
      <c r="A447" s="6"/>
      <c r="B447" s="4"/>
      <c r="C447" s="4"/>
      <c r="D447" s="4"/>
      <c r="E447" s="4"/>
      <c r="F447" s="4"/>
      <c r="G447" s="4"/>
      <c r="H447" s="4"/>
    </row>
    <row r="448">
      <c r="A448" s="6"/>
      <c r="B448" s="4"/>
      <c r="C448" s="4"/>
      <c r="D448" s="4"/>
      <c r="E448" s="4"/>
      <c r="F448" s="4"/>
      <c r="G448" s="4"/>
      <c r="H448" s="4"/>
    </row>
    <row r="449">
      <c r="A449" s="6"/>
      <c r="B449" s="4"/>
      <c r="C449" s="4"/>
      <c r="D449" s="4"/>
      <c r="E449" s="4"/>
      <c r="F449" s="4"/>
      <c r="G449" s="4"/>
      <c r="H449" s="4"/>
    </row>
    <row r="450">
      <c r="A450" s="6"/>
      <c r="B450" s="4"/>
      <c r="C450" s="4"/>
      <c r="D450" s="4"/>
      <c r="E450" s="4"/>
      <c r="F450" s="4"/>
      <c r="G450" s="4"/>
      <c r="H450" s="4"/>
    </row>
    <row r="451">
      <c r="A451" s="6"/>
      <c r="B451" s="4"/>
      <c r="C451" s="4"/>
      <c r="D451" s="4"/>
      <c r="E451" s="4"/>
      <c r="F451" s="4"/>
      <c r="G451" s="4"/>
      <c r="H451" s="4"/>
    </row>
    <row r="452">
      <c r="A452" s="6"/>
      <c r="B452" s="4"/>
      <c r="C452" s="4"/>
      <c r="D452" s="4"/>
      <c r="E452" s="4"/>
      <c r="F452" s="4"/>
      <c r="G452" s="4"/>
      <c r="H452" s="4"/>
    </row>
    <row r="453">
      <c r="A453" s="6"/>
      <c r="B453" s="4"/>
      <c r="C453" s="4"/>
      <c r="D453" s="4"/>
      <c r="E453" s="4"/>
      <c r="F453" s="4"/>
      <c r="G453" s="4"/>
      <c r="H453" s="4"/>
    </row>
    <row r="454">
      <c r="A454" s="6"/>
      <c r="B454" s="4"/>
      <c r="C454" s="4"/>
      <c r="D454" s="4"/>
      <c r="E454" s="4"/>
      <c r="F454" s="4"/>
      <c r="G454" s="4"/>
      <c r="H454" s="4"/>
    </row>
    <row r="455">
      <c r="A455" s="6"/>
      <c r="B455" s="4"/>
      <c r="C455" s="4"/>
      <c r="D455" s="4"/>
      <c r="E455" s="4"/>
      <c r="F455" s="4"/>
      <c r="G455" s="4"/>
      <c r="H455" s="4"/>
    </row>
    <row r="456">
      <c r="A456" s="6"/>
      <c r="B456" s="4"/>
      <c r="C456" s="4"/>
      <c r="D456" s="4"/>
      <c r="E456" s="4"/>
      <c r="F456" s="4"/>
      <c r="G456" s="4"/>
      <c r="H456" s="4"/>
    </row>
    <row r="457">
      <c r="A457" s="6"/>
      <c r="B457" s="4"/>
      <c r="C457" s="4"/>
      <c r="D457" s="4"/>
      <c r="E457" s="4"/>
      <c r="F457" s="4"/>
      <c r="G457" s="4"/>
      <c r="H457" s="4"/>
    </row>
    <row r="458">
      <c r="A458" s="6"/>
      <c r="B458" s="4"/>
      <c r="C458" s="4"/>
      <c r="D458" s="4"/>
      <c r="E458" s="4"/>
      <c r="F458" s="4"/>
      <c r="G458" s="4"/>
      <c r="H458" s="4"/>
    </row>
    <row r="459">
      <c r="A459" s="6"/>
      <c r="B459" s="4"/>
      <c r="C459" s="4"/>
      <c r="D459" s="4"/>
      <c r="E459" s="4"/>
      <c r="F459" s="4"/>
      <c r="G459" s="4"/>
      <c r="H459" s="4"/>
    </row>
    <row r="460">
      <c r="A460" s="6"/>
      <c r="B460" s="4"/>
      <c r="C460" s="4"/>
      <c r="D460" s="4"/>
      <c r="E460" s="4"/>
      <c r="F460" s="4"/>
      <c r="G460" s="4"/>
      <c r="H460" s="4"/>
    </row>
    <row r="461">
      <c r="A461" s="6"/>
      <c r="B461" s="4"/>
      <c r="C461" s="4"/>
      <c r="D461" s="4"/>
      <c r="E461" s="4"/>
      <c r="F461" s="4"/>
      <c r="G461" s="4"/>
      <c r="H461" s="4"/>
    </row>
    <row r="462">
      <c r="A462" s="6"/>
      <c r="B462" s="4"/>
      <c r="C462" s="4"/>
      <c r="D462" s="4"/>
      <c r="E462" s="4"/>
      <c r="F462" s="4"/>
      <c r="G462" s="4"/>
      <c r="H462" s="4"/>
    </row>
    <row r="463">
      <c r="A463" s="6"/>
      <c r="B463" s="4"/>
      <c r="C463" s="4"/>
      <c r="D463" s="4"/>
      <c r="E463" s="4"/>
      <c r="F463" s="4"/>
      <c r="G463" s="4"/>
      <c r="H463" s="4"/>
    </row>
    <row r="464">
      <c r="A464" s="6"/>
      <c r="B464" s="4"/>
      <c r="C464" s="4"/>
      <c r="D464" s="4"/>
      <c r="E464" s="4"/>
      <c r="F464" s="4"/>
      <c r="G464" s="4"/>
      <c r="H464" s="4"/>
    </row>
    <row r="465">
      <c r="A465" s="6"/>
      <c r="B465" s="4"/>
      <c r="C465" s="4"/>
      <c r="D465" s="4"/>
      <c r="E465" s="4"/>
      <c r="F465" s="4"/>
      <c r="G465" s="4"/>
      <c r="H465" s="4"/>
    </row>
    <row r="466">
      <c r="A466" s="6"/>
      <c r="B466" s="4"/>
      <c r="C466" s="4"/>
      <c r="D466" s="4"/>
      <c r="E466" s="4"/>
      <c r="F466" s="4"/>
      <c r="G466" s="4"/>
      <c r="H466" s="4"/>
    </row>
    <row r="467">
      <c r="A467" s="6"/>
      <c r="B467" s="4"/>
      <c r="C467" s="4"/>
      <c r="D467" s="4"/>
      <c r="E467" s="4"/>
      <c r="F467" s="4"/>
      <c r="G467" s="4"/>
      <c r="H467" s="4"/>
    </row>
    <row r="468">
      <c r="A468" s="6"/>
      <c r="B468" s="4"/>
      <c r="C468" s="4"/>
      <c r="D468" s="4"/>
      <c r="E468" s="4"/>
      <c r="F468" s="4"/>
      <c r="G468" s="4"/>
      <c r="H468" s="4"/>
    </row>
    <row r="469">
      <c r="A469" s="6"/>
      <c r="B469" s="4"/>
      <c r="C469" s="4"/>
      <c r="D469" s="4"/>
      <c r="E469" s="4"/>
      <c r="F469" s="4"/>
      <c r="G469" s="4"/>
      <c r="H469" s="4"/>
    </row>
    <row r="470">
      <c r="A470" s="6"/>
      <c r="B470" s="4"/>
      <c r="C470" s="4"/>
      <c r="D470" s="4"/>
      <c r="E470" s="4"/>
      <c r="F470" s="4"/>
      <c r="G470" s="4"/>
      <c r="H470" s="4"/>
    </row>
    <row r="471">
      <c r="A471" s="6"/>
      <c r="B471" s="4"/>
      <c r="C471" s="4"/>
      <c r="D471" s="4"/>
      <c r="E471" s="4"/>
      <c r="F471" s="4"/>
      <c r="G471" s="4"/>
      <c r="H471" s="4"/>
    </row>
    <row r="472">
      <c r="A472" s="6"/>
      <c r="B472" s="4"/>
      <c r="C472" s="4"/>
      <c r="D472" s="4"/>
      <c r="E472" s="4"/>
      <c r="F472" s="4"/>
      <c r="G472" s="4"/>
      <c r="H472" s="4"/>
    </row>
    <row r="473">
      <c r="A473" s="6"/>
      <c r="B473" s="4"/>
      <c r="C473" s="4"/>
      <c r="D473" s="4"/>
      <c r="E473" s="4"/>
      <c r="F473" s="4"/>
      <c r="G473" s="4"/>
      <c r="H473" s="4"/>
    </row>
    <row r="474">
      <c r="A474" s="6"/>
      <c r="B474" s="4"/>
      <c r="C474" s="4"/>
      <c r="D474" s="4"/>
      <c r="E474" s="4"/>
      <c r="F474" s="4"/>
      <c r="G474" s="4"/>
      <c r="H474" s="4"/>
    </row>
    <row r="475">
      <c r="A475" s="6"/>
      <c r="B475" s="4"/>
      <c r="C475" s="4"/>
      <c r="D475" s="4"/>
      <c r="E475" s="4"/>
      <c r="F475" s="4"/>
      <c r="G475" s="4"/>
      <c r="H475" s="4"/>
    </row>
    <row r="476">
      <c r="A476" s="6"/>
      <c r="B476" s="4"/>
      <c r="C476" s="4"/>
      <c r="D476" s="4"/>
      <c r="E476" s="4"/>
      <c r="F476" s="4"/>
      <c r="G476" s="4"/>
      <c r="H476" s="4"/>
    </row>
    <row r="477">
      <c r="A477" s="6"/>
      <c r="B477" s="4"/>
      <c r="C477" s="4"/>
      <c r="D477" s="4"/>
      <c r="E477" s="4"/>
      <c r="F477" s="4"/>
      <c r="G477" s="4"/>
      <c r="H477" s="4"/>
    </row>
    <row r="478">
      <c r="A478" s="6"/>
      <c r="B478" s="4"/>
      <c r="C478" s="4"/>
      <c r="D478" s="4"/>
      <c r="E478" s="4"/>
      <c r="F478" s="4"/>
      <c r="G478" s="4"/>
      <c r="H478" s="4"/>
    </row>
    <row r="479">
      <c r="A479" s="6"/>
      <c r="B479" s="4"/>
      <c r="C479" s="4"/>
      <c r="D479" s="4"/>
      <c r="E479" s="4"/>
      <c r="F479" s="4"/>
      <c r="G479" s="4"/>
      <c r="H479" s="4"/>
    </row>
    <row r="480">
      <c r="A480" s="6"/>
      <c r="B480" s="4"/>
      <c r="C480" s="4"/>
      <c r="D480" s="4"/>
      <c r="E480" s="4"/>
      <c r="F480" s="4"/>
      <c r="G480" s="4"/>
      <c r="H480" s="4"/>
    </row>
    <row r="481">
      <c r="A481" s="6"/>
      <c r="B481" s="4"/>
      <c r="C481" s="4"/>
      <c r="D481" s="4"/>
      <c r="E481" s="4"/>
      <c r="F481" s="4"/>
      <c r="G481" s="4"/>
      <c r="H481" s="4"/>
    </row>
    <row r="482">
      <c r="A482" s="6"/>
      <c r="B482" s="4"/>
      <c r="C482" s="4"/>
      <c r="D482" s="4"/>
      <c r="E482" s="4"/>
      <c r="F482" s="4"/>
      <c r="G482" s="4"/>
      <c r="H482" s="4"/>
    </row>
    <row r="483">
      <c r="A483" s="6"/>
      <c r="B483" s="4"/>
      <c r="C483" s="4"/>
      <c r="D483" s="4"/>
      <c r="E483" s="4"/>
      <c r="F483" s="4"/>
      <c r="G483" s="4"/>
      <c r="H483" s="4"/>
    </row>
    <row r="484">
      <c r="A484" s="6"/>
      <c r="B484" s="4"/>
      <c r="C484" s="4"/>
      <c r="D484" s="4"/>
      <c r="E484" s="4"/>
      <c r="F484" s="4"/>
      <c r="G484" s="4"/>
      <c r="H484" s="4"/>
    </row>
    <row r="485">
      <c r="A485" s="6"/>
      <c r="B485" s="4"/>
      <c r="C485" s="4"/>
      <c r="D485" s="4"/>
      <c r="E485" s="4"/>
      <c r="F485" s="4"/>
      <c r="G485" s="4"/>
      <c r="H485" s="4"/>
    </row>
    <row r="486">
      <c r="A486" s="6"/>
      <c r="B486" s="4"/>
      <c r="C486" s="4"/>
      <c r="D486" s="4"/>
      <c r="E486" s="4"/>
      <c r="F486" s="4"/>
      <c r="G486" s="4"/>
      <c r="H486" s="4"/>
    </row>
    <row r="487">
      <c r="A487" s="6"/>
      <c r="B487" s="4"/>
      <c r="C487" s="4"/>
      <c r="D487" s="4"/>
      <c r="E487" s="4"/>
      <c r="F487" s="4"/>
      <c r="G487" s="4"/>
      <c r="H487" s="4"/>
    </row>
    <row r="488">
      <c r="A488" s="6"/>
      <c r="B488" s="4"/>
      <c r="C488" s="4"/>
      <c r="D488" s="4"/>
      <c r="E488" s="4"/>
      <c r="F488" s="4"/>
      <c r="G488" s="4"/>
      <c r="H488" s="4"/>
    </row>
    <row r="489">
      <c r="A489" s="6"/>
      <c r="B489" s="4"/>
      <c r="C489" s="4"/>
      <c r="D489" s="4"/>
      <c r="E489" s="4"/>
      <c r="F489" s="4"/>
      <c r="G489" s="4"/>
      <c r="H489" s="4"/>
    </row>
    <row r="490">
      <c r="A490" s="6"/>
      <c r="B490" s="4"/>
      <c r="C490" s="4"/>
      <c r="D490" s="4"/>
      <c r="E490" s="4"/>
      <c r="F490" s="4"/>
      <c r="G490" s="4"/>
      <c r="H490" s="4"/>
    </row>
    <row r="491">
      <c r="A491" s="6"/>
      <c r="B491" s="4"/>
      <c r="C491" s="4"/>
      <c r="D491" s="4"/>
      <c r="E491" s="4"/>
      <c r="F491" s="4"/>
      <c r="G491" s="4"/>
      <c r="H491" s="4"/>
    </row>
    <row r="492">
      <c r="A492" s="6"/>
      <c r="B492" s="4"/>
      <c r="C492" s="4"/>
      <c r="D492" s="4"/>
      <c r="E492" s="4"/>
      <c r="F492" s="4"/>
      <c r="G492" s="4"/>
      <c r="H492" s="4"/>
    </row>
    <row r="493">
      <c r="A493" s="6"/>
      <c r="B493" s="4"/>
      <c r="C493" s="4"/>
      <c r="D493" s="4"/>
      <c r="E493" s="4"/>
      <c r="F493" s="4"/>
      <c r="G493" s="4"/>
      <c r="H493" s="4"/>
    </row>
    <row r="494">
      <c r="A494" s="6"/>
      <c r="B494" s="4"/>
      <c r="C494" s="4"/>
      <c r="D494" s="4"/>
      <c r="E494" s="4"/>
      <c r="F494" s="4"/>
      <c r="G494" s="4"/>
      <c r="H494" s="4"/>
    </row>
    <row r="495">
      <c r="A495" s="6"/>
      <c r="B495" s="4"/>
      <c r="C495" s="4"/>
      <c r="D495" s="4"/>
      <c r="E495" s="4"/>
      <c r="F495" s="4"/>
      <c r="G495" s="4"/>
      <c r="H495" s="4"/>
    </row>
    <row r="496">
      <c r="A496" s="6"/>
      <c r="B496" s="4"/>
      <c r="C496" s="4"/>
      <c r="D496" s="4"/>
      <c r="E496" s="4"/>
      <c r="F496" s="4"/>
      <c r="G496" s="4"/>
      <c r="H496" s="4"/>
    </row>
    <row r="497">
      <c r="A497" s="6"/>
      <c r="B497" s="4"/>
      <c r="C497" s="4"/>
      <c r="D497" s="4"/>
      <c r="E497" s="4"/>
      <c r="F497" s="4"/>
      <c r="G497" s="4"/>
      <c r="H497" s="4"/>
    </row>
    <row r="498">
      <c r="A498" s="6"/>
      <c r="B498" s="4"/>
      <c r="C498" s="4"/>
      <c r="D498" s="4"/>
      <c r="E498" s="4"/>
      <c r="F498" s="4"/>
      <c r="G498" s="4"/>
      <c r="H498" s="4"/>
    </row>
    <row r="499">
      <c r="A499" s="6"/>
      <c r="B499" s="4"/>
      <c r="C499" s="4"/>
      <c r="D499" s="4"/>
      <c r="E499" s="4"/>
      <c r="F499" s="4"/>
      <c r="G499" s="4"/>
      <c r="H499" s="4"/>
    </row>
    <row r="500">
      <c r="A500" s="6"/>
      <c r="B500" s="4"/>
      <c r="C500" s="4"/>
      <c r="D500" s="4"/>
      <c r="E500" s="4"/>
      <c r="F500" s="4"/>
      <c r="G500" s="4"/>
      <c r="H500" s="4"/>
    </row>
    <row r="501">
      <c r="A501" s="6"/>
      <c r="B501" s="4"/>
      <c r="C501" s="4"/>
      <c r="D501" s="4"/>
      <c r="E501" s="4"/>
      <c r="F501" s="4"/>
      <c r="G501" s="4"/>
      <c r="H501" s="4"/>
    </row>
    <row r="502">
      <c r="A502" s="6"/>
      <c r="B502" s="4"/>
      <c r="C502" s="4"/>
      <c r="D502" s="4"/>
      <c r="E502" s="4"/>
      <c r="F502" s="4"/>
      <c r="G502" s="4"/>
      <c r="H502" s="4"/>
    </row>
    <row r="503">
      <c r="A503" s="6"/>
      <c r="B503" s="4"/>
      <c r="C503" s="4"/>
      <c r="D503" s="4"/>
      <c r="E503" s="4"/>
      <c r="F503" s="4"/>
      <c r="G503" s="4"/>
      <c r="H503" s="4"/>
    </row>
    <row r="504">
      <c r="A504" s="6"/>
      <c r="B504" s="4"/>
      <c r="C504" s="4"/>
      <c r="D504" s="4"/>
      <c r="E504" s="4"/>
      <c r="F504" s="4"/>
      <c r="G504" s="4"/>
      <c r="H504" s="4"/>
    </row>
    <row r="505">
      <c r="A505" s="6"/>
      <c r="B505" s="4"/>
      <c r="C505" s="4"/>
      <c r="D505" s="4"/>
      <c r="E505" s="4"/>
      <c r="F505" s="4"/>
      <c r="G505" s="4"/>
      <c r="H505" s="4"/>
    </row>
    <row r="506">
      <c r="A506" s="6"/>
      <c r="B506" s="4"/>
      <c r="C506" s="4"/>
      <c r="D506" s="4"/>
      <c r="E506" s="4"/>
      <c r="F506" s="4"/>
      <c r="G506" s="4"/>
      <c r="H506" s="4"/>
    </row>
    <row r="507">
      <c r="A507" s="6"/>
      <c r="B507" s="4"/>
      <c r="C507" s="4"/>
      <c r="D507" s="4"/>
      <c r="E507" s="4"/>
      <c r="F507" s="4"/>
      <c r="G507" s="4"/>
      <c r="H507" s="4"/>
    </row>
    <row r="508">
      <c r="A508" s="6"/>
      <c r="B508" s="4"/>
      <c r="C508" s="4"/>
      <c r="D508" s="4"/>
      <c r="E508" s="4"/>
      <c r="F508" s="4"/>
      <c r="G508" s="4"/>
      <c r="H508" s="4"/>
    </row>
    <row r="509">
      <c r="A509" s="6"/>
      <c r="B509" s="4"/>
      <c r="C509" s="4"/>
      <c r="D509" s="4"/>
      <c r="E509" s="4"/>
      <c r="F509" s="4"/>
      <c r="G509" s="4"/>
      <c r="H509" s="4"/>
    </row>
    <row r="510">
      <c r="A510" s="6"/>
      <c r="B510" s="4"/>
      <c r="C510" s="4"/>
      <c r="D510" s="4"/>
      <c r="E510" s="4"/>
      <c r="F510" s="4"/>
      <c r="G510" s="4"/>
      <c r="H510" s="4"/>
    </row>
    <row r="511">
      <c r="A511" s="6"/>
      <c r="B511" s="4"/>
      <c r="C511" s="4"/>
      <c r="D511" s="4"/>
      <c r="E511" s="4"/>
      <c r="F511" s="4"/>
      <c r="G511" s="4"/>
      <c r="H511" s="4"/>
    </row>
    <row r="512">
      <c r="A512" s="6"/>
      <c r="B512" s="4"/>
      <c r="C512" s="4"/>
      <c r="D512" s="4"/>
      <c r="E512" s="4"/>
      <c r="F512" s="4"/>
      <c r="G512" s="4"/>
      <c r="H512" s="4"/>
    </row>
    <row r="513">
      <c r="A513" s="6"/>
      <c r="B513" s="4"/>
      <c r="C513" s="4"/>
      <c r="D513" s="4"/>
      <c r="E513" s="4"/>
      <c r="F513" s="4"/>
      <c r="G513" s="4"/>
      <c r="H513" s="4"/>
    </row>
    <row r="514">
      <c r="A514" s="6"/>
      <c r="B514" s="4"/>
      <c r="C514" s="4"/>
      <c r="D514" s="4"/>
      <c r="E514" s="4"/>
      <c r="F514" s="4"/>
      <c r="G514" s="4"/>
      <c r="H514" s="4"/>
    </row>
    <row r="515">
      <c r="A515" s="6"/>
      <c r="B515" s="4"/>
      <c r="C515" s="4"/>
      <c r="D515" s="4"/>
      <c r="E515" s="4"/>
      <c r="F515" s="4"/>
      <c r="G515" s="4"/>
      <c r="H515" s="4"/>
    </row>
    <row r="516">
      <c r="A516" s="6"/>
      <c r="B516" s="4"/>
      <c r="C516" s="4"/>
      <c r="D516" s="4"/>
      <c r="E516" s="4"/>
      <c r="F516" s="4"/>
      <c r="G516" s="4"/>
      <c r="H516" s="4"/>
    </row>
    <row r="517">
      <c r="A517" s="6"/>
      <c r="B517" s="4"/>
      <c r="C517" s="4"/>
      <c r="D517" s="4"/>
      <c r="E517" s="4"/>
      <c r="F517" s="4"/>
      <c r="G517" s="4"/>
      <c r="H517" s="4"/>
    </row>
    <row r="518">
      <c r="A518" s="6"/>
      <c r="B518" s="4"/>
      <c r="C518" s="4"/>
      <c r="D518" s="4"/>
      <c r="E518" s="4"/>
      <c r="F518" s="4"/>
      <c r="G518" s="4"/>
      <c r="H518" s="4"/>
    </row>
    <row r="519">
      <c r="A519" s="6"/>
      <c r="B519" s="4"/>
      <c r="C519" s="4"/>
      <c r="D519" s="4"/>
      <c r="E519" s="4"/>
      <c r="F519" s="4"/>
      <c r="G519" s="4"/>
      <c r="H519" s="4"/>
    </row>
    <row r="520">
      <c r="A520" s="6"/>
      <c r="B520" s="4"/>
      <c r="C520" s="4"/>
      <c r="D520" s="4"/>
      <c r="E520" s="4"/>
      <c r="F520" s="4"/>
      <c r="G520" s="4"/>
      <c r="H520" s="4"/>
    </row>
    <row r="521">
      <c r="A521" s="6"/>
      <c r="B521" s="4"/>
      <c r="C521" s="4"/>
      <c r="D521" s="4"/>
      <c r="E521" s="4"/>
      <c r="F521" s="4"/>
      <c r="G521" s="4"/>
      <c r="H521" s="4"/>
    </row>
    <row r="522">
      <c r="A522" s="6"/>
      <c r="B522" s="4"/>
      <c r="C522" s="4"/>
      <c r="D522" s="4"/>
      <c r="E522" s="4"/>
      <c r="F522" s="4"/>
      <c r="G522" s="4"/>
      <c r="H522" s="4"/>
    </row>
    <row r="523">
      <c r="A523" s="6"/>
      <c r="B523" s="4"/>
      <c r="C523" s="4"/>
      <c r="D523" s="4"/>
      <c r="E523" s="4"/>
      <c r="F523" s="4"/>
      <c r="G523" s="4"/>
      <c r="H523" s="4"/>
    </row>
    <row r="524">
      <c r="A524" s="6"/>
      <c r="B524" s="4"/>
      <c r="C524" s="4"/>
      <c r="D524" s="4"/>
      <c r="E524" s="4"/>
      <c r="F524" s="4"/>
      <c r="G524" s="4"/>
      <c r="H524" s="4"/>
    </row>
    <row r="525">
      <c r="A525" s="6"/>
      <c r="B525" s="4"/>
      <c r="C525" s="4"/>
      <c r="D525" s="4"/>
      <c r="E525" s="4"/>
      <c r="F525" s="4"/>
      <c r="G525" s="4"/>
      <c r="H525" s="4"/>
    </row>
    <row r="526">
      <c r="A526" s="6"/>
      <c r="B526" s="4"/>
      <c r="C526" s="4"/>
      <c r="D526" s="4"/>
      <c r="E526" s="4"/>
      <c r="F526" s="4"/>
      <c r="G526" s="4"/>
      <c r="H526" s="4"/>
    </row>
    <row r="527">
      <c r="A527" s="6"/>
      <c r="B527" s="4"/>
      <c r="C527" s="4"/>
      <c r="D527" s="4"/>
      <c r="E527" s="4"/>
      <c r="F527" s="4"/>
      <c r="G527" s="4"/>
      <c r="H527" s="4"/>
    </row>
    <row r="528">
      <c r="A528" s="6"/>
      <c r="B528" s="4"/>
      <c r="C528" s="4"/>
      <c r="D528" s="4"/>
      <c r="E528" s="4"/>
      <c r="F528" s="4"/>
      <c r="G528" s="4"/>
      <c r="H528" s="4"/>
    </row>
    <row r="529">
      <c r="A529" s="6"/>
      <c r="B529" s="4"/>
      <c r="C529" s="4"/>
      <c r="D529" s="4"/>
      <c r="E529" s="4"/>
      <c r="F529" s="4"/>
      <c r="G529" s="4"/>
      <c r="H529" s="4"/>
    </row>
    <row r="530">
      <c r="A530" s="6"/>
      <c r="B530" s="4"/>
      <c r="C530" s="4"/>
      <c r="D530" s="4"/>
      <c r="E530" s="4"/>
      <c r="F530" s="4"/>
      <c r="G530" s="4"/>
      <c r="H530" s="4"/>
    </row>
    <row r="531">
      <c r="A531" s="6"/>
      <c r="B531" s="4"/>
      <c r="C531" s="4"/>
      <c r="D531" s="4"/>
      <c r="E531" s="4"/>
      <c r="F531" s="4"/>
      <c r="G531" s="4"/>
      <c r="H531" s="4"/>
    </row>
    <row r="532">
      <c r="A532" s="6"/>
      <c r="B532" s="4"/>
      <c r="C532" s="4"/>
      <c r="D532" s="4"/>
      <c r="E532" s="4"/>
      <c r="F532" s="4"/>
      <c r="G532" s="4"/>
      <c r="H532" s="4"/>
    </row>
    <row r="533">
      <c r="A533" s="6"/>
      <c r="B533" s="4"/>
      <c r="C533" s="4"/>
      <c r="D533" s="4"/>
      <c r="E533" s="4"/>
      <c r="F533" s="4"/>
      <c r="G533" s="4"/>
      <c r="H533" s="4"/>
    </row>
    <row r="534">
      <c r="A534" s="6"/>
      <c r="B534" s="4"/>
      <c r="C534" s="4"/>
      <c r="D534" s="4"/>
      <c r="E534" s="4"/>
      <c r="F534" s="4"/>
      <c r="G534" s="4"/>
      <c r="H534" s="4"/>
    </row>
    <row r="535">
      <c r="A535" s="6"/>
      <c r="B535" s="4"/>
      <c r="C535" s="4"/>
      <c r="D535" s="4"/>
      <c r="E535" s="4"/>
      <c r="F535" s="4"/>
      <c r="G535" s="4"/>
      <c r="H535" s="4"/>
    </row>
    <row r="536">
      <c r="A536" s="6"/>
      <c r="B536" s="4"/>
      <c r="C536" s="4"/>
      <c r="D536" s="4"/>
      <c r="E536" s="4"/>
      <c r="F536" s="4"/>
      <c r="G536" s="4"/>
      <c r="H536" s="4"/>
    </row>
    <row r="537">
      <c r="A537" s="6"/>
      <c r="B537" s="4"/>
      <c r="C537" s="4"/>
      <c r="D537" s="4"/>
      <c r="E537" s="4"/>
      <c r="F537" s="4"/>
      <c r="G537" s="4"/>
      <c r="H537" s="4"/>
    </row>
    <row r="538">
      <c r="A538" s="6"/>
      <c r="B538" s="4"/>
      <c r="C538" s="4"/>
      <c r="D538" s="4"/>
      <c r="E538" s="4"/>
      <c r="F538" s="4"/>
      <c r="G538" s="4"/>
      <c r="H538" s="4"/>
    </row>
    <row r="539">
      <c r="A539" s="6"/>
      <c r="B539" s="4"/>
      <c r="C539" s="4"/>
      <c r="D539" s="4"/>
      <c r="E539" s="4"/>
      <c r="F539" s="4"/>
      <c r="G539" s="4"/>
      <c r="H539" s="4"/>
    </row>
    <row r="540">
      <c r="A540" s="6"/>
      <c r="B540" s="4"/>
      <c r="C540" s="4"/>
      <c r="D540" s="4"/>
      <c r="E540" s="4"/>
      <c r="F540" s="4"/>
      <c r="G540" s="4"/>
      <c r="H540" s="4"/>
    </row>
    <row r="541">
      <c r="A541" s="6"/>
      <c r="B541" s="4"/>
      <c r="C541" s="4"/>
      <c r="D541" s="4"/>
      <c r="E541" s="4"/>
      <c r="F541" s="4"/>
      <c r="G541" s="4"/>
      <c r="H541" s="4"/>
    </row>
    <row r="542">
      <c r="A542" s="6"/>
      <c r="B542" s="4"/>
      <c r="C542" s="4"/>
      <c r="D542" s="4"/>
      <c r="E542" s="4"/>
      <c r="F542" s="4"/>
      <c r="G542" s="4"/>
      <c r="H542" s="4"/>
    </row>
    <row r="543">
      <c r="A543" s="6"/>
      <c r="B543" s="4"/>
      <c r="C543" s="4"/>
      <c r="D543" s="4"/>
      <c r="E543" s="4"/>
      <c r="F543" s="4"/>
      <c r="G543" s="4"/>
      <c r="H543" s="4"/>
    </row>
    <row r="544">
      <c r="A544" s="6"/>
      <c r="B544" s="4"/>
      <c r="C544" s="4"/>
      <c r="D544" s="4"/>
      <c r="E544" s="4"/>
      <c r="F544" s="4"/>
      <c r="G544" s="4"/>
      <c r="H544" s="4"/>
    </row>
    <row r="545">
      <c r="A545" s="6"/>
      <c r="B545" s="4"/>
      <c r="C545" s="4"/>
      <c r="D545" s="4"/>
      <c r="E545" s="4"/>
      <c r="F545" s="4"/>
      <c r="G545" s="4"/>
      <c r="H545" s="4"/>
    </row>
    <row r="546">
      <c r="A546" s="6"/>
      <c r="B546" s="4"/>
      <c r="C546" s="4"/>
      <c r="D546" s="4"/>
      <c r="E546" s="4"/>
      <c r="F546" s="4"/>
      <c r="G546" s="4"/>
      <c r="H546" s="4"/>
    </row>
    <row r="547">
      <c r="A547" s="6"/>
      <c r="B547" s="4"/>
      <c r="C547" s="4"/>
      <c r="D547" s="4"/>
      <c r="E547" s="4"/>
      <c r="F547" s="4"/>
      <c r="G547" s="4"/>
      <c r="H547" s="4"/>
    </row>
    <row r="548">
      <c r="A548" s="6"/>
      <c r="B548" s="4"/>
      <c r="C548" s="4"/>
      <c r="D548" s="4"/>
      <c r="E548" s="4"/>
      <c r="F548" s="4"/>
      <c r="G548" s="4"/>
      <c r="H548" s="4"/>
    </row>
    <row r="549">
      <c r="A549" s="6"/>
      <c r="B549" s="4"/>
      <c r="C549" s="4"/>
      <c r="D549" s="4"/>
      <c r="E549" s="4"/>
      <c r="F549" s="4"/>
      <c r="G549" s="4"/>
      <c r="H549" s="4"/>
    </row>
    <row r="550">
      <c r="A550" s="6"/>
      <c r="B550" s="4"/>
      <c r="C550" s="4"/>
      <c r="D550" s="4"/>
      <c r="E550" s="4"/>
      <c r="F550" s="4"/>
      <c r="G550" s="4"/>
      <c r="H550" s="4"/>
    </row>
    <row r="551">
      <c r="A551" s="6"/>
      <c r="B551" s="4"/>
      <c r="C551" s="4"/>
      <c r="D551" s="4"/>
      <c r="E551" s="4"/>
      <c r="F551" s="4"/>
      <c r="G551" s="4"/>
      <c r="H551" s="4"/>
    </row>
    <row r="552">
      <c r="A552" s="6"/>
      <c r="B552" s="4"/>
      <c r="C552" s="4"/>
      <c r="D552" s="4"/>
      <c r="E552" s="4"/>
      <c r="F552" s="4"/>
      <c r="G552" s="4"/>
      <c r="H552" s="4"/>
    </row>
    <row r="553">
      <c r="A553" s="6"/>
      <c r="B553" s="4"/>
      <c r="C553" s="4"/>
      <c r="D553" s="4"/>
      <c r="E553" s="4"/>
      <c r="F553" s="4"/>
      <c r="G553" s="4"/>
      <c r="H553" s="4"/>
    </row>
    <row r="554">
      <c r="A554" s="6"/>
      <c r="B554" s="4"/>
      <c r="C554" s="4"/>
      <c r="D554" s="4"/>
      <c r="E554" s="4"/>
      <c r="F554" s="4"/>
      <c r="G554" s="4"/>
      <c r="H554" s="4"/>
    </row>
    <row r="555">
      <c r="A555" s="6"/>
      <c r="B555" s="4"/>
      <c r="C555" s="4"/>
      <c r="D555" s="4"/>
      <c r="E555" s="4"/>
      <c r="F555" s="4"/>
      <c r="G555" s="4"/>
      <c r="H555" s="4"/>
    </row>
    <row r="556">
      <c r="A556" s="6"/>
      <c r="B556" s="4"/>
      <c r="C556" s="4"/>
      <c r="D556" s="4"/>
      <c r="E556" s="4"/>
      <c r="F556" s="4"/>
      <c r="G556" s="4"/>
      <c r="H556" s="4"/>
    </row>
    <row r="557">
      <c r="A557" s="6"/>
      <c r="B557" s="4"/>
      <c r="C557" s="4"/>
      <c r="D557" s="4"/>
      <c r="E557" s="4"/>
      <c r="F557" s="4"/>
      <c r="G557" s="4"/>
      <c r="H557" s="4"/>
    </row>
    <row r="558">
      <c r="A558" s="6"/>
      <c r="B558" s="4"/>
      <c r="C558" s="4"/>
      <c r="D558" s="4"/>
      <c r="E558" s="4"/>
      <c r="F558" s="4"/>
      <c r="G558" s="4"/>
      <c r="H558" s="4"/>
    </row>
    <row r="559">
      <c r="A559" s="6"/>
      <c r="B559" s="4"/>
      <c r="C559" s="4"/>
      <c r="D559" s="4"/>
      <c r="E559" s="4"/>
      <c r="F559" s="4"/>
      <c r="G559" s="4"/>
      <c r="H559" s="4"/>
    </row>
    <row r="560">
      <c r="A560" s="6"/>
      <c r="B560" s="4"/>
      <c r="C560" s="4"/>
      <c r="D560" s="4"/>
      <c r="E560" s="4"/>
      <c r="F560" s="4"/>
      <c r="G560" s="4"/>
      <c r="H560" s="4"/>
    </row>
    <row r="561">
      <c r="A561" s="6"/>
      <c r="B561" s="4"/>
      <c r="C561" s="4"/>
      <c r="D561" s="4"/>
      <c r="E561" s="4"/>
      <c r="F561" s="4"/>
      <c r="G561" s="4"/>
      <c r="H561" s="4"/>
    </row>
    <row r="562">
      <c r="A562" s="6"/>
      <c r="B562" s="4"/>
      <c r="C562" s="4"/>
      <c r="D562" s="4"/>
      <c r="E562" s="4"/>
      <c r="F562" s="4"/>
      <c r="G562" s="4"/>
      <c r="H562" s="4"/>
    </row>
    <row r="563">
      <c r="A563" s="6"/>
      <c r="B563" s="4"/>
      <c r="C563" s="4"/>
      <c r="D563" s="4"/>
      <c r="E563" s="4"/>
      <c r="F563" s="4"/>
      <c r="G563" s="4"/>
      <c r="H563" s="4"/>
    </row>
    <row r="564">
      <c r="A564" s="6"/>
      <c r="B564" s="4"/>
      <c r="C564" s="4"/>
      <c r="D564" s="4"/>
      <c r="E564" s="4"/>
      <c r="F564" s="4"/>
      <c r="G564" s="4"/>
      <c r="H564" s="4"/>
    </row>
    <row r="565">
      <c r="A565" s="6"/>
      <c r="B565" s="4"/>
      <c r="C565" s="4"/>
      <c r="D565" s="4"/>
      <c r="E565" s="4"/>
      <c r="F565" s="4"/>
      <c r="G565" s="4"/>
      <c r="H565" s="4"/>
    </row>
    <row r="566">
      <c r="A566" s="6"/>
      <c r="B566" s="4"/>
      <c r="C566" s="4"/>
      <c r="D566" s="4"/>
      <c r="E566" s="4"/>
      <c r="F566" s="4"/>
      <c r="G566" s="4"/>
      <c r="H566" s="4"/>
    </row>
    <row r="567">
      <c r="A567" s="6"/>
      <c r="B567" s="4"/>
      <c r="C567" s="4"/>
      <c r="D567" s="4"/>
      <c r="E567" s="4"/>
      <c r="F567" s="4"/>
      <c r="G567" s="4"/>
      <c r="H567" s="4"/>
    </row>
    <row r="568">
      <c r="A568" s="6"/>
      <c r="B568" s="4"/>
      <c r="C568" s="4"/>
      <c r="D568" s="4"/>
      <c r="E568" s="4"/>
      <c r="F568" s="4"/>
      <c r="G568" s="4"/>
      <c r="H568" s="4"/>
    </row>
    <row r="569">
      <c r="A569" s="6"/>
      <c r="B569" s="4"/>
      <c r="C569" s="4"/>
      <c r="D569" s="4"/>
      <c r="E569" s="4"/>
      <c r="F569" s="4"/>
      <c r="G569" s="4"/>
      <c r="H569" s="4"/>
    </row>
    <row r="570">
      <c r="A570" s="6"/>
      <c r="B570" s="4"/>
      <c r="C570" s="4"/>
      <c r="D570" s="4"/>
      <c r="E570" s="4"/>
      <c r="F570" s="4"/>
      <c r="G570" s="4"/>
      <c r="H570" s="4"/>
    </row>
    <row r="571">
      <c r="A571" s="6"/>
      <c r="B571" s="4"/>
      <c r="C571" s="4"/>
      <c r="D571" s="4"/>
      <c r="E571" s="4"/>
      <c r="F571" s="4"/>
      <c r="G571" s="4"/>
      <c r="H571" s="4"/>
    </row>
    <row r="572">
      <c r="A572" s="6"/>
      <c r="B572" s="4"/>
      <c r="C572" s="4"/>
      <c r="D572" s="4"/>
      <c r="E572" s="4"/>
      <c r="F572" s="4"/>
      <c r="G572" s="4"/>
      <c r="H572" s="4"/>
    </row>
    <row r="573">
      <c r="A573" s="6"/>
      <c r="B573" s="4"/>
      <c r="C573" s="4"/>
      <c r="D573" s="4"/>
      <c r="E573" s="4"/>
      <c r="F573" s="4"/>
      <c r="G573" s="4"/>
      <c r="H573" s="4"/>
    </row>
    <row r="574">
      <c r="A574" s="6"/>
      <c r="B574" s="4"/>
      <c r="C574" s="4"/>
      <c r="D574" s="4"/>
      <c r="E574" s="4"/>
      <c r="F574" s="4"/>
      <c r="G574" s="4"/>
      <c r="H574" s="4"/>
    </row>
    <row r="575">
      <c r="A575" s="6"/>
      <c r="B575" s="4"/>
      <c r="C575" s="4"/>
      <c r="D575" s="4"/>
      <c r="E575" s="4"/>
      <c r="F575" s="4"/>
      <c r="G575" s="4"/>
      <c r="H575" s="4"/>
    </row>
    <row r="576">
      <c r="A576" s="6"/>
      <c r="B576" s="4"/>
      <c r="C576" s="4"/>
      <c r="D576" s="4"/>
      <c r="E576" s="4"/>
      <c r="F576" s="4"/>
      <c r="G576" s="4"/>
      <c r="H576" s="4"/>
    </row>
    <row r="577">
      <c r="A577" s="6"/>
      <c r="B577" s="4"/>
      <c r="C577" s="4"/>
      <c r="D577" s="4"/>
      <c r="E577" s="4"/>
      <c r="F577" s="4"/>
      <c r="G577" s="4"/>
      <c r="H577" s="4"/>
    </row>
    <row r="578">
      <c r="A578" s="6"/>
      <c r="B578" s="4"/>
      <c r="C578" s="4"/>
      <c r="D578" s="4"/>
      <c r="E578" s="4"/>
      <c r="F578" s="4"/>
      <c r="G578" s="4"/>
      <c r="H578" s="4"/>
    </row>
    <row r="579">
      <c r="A579" s="6"/>
      <c r="B579" s="4"/>
      <c r="C579" s="4"/>
      <c r="D579" s="4"/>
      <c r="E579" s="4"/>
      <c r="F579" s="4"/>
      <c r="G579" s="4"/>
      <c r="H579" s="4"/>
    </row>
    <row r="580">
      <c r="A580" s="6"/>
      <c r="B580" s="4"/>
      <c r="C580" s="4"/>
      <c r="D580" s="4"/>
      <c r="E580" s="4"/>
      <c r="F580" s="4"/>
      <c r="G580" s="4"/>
      <c r="H580" s="4"/>
    </row>
    <row r="581">
      <c r="A581" s="6"/>
      <c r="B581" s="4"/>
      <c r="C581" s="4"/>
      <c r="D581" s="4"/>
      <c r="E581" s="4"/>
      <c r="F581" s="4"/>
      <c r="G581" s="4"/>
      <c r="H581" s="4"/>
    </row>
    <row r="582">
      <c r="A582" s="6"/>
      <c r="B582" s="4"/>
      <c r="C582" s="4"/>
      <c r="D582" s="4"/>
      <c r="E582" s="4"/>
      <c r="F582" s="4"/>
      <c r="G582" s="4"/>
      <c r="H582" s="4"/>
    </row>
    <row r="583">
      <c r="A583" s="6"/>
      <c r="B583" s="4"/>
      <c r="C583" s="4"/>
      <c r="D583" s="4"/>
      <c r="E583" s="4"/>
      <c r="F583" s="4"/>
      <c r="G583" s="4"/>
      <c r="H583" s="4"/>
    </row>
    <row r="584">
      <c r="A584" s="6"/>
      <c r="B584" s="4"/>
      <c r="C584" s="4"/>
      <c r="D584" s="4"/>
      <c r="E584" s="4"/>
      <c r="F584" s="4"/>
      <c r="G584" s="4"/>
      <c r="H584" s="4"/>
    </row>
    <row r="585">
      <c r="A585" s="6"/>
      <c r="B585" s="4"/>
      <c r="C585" s="4"/>
      <c r="D585" s="4"/>
      <c r="E585" s="4"/>
      <c r="F585" s="4"/>
      <c r="G585" s="4"/>
      <c r="H585" s="4"/>
    </row>
    <row r="586">
      <c r="A586" s="6"/>
      <c r="B586" s="4"/>
      <c r="C586" s="4"/>
      <c r="D586" s="4"/>
      <c r="E586" s="4"/>
      <c r="F586" s="4"/>
      <c r="G586" s="4"/>
      <c r="H586" s="4"/>
    </row>
    <row r="587">
      <c r="A587" s="6"/>
      <c r="B587" s="4"/>
      <c r="C587" s="4"/>
      <c r="D587" s="4"/>
      <c r="E587" s="4"/>
      <c r="F587" s="4"/>
      <c r="G587" s="4"/>
      <c r="H587" s="4"/>
    </row>
    <row r="588">
      <c r="A588" s="6"/>
      <c r="B588" s="4"/>
      <c r="C588" s="4"/>
      <c r="D588" s="4"/>
      <c r="E588" s="4"/>
      <c r="F588" s="4"/>
      <c r="G588" s="4"/>
      <c r="H588" s="4"/>
    </row>
    <row r="589">
      <c r="A589" s="6"/>
      <c r="B589" s="4"/>
      <c r="C589" s="4"/>
      <c r="D589" s="4"/>
      <c r="E589" s="4"/>
      <c r="F589" s="4"/>
      <c r="G589" s="4"/>
      <c r="H589" s="4"/>
    </row>
    <row r="590">
      <c r="A590" s="6"/>
      <c r="B590" s="4"/>
      <c r="C590" s="4"/>
      <c r="D590" s="4"/>
      <c r="E590" s="4"/>
      <c r="F590" s="4"/>
      <c r="G590" s="4"/>
      <c r="H590" s="4"/>
    </row>
    <row r="591">
      <c r="A591" s="6"/>
      <c r="B591" s="4"/>
      <c r="C591" s="4"/>
      <c r="D591" s="4"/>
      <c r="E591" s="4"/>
      <c r="F591" s="4"/>
      <c r="G591" s="4"/>
      <c r="H591" s="4"/>
    </row>
    <row r="592">
      <c r="A592" s="6"/>
      <c r="B592" s="4"/>
      <c r="C592" s="4"/>
      <c r="D592" s="4"/>
      <c r="E592" s="4"/>
      <c r="F592" s="4"/>
      <c r="G592" s="4"/>
      <c r="H592" s="4"/>
    </row>
    <row r="593">
      <c r="A593" s="6"/>
      <c r="B593" s="4"/>
      <c r="C593" s="4"/>
      <c r="D593" s="4"/>
      <c r="E593" s="4"/>
      <c r="F593" s="4"/>
      <c r="G593" s="4"/>
      <c r="H593" s="4"/>
    </row>
    <row r="594">
      <c r="A594" s="6"/>
      <c r="B594" s="4"/>
      <c r="C594" s="4"/>
      <c r="D594" s="4"/>
      <c r="E594" s="4"/>
      <c r="F594" s="4"/>
      <c r="G594" s="4"/>
      <c r="H594" s="4"/>
    </row>
    <row r="595">
      <c r="A595" s="6"/>
      <c r="B595" s="4"/>
      <c r="C595" s="4"/>
      <c r="D595" s="4"/>
      <c r="E595" s="4"/>
      <c r="F595" s="4"/>
      <c r="G595" s="4"/>
      <c r="H595" s="4"/>
    </row>
    <row r="596">
      <c r="A596" s="6"/>
      <c r="B596" s="4"/>
      <c r="C596" s="4"/>
      <c r="D596" s="4"/>
      <c r="E596" s="4"/>
      <c r="F596" s="4"/>
      <c r="G596" s="4"/>
      <c r="H596" s="4"/>
    </row>
    <row r="597">
      <c r="A597" s="6"/>
      <c r="B597" s="4"/>
      <c r="C597" s="4"/>
      <c r="D597" s="4"/>
      <c r="E597" s="4"/>
      <c r="F597" s="4"/>
      <c r="G597" s="4"/>
      <c r="H597" s="4"/>
    </row>
    <row r="598">
      <c r="A598" s="6"/>
      <c r="B598" s="4"/>
      <c r="C598" s="4"/>
      <c r="D598" s="4"/>
      <c r="E598" s="4"/>
      <c r="F598" s="4"/>
      <c r="G598" s="4"/>
      <c r="H598" s="4"/>
    </row>
    <row r="599">
      <c r="A599" s="6"/>
      <c r="B599" s="4"/>
      <c r="C599" s="4"/>
      <c r="D599" s="4"/>
      <c r="E599" s="4"/>
      <c r="F599" s="4"/>
      <c r="G599" s="4"/>
      <c r="H599" s="4"/>
    </row>
    <row r="600">
      <c r="A600" s="6"/>
      <c r="B600" s="4"/>
      <c r="C600" s="4"/>
      <c r="D600" s="4"/>
      <c r="E600" s="4"/>
      <c r="F600" s="4"/>
      <c r="G600" s="4"/>
      <c r="H600" s="4"/>
    </row>
    <row r="601">
      <c r="A601" s="6"/>
      <c r="B601" s="4"/>
      <c r="C601" s="4"/>
      <c r="D601" s="4"/>
      <c r="E601" s="4"/>
      <c r="F601" s="4"/>
      <c r="G601" s="4"/>
      <c r="H601" s="4"/>
    </row>
    <row r="602">
      <c r="A602" s="6"/>
      <c r="B602" s="4"/>
      <c r="C602" s="4"/>
      <c r="D602" s="4"/>
      <c r="E602" s="4"/>
      <c r="F602" s="4"/>
      <c r="G602" s="4"/>
      <c r="H602" s="4"/>
    </row>
    <row r="603">
      <c r="A603" s="6"/>
      <c r="B603" s="4"/>
      <c r="C603" s="4"/>
      <c r="D603" s="4"/>
      <c r="E603" s="4"/>
      <c r="F603" s="4"/>
      <c r="G603" s="4"/>
      <c r="H603" s="4"/>
    </row>
    <row r="604">
      <c r="A604" s="6"/>
      <c r="B604" s="4"/>
      <c r="C604" s="4"/>
      <c r="D604" s="4"/>
      <c r="E604" s="4"/>
      <c r="F604" s="4"/>
      <c r="G604" s="4"/>
      <c r="H604" s="4"/>
    </row>
    <row r="605">
      <c r="A605" s="6"/>
      <c r="B605" s="4"/>
      <c r="C605" s="4"/>
      <c r="D605" s="4"/>
      <c r="E605" s="4"/>
      <c r="F605" s="4"/>
      <c r="G605" s="4"/>
      <c r="H605" s="4"/>
    </row>
    <row r="606">
      <c r="A606" s="6"/>
      <c r="B606" s="4"/>
      <c r="C606" s="4"/>
      <c r="D606" s="4"/>
      <c r="E606" s="4"/>
      <c r="F606" s="4"/>
      <c r="G606" s="4"/>
      <c r="H606" s="4"/>
    </row>
    <row r="607">
      <c r="A607" s="6"/>
      <c r="B607" s="4"/>
      <c r="C607" s="4"/>
      <c r="D607" s="4"/>
      <c r="E607" s="4"/>
      <c r="F607" s="4"/>
      <c r="G607" s="4"/>
      <c r="H607" s="4"/>
    </row>
    <row r="608">
      <c r="A608" s="6"/>
      <c r="B608" s="4"/>
      <c r="C608" s="4"/>
      <c r="D608" s="4"/>
      <c r="E608" s="4"/>
      <c r="F608" s="4"/>
      <c r="G608" s="4"/>
      <c r="H608" s="4"/>
    </row>
    <row r="609">
      <c r="A609" s="6"/>
      <c r="B609" s="4"/>
      <c r="C609" s="4"/>
      <c r="D609" s="4"/>
      <c r="E609" s="4"/>
      <c r="F609" s="4"/>
      <c r="G609" s="4"/>
      <c r="H609" s="4"/>
    </row>
    <row r="610">
      <c r="A610" s="6"/>
      <c r="B610" s="4"/>
      <c r="C610" s="4"/>
      <c r="D610" s="4"/>
      <c r="E610" s="4"/>
      <c r="F610" s="4"/>
      <c r="G610" s="4"/>
      <c r="H610" s="4"/>
    </row>
    <row r="611">
      <c r="A611" s="6"/>
      <c r="B611" s="4"/>
      <c r="C611" s="4"/>
      <c r="D611" s="4"/>
      <c r="E611" s="4"/>
      <c r="F611" s="4"/>
      <c r="G611" s="4"/>
      <c r="H611" s="4"/>
    </row>
    <row r="612">
      <c r="A612" s="6"/>
      <c r="B612" s="4"/>
      <c r="C612" s="4"/>
      <c r="D612" s="4"/>
      <c r="E612" s="4"/>
      <c r="F612" s="4"/>
      <c r="G612" s="4"/>
      <c r="H612" s="4"/>
    </row>
    <row r="613">
      <c r="A613" s="6"/>
      <c r="B613" s="4"/>
      <c r="C613" s="4"/>
      <c r="D613" s="4"/>
      <c r="E613" s="4"/>
      <c r="F613" s="4"/>
      <c r="G613" s="4"/>
      <c r="H613" s="4"/>
    </row>
    <row r="614">
      <c r="A614" s="6"/>
      <c r="B614" s="4"/>
      <c r="C614" s="4"/>
      <c r="D614" s="4"/>
      <c r="E614" s="4"/>
      <c r="F614" s="4"/>
      <c r="G614" s="4"/>
      <c r="H614" s="4"/>
    </row>
    <row r="615">
      <c r="A615" s="6"/>
      <c r="B615" s="4"/>
      <c r="C615" s="4"/>
      <c r="D615" s="4"/>
      <c r="E615" s="4"/>
      <c r="F615" s="4"/>
      <c r="G615" s="4"/>
      <c r="H615" s="4"/>
    </row>
    <row r="616">
      <c r="A616" s="6"/>
      <c r="B616" s="4"/>
      <c r="C616" s="4"/>
      <c r="D616" s="4"/>
      <c r="E616" s="4"/>
      <c r="F616" s="4"/>
      <c r="G616" s="4"/>
      <c r="H616" s="4"/>
    </row>
    <row r="617">
      <c r="A617" s="6"/>
      <c r="B617" s="4"/>
      <c r="C617" s="4"/>
      <c r="D617" s="4"/>
      <c r="E617" s="4"/>
      <c r="F617" s="4"/>
      <c r="G617" s="4"/>
      <c r="H617" s="4"/>
    </row>
    <row r="618">
      <c r="A618" s="6"/>
      <c r="B618" s="4"/>
      <c r="C618" s="4"/>
      <c r="D618" s="4"/>
      <c r="E618" s="4"/>
      <c r="F618" s="4"/>
      <c r="G618" s="4"/>
      <c r="H618" s="4"/>
    </row>
    <row r="619">
      <c r="A619" s="6"/>
      <c r="B619" s="4"/>
      <c r="C619" s="4"/>
      <c r="D619" s="4"/>
      <c r="E619" s="4"/>
      <c r="F619" s="4"/>
      <c r="G619" s="4"/>
      <c r="H619" s="4"/>
    </row>
    <row r="620">
      <c r="A620" s="6"/>
      <c r="B620" s="4"/>
      <c r="C620" s="4"/>
      <c r="D620" s="4"/>
      <c r="E620" s="4"/>
      <c r="F620" s="4"/>
      <c r="G620" s="4"/>
      <c r="H620" s="4"/>
    </row>
    <row r="621">
      <c r="A621" s="6"/>
      <c r="B621" s="4"/>
      <c r="C621" s="4"/>
      <c r="D621" s="4"/>
      <c r="E621" s="4"/>
      <c r="F621" s="4"/>
      <c r="G621" s="4"/>
      <c r="H621" s="4"/>
    </row>
    <row r="622">
      <c r="A622" s="6"/>
      <c r="B622" s="4"/>
      <c r="C622" s="4"/>
      <c r="D622" s="4"/>
      <c r="E622" s="4"/>
      <c r="F622" s="4"/>
      <c r="G622" s="4"/>
      <c r="H622" s="4"/>
    </row>
    <row r="623">
      <c r="A623" s="6"/>
      <c r="B623" s="4"/>
      <c r="C623" s="4"/>
      <c r="D623" s="4"/>
      <c r="E623" s="4"/>
      <c r="F623" s="4"/>
      <c r="G623" s="4"/>
      <c r="H623" s="4"/>
    </row>
    <row r="624">
      <c r="A624" s="6"/>
      <c r="B624" s="4"/>
      <c r="C624" s="4"/>
      <c r="D624" s="4"/>
      <c r="E624" s="4"/>
      <c r="F624" s="4"/>
      <c r="G624" s="4"/>
      <c r="H624" s="4"/>
    </row>
    <row r="625">
      <c r="A625" s="6"/>
      <c r="B625" s="4"/>
      <c r="C625" s="4"/>
      <c r="D625" s="4"/>
      <c r="E625" s="4"/>
      <c r="F625" s="4"/>
      <c r="G625" s="4"/>
      <c r="H625" s="4"/>
    </row>
    <row r="626">
      <c r="A626" s="6"/>
      <c r="B626" s="4"/>
      <c r="C626" s="4"/>
      <c r="D626" s="4"/>
      <c r="E626" s="4"/>
      <c r="F626" s="4"/>
      <c r="G626" s="4"/>
      <c r="H626" s="4"/>
    </row>
    <row r="627">
      <c r="A627" s="6"/>
      <c r="B627" s="4"/>
      <c r="C627" s="4"/>
      <c r="D627" s="4"/>
      <c r="E627" s="4"/>
      <c r="F627" s="4"/>
      <c r="G627" s="4"/>
      <c r="H627" s="4"/>
    </row>
    <row r="628">
      <c r="A628" s="6"/>
      <c r="B628" s="4"/>
      <c r="C628" s="4"/>
      <c r="D628" s="4"/>
      <c r="E628" s="4"/>
      <c r="F628" s="4"/>
      <c r="G628" s="4"/>
      <c r="H628" s="4"/>
    </row>
    <row r="629">
      <c r="A629" s="6"/>
      <c r="B629" s="4"/>
      <c r="C629" s="4"/>
      <c r="D629" s="4"/>
      <c r="E629" s="4"/>
      <c r="F629" s="4"/>
      <c r="G629" s="4"/>
      <c r="H629" s="4"/>
    </row>
    <row r="630">
      <c r="A630" s="6"/>
      <c r="B630" s="4"/>
      <c r="C630" s="4"/>
      <c r="D630" s="4"/>
      <c r="E630" s="4"/>
      <c r="F630" s="4"/>
      <c r="G630" s="4"/>
      <c r="H630" s="4"/>
    </row>
    <row r="631">
      <c r="A631" s="6"/>
      <c r="B631" s="4"/>
      <c r="C631" s="4"/>
      <c r="D631" s="4"/>
      <c r="E631" s="4"/>
      <c r="F631" s="4"/>
      <c r="G631" s="4"/>
      <c r="H631" s="4"/>
    </row>
    <row r="632">
      <c r="A632" s="6"/>
      <c r="B632" s="4"/>
      <c r="C632" s="4"/>
      <c r="D632" s="4"/>
      <c r="E632" s="4"/>
      <c r="F632" s="4"/>
      <c r="G632" s="4"/>
      <c r="H632" s="4"/>
    </row>
    <row r="633">
      <c r="A633" s="6"/>
      <c r="B633" s="4"/>
      <c r="C633" s="4"/>
      <c r="D633" s="4"/>
      <c r="E633" s="4"/>
      <c r="F633" s="4"/>
      <c r="G633" s="4"/>
      <c r="H633" s="4"/>
    </row>
    <row r="634">
      <c r="A634" s="6"/>
      <c r="B634" s="4"/>
      <c r="C634" s="4"/>
      <c r="D634" s="4"/>
      <c r="E634" s="4"/>
      <c r="F634" s="4"/>
      <c r="G634" s="4"/>
      <c r="H634" s="4"/>
    </row>
    <row r="635">
      <c r="A635" s="6"/>
      <c r="B635" s="4"/>
      <c r="C635" s="4"/>
      <c r="D635" s="4"/>
      <c r="E635" s="4"/>
      <c r="F635" s="4"/>
      <c r="G635" s="4"/>
      <c r="H635" s="4"/>
    </row>
    <row r="636">
      <c r="A636" s="6"/>
      <c r="B636" s="4"/>
      <c r="C636" s="4"/>
      <c r="D636" s="4"/>
      <c r="E636" s="4"/>
      <c r="F636" s="4"/>
      <c r="G636" s="4"/>
      <c r="H636" s="4"/>
    </row>
    <row r="637">
      <c r="A637" s="6"/>
      <c r="B637" s="4"/>
      <c r="C637" s="4"/>
      <c r="D637" s="4"/>
      <c r="E637" s="4"/>
      <c r="F637" s="4"/>
      <c r="G637" s="4"/>
      <c r="H637" s="4"/>
    </row>
    <row r="638">
      <c r="A638" s="6"/>
      <c r="B638" s="4"/>
      <c r="C638" s="4"/>
      <c r="D638" s="4"/>
      <c r="E638" s="4"/>
      <c r="F638" s="4"/>
      <c r="G638" s="4"/>
      <c r="H638" s="4"/>
    </row>
    <row r="639">
      <c r="A639" s="6"/>
      <c r="B639" s="4"/>
      <c r="C639" s="4"/>
      <c r="D639" s="4"/>
      <c r="E639" s="4"/>
      <c r="F639" s="4"/>
      <c r="G639" s="4"/>
      <c r="H639" s="4"/>
    </row>
    <row r="640">
      <c r="A640" s="6"/>
      <c r="B640" s="4"/>
      <c r="C640" s="4"/>
      <c r="D640" s="4"/>
      <c r="E640" s="4"/>
      <c r="F640" s="4"/>
      <c r="G640" s="4"/>
      <c r="H640" s="4"/>
    </row>
    <row r="641">
      <c r="A641" s="6"/>
      <c r="B641" s="4"/>
      <c r="C641" s="4"/>
      <c r="D641" s="4"/>
      <c r="E641" s="4"/>
      <c r="F641" s="4"/>
      <c r="G641" s="4"/>
      <c r="H641" s="4"/>
    </row>
    <row r="642">
      <c r="A642" s="6"/>
      <c r="B642" s="4"/>
      <c r="C642" s="4"/>
      <c r="D642" s="4"/>
      <c r="E642" s="4"/>
      <c r="F642" s="4"/>
      <c r="G642" s="4"/>
      <c r="H642" s="4"/>
    </row>
    <row r="643">
      <c r="A643" s="6"/>
      <c r="B643" s="4"/>
      <c r="C643" s="4"/>
      <c r="D643" s="4"/>
      <c r="E643" s="4"/>
      <c r="F643" s="4"/>
      <c r="G643" s="4"/>
      <c r="H643" s="4"/>
    </row>
    <row r="644">
      <c r="A644" s="6"/>
      <c r="B644" s="4"/>
      <c r="C644" s="4"/>
      <c r="D644" s="4"/>
      <c r="E644" s="4"/>
      <c r="F644" s="4"/>
      <c r="G644" s="4"/>
      <c r="H644" s="4"/>
    </row>
    <row r="645">
      <c r="A645" s="6"/>
      <c r="B645" s="4"/>
      <c r="C645" s="4"/>
      <c r="D645" s="4"/>
      <c r="E645" s="4"/>
      <c r="F645" s="4"/>
      <c r="G645" s="4"/>
      <c r="H645" s="4"/>
    </row>
    <row r="646">
      <c r="A646" s="6"/>
      <c r="B646" s="4"/>
      <c r="C646" s="4"/>
      <c r="D646" s="4"/>
      <c r="E646" s="4"/>
      <c r="F646" s="4"/>
      <c r="G646" s="4"/>
      <c r="H646" s="4"/>
    </row>
    <row r="647">
      <c r="A647" s="6"/>
      <c r="B647" s="4"/>
      <c r="C647" s="4"/>
      <c r="D647" s="4"/>
      <c r="E647" s="4"/>
      <c r="F647" s="4"/>
      <c r="G647" s="4"/>
      <c r="H647" s="4"/>
    </row>
    <row r="648">
      <c r="A648" s="6"/>
      <c r="B648" s="4"/>
      <c r="C648" s="4"/>
      <c r="D648" s="4"/>
      <c r="E648" s="4"/>
      <c r="F648" s="4"/>
      <c r="G648" s="4"/>
      <c r="H648" s="4"/>
    </row>
    <row r="649">
      <c r="A649" s="6"/>
      <c r="B649" s="4"/>
      <c r="C649" s="4"/>
      <c r="D649" s="4"/>
      <c r="E649" s="4"/>
      <c r="F649" s="4"/>
      <c r="G649" s="4"/>
      <c r="H649" s="4"/>
    </row>
    <row r="650">
      <c r="A650" s="6"/>
      <c r="B650" s="4"/>
      <c r="C650" s="4"/>
      <c r="D650" s="4"/>
      <c r="E650" s="4"/>
      <c r="F650" s="4"/>
      <c r="G650" s="4"/>
      <c r="H650" s="4"/>
    </row>
    <row r="651">
      <c r="A651" s="6"/>
      <c r="B651" s="4"/>
      <c r="C651" s="4"/>
      <c r="D651" s="4"/>
      <c r="E651" s="4"/>
      <c r="F651" s="4"/>
      <c r="G651" s="4"/>
      <c r="H651" s="4"/>
    </row>
    <row r="652">
      <c r="A652" s="6"/>
      <c r="B652" s="4"/>
      <c r="C652" s="4"/>
      <c r="D652" s="4"/>
      <c r="E652" s="4"/>
      <c r="F652" s="4"/>
      <c r="G652" s="4"/>
      <c r="H652" s="4"/>
    </row>
    <row r="653">
      <c r="A653" s="6"/>
      <c r="B653" s="4"/>
      <c r="C653" s="4"/>
      <c r="D653" s="4"/>
      <c r="E653" s="4"/>
      <c r="F653" s="4"/>
      <c r="G653" s="4"/>
      <c r="H653" s="4"/>
    </row>
    <row r="654">
      <c r="A654" s="6"/>
      <c r="B654" s="4"/>
      <c r="C654" s="4"/>
      <c r="D654" s="4"/>
      <c r="E654" s="4"/>
      <c r="F654" s="4"/>
      <c r="G654" s="4"/>
      <c r="H654" s="4"/>
    </row>
    <row r="655">
      <c r="A655" s="6"/>
      <c r="B655" s="4"/>
      <c r="C655" s="4"/>
      <c r="D655" s="4"/>
      <c r="E655" s="4"/>
      <c r="F655" s="4"/>
      <c r="G655" s="4"/>
      <c r="H655" s="4"/>
    </row>
    <row r="656">
      <c r="A656" s="6"/>
      <c r="B656" s="4"/>
      <c r="C656" s="4"/>
      <c r="D656" s="4"/>
      <c r="E656" s="4"/>
      <c r="F656" s="4"/>
      <c r="G656" s="4"/>
      <c r="H656" s="4"/>
    </row>
    <row r="657">
      <c r="A657" s="6"/>
      <c r="B657" s="4"/>
      <c r="C657" s="4"/>
      <c r="D657" s="4"/>
      <c r="E657" s="4"/>
      <c r="F657" s="4"/>
      <c r="G657" s="4"/>
      <c r="H657" s="4"/>
    </row>
    <row r="658">
      <c r="A658" s="6"/>
      <c r="B658" s="4"/>
      <c r="C658" s="4"/>
      <c r="D658" s="4"/>
      <c r="E658" s="4"/>
      <c r="F658" s="4"/>
      <c r="G658" s="4"/>
      <c r="H658" s="4"/>
    </row>
    <row r="659">
      <c r="A659" s="6"/>
      <c r="B659" s="4"/>
      <c r="C659" s="4"/>
      <c r="D659" s="4"/>
      <c r="E659" s="4"/>
      <c r="F659" s="4"/>
      <c r="G659" s="4"/>
      <c r="H659" s="4"/>
    </row>
    <row r="660">
      <c r="A660" s="6"/>
      <c r="B660" s="4"/>
      <c r="C660" s="4"/>
      <c r="D660" s="4"/>
      <c r="E660" s="4"/>
      <c r="F660" s="4"/>
      <c r="G660" s="4"/>
      <c r="H660" s="4"/>
    </row>
    <row r="661">
      <c r="A661" s="6"/>
      <c r="B661" s="4"/>
      <c r="C661" s="4"/>
      <c r="D661" s="4"/>
      <c r="E661" s="4"/>
      <c r="F661" s="4"/>
      <c r="G661" s="4"/>
      <c r="H661" s="4"/>
    </row>
    <row r="662">
      <c r="A662" s="6"/>
      <c r="B662" s="4"/>
      <c r="C662" s="4"/>
      <c r="D662" s="4"/>
      <c r="E662" s="4"/>
      <c r="F662" s="4"/>
      <c r="G662" s="4"/>
      <c r="H662" s="4"/>
    </row>
    <row r="663">
      <c r="A663" s="6"/>
      <c r="B663" s="4"/>
      <c r="C663" s="4"/>
      <c r="D663" s="4"/>
      <c r="E663" s="4"/>
      <c r="F663" s="4"/>
      <c r="G663" s="4"/>
      <c r="H663" s="4"/>
    </row>
    <row r="664">
      <c r="A664" s="6"/>
      <c r="B664" s="4"/>
      <c r="C664" s="4"/>
      <c r="D664" s="4"/>
      <c r="E664" s="4"/>
      <c r="F664" s="4"/>
      <c r="G664" s="4"/>
      <c r="H664" s="4"/>
    </row>
    <row r="665">
      <c r="A665" s="6"/>
      <c r="B665" s="4"/>
      <c r="C665" s="4"/>
      <c r="D665" s="4"/>
      <c r="E665" s="4"/>
      <c r="F665" s="4"/>
      <c r="G665" s="4"/>
      <c r="H665" s="4"/>
    </row>
    <row r="666">
      <c r="A666" s="6"/>
      <c r="B666" s="4"/>
      <c r="C666" s="4"/>
      <c r="D666" s="4"/>
      <c r="E666" s="4"/>
      <c r="F666" s="4"/>
      <c r="G666" s="4"/>
      <c r="H666" s="4"/>
    </row>
    <row r="667">
      <c r="A667" s="6"/>
      <c r="B667" s="4"/>
      <c r="C667" s="4"/>
      <c r="D667" s="4"/>
      <c r="E667" s="4"/>
      <c r="F667" s="4"/>
      <c r="G667" s="4"/>
      <c r="H667" s="4"/>
    </row>
    <row r="668">
      <c r="A668" s="6"/>
      <c r="B668" s="4"/>
      <c r="C668" s="4"/>
      <c r="D668" s="4"/>
      <c r="E668" s="4"/>
      <c r="F668" s="4"/>
      <c r="G668" s="4"/>
      <c r="H668" s="4"/>
    </row>
    <row r="669">
      <c r="A669" s="6"/>
      <c r="B669" s="4"/>
      <c r="C669" s="4"/>
      <c r="D669" s="4"/>
      <c r="E669" s="4"/>
      <c r="F669" s="4"/>
      <c r="G669" s="4"/>
      <c r="H669" s="4"/>
    </row>
    <row r="670">
      <c r="A670" s="6"/>
      <c r="B670" s="4"/>
      <c r="C670" s="4"/>
      <c r="D670" s="4"/>
      <c r="E670" s="4"/>
      <c r="F670" s="4"/>
      <c r="G670" s="4"/>
      <c r="H670" s="4"/>
    </row>
    <row r="671">
      <c r="A671" s="6"/>
      <c r="B671" s="4"/>
      <c r="C671" s="4"/>
      <c r="D671" s="4"/>
      <c r="E671" s="4"/>
      <c r="F671" s="4"/>
      <c r="G671" s="4"/>
      <c r="H671" s="4"/>
    </row>
    <row r="672">
      <c r="A672" s="6"/>
      <c r="B672" s="4"/>
      <c r="C672" s="4"/>
      <c r="D672" s="4"/>
      <c r="E672" s="4"/>
      <c r="F672" s="4"/>
      <c r="G672" s="4"/>
      <c r="H672" s="4"/>
    </row>
    <row r="673">
      <c r="A673" s="6"/>
      <c r="B673" s="4"/>
      <c r="C673" s="4"/>
      <c r="D673" s="4"/>
      <c r="E673" s="4"/>
      <c r="F673" s="4"/>
      <c r="G673" s="4"/>
      <c r="H673" s="4"/>
    </row>
    <row r="674">
      <c r="A674" s="6"/>
      <c r="B674" s="4"/>
      <c r="C674" s="4"/>
      <c r="D674" s="4"/>
      <c r="E674" s="4"/>
      <c r="F674" s="4"/>
      <c r="G674" s="4"/>
      <c r="H674" s="4"/>
    </row>
    <row r="675">
      <c r="A675" s="6"/>
      <c r="B675" s="4"/>
      <c r="C675" s="4"/>
      <c r="D675" s="4"/>
      <c r="E675" s="4"/>
      <c r="F675" s="4"/>
      <c r="G675" s="4"/>
      <c r="H675" s="4"/>
    </row>
    <row r="676">
      <c r="A676" s="6"/>
      <c r="B676" s="4"/>
      <c r="C676" s="4"/>
      <c r="D676" s="4"/>
      <c r="E676" s="4"/>
      <c r="F676" s="4"/>
      <c r="G676" s="4"/>
      <c r="H676" s="4"/>
    </row>
    <row r="677">
      <c r="A677" s="6"/>
      <c r="B677" s="4"/>
      <c r="C677" s="4"/>
      <c r="D677" s="4"/>
      <c r="E677" s="4"/>
      <c r="F677" s="4"/>
      <c r="G677" s="4"/>
      <c r="H677" s="4"/>
    </row>
    <row r="678">
      <c r="A678" s="6"/>
      <c r="B678" s="4"/>
      <c r="C678" s="4"/>
      <c r="D678" s="4"/>
      <c r="E678" s="4"/>
      <c r="F678" s="4"/>
      <c r="G678" s="4"/>
      <c r="H678" s="4"/>
    </row>
    <row r="679">
      <c r="A679" s="6"/>
      <c r="B679" s="4"/>
      <c r="C679" s="4"/>
      <c r="D679" s="4"/>
      <c r="E679" s="4"/>
      <c r="F679" s="4"/>
      <c r="G679" s="4"/>
      <c r="H679" s="4"/>
    </row>
    <row r="680">
      <c r="A680" s="6"/>
      <c r="B680" s="4"/>
      <c r="C680" s="4"/>
      <c r="D680" s="4"/>
      <c r="E680" s="4"/>
      <c r="F680" s="4"/>
      <c r="G680" s="4"/>
      <c r="H680" s="4"/>
    </row>
    <row r="681">
      <c r="A681" s="6"/>
      <c r="B681" s="4"/>
      <c r="C681" s="4"/>
      <c r="D681" s="4"/>
      <c r="E681" s="4"/>
      <c r="F681" s="4"/>
      <c r="G681" s="4"/>
      <c r="H681" s="4"/>
    </row>
    <row r="682">
      <c r="A682" s="6"/>
      <c r="B682" s="4"/>
      <c r="C682" s="4"/>
      <c r="D682" s="4"/>
      <c r="E682" s="4"/>
      <c r="F682" s="4"/>
      <c r="G682" s="4"/>
      <c r="H682" s="4"/>
    </row>
    <row r="683">
      <c r="A683" s="6"/>
      <c r="B683" s="4"/>
      <c r="C683" s="4"/>
      <c r="D683" s="4"/>
      <c r="E683" s="4"/>
      <c r="F683" s="4"/>
      <c r="G683" s="4"/>
      <c r="H683" s="4"/>
    </row>
    <row r="684">
      <c r="A684" s="6"/>
      <c r="B684" s="4"/>
      <c r="C684" s="4"/>
      <c r="D684" s="4"/>
      <c r="E684" s="4"/>
      <c r="F684" s="4"/>
      <c r="G684" s="4"/>
      <c r="H684" s="4"/>
    </row>
    <row r="685">
      <c r="A685" s="6"/>
      <c r="B685" s="4"/>
      <c r="C685" s="4"/>
      <c r="D685" s="4"/>
      <c r="E685" s="4"/>
      <c r="F685" s="4"/>
      <c r="G685" s="4"/>
      <c r="H685" s="4"/>
    </row>
    <row r="686">
      <c r="A686" s="6"/>
      <c r="B686" s="4"/>
      <c r="C686" s="4"/>
      <c r="D686" s="4"/>
      <c r="E686" s="4"/>
      <c r="F686" s="4"/>
      <c r="G686" s="4"/>
      <c r="H686" s="4"/>
    </row>
    <row r="687">
      <c r="A687" s="6"/>
      <c r="B687" s="4"/>
      <c r="C687" s="4"/>
      <c r="D687" s="4"/>
      <c r="E687" s="4"/>
      <c r="F687" s="4"/>
      <c r="G687" s="4"/>
      <c r="H687" s="4"/>
    </row>
    <row r="688">
      <c r="A688" s="6"/>
      <c r="B688" s="4"/>
      <c r="C688" s="4"/>
      <c r="D688" s="4"/>
      <c r="E688" s="4"/>
      <c r="F688" s="4"/>
      <c r="G688" s="4"/>
      <c r="H688" s="4"/>
    </row>
    <row r="689">
      <c r="A689" s="6"/>
      <c r="B689" s="4"/>
      <c r="C689" s="4"/>
      <c r="D689" s="4"/>
      <c r="E689" s="4"/>
      <c r="F689" s="4"/>
      <c r="G689" s="4"/>
      <c r="H689" s="4"/>
    </row>
    <row r="690">
      <c r="A690" s="6"/>
      <c r="B690" s="4"/>
      <c r="C690" s="4"/>
      <c r="D690" s="4"/>
      <c r="E690" s="4"/>
      <c r="F690" s="4"/>
      <c r="G690" s="4"/>
      <c r="H690" s="4"/>
    </row>
    <row r="691">
      <c r="A691" s="6"/>
      <c r="B691" s="4"/>
      <c r="C691" s="4"/>
      <c r="D691" s="4"/>
      <c r="E691" s="4"/>
      <c r="F691" s="4"/>
      <c r="G691" s="4"/>
      <c r="H691" s="4"/>
    </row>
    <row r="692">
      <c r="A692" s="6"/>
      <c r="B692" s="4"/>
      <c r="C692" s="4"/>
      <c r="D692" s="4"/>
      <c r="E692" s="4"/>
      <c r="F692" s="4"/>
      <c r="G692" s="4"/>
      <c r="H692" s="4"/>
    </row>
    <row r="693">
      <c r="A693" s="6"/>
      <c r="B693" s="4"/>
      <c r="C693" s="4"/>
      <c r="D693" s="4"/>
      <c r="E693" s="4"/>
      <c r="F693" s="4"/>
      <c r="G693" s="4"/>
      <c r="H693" s="4"/>
    </row>
    <row r="694">
      <c r="A694" s="6"/>
      <c r="B694" s="4"/>
      <c r="C694" s="4"/>
      <c r="D694" s="4"/>
      <c r="E694" s="4"/>
      <c r="F694" s="4"/>
      <c r="G694" s="4"/>
      <c r="H694" s="4"/>
    </row>
    <row r="695">
      <c r="A695" s="6"/>
      <c r="B695" s="4"/>
      <c r="C695" s="4"/>
      <c r="D695" s="4"/>
      <c r="E695" s="4"/>
      <c r="F695" s="4"/>
      <c r="G695" s="4"/>
      <c r="H695" s="4"/>
    </row>
    <row r="696">
      <c r="A696" s="6"/>
      <c r="B696" s="4"/>
      <c r="C696" s="4"/>
      <c r="D696" s="4"/>
      <c r="E696" s="4"/>
      <c r="F696" s="4"/>
      <c r="G696" s="4"/>
      <c r="H696" s="4"/>
    </row>
    <row r="697">
      <c r="A697" s="6"/>
      <c r="B697" s="4"/>
      <c r="C697" s="4"/>
      <c r="D697" s="4"/>
      <c r="E697" s="4"/>
      <c r="F697" s="4"/>
      <c r="G697" s="4"/>
      <c r="H697" s="4"/>
    </row>
    <row r="698">
      <c r="A698" s="6"/>
      <c r="B698" s="4"/>
      <c r="C698" s="4"/>
      <c r="D698" s="4"/>
      <c r="E698" s="4"/>
      <c r="F698" s="4"/>
      <c r="G698" s="4"/>
      <c r="H698" s="4"/>
    </row>
    <row r="699">
      <c r="A699" s="6"/>
      <c r="B699" s="4"/>
      <c r="C699" s="4"/>
      <c r="D699" s="4"/>
      <c r="E699" s="4"/>
      <c r="F699" s="4"/>
      <c r="G699" s="4"/>
      <c r="H699" s="4"/>
    </row>
    <row r="700">
      <c r="A700" s="6"/>
      <c r="B700" s="4"/>
      <c r="C700" s="4"/>
      <c r="D700" s="4"/>
      <c r="E700" s="4"/>
      <c r="F700" s="4"/>
      <c r="G700" s="4"/>
      <c r="H700" s="4"/>
    </row>
    <row r="701">
      <c r="A701" s="6"/>
      <c r="B701" s="4"/>
      <c r="C701" s="4"/>
      <c r="D701" s="4"/>
      <c r="E701" s="4"/>
      <c r="F701" s="4"/>
      <c r="G701" s="4"/>
      <c r="H701" s="4"/>
    </row>
    <row r="702">
      <c r="A702" s="6"/>
      <c r="B702" s="4"/>
      <c r="C702" s="4"/>
      <c r="D702" s="4"/>
      <c r="E702" s="4"/>
      <c r="F702" s="4"/>
      <c r="G702" s="4"/>
      <c r="H702" s="4"/>
    </row>
    <row r="703">
      <c r="A703" s="6"/>
      <c r="B703" s="4"/>
      <c r="C703" s="4"/>
      <c r="D703" s="4"/>
      <c r="E703" s="4"/>
      <c r="F703" s="4"/>
      <c r="G703" s="4"/>
      <c r="H703" s="4"/>
    </row>
    <row r="704">
      <c r="A704" s="6"/>
      <c r="B704" s="4"/>
      <c r="C704" s="4"/>
      <c r="D704" s="4"/>
      <c r="E704" s="4"/>
      <c r="F704" s="4"/>
      <c r="G704" s="4"/>
      <c r="H704" s="4"/>
    </row>
    <row r="705">
      <c r="A705" s="6"/>
      <c r="B705" s="4"/>
      <c r="C705" s="4"/>
      <c r="D705" s="4"/>
      <c r="E705" s="4"/>
      <c r="F705" s="4"/>
      <c r="G705" s="4"/>
      <c r="H705" s="4"/>
    </row>
    <row r="706">
      <c r="A706" s="6"/>
      <c r="B706" s="4"/>
      <c r="C706" s="4"/>
      <c r="D706" s="4"/>
      <c r="E706" s="4"/>
      <c r="F706" s="4"/>
      <c r="G706" s="4"/>
      <c r="H706" s="4"/>
    </row>
    <row r="707">
      <c r="A707" s="6"/>
      <c r="B707" s="4"/>
      <c r="C707" s="4"/>
      <c r="D707" s="4"/>
      <c r="E707" s="4"/>
      <c r="F707" s="4"/>
      <c r="G707" s="4"/>
      <c r="H707" s="4"/>
    </row>
    <row r="708">
      <c r="A708" s="6"/>
      <c r="B708" s="4"/>
      <c r="C708" s="4"/>
      <c r="D708" s="4"/>
      <c r="E708" s="4"/>
      <c r="F708" s="4"/>
      <c r="G708" s="4"/>
      <c r="H708" s="4"/>
    </row>
    <row r="709">
      <c r="A709" s="6"/>
      <c r="B709" s="4"/>
      <c r="C709" s="4"/>
      <c r="D709" s="4"/>
      <c r="E709" s="4"/>
      <c r="F709" s="4"/>
      <c r="G709" s="4"/>
      <c r="H709" s="4"/>
    </row>
    <row r="710">
      <c r="A710" s="6"/>
      <c r="B710" s="4"/>
      <c r="C710" s="4"/>
      <c r="D710" s="4"/>
      <c r="E710" s="4"/>
      <c r="F710" s="4"/>
      <c r="G710" s="4"/>
      <c r="H710" s="4"/>
    </row>
    <row r="711">
      <c r="A711" s="6"/>
      <c r="B711" s="4"/>
      <c r="C711" s="4"/>
      <c r="D711" s="4"/>
      <c r="E711" s="4"/>
      <c r="F711" s="4"/>
      <c r="G711" s="4"/>
      <c r="H711" s="4"/>
    </row>
    <row r="712">
      <c r="A712" s="6"/>
      <c r="B712" s="4"/>
      <c r="C712" s="4"/>
      <c r="D712" s="4"/>
      <c r="E712" s="4"/>
      <c r="F712" s="4"/>
      <c r="G712" s="4"/>
      <c r="H712" s="4"/>
    </row>
    <row r="713">
      <c r="A713" s="6"/>
      <c r="B713" s="4"/>
      <c r="C713" s="4"/>
      <c r="D713" s="4"/>
      <c r="E713" s="4"/>
      <c r="F713" s="4"/>
      <c r="G713" s="4"/>
      <c r="H713" s="4"/>
    </row>
    <row r="714">
      <c r="A714" s="6"/>
      <c r="B714" s="4"/>
      <c r="C714" s="4"/>
      <c r="D714" s="4"/>
      <c r="E714" s="4"/>
      <c r="F714" s="4"/>
      <c r="G714" s="4"/>
      <c r="H714" s="4"/>
    </row>
    <row r="715">
      <c r="A715" s="6"/>
      <c r="B715" s="4"/>
      <c r="C715" s="4"/>
      <c r="D715" s="4"/>
      <c r="E715" s="4"/>
      <c r="F715" s="4"/>
      <c r="G715" s="4"/>
      <c r="H715" s="4"/>
    </row>
    <row r="716">
      <c r="A716" s="6"/>
      <c r="B716" s="4"/>
      <c r="C716" s="4"/>
      <c r="D716" s="4"/>
      <c r="E716" s="4"/>
      <c r="F716" s="4"/>
      <c r="G716" s="4"/>
      <c r="H716" s="4"/>
    </row>
    <row r="717">
      <c r="A717" s="6"/>
      <c r="B717" s="4"/>
      <c r="C717" s="4"/>
      <c r="D717" s="4"/>
      <c r="E717" s="4"/>
      <c r="F717" s="4"/>
      <c r="G717" s="4"/>
      <c r="H717" s="4"/>
    </row>
    <row r="718">
      <c r="A718" s="6"/>
      <c r="B718" s="4"/>
      <c r="C718" s="4"/>
      <c r="D718" s="4"/>
      <c r="E718" s="4"/>
      <c r="F718" s="4"/>
      <c r="G718" s="4"/>
      <c r="H718" s="4"/>
    </row>
    <row r="719">
      <c r="A719" s="6"/>
      <c r="B719" s="4"/>
      <c r="C719" s="4"/>
      <c r="D719" s="4"/>
      <c r="E719" s="4"/>
      <c r="F719" s="4"/>
      <c r="G719" s="4"/>
      <c r="H719" s="4"/>
    </row>
    <row r="720">
      <c r="A720" s="6"/>
      <c r="B720" s="4"/>
      <c r="C720" s="4"/>
      <c r="D720" s="4"/>
      <c r="E720" s="4"/>
      <c r="F720" s="4"/>
      <c r="G720" s="4"/>
      <c r="H720" s="4"/>
    </row>
    <row r="721">
      <c r="A721" s="6"/>
      <c r="B721" s="4"/>
      <c r="C721" s="4"/>
      <c r="D721" s="4"/>
      <c r="E721" s="4"/>
      <c r="F721" s="4"/>
      <c r="G721" s="4"/>
      <c r="H721" s="4"/>
    </row>
    <row r="722">
      <c r="A722" s="6"/>
      <c r="B722" s="4"/>
      <c r="C722" s="4"/>
      <c r="D722" s="4"/>
      <c r="E722" s="4"/>
      <c r="F722" s="4"/>
      <c r="G722" s="4"/>
      <c r="H722" s="4"/>
    </row>
    <row r="723">
      <c r="A723" s="6"/>
      <c r="B723" s="4"/>
      <c r="C723" s="4"/>
      <c r="D723" s="4"/>
      <c r="E723" s="4"/>
      <c r="F723" s="4"/>
      <c r="G723" s="4"/>
      <c r="H723" s="4"/>
    </row>
    <row r="724">
      <c r="A724" s="6"/>
      <c r="B724" s="4"/>
      <c r="C724" s="4"/>
      <c r="D724" s="4"/>
      <c r="E724" s="4"/>
      <c r="F724" s="4"/>
      <c r="G724" s="4"/>
      <c r="H724" s="4"/>
    </row>
    <row r="725">
      <c r="A725" s="6"/>
      <c r="B725" s="4"/>
      <c r="C725" s="4"/>
      <c r="D725" s="4"/>
      <c r="E725" s="4"/>
      <c r="F725" s="4"/>
      <c r="G725" s="4"/>
      <c r="H725" s="4"/>
    </row>
    <row r="726">
      <c r="A726" s="6"/>
      <c r="B726" s="4"/>
      <c r="C726" s="4"/>
      <c r="D726" s="4"/>
      <c r="E726" s="4"/>
      <c r="F726" s="4"/>
      <c r="G726" s="4"/>
      <c r="H726" s="4"/>
    </row>
    <row r="727">
      <c r="A727" s="6"/>
      <c r="B727" s="4"/>
      <c r="C727" s="4"/>
      <c r="D727" s="4"/>
      <c r="E727" s="4"/>
      <c r="F727" s="4"/>
      <c r="G727" s="4"/>
      <c r="H727" s="4"/>
    </row>
    <row r="728">
      <c r="A728" s="6"/>
      <c r="B728" s="4"/>
      <c r="C728" s="4"/>
      <c r="D728" s="4"/>
      <c r="E728" s="4"/>
      <c r="F728" s="4"/>
      <c r="G728" s="4"/>
      <c r="H728" s="4"/>
    </row>
    <row r="729">
      <c r="A729" s="6"/>
      <c r="B729" s="4"/>
      <c r="C729" s="4"/>
      <c r="D729" s="4"/>
      <c r="E729" s="4"/>
      <c r="F729" s="4"/>
      <c r="G729" s="4"/>
      <c r="H729" s="4"/>
    </row>
    <row r="730">
      <c r="A730" s="6"/>
      <c r="B730" s="4"/>
      <c r="C730" s="4"/>
      <c r="D730" s="4"/>
      <c r="E730" s="4"/>
      <c r="F730" s="4"/>
      <c r="G730" s="4"/>
      <c r="H730" s="4"/>
    </row>
    <row r="731">
      <c r="A731" s="6"/>
      <c r="B731" s="4"/>
      <c r="C731" s="4"/>
      <c r="D731" s="4"/>
      <c r="E731" s="4"/>
      <c r="F731" s="4"/>
      <c r="G731" s="4"/>
      <c r="H731" s="4"/>
    </row>
    <row r="732">
      <c r="A732" s="6"/>
      <c r="B732" s="4"/>
      <c r="C732" s="4"/>
      <c r="D732" s="4"/>
      <c r="E732" s="4"/>
      <c r="F732" s="4"/>
      <c r="G732" s="4"/>
      <c r="H732" s="4"/>
    </row>
    <row r="733">
      <c r="A733" s="6"/>
      <c r="B733" s="4"/>
      <c r="C733" s="4"/>
      <c r="D733" s="4"/>
      <c r="E733" s="4"/>
      <c r="F733" s="4"/>
      <c r="G733" s="4"/>
      <c r="H733" s="4"/>
    </row>
    <row r="734">
      <c r="A734" s="6"/>
      <c r="B734" s="4"/>
      <c r="C734" s="4"/>
      <c r="D734" s="4"/>
      <c r="E734" s="4"/>
      <c r="F734" s="4"/>
      <c r="G734" s="4"/>
      <c r="H734" s="4"/>
    </row>
    <row r="735">
      <c r="A735" s="6"/>
      <c r="B735" s="4"/>
      <c r="C735" s="4"/>
      <c r="D735" s="4"/>
      <c r="E735" s="4"/>
      <c r="F735" s="4"/>
      <c r="G735" s="4"/>
      <c r="H735" s="4"/>
    </row>
    <row r="736">
      <c r="A736" s="6"/>
      <c r="B736" s="4"/>
      <c r="C736" s="4"/>
      <c r="D736" s="4"/>
      <c r="E736" s="4"/>
      <c r="F736" s="4"/>
      <c r="G736" s="4"/>
      <c r="H736" s="4"/>
    </row>
    <row r="737">
      <c r="A737" s="6"/>
      <c r="B737" s="4"/>
      <c r="C737" s="4"/>
      <c r="D737" s="4"/>
      <c r="E737" s="4"/>
      <c r="F737" s="4"/>
      <c r="G737" s="4"/>
      <c r="H737" s="4"/>
    </row>
    <row r="738">
      <c r="A738" s="6"/>
      <c r="B738" s="4"/>
      <c r="C738" s="4"/>
      <c r="D738" s="4"/>
      <c r="E738" s="4"/>
      <c r="F738" s="4"/>
      <c r="G738" s="4"/>
      <c r="H738" s="4"/>
    </row>
    <row r="739">
      <c r="A739" s="6"/>
      <c r="B739" s="4"/>
      <c r="C739" s="4"/>
      <c r="D739" s="4"/>
      <c r="E739" s="4"/>
      <c r="F739" s="4"/>
      <c r="G739" s="4"/>
      <c r="H739" s="4"/>
    </row>
    <row r="740">
      <c r="A740" s="6"/>
      <c r="B740" s="4"/>
      <c r="C740" s="4"/>
      <c r="D740" s="4"/>
      <c r="E740" s="4"/>
      <c r="F740" s="4"/>
      <c r="G740" s="4"/>
      <c r="H740" s="4"/>
    </row>
    <row r="741">
      <c r="A741" s="6"/>
      <c r="B741" s="4"/>
      <c r="C741" s="4"/>
      <c r="D741" s="4"/>
      <c r="E741" s="4"/>
      <c r="F741" s="4"/>
      <c r="G741" s="4"/>
      <c r="H741" s="4"/>
    </row>
    <row r="742">
      <c r="A742" s="6"/>
      <c r="B742" s="4"/>
      <c r="C742" s="4"/>
      <c r="D742" s="4"/>
      <c r="E742" s="4"/>
      <c r="F742" s="4"/>
      <c r="G742" s="4"/>
      <c r="H742" s="4"/>
    </row>
    <row r="743">
      <c r="A743" s="6"/>
      <c r="B743" s="4"/>
      <c r="C743" s="4"/>
      <c r="D743" s="4"/>
      <c r="E743" s="4"/>
      <c r="F743" s="4"/>
      <c r="G743" s="4"/>
      <c r="H743" s="4"/>
    </row>
    <row r="744">
      <c r="A744" s="6"/>
      <c r="B744" s="4"/>
      <c r="C744" s="4"/>
      <c r="D744" s="4"/>
      <c r="E744" s="4"/>
      <c r="F744" s="4"/>
      <c r="G744" s="4"/>
      <c r="H744" s="4"/>
    </row>
    <row r="745">
      <c r="A745" s="6"/>
      <c r="B745" s="4"/>
      <c r="C745" s="4"/>
      <c r="D745" s="4"/>
      <c r="E745" s="4"/>
      <c r="F745" s="4"/>
      <c r="G745" s="4"/>
      <c r="H745" s="4"/>
    </row>
    <row r="746">
      <c r="A746" s="6"/>
      <c r="B746" s="4"/>
      <c r="C746" s="4"/>
      <c r="D746" s="4"/>
      <c r="E746" s="4"/>
      <c r="F746" s="4"/>
      <c r="G746" s="4"/>
      <c r="H746" s="4"/>
    </row>
    <row r="747">
      <c r="A747" s="6"/>
      <c r="B747" s="4"/>
      <c r="C747" s="4"/>
      <c r="D747" s="4"/>
      <c r="E747" s="4"/>
      <c r="F747" s="4"/>
      <c r="G747" s="4"/>
      <c r="H747" s="4"/>
    </row>
    <row r="748">
      <c r="A748" s="6"/>
      <c r="B748" s="4"/>
      <c r="C748" s="4"/>
      <c r="D748" s="4"/>
      <c r="E748" s="4"/>
      <c r="F748" s="4"/>
      <c r="G748" s="4"/>
      <c r="H748" s="4"/>
    </row>
    <row r="749">
      <c r="A749" s="6"/>
      <c r="B749" s="4"/>
      <c r="C749" s="4"/>
      <c r="D749" s="4"/>
      <c r="E749" s="4"/>
      <c r="F749" s="4"/>
      <c r="G749" s="4"/>
      <c r="H749" s="4"/>
    </row>
    <row r="750">
      <c r="A750" s="6"/>
      <c r="B750" s="4"/>
      <c r="C750" s="4"/>
      <c r="D750" s="4"/>
      <c r="E750" s="4"/>
      <c r="F750" s="4"/>
      <c r="G750" s="4"/>
      <c r="H750" s="4"/>
    </row>
    <row r="751">
      <c r="A751" s="6"/>
      <c r="B751" s="4"/>
      <c r="C751" s="4"/>
      <c r="D751" s="4"/>
      <c r="E751" s="4"/>
      <c r="F751" s="4"/>
      <c r="G751" s="4"/>
      <c r="H751" s="4"/>
    </row>
    <row r="752">
      <c r="A752" s="6"/>
      <c r="B752" s="4"/>
      <c r="C752" s="4"/>
      <c r="D752" s="4"/>
      <c r="E752" s="4"/>
      <c r="F752" s="4"/>
      <c r="G752" s="4"/>
      <c r="H752" s="4"/>
    </row>
    <row r="753">
      <c r="A753" s="6"/>
      <c r="B753" s="4"/>
      <c r="C753" s="4"/>
      <c r="D753" s="4"/>
      <c r="E753" s="4"/>
      <c r="F753" s="4"/>
      <c r="G753" s="4"/>
      <c r="H753" s="4"/>
    </row>
    <row r="754">
      <c r="A754" s="6"/>
      <c r="B754" s="4"/>
      <c r="C754" s="4"/>
      <c r="D754" s="4"/>
      <c r="E754" s="4"/>
      <c r="F754" s="4"/>
      <c r="G754" s="4"/>
      <c r="H754" s="4"/>
    </row>
    <row r="755">
      <c r="A755" s="6"/>
      <c r="B755" s="4"/>
      <c r="C755" s="4"/>
      <c r="D755" s="4"/>
      <c r="E755" s="4"/>
      <c r="F755" s="4"/>
      <c r="G755" s="4"/>
      <c r="H755" s="4"/>
    </row>
    <row r="756">
      <c r="A756" s="6"/>
      <c r="B756" s="4"/>
      <c r="C756" s="4"/>
      <c r="D756" s="4"/>
      <c r="E756" s="4"/>
      <c r="F756" s="4"/>
      <c r="G756" s="4"/>
      <c r="H756" s="4"/>
    </row>
    <row r="757">
      <c r="A757" s="6"/>
      <c r="B757" s="4"/>
      <c r="C757" s="4"/>
      <c r="D757" s="4"/>
      <c r="E757" s="4"/>
      <c r="F757" s="4"/>
      <c r="G757" s="4"/>
      <c r="H757" s="4"/>
    </row>
    <row r="758">
      <c r="A758" s="6"/>
      <c r="B758" s="4"/>
      <c r="C758" s="4"/>
      <c r="D758" s="4"/>
      <c r="E758" s="4"/>
      <c r="F758" s="4"/>
      <c r="G758" s="4"/>
      <c r="H758" s="4"/>
    </row>
    <row r="759">
      <c r="A759" s="6"/>
      <c r="B759" s="4"/>
      <c r="C759" s="4"/>
      <c r="D759" s="4"/>
      <c r="E759" s="4"/>
      <c r="F759" s="4"/>
      <c r="G759" s="4"/>
      <c r="H759" s="4"/>
    </row>
    <row r="760">
      <c r="A760" s="6"/>
      <c r="B760" s="4"/>
      <c r="C760" s="4"/>
      <c r="D760" s="4"/>
      <c r="E760" s="4"/>
      <c r="F760" s="4"/>
      <c r="G760" s="4"/>
      <c r="H760" s="4"/>
    </row>
    <row r="761">
      <c r="A761" s="6"/>
      <c r="B761" s="4"/>
      <c r="C761" s="4"/>
      <c r="D761" s="4"/>
      <c r="E761" s="4"/>
      <c r="F761" s="4"/>
      <c r="G761" s="4"/>
      <c r="H761" s="4"/>
    </row>
    <row r="762">
      <c r="A762" s="6"/>
      <c r="B762" s="4"/>
      <c r="C762" s="4"/>
      <c r="D762" s="4"/>
      <c r="E762" s="4"/>
      <c r="F762" s="4"/>
      <c r="G762" s="4"/>
      <c r="H762" s="4"/>
    </row>
    <row r="763">
      <c r="A763" s="6"/>
      <c r="B763" s="4"/>
      <c r="C763" s="4"/>
      <c r="D763" s="4"/>
      <c r="E763" s="4"/>
      <c r="F763" s="4"/>
      <c r="G763" s="4"/>
      <c r="H763" s="4"/>
    </row>
    <row r="764">
      <c r="A764" s="6"/>
      <c r="B764" s="4"/>
      <c r="C764" s="4"/>
      <c r="D764" s="4"/>
      <c r="E764" s="4"/>
      <c r="F764" s="4"/>
      <c r="G764" s="4"/>
      <c r="H764" s="4"/>
    </row>
    <row r="765">
      <c r="A765" s="6"/>
      <c r="B765" s="4"/>
      <c r="C765" s="4"/>
      <c r="D765" s="4"/>
      <c r="E765" s="4"/>
      <c r="F765" s="4"/>
      <c r="G765" s="4"/>
      <c r="H765" s="4"/>
    </row>
    <row r="766">
      <c r="A766" s="6"/>
      <c r="B766" s="4"/>
      <c r="C766" s="4"/>
      <c r="D766" s="4"/>
      <c r="E766" s="4"/>
      <c r="F766" s="4"/>
      <c r="G766" s="4"/>
      <c r="H766" s="4"/>
    </row>
    <row r="767">
      <c r="A767" s="6"/>
      <c r="B767" s="4"/>
      <c r="C767" s="4"/>
      <c r="D767" s="4"/>
      <c r="E767" s="4"/>
      <c r="F767" s="4"/>
      <c r="G767" s="4"/>
      <c r="H767" s="4"/>
    </row>
    <row r="768">
      <c r="A768" s="6"/>
      <c r="B768" s="4"/>
      <c r="C768" s="4"/>
      <c r="D768" s="4"/>
      <c r="E768" s="4"/>
      <c r="F768" s="4"/>
      <c r="G768" s="4"/>
      <c r="H768" s="4"/>
    </row>
    <row r="769">
      <c r="A769" s="6"/>
      <c r="B769" s="4"/>
      <c r="C769" s="4"/>
      <c r="D769" s="4"/>
      <c r="E769" s="4"/>
      <c r="F769" s="4"/>
      <c r="G769" s="4"/>
      <c r="H769" s="4"/>
    </row>
    <row r="770">
      <c r="A770" s="6"/>
      <c r="B770" s="4"/>
      <c r="C770" s="4"/>
      <c r="D770" s="4"/>
      <c r="E770" s="4"/>
      <c r="F770" s="4"/>
      <c r="G770" s="4"/>
      <c r="H770" s="4"/>
    </row>
    <row r="771">
      <c r="A771" s="6"/>
      <c r="B771" s="4"/>
      <c r="C771" s="4"/>
      <c r="D771" s="4"/>
      <c r="E771" s="4"/>
      <c r="F771" s="4"/>
      <c r="G771" s="4"/>
      <c r="H771" s="4"/>
    </row>
    <row r="772">
      <c r="A772" s="6"/>
      <c r="B772" s="4"/>
      <c r="C772" s="4"/>
      <c r="D772" s="4"/>
      <c r="E772" s="4"/>
      <c r="F772" s="4"/>
      <c r="G772" s="4"/>
      <c r="H772" s="4"/>
    </row>
    <row r="773">
      <c r="A773" s="6"/>
      <c r="B773" s="4"/>
      <c r="C773" s="4"/>
      <c r="D773" s="4"/>
      <c r="E773" s="4"/>
      <c r="F773" s="4"/>
      <c r="G773" s="4"/>
      <c r="H773" s="4"/>
    </row>
    <row r="774">
      <c r="A774" s="6"/>
      <c r="B774" s="4"/>
      <c r="C774" s="4"/>
      <c r="D774" s="4"/>
      <c r="E774" s="4"/>
      <c r="F774" s="4"/>
      <c r="G774" s="4"/>
      <c r="H774" s="4"/>
    </row>
    <row r="775">
      <c r="A775" s="6"/>
      <c r="B775" s="4"/>
      <c r="C775" s="4"/>
      <c r="D775" s="4"/>
      <c r="E775" s="4"/>
      <c r="F775" s="4"/>
      <c r="G775" s="4"/>
      <c r="H775" s="4"/>
    </row>
    <row r="776">
      <c r="A776" s="6"/>
      <c r="B776" s="4"/>
      <c r="C776" s="4"/>
      <c r="D776" s="4"/>
      <c r="E776" s="4"/>
      <c r="F776" s="4"/>
      <c r="G776" s="4"/>
      <c r="H776" s="4"/>
    </row>
    <row r="777">
      <c r="A777" s="6"/>
      <c r="B777" s="4"/>
      <c r="C777" s="4"/>
      <c r="D777" s="4"/>
      <c r="E777" s="4"/>
      <c r="F777" s="4"/>
      <c r="G777" s="4"/>
      <c r="H777" s="4"/>
    </row>
    <row r="778">
      <c r="A778" s="6"/>
      <c r="B778" s="4"/>
      <c r="C778" s="4"/>
      <c r="D778" s="4"/>
      <c r="E778" s="4"/>
      <c r="F778" s="4"/>
      <c r="G778" s="4"/>
      <c r="H778" s="4"/>
    </row>
    <row r="779">
      <c r="A779" s="6"/>
      <c r="B779" s="4"/>
      <c r="C779" s="4"/>
      <c r="D779" s="4"/>
      <c r="E779" s="4"/>
      <c r="F779" s="4"/>
      <c r="G779" s="4"/>
      <c r="H779" s="4"/>
    </row>
    <row r="780">
      <c r="A780" s="6"/>
      <c r="B780" s="4"/>
      <c r="C780" s="4"/>
      <c r="D780" s="4"/>
      <c r="E780" s="4"/>
      <c r="F780" s="4"/>
      <c r="G780" s="4"/>
      <c r="H780" s="4"/>
    </row>
    <row r="781">
      <c r="A781" s="6"/>
      <c r="B781" s="4"/>
      <c r="C781" s="4"/>
      <c r="D781" s="4"/>
      <c r="E781" s="4"/>
      <c r="F781" s="4"/>
      <c r="G781" s="4"/>
      <c r="H781" s="4"/>
    </row>
    <row r="782">
      <c r="A782" s="6"/>
      <c r="B782" s="4"/>
      <c r="C782" s="4"/>
      <c r="D782" s="4"/>
      <c r="E782" s="4"/>
      <c r="F782" s="4"/>
      <c r="G782" s="4"/>
      <c r="H782" s="4"/>
    </row>
    <row r="783">
      <c r="A783" s="6"/>
      <c r="B783" s="4"/>
      <c r="C783" s="4"/>
      <c r="D783" s="4"/>
      <c r="E783" s="4"/>
      <c r="F783" s="4"/>
      <c r="G783" s="4"/>
      <c r="H783" s="4"/>
    </row>
    <row r="784">
      <c r="A784" s="6"/>
      <c r="B784" s="4"/>
      <c r="C784" s="4"/>
      <c r="D784" s="4"/>
      <c r="E784" s="4"/>
      <c r="F784" s="4"/>
      <c r="G784" s="4"/>
      <c r="H784" s="4"/>
    </row>
    <row r="785">
      <c r="A785" s="6"/>
      <c r="B785" s="4"/>
      <c r="C785" s="4"/>
      <c r="D785" s="4"/>
      <c r="E785" s="4"/>
      <c r="F785" s="4"/>
      <c r="G785" s="4"/>
      <c r="H785" s="4"/>
    </row>
    <row r="786">
      <c r="A786" s="6"/>
      <c r="B786" s="4"/>
      <c r="C786" s="4"/>
      <c r="D786" s="4"/>
      <c r="E786" s="4"/>
      <c r="F786" s="4"/>
      <c r="G786" s="4"/>
      <c r="H786" s="4"/>
    </row>
    <row r="787">
      <c r="A787" s="6"/>
      <c r="B787" s="4"/>
      <c r="C787" s="4"/>
      <c r="D787" s="4"/>
      <c r="E787" s="4"/>
      <c r="F787" s="4"/>
      <c r="G787" s="4"/>
      <c r="H787" s="4"/>
    </row>
    <row r="788">
      <c r="A788" s="6"/>
      <c r="B788" s="4"/>
      <c r="C788" s="4"/>
      <c r="D788" s="4"/>
      <c r="E788" s="4"/>
      <c r="F788" s="4"/>
      <c r="G788" s="4"/>
      <c r="H788" s="4"/>
    </row>
    <row r="789">
      <c r="A789" s="6"/>
      <c r="B789" s="4"/>
      <c r="C789" s="4"/>
      <c r="D789" s="4"/>
      <c r="E789" s="4"/>
      <c r="F789" s="4"/>
      <c r="G789" s="4"/>
      <c r="H789" s="4"/>
    </row>
    <row r="790">
      <c r="A790" s="6"/>
      <c r="B790" s="4"/>
      <c r="C790" s="4"/>
      <c r="D790" s="4"/>
      <c r="E790" s="4"/>
      <c r="F790" s="4"/>
      <c r="G790" s="4"/>
      <c r="H790" s="4"/>
    </row>
    <row r="791">
      <c r="A791" s="6"/>
      <c r="B791" s="4"/>
      <c r="C791" s="4"/>
      <c r="D791" s="4"/>
      <c r="E791" s="4"/>
      <c r="F791" s="4"/>
      <c r="G791" s="4"/>
      <c r="H791" s="4"/>
    </row>
    <row r="792">
      <c r="A792" s="6"/>
      <c r="B792" s="4"/>
      <c r="C792" s="4"/>
      <c r="D792" s="4"/>
      <c r="E792" s="4"/>
      <c r="F792" s="4"/>
      <c r="G792" s="4"/>
      <c r="H792" s="4"/>
    </row>
    <row r="793">
      <c r="A793" s="6"/>
      <c r="B793" s="4"/>
      <c r="C793" s="4"/>
      <c r="D793" s="4"/>
      <c r="E793" s="4"/>
      <c r="F793" s="4"/>
      <c r="G793" s="4"/>
      <c r="H793" s="4"/>
    </row>
    <row r="794">
      <c r="A794" s="6"/>
      <c r="B794" s="4"/>
      <c r="C794" s="4"/>
      <c r="D794" s="4"/>
      <c r="E794" s="4"/>
      <c r="F794" s="4"/>
      <c r="G794" s="4"/>
      <c r="H794" s="4"/>
    </row>
    <row r="795">
      <c r="A795" s="6"/>
      <c r="B795" s="4"/>
      <c r="C795" s="4"/>
      <c r="D795" s="4"/>
      <c r="E795" s="4"/>
      <c r="F795" s="4"/>
      <c r="G795" s="4"/>
      <c r="H795" s="4"/>
    </row>
    <row r="796">
      <c r="A796" s="6"/>
      <c r="B796" s="4"/>
      <c r="C796" s="4"/>
      <c r="D796" s="4"/>
      <c r="E796" s="4"/>
      <c r="F796" s="4"/>
      <c r="G796" s="4"/>
      <c r="H796" s="4"/>
    </row>
    <row r="797">
      <c r="A797" s="6"/>
      <c r="B797" s="4"/>
      <c r="C797" s="4"/>
      <c r="D797" s="4"/>
      <c r="E797" s="4"/>
      <c r="F797" s="4"/>
      <c r="G797" s="4"/>
      <c r="H797" s="4"/>
    </row>
    <row r="798">
      <c r="A798" s="6"/>
      <c r="B798" s="4"/>
      <c r="C798" s="4"/>
      <c r="D798" s="4"/>
      <c r="E798" s="4"/>
      <c r="F798" s="4"/>
      <c r="G798" s="4"/>
      <c r="H798" s="4"/>
    </row>
    <row r="799">
      <c r="A799" s="6"/>
      <c r="B799" s="4"/>
      <c r="C799" s="4"/>
      <c r="D799" s="4"/>
      <c r="E799" s="4"/>
      <c r="F799" s="4"/>
      <c r="G799" s="4"/>
      <c r="H799" s="4"/>
    </row>
    <row r="800">
      <c r="A800" s="6"/>
      <c r="B800" s="4"/>
      <c r="C800" s="4"/>
      <c r="D800" s="4"/>
      <c r="E800" s="4"/>
      <c r="F800" s="4"/>
      <c r="G800" s="4"/>
      <c r="H800" s="4"/>
    </row>
    <row r="801">
      <c r="A801" s="6"/>
      <c r="B801" s="4"/>
      <c r="C801" s="4"/>
      <c r="D801" s="4"/>
      <c r="E801" s="4"/>
      <c r="F801" s="4"/>
      <c r="G801" s="4"/>
      <c r="H801" s="4"/>
    </row>
    <row r="802">
      <c r="A802" s="6"/>
      <c r="B802" s="4"/>
      <c r="C802" s="4"/>
      <c r="D802" s="4"/>
      <c r="E802" s="4"/>
      <c r="F802" s="4"/>
      <c r="G802" s="4"/>
      <c r="H802" s="4"/>
    </row>
    <row r="803">
      <c r="A803" s="6"/>
      <c r="B803" s="4"/>
      <c r="C803" s="4"/>
      <c r="D803" s="4"/>
      <c r="E803" s="4"/>
      <c r="F803" s="4"/>
      <c r="G803" s="4"/>
      <c r="H803" s="4"/>
    </row>
    <row r="804">
      <c r="A804" s="6"/>
      <c r="B804" s="4"/>
      <c r="C804" s="4"/>
      <c r="D804" s="4"/>
      <c r="E804" s="4"/>
      <c r="F804" s="4"/>
      <c r="G804" s="4"/>
      <c r="H804" s="4"/>
    </row>
    <row r="805">
      <c r="A805" s="6"/>
      <c r="B805" s="4"/>
      <c r="C805" s="4"/>
      <c r="D805" s="4"/>
      <c r="E805" s="4"/>
      <c r="F805" s="4"/>
      <c r="G805" s="4"/>
      <c r="H805" s="4"/>
    </row>
    <row r="806">
      <c r="A806" s="6"/>
      <c r="B806" s="4"/>
      <c r="C806" s="4"/>
      <c r="D806" s="4"/>
      <c r="E806" s="4"/>
      <c r="F806" s="4"/>
      <c r="G806" s="4"/>
      <c r="H806" s="4"/>
    </row>
    <row r="807">
      <c r="A807" s="6"/>
      <c r="B807" s="4"/>
      <c r="C807" s="4"/>
      <c r="D807" s="4"/>
      <c r="E807" s="4"/>
      <c r="F807" s="4"/>
      <c r="G807" s="4"/>
      <c r="H807" s="4"/>
    </row>
    <row r="808">
      <c r="A808" s="6"/>
      <c r="B808" s="4"/>
      <c r="C808" s="4"/>
      <c r="D808" s="4"/>
      <c r="E808" s="4"/>
      <c r="F808" s="4"/>
      <c r="G808" s="4"/>
      <c r="H808" s="4"/>
    </row>
    <row r="809">
      <c r="A809" s="6"/>
      <c r="B809" s="4"/>
      <c r="C809" s="4"/>
      <c r="D809" s="4"/>
      <c r="E809" s="4"/>
      <c r="F809" s="4"/>
      <c r="G809" s="4"/>
      <c r="H809" s="4"/>
    </row>
    <row r="810">
      <c r="A810" s="6"/>
      <c r="B810" s="4"/>
      <c r="C810" s="4"/>
      <c r="D810" s="4"/>
      <c r="E810" s="4"/>
      <c r="F810" s="4"/>
      <c r="G810" s="4"/>
      <c r="H810" s="4"/>
    </row>
    <row r="811">
      <c r="A811" s="6"/>
      <c r="B811" s="4"/>
      <c r="C811" s="4"/>
      <c r="D811" s="4"/>
      <c r="E811" s="4"/>
      <c r="F811" s="4"/>
      <c r="G811" s="4"/>
      <c r="H811" s="4"/>
    </row>
    <row r="812">
      <c r="A812" s="6"/>
      <c r="B812" s="4"/>
      <c r="C812" s="4"/>
      <c r="D812" s="4"/>
      <c r="E812" s="4"/>
      <c r="F812" s="4"/>
      <c r="G812" s="4"/>
      <c r="H812" s="4"/>
    </row>
    <row r="813">
      <c r="A813" s="6"/>
      <c r="B813" s="4"/>
      <c r="C813" s="4"/>
      <c r="D813" s="4"/>
      <c r="E813" s="4"/>
      <c r="F813" s="4"/>
      <c r="G813" s="4"/>
      <c r="H813" s="4"/>
    </row>
    <row r="814">
      <c r="A814" s="6"/>
      <c r="B814" s="4"/>
      <c r="C814" s="4"/>
      <c r="D814" s="4"/>
      <c r="E814" s="4"/>
      <c r="F814" s="4"/>
      <c r="G814" s="4"/>
      <c r="H814" s="4"/>
    </row>
    <row r="815">
      <c r="A815" s="6"/>
      <c r="B815" s="4"/>
      <c r="C815" s="4"/>
      <c r="D815" s="4"/>
      <c r="E815" s="4"/>
      <c r="F815" s="4"/>
      <c r="G815" s="4"/>
      <c r="H815" s="4"/>
    </row>
    <row r="816">
      <c r="A816" s="6"/>
      <c r="B816" s="4"/>
      <c r="C816" s="4"/>
      <c r="D816" s="4"/>
      <c r="E816" s="4"/>
      <c r="F816" s="4"/>
      <c r="G816" s="4"/>
      <c r="H816" s="4"/>
    </row>
    <row r="817">
      <c r="A817" s="6"/>
      <c r="B817" s="4"/>
      <c r="C817" s="4"/>
      <c r="D817" s="4"/>
      <c r="E817" s="4"/>
      <c r="F817" s="4"/>
      <c r="G817" s="4"/>
      <c r="H817" s="4"/>
    </row>
    <row r="818">
      <c r="A818" s="6"/>
      <c r="B818" s="4"/>
      <c r="C818" s="4"/>
      <c r="D818" s="4"/>
      <c r="E818" s="4"/>
      <c r="F818" s="4"/>
      <c r="G818" s="4"/>
      <c r="H818" s="4"/>
    </row>
    <row r="819">
      <c r="A819" s="6"/>
      <c r="B819" s="4"/>
      <c r="C819" s="4"/>
      <c r="D819" s="4"/>
      <c r="E819" s="4"/>
      <c r="F819" s="4"/>
      <c r="G819" s="4"/>
      <c r="H819" s="4"/>
    </row>
    <row r="820">
      <c r="A820" s="6"/>
      <c r="B820" s="4"/>
      <c r="C820" s="4"/>
      <c r="D820" s="4"/>
      <c r="E820" s="4"/>
      <c r="F820" s="4"/>
      <c r="G820" s="4"/>
      <c r="H820" s="4"/>
    </row>
    <row r="821">
      <c r="A821" s="6"/>
      <c r="B821" s="4"/>
      <c r="C821" s="4"/>
      <c r="D821" s="4"/>
      <c r="E821" s="4"/>
      <c r="F821" s="4"/>
      <c r="G821" s="4"/>
      <c r="H821" s="4"/>
    </row>
    <row r="822">
      <c r="A822" s="6"/>
      <c r="B822" s="4"/>
      <c r="C822" s="4"/>
      <c r="D822" s="4"/>
      <c r="E822" s="4"/>
      <c r="F822" s="4"/>
      <c r="G822" s="4"/>
      <c r="H822" s="4"/>
    </row>
    <row r="823">
      <c r="A823" s="6"/>
      <c r="B823" s="4"/>
      <c r="C823" s="4"/>
      <c r="D823" s="4"/>
      <c r="E823" s="4"/>
      <c r="F823" s="4"/>
      <c r="G823" s="4"/>
      <c r="H823" s="4"/>
    </row>
    <row r="824">
      <c r="A824" s="6"/>
      <c r="B824" s="4"/>
      <c r="C824" s="4"/>
      <c r="D824" s="4"/>
      <c r="E824" s="4"/>
      <c r="F824" s="4"/>
      <c r="G824" s="4"/>
      <c r="H824" s="4"/>
    </row>
    <row r="825">
      <c r="A825" s="6"/>
      <c r="B825" s="4"/>
      <c r="C825" s="4"/>
      <c r="D825" s="4"/>
      <c r="E825" s="4"/>
      <c r="F825" s="4"/>
      <c r="G825" s="4"/>
      <c r="H825" s="4"/>
    </row>
    <row r="826">
      <c r="A826" s="6"/>
      <c r="B826" s="4"/>
      <c r="C826" s="4"/>
      <c r="D826" s="4"/>
      <c r="E826" s="4"/>
      <c r="F826" s="4"/>
      <c r="G826" s="4"/>
      <c r="H826" s="4"/>
    </row>
    <row r="827">
      <c r="A827" s="6"/>
      <c r="B827" s="4"/>
      <c r="C827" s="4"/>
      <c r="D827" s="4"/>
      <c r="E827" s="4"/>
      <c r="F827" s="4"/>
      <c r="G827" s="4"/>
      <c r="H827" s="4"/>
    </row>
    <row r="828">
      <c r="A828" s="6"/>
      <c r="B828" s="4"/>
      <c r="C828" s="4"/>
      <c r="D828" s="4"/>
      <c r="E828" s="4"/>
      <c r="F828" s="4"/>
      <c r="G828" s="4"/>
      <c r="H828" s="4"/>
    </row>
    <row r="829">
      <c r="A829" s="6"/>
      <c r="B829" s="4"/>
      <c r="C829" s="4"/>
      <c r="D829" s="4"/>
      <c r="E829" s="4"/>
      <c r="F829" s="4"/>
      <c r="G829" s="4"/>
      <c r="H829" s="4"/>
    </row>
    <row r="830">
      <c r="A830" s="6"/>
      <c r="B830" s="4"/>
      <c r="C830" s="4"/>
      <c r="D830" s="4"/>
      <c r="E830" s="4"/>
      <c r="F830" s="4"/>
      <c r="G830" s="4"/>
      <c r="H830" s="4"/>
    </row>
    <row r="831">
      <c r="A831" s="6"/>
      <c r="B831" s="4"/>
      <c r="C831" s="4"/>
      <c r="D831" s="4"/>
      <c r="E831" s="4"/>
      <c r="F831" s="4"/>
      <c r="G831" s="4"/>
      <c r="H831" s="4"/>
    </row>
    <row r="832">
      <c r="A832" s="6"/>
      <c r="B832" s="4"/>
      <c r="C832" s="4"/>
      <c r="D832" s="4"/>
      <c r="E832" s="4"/>
      <c r="F832" s="4"/>
      <c r="G832" s="4"/>
      <c r="H832" s="4"/>
    </row>
    <row r="833">
      <c r="A833" s="6"/>
      <c r="B833" s="4"/>
      <c r="C833" s="4"/>
      <c r="D833" s="4"/>
      <c r="E833" s="4"/>
      <c r="F833" s="4"/>
      <c r="G833" s="4"/>
      <c r="H833" s="4"/>
    </row>
    <row r="834">
      <c r="A834" s="6"/>
      <c r="B834" s="4"/>
      <c r="C834" s="4"/>
      <c r="D834" s="4"/>
      <c r="E834" s="4"/>
      <c r="F834" s="4"/>
      <c r="G834" s="4"/>
      <c r="H834" s="4"/>
    </row>
    <row r="835">
      <c r="A835" s="6"/>
      <c r="B835" s="4"/>
      <c r="C835" s="4"/>
      <c r="D835" s="4"/>
      <c r="E835" s="4"/>
      <c r="F835" s="4"/>
      <c r="G835" s="4"/>
      <c r="H835" s="4"/>
    </row>
    <row r="836">
      <c r="A836" s="6"/>
      <c r="B836" s="4"/>
      <c r="C836" s="4"/>
      <c r="D836" s="4"/>
      <c r="E836" s="4"/>
      <c r="F836" s="4"/>
      <c r="G836" s="4"/>
      <c r="H836" s="4"/>
    </row>
    <row r="837">
      <c r="A837" s="6"/>
      <c r="B837" s="4"/>
      <c r="C837" s="4"/>
      <c r="D837" s="4"/>
      <c r="E837" s="4"/>
      <c r="F837" s="4"/>
      <c r="G837" s="4"/>
      <c r="H837" s="4"/>
    </row>
    <row r="838">
      <c r="A838" s="6"/>
      <c r="B838" s="4"/>
      <c r="C838" s="4"/>
      <c r="D838" s="4"/>
      <c r="E838" s="4"/>
      <c r="F838" s="4"/>
      <c r="G838" s="4"/>
      <c r="H838" s="4"/>
    </row>
    <row r="839">
      <c r="A839" s="6"/>
      <c r="B839" s="4"/>
      <c r="C839" s="4"/>
      <c r="D839" s="4"/>
      <c r="E839" s="4"/>
      <c r="F839" s="4"/>
      <c r="G839" s="4"/>
      <c r="H839" s="4"/>
    </row>
    <row r="840">
      <c r="A840" s="6"/>
      <c r="B840" s="4"/>
      <c r="C840" s="4"/>
      <c r="D840" s="4"/>
      <c r="E840" s="4"/>
      <c r="F840" s="4"/>
      <c r="G840" s="4"/>
      <c r="H840" s="4"/>
    </row>
    <row r="841">
      <c r="A841" s="6"/>
      <c r="B841" s="4"/>
      <c r="C841" s="4"/>
      <c r="D841" s="4"/>
      <c r="E841" s="4"/>
      <c r="F841" s="4"/>
      <c r="G841" s="4"/>
      <c r="H841" s="4"/>
    </row>
    <row r="842">
      <c r="A842" s="6"/>
      <c r="B842" s="4"/>
      <c r="C842" s="4"/>
      <c r="D842" s="4"/>
      <c r="E842" s="4"/>
      <c r="F842" s="4"/>
      <c r="G842" s="4"/>
      <c r="H842" s="4"/>
    </row>
    <row r="843">
      <c r="A843" s="6"/>
      <c r="B843" s="4"/>
      <c r="C843" s="4"/>
      <c r="D843" s="4"/>
      <c r="E843" s="4"/>
      <c r="F843" s="4"/>
      <c r="G843" s="4"/>
      <c r="H843" s="4"/>
    </row>
    <row r="844">
      <c r="A844" s="6"/>
      <c r="B844" s="4"/>
      <c r="C844" s="4"/>
      <c r="D844" s="4"/>
      <c r="E844" s="4"/>
      <c r="F844" s="4"/>
      <c r="G844" s="4"/>
      <c r="H844" s="4"/>
    </row>
    <row r="845">
      <c r="A845" s="6"/>
      <c r="B845" s="4"/>
      <c r="C845" s="4"/>
      <c r="D845" s="4"/>
      <c r="E845" s="4"/>
      <c r="F845" s="4"/>
      <c r="G845" s="4"/>
      <c r="H845" s="4"/>
    </row>
    <row r="846">
      <c r="A846" s="6"/>
      <c r="B846" s="4"/>
      <c r="C846" s="4"/>
      <c r="D846" s="4"/>
      <c r="E846" s="4"/>
      <c r="F846" s="4"/>
      <c r="G846" s="4"/>
      <c r="H846" s="4"/>
    </row>
    <row r="847">
      <c r="A847" s="6"/>
      <c r="B847" s="4"/>
      <c r="C847" s="4"/>
      <c r="D847" s="4"/>
      <c r="E847" s="4"/>
      <c r="F847" s="4"/>
      <c r="G847" s="4"/>
      <c r="H847" s="4"/>
    </row>
    <row r="848">
      <c r="A848" s="6"/>
      <c r="B848" s="4"/>
      <c r="C848" s="4"/>
      <c r="D848" s="4"/>
      <c r="E848" s="4"/>
      <c r="F848" s="4"/>
      <c r="G848" s="4"/>
      <c r="H848" s="4"/>
    </row>
    <row r="849">
      <c r="A849" s="6"/>
      <c r="B849" s="4"/>
      <c r="C849" s="4"/>
      <c r="D849" s="4"/>
      <c r="E849" s="4"/>
      <c r="F849" s="4"/>
      <c r="G849" s="4"/>
      <c r="H849" s="4"/>
    </row>
    <row r="850">
      <c r="A850" s="6"/>
      <c r="B850" s="4"/>
      <c r="C850" s="4"/>
      <c r="D850" s="4"/>
      <c r="E850" s="4"/>
      <c r="F850" s="4"/>
      <c r="G850" s="4"/>
      <c r="H850" s="4"/>
    </row>
    <row r="851">
      <c r="A851" s="6"/>
      <c r="B851" s="4"/>
      <c r="C851" s="4"/>
      <c r="D851" s="4"/>
      <c r="E851" s="4"/>
      <c r="F851" s="4"/>
      <c r="G851" s="4"/>
      <c r="H851" s="4"/>
    </row>
    <row r="852">
      <c r="A852" s="6"/>
      <c r="B852" s="4"/>
      <c r="C852" s="4"/>
      <c r="D852" s="4"/>
      <c r="E852" s="4"/>
      <c r="F852" s="4"/>
      <c r="G852" s="4"/>
      <c r="H852" s="4"/>
    </row>
    <row r="853">
      <c r="A853" s="6"/>
      <c r="B853" s="4"/>
      <c r="C853" s="4"/>
      <c r="D853" s="4"/>
      <c r="E853" s="4"/>
      <c r="F853" s="4"/>
      <c r="G853" s="4"/>
      <c r="H853" s="4"/>
    </row>
    <row r="854">
      <c r="A854" s="6"/>
      <c r="B854" s="4"/>
      <c r="C854" s="4"/>
      <c r="D854" s="4"/>
      <c r="E854" s="4"/>
      <c r="F854" s="4"/>
      <c r="G854" s="4"/>
      <c r="H854" s="4"/>
    </row>
    <row r="855">
      <c r="A855" s="6"/>
      <c r="B855" s="4"/>
      <c r="C855" s="4"/>
      <c r="D855" s="4"/>
      <c r="E855" s="4"/>
      <c r="F855" s="4"/>
      <c r="G855" s="4"/>
      <c r="H855" s="4"/>
    </row>
    <row r="856">
      <c r="A856" s="6"/>
      <c r="B856" s="4"/>
      <c r="C856" s="4"/>
      <c r="D856" s="4"/>
      <c r="E856" s="4"/>
      <c r="F856" s="4"/>
      <c r="G856" s="4"/>
      <c r="H856" s="4"/>
    </row>
    <row r="857">
      <c r="A857" s="6"/>
      <c r="B857" s="4"/>
      <c r="C857" s="4"/>
      <c r="D857" s="4"/>
      <c r="E857" s="4"/>
      <c r="F857" s="4"/>
      <c r="G857" s="4"/>
      <c r="H857" s="4"/>
    </row>
    <row r="858">
      <c r="A858" s="6"/>
      <c r="B858" s="4"/>
      <c r="C858" s="4"/>
      <c r="D858" s="4"/>
      <c r="E858" s="4"/>
      <c r="F858" s="4"/>
      <c r="G858" s="4"/>
      <c r="H858" s="4"/>
    </row>
    <row r="859">
      <c r="A859" s="6"/>
      <c r="B859" s="4"/>
      <c r="C859" s="4"/>
      <c r="D859" s="4"/>
      <c r="E859" s="4"/>
      <c r="F859" s="4"/>
      <c r="G859" s="4"/>
      <c r="H859" s="4"/>
    </row>
    <row r="860">
      <c r="A860" s="6"/>
      <c r="B860" s="4"/>
      <c r="C860" s="4"/>
      <c r="D860" s="4"/>
      <c r="E860" s="4"/>
      <c r="F860" s="4"/>
      <c r="G860" s="4"/>
      <c r="H860" s="4"/>
    </row>
    <row r="861">
      <c r="A861" s="6"/>
      <c r="B861" s="4"/>
      <c r="C861" s="4"/>
      <c r="D861" s="4"/>
      <c r="E861" s="4"/>
      <c r="F861" s="4"/>
      <c r="G861" s="4"/>
      <c r="H861" s="4"/>
    </row>
    <row r="862">
      <c r="A862" s="6"/>
      <c r="B862" s="4"/>
      <c r="C862" s="4"/>
      <c r="D862" s="4"/>
      <c r="E862" s="4"/>
      <c r="F862" s="4"/>
      <c r="G862" s="4"/>
      <c r="H862" s="4"/>
    </row>
    <row r="863">
      <c r="A863" s="6"/>
      <c r="B863" s="4"/>
      <c r="C863" s="4"/>
      <c r="D863" s="4"/>
      <c r="E863" s="4"/>
      <c r="F863" s="4"/>
      <c r="G863" s="4"/>
      <c r="H863" s="4"/>
    </row>
    <row r="864">
      <c r="A864" s="6"/>
      <c r="B864" s="4"/>
      <c r="C864" s="4"/>
      <c r="D864" s="4"/>
      <c r="E864" s="4"/>
      <c r="F864" s="4"/>
      <c r="G864" s="4"/>
      <c r="H864" s="4"/>
    </row>
    <row r="865">
      <c r="A865" s="6"/>
      <c r="B865" s="4"/>
      <c r="C865" s="4"/>
      <c r="D865" s="4"/>
      <c r="E865" s="4"/>
      <c r="F865" s="4"/>
      <c r="G865" s="4"/>
      <c r="H865" s="4"/>
    </row>
    <row r="866">
      <c r="A866" s="6"/>
      <c r="B866" s="4"/>
      <c r="C866" s="4"/>
      <c r="D866" s="4"/>
      <c r="E866" s="4"/>
      <c r="F866" s="4"/>
      <c r="G866" s="4"/>
      <c r="H866" s="4"/>
    </row>
    <row r="867">
      <c r="A867" s="6"/>
      <c r="B867" s="4"/>
      <c r="C867" s="4"/>
      <c r="D867" s="4"/>
      <c r="E867" s="4"/>
      <c r="F867" s="4"/>
      <c r="G867" s="4"/>
      <c r="H867" s="4"/>
    </row>
    <row r="868">
      <c r="A868" s="6"/>
      <c r="B868" s="4"/>
      <c r="C868" s="4"/>
      <c r="D868" s="4"/>
      <c r="E868" s="4"/>
      <c r="F868" s="4"/>
      <c r="G868" s="4"/>
      <c r="H868" s="4"/>
    </row>
    <row r="869">
      <c r="A869" s="6"/>
      <c r="B869" s="4"/>
      <c r="C869" s="4"/>
      <c r="D869" s="4"/>
      <c r="E869" s="4"/>
      <c r="F869" s="4"/>
      <c r="G869" s="4"/>
      <c r="H869" s="4"/>
    </row>
    <row r="870">
      <c r="A870" s="6"/>
      <c r="B870" s="4"/>
      <c r="C870" s="4"/>
      <c r="D870" s="4"/>
      <c r="E870" s="4"/>
      <c r="F870" s="4"/>
      <c r="G870" s="4"/>
      <c r="H870" s="4"/>
    </row>
    <row r="871">
      <c r="A871" s="6"/>
      <c r="B871" s="4"/>
      <c r="C871" s="4"/>
      <c r="D871" s="4"/>
      <c r="E871" s="4"/>
      <c r="F871" s="4"/>
      <c r="G871" s="4"/>
      <c r="H871" s="4"/>
    </row>
    <row r="872">
      <c r="A872" s="6"/>
      <c r="B872" s="4"/>
      <c r="C872" s="4"/>
      <c r="D872" s="4"/>
      <c r="E872" s="4"/>
      <c r="F872" s="4"/>
      <c r="G872" s="4"/>
      <c r="H872" s="4"/>
    </row>
    <row r="873">
      <c r="A873" s="6"/>
      <c r="B873" s="4"/>
      <c r="C873" s="4"/>
      <c r="D873" s="4"/>
      <c r="E873" s="4"/>
      <c r="F873" s="4"/>
      <c r="G873" s="4"/>
      <c r="H873" s="4"/>
    </row>
    <row r="874">
      <c r="A874" s="6"/>
      <c r="B874" s="4"/>
      <c r="C874" s="4"/>
      <c r="D874" s="4"/>
      <c r="E874" s="4"/>
      <c r="F874" s="4"/>
      <c r="G874" s="4"/>
      <c r="H874" s="4"/>
    </row>
    <row r="875">
      <c r="A875" s="6"/>
      <c r="B875" s="4"/>
      <c r="C875" s="4"/>
      <c r="D875" s="4"/>
      <c r="E875" s="4"/>
      <c r="F875" s="4"/>
      <c r="G875" s="4"/>
      <c r="H875" s="4"/>
    </row>
    <row r="876">
      <c r="A876" s="6"/>
      <c r="B876" s="4"/>
      <c r="C876" s="4"/>
      <c r="D876" s="4"/>
      <c r="E876" s="4"/>
      <c r="F876" s="4"/>
      <c r="G876" s="4"/>
      <c r="H876" s="4"/>
    </row>
    <row r="877">
      <c r="A877" s="6"/>
      <c r="B877" s="4"/>
      <c r="C877" s="4"/>
      <c r="D877" s="4"/>
      <c r="E877" s="4"/>
      <c r="F877" s="4"/>
      <c r="G877" s="4"/>
      <c r="H877" s="4"/>
    </row>
    <row r="878">
      <c r="A878" s="6"/>
      <c r="B878" s="4"/>
      <c r="C878" s="4"/>
      <c r="D878" s="4"/>
      <c r="E878" s="4"/>
      <c r="F878" s="4"/>
      <c r="G878" s="4"/>
      <c r="H878" s="4"/>
    </row>
    <row r="879">
      <c r="A879" s="6"/>
      <c r="B879" s="4"/>
      <c r="C879" s="4"/>
      <c r="D879" s="4"/>
      <c r="E879" s="4"/>
      <c r="F879" s="4"/>
      <c r="G879" s="4"/>
      <c r="H879" s="4"/>
    </row>
    <row r="880">
      <c r="A880" s="6"/>
      <c r="B880" s="4"/>
      <c r="C880" s="4"/>
      <c r="D880" s="4"/>
      <c r="E880" s="4"/>
      <c r="F880" s="4"/>
      <c r="G880" s="4"/>
      <c r="H880" s="4"/>
    </row>
    <row r="881">
      <c r="A881" s="6"/>
      <c r="B881" s="4"/>
      <c r="C881" s="4"/>
      <c r="D881" s="4"/>
      <c r="E881" s="4"/>
      <c r="F881" s="4"/>
      <c r="G881" s="4"/>
      <c r="H881" s="4"/>
    </row>
    <row r="882">
      <c r="A882" s="6"/>
      <c r="B882" s="4"/>
      <c r="C882" s="4"/>
      <c r="D882" s="4"/>
      <c r="E882" s="4"/>
      <c r="F882" s="4"/>
      <c r="G882" s="4"/>
      <c r="H882" s="4"/>
    </row>
    <row r="883">
      <c r="A883" s="6"/>
      <c r="B883" s="4"/>
      <c r="C883" s="4"/>
      <c r="D883" s="4"/>
      <c r="E883" s="4"/>
      <c r="F883" s="4"/>
      <c r="G883" s="4"/>
      <c r="H883" s="4"/>
    </row>
    <row r="884">
      <c r="A884" s="6"/>
      <c r="B884" s="4"/>
      <c r="C884" s="4"/>
      <c r="D884" s="4"/>
      <c r="E884" s="4"/>
      <c r="F884" s="4"/>
      <c r="G884" s="4"/>
      <c r="H884" s="4"/>
    </row>
    <row r="885">
      <c r="A885" s="6"/>
      <c r="B885" s="4"/>
      <c r="C885" s="4"/>
      <c r="D885" s="4"/>
      <c r="E885" s="4"/>
      <c r="F885" s="4"/>
      <c r="G885" s="4"/>
      <c r="H885" s="4"/>
    </row>
    <row r="886">
      <c r="A886" s="6"/>
      <c r="B886" s="4"/>
      <c r="C886" s="4"/>
      <c r="D886" s="4"/>
      <c r="E886" s="4"/>
      <c r="F886" s="4"/>
      <c r="G886" s="4"/>
      <c r="H886" s="4"/>
    </row>
    <row r="887">
      <c r="A887" s="6"/>
      <c r="B887" s="4"/>
      <c r="C887" s="4"/>
      <c r="D887" s="4"/>
      <c r="E887" s="4"/>
      <c r="F887" s="4"/>
      <c r="G887" s="4"/>
      <c r="H887" s="4"/>
    </row>
    <row r="888">
      <c r="A888" s="6"/>
      <c r="B888" s="4"/>
      <c r="C888" s="4"/>
      <c r="D888" s="4"/>
      <c r="E888" s="4"/>
      <c r="F888" s="4"/>
      <c r="G888" s="4"/>
      <c r="H888" s="4"/>
    </row>
    <row r="889">
      <c r="A889" s="6"/>
      <c r="B889" s="4"/>
      <c r="C889" s="4"/>
      <c r="D889" s="4"/>
      <c r="E889" s="4"/>
      <c r="F889" s="4"/>
      <c r="G889" s="4"/>
      <c r="H889" s="4"/>
    </row>
    <row r="890">
      <c r="A890" s="6"/>
      <c r="B890" s="4"/>
      <c r="C890" s="4"/>
      <c r="D890" s="4"/>
      <c r="E890" s="4"/>
      <c r="F890" s="4"/>
      <c r="G890" s="4"/>
      <c r="H890" s="4"/>
    </row>
    <row r="891">
      <c r="A891" s="6"/>
      <c r="B891" s="4"/>
      <c r="C891" s="4"/>
      <c r="D891" s="4"/>
      <c r="E891" s="4"/>
      <c r="F891" s="4"/>
      <c r="G891" s="4"/>
      <c r="H891" s="4"/>
    </row>
    <row r="892">
      <c r="A892" s="6"/>
      <c r="B892" s="4"/>
      <c r="C892" s="4"/>
      <c r="D892" s="4"/>
      <c r="E892" s="4"/>
      <c r="F892" s="4"/>
      <c r="G892" s="4"/>
      <c r="H892" s="4"/>
    </row>
    <row r="893">
      <c r="A893" s="6"/>
      <c r="B893" s="4"/>
      <c r="C893" s="4"/>
      <c r="D893" s="4"/>
      <c r="E893" s="4"/>
      <c r="F893" s="4"/>
      <c r="G893" s="4"/>
      <c r="H893" s="4"/>
    </row>
    <row r="894">
      <c r="A894" s="6"/>
      <c r="B894" s="4"/>
      <c r="C894" s="4"/>
      <c r="D894" s="4"/>
      <c r="E894" s="4"/>
      <c r="F894" s="4"/>
      <c r="G894" s="4"/>
      <c r="H894" s="4"/>
    </row>
    <row r="895">
      <c r="A895" s="6"/>
      <c r="B895" s="4"/>
      <c r="C895" s="4"/>
      <c r="D895" s="4"/>
      <c r="E895" s="4"/>
      <c r="F895" s="4"/>
      <c r="G895" s="4"/>
      <c r="H895" s="4"/>
    </row>
    <row r="896">
      <c r="A896" s="6"/>
      <c r="B896" s="4"/>
      <c r="C896" s="4"/>
      <c r="D896" s="4"/>
      <c r="E896" s="4"/>
      <c r="F896" s="4"/>
      <c r="G896" s="4"/>
      <c r="H896" s="4"/>
    </row>
    <row r="897">
      <c r="A897" s="6"/>
      <c r="B897" s="4"/>
      <c r="C897" s="4"/>
      <c r="D897" s="4"/>
      <c r="E897" s="4"/>
      <c r="F897" s="4"/>
      <c r="G897" s="4"/>
      <c r="H897" s="4"/>
    </row>
    <row r="898">
      <c r="A898" s="6"/>
      <c r="B898" s="4"/>
      <c r="C898" s="4"/>
      <c r="D898" s="4"/>
      <c r="E898" s="4"/>
      <c r="F898" s="4"/>
      <c r="G898" s="4"/>
      <c r="H898" s="4"/>
    </row>
    <row r="899">
      <c r="A899" s="6"/>
      <c r="B899" s="4"/>
      <c r="C899" s="4"/>
      <c r="D899" s="4"/>
      <c r="E899" s="4"/>
      <c r="F899" s="4"/>
      <c r="G899" s="4"/>
      <c r="H899" s="4"/>
    </row>
    <row r="900">
      <c r="A900" s="6"/>
      <c r="B900" s="4"/>
      <c r="C900" s="4"/>
      <c r="D900" s="4"/>
      <c r="E900" s="4"/>
      <c r="F900" s="4"/>
      <c r="G900" s="4"/>
      <c r="H900" s="4"/>
    </row>
    <row r="901">
      <c r="A901" s="6"/>
      <c r="B901" s="4"/>
      <c r="C901" s="4"/>
      <c r="D901" s="4"/>
      <c r="E901" s="4"/>
      <c r="F901" s="4"/>
      <c r="G901" s="4"/>
      <c r="H901" s="4"/>
    </row>
    <row r="902">
      <c r="A902" s="6"/>
      <c r="B902" s="4"/>
      <c r="C902" s="4"/>
      <c r="D902" s="4"/>
      <c r="E902" s="4"/>
      <c r="F902" s="4"/>
      <c r="G902" s="4"/>
      <c r="H902" s="4"/>
    </row>
    <row r="903">
      <c r="A903" s="6"/>
      <c r="B903" s="4"/>
      <c r="C903" s="4"/>
      <c r="D903" s="4"/>
      <c r="E903" s="4"/>
      <c r="F903" s="4"/>
      <c r="G903" s="4"/>
      <c r="H903" s="4"/>
    </row>
    <row r="904">
      <c r="A904" s="6"/>
      <c r="B904" s="4"/>
      <c r="C904" s="4"/>
      <c r="D904" s="4"/>
      <c r="E904" s="4"/>
      <c r="F904" s="4"/>
      <c r="G904" s="4"/>
      <c r="H904" s="4"/>
    </row>
    <row r="905">
      <c r="A905" s="6"/>
      <c r="B905" s="4"/>
      <c r="C905" s="4"/>
      <c r="D905" s="4"/>
      <c r="E905" s="4"/>
      <c r="F905" s="4"/>
      <c r="G905" s="4"/>
      <c r="H905" s="4"/>
    </row>
    <row r="906">
      <c r="A906" s="6"/>
      <c r="B906" s="4"/>
      <c r="C906" s="4"/>
      <c r="D906" s="4"/>
      <c r="E906" s="4"/>
      <c r="F906" s="4"/>
      <c r="G906" s="4"/>
      <c r="H906" s="4"/>
    </row>
    <row r="907">
      <c r="A907" s="6"/>
      <c r="B907" s="4"/>
      <c r="C907" s="4"/>
      <c r="D907" s="4"/>
      <c r="E907" s="4"/>
      <c r="F907" s="4"/>
      <c r="G907" s="4"/>
      <c r="H907" s="4"/>
    </row>
    <row r="908">
      <c r="A908" s="6"/>
      <c r="B908" s="4"/>
      <c r="C908" s="4"/>
      <c r="D908" s="4"/>
      <c r="E908" s="4"/>
      <c r="F908" s="4"/>
      <c r="G908" s="4"/>
      <c r="H908" s="4"/>
    </row>
    <row r="909">
      <c r="A909" s="6"/>
      <c r="B909" s="4"/>
      <c r="C909" s="4"/>
      <c r="D909" s="4"/>
      <c r="E909" s="4"/>
      <c r="F909" s="4"/>
      <c r="G909" s="4"/>
      <c r="H909" s="4"/>
    </row>
    <row r="910">
      <c r="A910" s="6"/>
      <c r="B910" s="4"/>
      <c r="C910" s="4"/>
      <c r="D910" s="4"/>
      <c r="E910" s="4"/>
      <c r="F910" s="4"/>
      <c r="G910" s="4"/>
      <c r="H910" s="4"/>
    </row>
    <row r="911">
      <c r="A911" s="6"/>
      <c r="B911" s="4"/>
      <c r="C911" s="4"/>
      <c r="D911" s="4"/>
      <c r="E911" s="4"/>
      <c r="F911" s="4"/>
      <c r="G911" s="4"/>
      <c r="H911" s="4"/>
    </row>
    <row r="912">
      <c r="A912" s="6"/>
      <c r="B912" s="4"/>
      <c r="C912" s="4"/>
      <c r="D912" s="4"/>
      <c r="E912" s="4"/>
      <c r="F912" s="4"/>
      <c r="G912" s="4"/>
      <c r="H912" s="4"/>
    </row>
    <row r="913">
      <c r="A913" s="6"/>
      <c r="B913" s="4"/>
      <c r="C913" s="4"/>
      <c r="D913" s="4"/>
      <c r="E913" s="4"/>
      <c r="F913" s="4"/>
      <c r="G913" s="4"/>
      <c r="H913" s="4"/>
    </row>
    <row r="914">
      <c r="A914" s="6"/>
      <c r="B914" s="4"/>
      <c r="C914" s="4"/>
      <c r="D914" s="4"/>
      <c r="E914" s="4"/>
      <c r="F914" s="4"/>
      <c r="G914" s="4"/>
      <c r="H914" s="4"/>
    </row>
    <row r="915">
      <c r="A915" s="6"/>
      <c r="B915" s="4"/>
      <c r="C915" s="4"/>
      <c r="D915" s="4"/>
      <c r="E915" s="4"/>
      <c r="F915" s="4"/>
      <c r="G915" s="4"/>
      <c r="H915" s="4"/>
    </row>
    <row r="916">
      <c r="A916" s="6"/>
      <c r="B916" s="4"/>
      <c r="C916" s="4"/>
      <c r="D916" s="4"/>
      <c r="E916" s="4"/>
      <c r="F916" s="4"/>
      <c r="G916" s="4"/>
      <c r="H916" s="4"/>
    </row>
    <row r="917">
      <c r="A917" s="6"/>
      <c r="B917" s="4"/>
      <c r="C917" s="4"/>
      <c r="D917" s="4"/>
      <c r="E917" s="4"/>
      <c r="F917" s="4"/>
      <c r="G917" s="4"/>
      <c r="H917" s="4"/>
    </row>
    <row r="918">
      <c r="A918" s="6"/>
      <c r="B918" s="4"/>
      <c r="C918" s="4"/>
      <c r="D918" s="4"/>
      <c r="E918" s="4"/>
      <c r="F918" s="4"/>
      <c r="G918" s="4"/>
      <c r="H918" s="4"/>
    </row>
  </sheetData>
  <autoFilter ref="$A$1:$H$43"/>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41.38"/>
    <col customWidth="1" min="3" max="3" width="33.13"/>
    <col customWidth="1" min="4" max="8" width="26.25"/>
    <col customWidth="1" min="18" max="18" width="15.88"/>
  </cols>
  <sheetData>
    <row r="1">
      <c r="A1" s="1" t="s">
        <v>0</v>
      </c>
      <c r="B1" s="2" t="s">
        <v>1</v>
      </c>
      <c r="C1" s="2" t="s">
        <v>2</v>
      </c>
      <c r="D1" s="2" t="s">
        <v>3</v>
      </c>
      <c r="E1" s="2" t="s">
        <v>4</v>
      </c>
      <c r="F1" s="2" t="s">
        <v>5</v>
      </c>
      <c r="G1" s="2" t="s">
        <v>6</v>
      </c>
      <c r="H1" s="2" t="s">
        <v>7</v>
      </c>
    </row>
    <row r="2">
      <c r="A2" s="4">
        <v>1.0</v>
      </c>
      <c r="B2" s="8" t="s">
        <v>277</v>
      </c>
      <c r="C2" s="4" t="str">
        <f>IFERROR(__xludf.DUMMYFUNCTION("GOOGLETRANSLATE(B2,""en"",""ru"")"),"Связаться с нами")</f>
        <v>Связаться с нами</v>
      </c>
      <c r="D2" s="4" t="str">
        <f>IFERROR(__xludf.DUMMYFUNCTION("GOOGLETRANSLATE(B2,""en"",""id"")"),"Hubungi kami")</f>
        <v>Hubungi kami</v>
      </c>
      <c r="E2" s="4" t="str">
        <f>IFERROR(__xludf.DUMMYFUNCTION("GOOGLETRANSLATE(B2,""en"",""vi"")"),"Liên hệ chúng tôi")</f>
        <v>Liên hệ chúng tôi</v>
      </c>
      <c r="F2" s="4" t="str">
        <f>IFERROR(__xludf.DUMMYFUNCTION("GOOGLETRANSLATE(B2,""en"",""th"")"),"ติดต่อเรา")</f>
        <v>ติดต่อเรา</v>
      </c>
      <c r="G2" s="4" t="str">
        <f>IFERROR(__xludf.DUMMYFUNCTION("GOOGLETRANSLATE(B2,""en"",""ms"")"),"Hubungi Kami")</f>
        <v>Hubungi Kami</v>
      </c>
      <c r="H2" s="4" t="str">
        <f>IFERROR(__xludf.DUMMYFUNCTION("GOOGLETRANSLATE(B2,""en"",""zh-CN"")"),"联系我们")</f>
        <v>联系我们</v>
      </c>
    </row>
    <row r="3">
      <c r="A3" s="4">
        <v>1.0</v>
      </c>
      <c r="B3" s="8" t="s">
        <v>278</v>
      </c>
      <c r="C3" s="4" t="str">
        <f>IFERROR(__xludf.DUMMYFUNCTION("GOOGLETRANSLATE(B3,""en"",""ru"")"),"Имя")</f>
        <v>Имя</v>
      </c>
      <c r="D3" s="4" t="str">
        <f>IFERROR(__xludf.DUMMYFUNCTION("GOOGLETRANSLATE(B3,""en"",""id"")"),"Nama depan")</f>
        <v>Nama depan</v>
      </c>
      <c r="E3" s="4" t="str">
        <f>IFERROR(__xludf.DUMMYFUNCTION("GOOGLETRANSLATE(B3,""en"",""vi"")"),"Tên đầu tiên")</f>
        <v>Tên đầu tiên</v>
      </c>
      <c r="F3" s="4" t="str">
        <f>IFERROR(__xludf.DUMMYFUNCTION("GOOGLETRANSLATE(B3,""en"",""th"")"),"ชื่อจริง")</f>
        <v>ชื่อจริง</v>
      </c>
      <c r="G3" s="4" t="str">
        <f>IFERROR(__xludf.DUMMYFUNCTION("GOOGLETRANSLATE(B3,""en"",""ms"")"),"Nama pertama")</f>
        <v>Nama pertama</v>
      </c>
      <c r="H3" s="4" t="str">
        <f>IFERROR(__xludf.DUMMYFUNCTION("GOOGLETRANSLATE(B3,""en"",""zh-CN"")"),"名")</f>
        <v>名</v>
      </c>
    </row>
    <row r="4">
      <c r="A4" s="4">
        <v>1.0</v>
      </c>
      <c r="B4" s="8" t="s">
        <v>279</v>
      </c>
      <c r="C4" s="4" t="str">
        <f>IFERROR(__xludf.DUMMYFUNCTION("GOOGLETRANSLATE(B4,""en"",""ru"")"),"Фамилия")</f>
        <v>Фамилия</v>
      </c>
      <c r="D4" s="4" t="str">
        <f>IFERROR(__xludf.DUMMYFUNCTION("GOOGLETRANSLATE(B4,""en"",""id"")"),"Nama keluarga")</f>
        <v>Nama keluarga</v>
      </c>
      <c r="E4" s="4" t="str">
        <f>IFERROR(__xludf.DUMMYFUNCTION("GOOGLETRANSLATE(B4,""en"",""vi"")"),"Họ")</f>
        <v>Họ</v>
      </c>
      <c r="F4" s="4" t="str">
        <f>IFERROR(__xludf.DUMMYFUNCTION("GOOGLETRANSLATE(B4,""en"",""th"")"),"นามสกุล")</f>
        <v>นามสกุล</v>
      </c>
      <c r="G4" s="4" t="str">
        <f>IFERROR(__xludf.DUMMYFUNCTION("GOOGLETRANSLATE(B4,""en"",""ms"")"),"Nama terakhir")</f>
        <v>Nama terakhir</v>
      </c>
      <c r="H4" s="4" t="str">
        <f>IFERROR(__xludf.DUMMYFUNCTION("GOOGLETRANSLATE(B4,""en"",""zh-CN"")"),"姓")</f>
        <v>姓</v>
      </c>
    </row>
    <row r="5">
      <c r="A5" s="4">
        <v>1.0</v>
      </c>
      <c r="B5" s="8" t="s">
        <v>280</v>
      </c>
      <c r="C5" s="4" t="str">
        <f>IFERROR(__xludf.DUMMYFUNCTION("GOOGLETRANSLATE(B5,""en"",""ru"")"),"Электронная почта")</f>
        <v>Электронная почта</v>
      </c>
      <c r="D5" s="4" t="str">
        <f>IFERROR(__xludf.DUMMYFUNCTION("GOOGLETRANSLATE(B5,""en"",""id"")"),"Surel")</f>
        <v>Surel</v>
      </c>
      <c r="E5" s="4" t="str">
        <f>IFERROR(__xludf.DUMMYFUNCTION("GOOGLETRANSLATE(B5,""en"",""vi"")"),"E-mail")</f>
        <v>E-mail</v>
      </c>
      <c r="F5" s="4" t="str">
        <f>IFERROR(__xludf.DUMMYFUNCTION("GOOGLETRANSLATE(B5,""en"",""th"")"),"อีเมล")</f>
        <v>อีเมล</v>
      </c>
      <c r="G5" s="4" t="str">
        <f>IFERROR(__xludf.DUMMYFUNCTION("GOOGLETRANSLATE(B5,""en"",""ms"")"),"E -mel")</f>
        <v>E -mel</v>
      </c>
      <c r="H5" s="4" t="str">
        <f>IFERROR(__xludf.DUMMYFUNCTION("GOOGLETRANSLATE(B5,""en"",""zh-CN"")"),"电子邮件")</f>
        <v>电子邮件</v>
      </c>
    </row>
    <row r="6">
      <c r="A6" s="4">
        <v>1.0</v>
      </c>
      <c r="B6" s="8" t="s">
        <v>281</v>
      </c>
      <c r="C6" s="4" t="str">
        <f>IFERROR(__xludf.DUMMYFUNCTION("GOOGLETRANSLATE(B6,""en"",""ru"")"),"Номер телефона")</f>
        <v>Номер телефона</v>
      </c>
      <c r="D6" s="4" t="str">
        <f>IFERROR(__xludf.DUMMYFUNCTION("GOOGLETRANSLATE(B6,""en"",""id"")"),"Nomor telepon")</f>
        <v>Nomor telepon</v>
      </c>
      <c r="E6" s="4" t="str">
        <f>IFERROR(__xludf.DUMMYFUNCTION("GOOGLETRANSLATE(B6,""en"",""vi"")"),"Số điện thoại")</f>
        <v>Số điện thoại</v>
      </c>
      <c r="F6" s="4" t="str">
        <f>IFERROR(__xludf.DUMMYFUNCTION("GOOGLETRANSLATE(B6,""en"",""th"")"),"หมายเลขโทรศัพท์")</f>
        <v>หมายเลขโทรศัพท์</v>
      </c>
      <c r="G6" s="4" t="str">
        <f>IFERROR(__xludf.DUMMYFUNCTION("GOOGLETRANSLATE(B6,""en"",""ms"")"),"Nombor telefon")</f>
        <v>Nombor telefon</v>
      </c>
      <c r="H6" s="4" t="str">
        <f>IFERROR(__xludf.DUMMYFUNCTION("GOOGLETRANSLATE(B6,""en"",""zh-CN"")"),"电话号码")</f>
        <v>电话号码</v>
      </c>
    </row>
    <row r="7">
      <c r="A7" s="4">
        <v>1.0</v>
      </c>
      <c r="B7" s="8" t="s">
        <v>282</v>
      </c>
      <c r="C7" s="4" t="str">
        <f>IFERROR(__xludf.DUMMYFUNCTION("GOOGLETRANSLATE(B7,""en"",""ru"")"),"Сообщение")</f>
        <v>Сообщение</v>
      </c>
      <c r="D7" s="4" t="str">
        <f>IFERROR(__xludf.DUMMYFUNCTION("GOOGLETRANSLATE(B7,""en"",""id"")"),"Pesan")</f>
        <v>Pesan</v>
      </c>
      <c r="E7" s="4" t="str">
        <f>IFERROR(__xludf.DUMMYFUNCTION("GOOGLETRANSLATE(B7,""en"",""vi"")"),"Tin nhắn")</f>
        <v>Tin nhắn</v>
      </c>
      <c r="F7" s="4" t="str">
        <f>IFERROR(__xludf.DUMMYFUNCTION("GOOGLETRANSLATE(B7,""en"",""th"")"),"ข้อความ")</f>
        <v>ข้อความ</v>
      </c>
      <c r="G7" s="4" t="str">
        <f>IFERROR(__xludf.DUMMYFUNCTION("GOOGLETRANSLATE(B7,""en"",""ms"")"),"Mesej")</f>
        <v>Mesej</v>
      </c>
      <c r="H7" s="4" t="str">
        <f>IFERROR(__xludf.DUMMYFUNCTION("GOOGLETRANSLATE(B7,""en"",""zh-CN"")"),"信息")</f>
        <v>信息</v>
      </c>
    </row>
    <row r="8">
      <c r="A8" s="4">
        <v>1.0</v>
      </c>
      <c r="B8" s="8" t="s">
        <v>283</v>
      </c>
      <c r="C8" s="4" t="str">
        <f>IFERROR(__xludf.DUMMYFUNCTION("GOOGLETRANSLATE(B8,""en"",""ru"")"),"Вы хотите поговорить о ...")</f>
        <v>Вы хотите поговорить о ...</v>
      </c>
      <c r="D8" s="4" t="str">
        <f>IFERROR(__xludf.DUMMYFUNCTION("GOOGLETRANSLATE(B8,""en"",""id"")"),"Anda ingin berbicara tentang…")</f>
        <v>Anda ingin berbicara tentang…</v>
      </c>
      <c r="E8" s="4" t="str">
        <f>IFERROR(__xludf.DUMMYFUNCTION("GOOGLETRANSLATE(B8,""en"",""vi"")"),"Bạn muốn nói về…")</f>
        <v>Bạn muốn nói về…</v>
      </c>
      <c r="F8" s="4" t="str">
        <f>IFERROR(__xludf.DUMMYFUNCTION("GOOGLETRANSLATE(B8,""en"",""th"")"),"คุณต้องการพูดคุยเกี่ยวกับ ...")</f>
        <v>คุณต้องการพูดคุยเกี่ยวกับ ...</v>
      </c>
      <c r="G8" s="4" t="str">
        <f>IFERROR(__xludf.DUMMYFUNCTION("GOOGLETRANSLATE(B8,""en"",""ms"")"),"Anda mahu bercakap mengenai ...")</f>
        <v>Anda mahu bercakap mengenai ...</v>
      </c>
      <c r="H8" s="4" t="str">
        <f>IFERROR(__xludf.DUMMYFUNCTION("GOOGLETRANSLATE(B8,""en"",""zh-CN"")"),"你想谈论…")</f>
        <v>你想谈论…</v>
      </c>
    </row>
    <row r="9">
      <c r="A9" s="4">
        <v>1.0</v>
      </c>
      <c r="B9" s="8" t="s">
        <v>284</v>
      </c>
      <c r="C9" s="4" t="str">
        <f>IFERROR(__xludf.DUMMYFUNCTION("GOOGLETRANSLATE(B9,""en"",""ru"")"),"Sellmatica функции")</f>
        <v>Sellmatica функции</v>
      </c>
      <c r="D9" s="4" t="str">
        <f>IFERROR(__xludf.DUMMYFUNCTION("GOOGLETRANSLATE(B9,""en"",""id"")"),"Fitur SellMatica")</f>
        <v>Fitur SellMatica</v>
      </c>
      <c r="E9" s="4" t="str">
        <f>IFERROR(__xludf.DUMMYFUNCTION("GOOGLETRANSLATE(B9,""en"",""vi"")"),"Sellmatica tính năng")</f>
        <v>Sellmatica tính năng</v>
      </c>
      <c r="F9" s="4" t="str">
        <f>IFERROR(__xludf.DUMMYFUNCTION("GOOGLETRANSLATE(B9,""en"",""th"")"),"คุณสมบัติ sellmatica")</f>
        <v>คุณสมบัติ sellmatica</v>
      </c>
      <c r="G9" s="4" t="str">
        <f>IFERROR(__xludf.DUMMYFUNCTION("GOOGLETRANSLATE(B9,""en"",""ms"")"),"Ciri -ciri Sellmatica")</f>
        <v>Ciri -ciri Sellmatica</v>
      </c>
      <c r="H9" s="4" t="str">
        <f>IFERROR(__xludf.DUMMYFUNCTION("GOOGLETRANSLATE(B9,""en"",""zh-CN"")"),"Sellmatica功能")</f>
        <v>Sellmatica功能</v>
      </c>
    </row>
    <row r="10">
      <c r="A10" s="4">
        <v>1.0</v>
      </c>
      <c r="B10" s="8" t="s">
        <v>285</v>
      </c>
      <c r="C10" s="4" t="str">
        <f>IFERROR(__xludf.DUMMYFUNCTION("GOOGLETRANSLATE(B10,""en"",""ru"")"),"Подписка")</f>
        <v>Подписка</v>
      </c>
      <c r="D10" s="4" t="str">
        <f>IFERROR(__xludf.DUMMYFUNCTION("GOOGLETRANSLATE(B10,""en"",""id"")"),"Berlangganan")</f>
        <v>Berlangganan</v>
      </c>
      <c r="E10" s="4" t="str">
        <f>IFERROR(__xludf.DUMMYFUNCTION("GOOGLETRANSLATE(B10,""en"",""vi"")"),"Đăng ký")</f>
        <v>Đăng ký</v>
      </c>
      <c r="F10" s="4" t="str">
        <f>IFERROR(__xludf.DUMMYFUNCTION("GOOGLETRANSLATE(B10,""en"",""th"")"),"การสมัครสมาชิก")</f>
        <v>การสมัครสมาชิก</v>
      </c>
      <c r="G10" s="4" t="str">
        <f>IFERROR(__xludf.DUMMYFUNCTION("GOOGLETRANSLATE(B10,""en"",""ms"")"),"Langganan")</f>
        <v>Langganan</v>
      </c>
      <c r="H10" s="4" t="str">
        <f>IFERROR(__xludf.DUMMYFUNCTION("GOOGLETRANSLATE(B10,""en"",""zh-CN"")"),"订阅")</f>
        <v>订阅</v>
      </c>
    </row>
    <row r="11">
      <c r="A11" s="4">
        <v>1.0</v>
      </c>
      <c r="B11" s="8" t="s">
        <v>286</v>
      </c>
      <c r="C11" s="4" t="str">
        <f>IFERROR(__xludf.DUMMYFUNCTION("GOOGLETRANSLATE(B11,""en"",""ru"")"),"Обратная связь и предложения")</f>
        <v>Обратная связь и предложения</v>
      </c>
      <c r="D11" s="4" t="str">
        <f>IFERROR(__xludf.DUMMYFUNCTION("GOOGLETRANSLATE(B11,""en"",""id"")"),"Umpan balik dan saran")</f>
        <v>Umpan balik dan saran</v>
      </c>
      <c r="E11" s="4" t="str">
        <f>IFERROR(__xludf.DUMMYFUNCTION("GOOGLETRANSLATE(B11,""en"",""vi"")"),"Phản hồi và đề xuất")</f>
        <v>Phản hồi và đề xuất</v>
      </c>
      <c r="F11" s="4" t="str">
        <f>IFERROR(__xludf.DUMMYFUNCTION("GOOGLETRANSLATE(B11,""en"",""th"")"),"ข้อเสนอแนะและข้อเสนอแนะ")</f>
        <v>ข้อเสนอแนะและข้อเสนอแนะ</v>
      </c>
      <c r="G11" s="4" t="str">
        <f>IFERROR(__xludf.DUMMYFUNCTION("GOOGLETRANSLATE(B11,""en"",""ms"")"),"Maklum balas dan cadangan")</f>
        <v>Maklum balas dan cadangan</v>
      </c>
      <c r="H11" s="4" t="str">
        <f>IFERROR(__xludf.DUMMYFUNCTION("GOOGLETRANSLATE(B11,""en"",""zh-CN"")"),"反馈和建议")</f>
        <v>反馈和建议</v>
      </c>
    </row>
    <row r="12">
      <c r="A12" s="4">
        <v>1.0</v>
      </c>
      <c r="B12" s="8" t="s">
        <v>287</v>
      </c>
      <c r="C12" s="4" t="str">
        <f>IFERROR(__xludf.DUMMYFUNCTION("GOOGLETRANSLATE(B12,""en"",""ru"")"),"Партнерство или сотрудничество")</f>
        <v>Партнерство или сотрудничество</v>
      </c>
      <c r="D12" s="4" t="str">
        <f>IFERROR(__xludf.DUMMYFUNCTION("GOOGLETRANSLATE(B12,""en"",""id"")"),"Kemitraan atau kolaborasi")</f>
        <v>Kemitraan atau kolaborasi</v>
      </c>
      <c r="E12" s="4" t="str">
        <f>IFERROR(__xludf.DUMMYFUNCTION("GOOGLETRANSLATE(B12,""en"",""vi"")"),"Quan hệ đối tác hoặc hợp tác")</f>
        <v>Quan hệ đối tác hoặc hợp tác</v>
      </c>
      <c r="F12" s="4" t="str">
        <f>IFERROR(__xludf.DUMMYFUNCTION("GOOGLETRANSLATE(B12,""en"",""th"")"),"หุ้นส่วนหรือความร่วมมือ")</f>
        <v>หุ้นส่วนหรือความร่วมมือ</v>
      </c>
      <c r="G12" s="4" t="str">
        <f>IFERROR(__xludf.DUMMYFUNCTION("GOOGLETRANSLATE(B12,""en"",""ms"")"),"Perkongsian atau kerjasama")</f>
        <v>Perkongsian atau kerjasama</v>
      </c>
      <c r="H12" s="4" t="str">
        <f>IFERROR(__xludf.DUMMYFUNCTION("GOOGLETRANSLATE(B12,""en"",""zh-CN"")"),"伙伴关系或协作")</f>
        <v>伙伴关系或协作</v>
      </c>
    </row>
    <row r="13">
      <c r="A13" s="4">
        <v>1.0</v>
      </c>
      <c r="B13" s="8" t="s">
        <v>288</v>
      </c>
      <c r="C13" s="4" t="str">
        <f>IFERROR(__xludf.DUMMYFUNCTION("GOOGLETRANSLATE(B13,""en"",""ru"")"),"Запросы средств массовой информации")</f>
        <v>Запросы средств массовой информации</v>
      </c>
      <c r="D13" s="4" t="str">
        <f>IFERROR(__xludf.DUMMYFUNCTION("GOOGLETRANSLATE(B13,""en"",""id"")"),"Pertanyaan Media")</f>
        <v>Pertanyaan Media</v>
      </c>
      <c r="E13" s="4" t="str">
        <f>IFERROR(__xludf.DUMMYFUNCTION("GOOGLETRANSLATE(B13,""en"",""vi"")"),"Yêu cầu phương tiện truyền thông")</f>
        <v>Yêu cầu phương tiện truyền thông</v>
      </c>
      <c r="F13" s="4" t="str">
        <f>IFERROR(__xludf.DUMMYFUNCTION("GOOGLETRANSLATE(B13,""en"",""th"")"),"สอบถามข้อมูลสื่อ")</f>
        <v>สอบถามข้อมูลสื่อ</v>
      </c>
      <c r="G13" s="4" t="str">
        <f>IFERROR(__xludf.DUMMYFUNCTION("GOOGLETRANSLATE(B13,""en"",""ms"")"),"Pertanyaan media")</f>
        <v>Pertanyaan media</v>
      </c>
      <c r="H13" s="4" t="str">
        <f>IFERROR(__xludf.DUMMYFUNCTION("GOOGLETRANSLATE(B13,""en"",""zh-CN"")"),"媒体查询")</f>
        <v>媒体查询</v>
      </c>
    </row>
    <row r="14">
      <c r="A14" s="4">
        <v>1.0</v>
      </c>
      <c r="B14" s="8" t="s">
        <v>289</v>
      </c>
      <c r="C14" s="4" t="str">
        <f>IFERROR(__xludf.DUMMYFUNCTION("GOOGLETRANSLATE(B14,""en"",""ru"")"),"Сообщать об ошибках или проблемах")</f>
        <v>Сообщать об ошибках или проблемах</v>
      </c>
      <c r="D14" s="4" t="str">
        <f>IFERROR(__xludf.DUMMYFUNCTION("GOOGLETRANSLATE(B14,""en"",""id"")"),"Laporkan bug atau masalah")</f>
        <v>Laporkan bug atau masalah</v>
      </c>
      <c r="E14" s="4" t="str">
        <f>IFERROR(__xludf.DUMMYFUNCTION("GOOGLETRANSLATE(B14,""en"",""vi"")"),"Báo cáo lỗi hoặc vấn đề")</f>
        <v>Báo cáo lỗi hoặc vấn đề</v>
      </c>
      <c r="F14" s="4" t="str">
        <f>IFERROR(__xludf.DUMMYFUNCTION("GOOGLETRANSLATE(B14,""en"",""th"")"),"รายงานข้อบกพร่องหรือปัญหา")</f>
        <v>รายงานข้อบกพร่องหรือปัญหา</v>
      </c>
      <c r="G14" s="4" t="str">
        <f>IFERROR(__xludf.DUMMYFUNCTION("GOOGLETRANSLATE(B14,""en"",""ms"")"),"Laporkan pepijat atau masalah")</f>
        <v>Laporkan pepijat atau masalah</v>
      </c>
      <c r="H14" s="4" t="str">
        <f>IFERROR(__xludf.DUMMYFUNCTION("GOOGLETRANSLATE(B14,""en"",""zh-CN"")"),"报告错误或问题")</f>
        <v>报告错误或问题</v>
      </c>
    </row>
    <row r="15">
      <c r="A15" s="4">
        <v>1.0</v>
      </c>
      <c r="B15" s="8" t="s">
        <v>290</v>
      </c>
      <c r="C15" s="4" t="str">
        <f>IFERROR(__xludf.DUMMYFUNCTION("GOOGLETRANSLATE(B15,""en"",""ru"")"),"Предложения работы")</f>
        <v>Предложения работы</v>
      </c>
      <c r="D15" s="4" t="str">
        <f>IFERROR(__xludf.DUMMYFUNCTION("GOOGLETRANSLATE(B15,""en"",""id"")"),"Kesempatan kerja")</f>
        <v>Kesempatan kerja</v>
      </c>
      <c r="E15" s="4" t="str">
        <f>IFERROR(__xludf.DUMMYFUNCTION("GOOGLETRANSLATE(B15,""en"",""vi"")"),"Các cơ hội nghề nghiệp")</f>
        <v>Các cơ hội nghề nghiệp</v>
      </c>
      <c r="F15" s="4" t="str">
        <f>IFERROR(__xludf.DUMMYFUNCTION("GOOGLETRANSLATE(B15,""en"",""th"")"),"โอกาสในการทำงาน")</f>
        <v>โอกาสในการทำงาน</v>
      </c>
      <c r="G15" s="4" t="str">
        <f>IFERROR(__xludf.DUMMYFUNCTION("GOOGLETRANSLATE(B15,""en"",""ms"")"),"Peluang pekerjaan")</f>
        <v>Peluang pekerjaan</v>
      </c>
      <c r="H15" s="4" t="str">
        <f>IFERROR(__xludf.DUMMYFUNCTION("GOOGLETRANSLATE(B15,""en"",""zh-CN"")"),"工作机会")</f>
        <v>工作机会</v>
      </c>
    </row>
    <row r="16">
      <c r="A16" s="4">
        <v>1.0</v>
      </c>
      <c r="B16" s="8" t="s">
        <v>291</v>
      </c>
      <c r="C16" s="4" t="str">
        <f>IFERROR(__xludf.DUMMYFUNCTION("GOOGLETRANSLATE(B16,""en"",""ru"")"),"Другой")</f>
        <v>Другой</v>
      </c>
      <c r="D16" s="4" t="str">
        <f>IFERROR(__xludf.DUMMYFUNCTION("GOOGLETRANSLATE(B16,""en"",""id"")"),"Lainnya")</f>
        <v>Lainnya</v>
      </c>
      <c r="E16" s="4" t="str">
        <f>IFERROR(__xludf.DUMMYFUNCTION("GOOGLETRANSLATE(B16,""en"",""vi"")"),"Khác")</f>
        <v>Khác</v>
      </c>
      <c r="F16" s="4" t="str">
        <f>IFERROR(__xludf.DUMMYFUNCTION("GOOGLETRANSLATE(B16,""en"",""th"")"),"อื่น")</f>
        <v>อื่น</v>
      </c>
      <c r="G16" s="4" t="str">
        <f>IFERROR(__xludf.DUMMYFUNCTION("GOOGLETRANSLATE(B16,""en"",""ms"")"),"Yang lain")</f>
        <v>Yang lain</v>
      </c>
      <c r="H16" s="4" t="str">
        <f>IFERROR(__xludf.DUMMYFUNCTION("GOOGLETRANSLATE(B16,""en"",""zh-CN"")"),"其他")</f>
        <v>其他</v>
      </c>
    </row>
    <row r="17">
      <c r="A17" s="4">
        <v>1.0</v>
      </c>
      <c r="B17" s="8" t="s">
        <v>292</v>
      </c>
      <c r="C17" s="4" t="str">
        <f>IFERROR(__xludf.DUMMYFUNCTION("GOOGLETRANSLATE(B17,""en"",""ru"")"),"Отправлять")</f>
        <v>Отправлять</v>
      </c>
      <c r="D17" s="4" t="str">
        <f>IFERROR(__xludf.DUMMYFUNCTION("GOOGLETRANSLATE(B17,""en"",""id"")"),"Mengirim")</f>
        <v>Mengirim</v>
      </c>
      <c r="E17" s="4" t="str">
        <f>IFERROR(__xludf.DUMMYFUNCTION("GOOGLETRANSLATE(B17,""en"",""vi"")"),"Gửi")</f>
        <v>Gửi</v>
      </c>
      <c r="F17" s="4" t="str">
        <f>IFERROR(__xludf.DUMMYFUNCTION("GOOGLETRANSLATE(B17,""en"",""th"")"),"ส่ง")</f>
        <v>ส่ง</v>
      </c>
      <c r="G17" s="4" t="str">
        <f>IFERROR(__xludf.DUMMYFUNCTION("GOOGLETRANSLATE(B17,""en"",""ms"")"),"Hantar")</f>
        <v>Hantar</v>
      </c>
      <c r="H17" s="4" t="str">
        <f>IFERROR(__xludf.DUMMYFUNCTION("GOOGLETRANSLATE(B17,""en"",""zh-CN"")"),"发送")</f>
        <v>发送</v>
      </c>
    </row>
    <row r="18">
      <c r="A18" s="4">
        <v>2.0</v>
      </c>
      <c r="B18" s="4" t="s">
        <v>87</v>
      </c>
      <c r="C18" s="4" t="str">
        <f>IFERROR(__xludf.DUMMYFUNCTION("GOOGLETRANSLATE(B18,""en"",""ru"")"),"Sellmatica")</f>
        <v>Sellmatica</v>
      </c>
      <c r="D18" s="4" t="str">
        <f>IFERROR(__xludf.DUMMYFUNCTION("GOOGLETRANSLATE(B18,""en"",""id"")"),"Sellmatcia")</f>
        <v>Sellmatcia</v>
      </c>
      <c r="E18" s="4" t="str">
        <f>IFERROR(__xludf.DUMMYFUNCTION("GOOGLETRANSLATE(B18,""en"",""vi"")"),"Bán")</f>
        <v>Bán</v>
      </c>
      <c r="F18" s="4" t="str">
        <f>IFERROR(__xludf.DUMMYFUNCTION("GOOGLETRANSLATE(B18,""en"",""th"")"),"Sellmatica")</f>
        <v>Sellmatica</v>
      </c>
      <c r="G18" s="4" t="str">
        <f>IFERROR(__xludf.DUMMYFUNCTION("GOOGLETRANSLATE(B18,""en"",""ms"")"),"Sellmatica")</f>
        <v>Sellmatica</v>
      </c>
      <c r="H18" s="4" t="str">
        <f>IFERROR(__xludf.DUMMYFUNCTION("GOOGLETRANSLATE(B18,""en"",""zh-CN"")"),"Sellmatica")</f>
        <v>Sellmatica</v>
      </c>
    </row>
    <row r="19">
      <c r="A19" s="4">
        <v>2.0</v>
      </c>
      <c r="B19" s="4" t="s">
        <v>88</v>
      </c>
      <c r="C19" s="4" t="str">
        <f>IFERROR(__xludf.DUMMYFUNCTION("GOOGLETRANSLATE(B19,""en"",""ru"")"),"info@sellmatica.com")</f>
        <v>info@sellmatica.com</v>
      </c>
      <c r="D19" s="4" t="str">
        <f>IFERROR(__xludf.DUMMYFUNCTION("GOOGLETRANSLATE(B19,""en"",""id"")"),"info@sellmatica.com")</f>
        <v>info@sellmatica.com</v>
      </c>
      <c r="E19" s="4" t="str">
        <f>IFERROR(__xludf.DUMMYFUNCTION("GOOGLETRANSLATE(B19,""en"",""vi"")"),"info@sellmatica.com")</f>
        <v>info@sellmatica.com</v>
      </c>
      <c r="F19" s="4" t="str">
        <f>IFERROR(__xludf.DUMMYFUNCTION("GOOGLETRANSLATE(B19,""en"",""th"")"),"info@sellmatica.com")</f>
        <v>info@sellmatica.com</v>
      </c>
      <c r="G19" s="4" t="str">
        <f>IFERROR(__xludf.DUMMYFUNCTION("GOOGLETRANSLATE(B19,""en"",""ms"")"),"info@sellmatica.com")</f>
        <v>info@sellmatica.com</v>
      </c>
      <c r="H19" s="4" t="str">
        <f>IFERROR(__xludf.DUMMYFUNCTION("GOOGLETRANSLATE(B19,""en"",""zh-CN"")"),"info@sellmatica.com")</f>
        <v>info@sellmatica.com</v>
      </c>
    </row>
    <row r="20">
      <c r="A20" s="4">
        <v>2.0</v>
      </c>
      <c r="B20" s="4" t="s">
        <v>89</v>
      </c>
      <c r="C20" s="4" t="str">
        <f>IFERROR(__xludf.DUMMYFUNCTION("GOOGLETRANSLATE(B20,""en"",""ru"")"),"Решения")</f>
        <v>Решения</v>
      </c>
      <c r="D20" s="4" t="str">
        <f>IFERROR(__xludf.DUMMYFUNCTION("GOOGLETRANSLATE(B20,""en"",""id"")"),"Solusi")</f>
        <v>Solusi</v>
      </c>
      <c r="E20" s="4" t="str">
        <f>IFERROR(__xludf.DUMMYFUNCTION("GOOGLETRANSLATE(B20,""en"",""vi"")"),"Các giải pháp")</f>
        <v>Các giải pháp</v>
      </c>
      <c r="F20" s="4" t="str">
        <f>IFERROR(__xludf.DUMMYFUNCTION("GOOGLETRANSLATE(B20,""en"",""th"")"),"การแก้ปัญหา")</f>
        <v>การแก้ปัญหา</v>
      </c>
      <c r="G20" s="4" t="str">
        <f>IFERROR(__xludf.DUMMYFUNCTION("GOOGLETRANSLATE(B20,""en"",""ms"")"),"Penyelesaian")</f>
        <v>Penyelesaian</v>
      </c>
      <c r="H20" s="4" t="str">
        <f>IFERROR(__xludf.DUMMYFUNCTION("GOOGLETRANSLATE(B20,""en"",""zh-CN"")"),"解决方案")</f>
        <v>解决方案</v>
      </c>
    </row>
    <row r="21">
      <c r="A21" s="4">
        <v>2.0</v>
      </c>
      <c r="B21" s="4" t="s">
        <v>90</v>
      </c>
      <c r="C21" s="4" t="str">
        <f>IFERROR(__xludf.DUMMYFUNCTION("GOOGLETRANSLATE(B21,""en"",""ru"")"),"Новые продавцы")</f>
        <v>Новые продавцы</v>
      </c>
      <c r="D21" s="4" t="str">
        <f>IFERROR(__xludf.DUMMYFUNCTION("GOOGLETRANSLATE(B21,""en"",""id"")"),"Penjual baru")</f>
        <v>Penjual baru</v>
      </c>
      <c r="E21" s="4" t="str">
        <f>IFERROR(__xludf.DUMMYFUNCTION("GOOGLETRANSLATE(B21,""en"",""vi"")"),"Người bán mới")</f>
        <v>Người bán mới</v>
      </c>
      <c r="F21" s="4" t="str">
        <f>IFERROR(__xludf.DUMMYFUNCTION("GOOGLETRANSLATE(B21,""en"",""th"")"),"ผู้ขายใหม่")</f>
        <v>ผู้ขายใหม่</v>
      </c>
      <c r="G21" s="4" t="str">
        <f>IFERROR(__xludf.DUMMYFUNCTION("GOOGLETRANSLATE(B21,""en"",""ms"")"),"Penjual baru")</f>
        <v>Penjual baru</v>
      </c>
      <c r="H21" s="4" t="str">
        <f>IFERROR(__xludf.DUMMYFUNCTION("GOOGLETRANSLATE(B21,""en"",""zh-CN"")"),"新卖家")</f>
        <v>新卖家</v>
      </c>
      <c r="R21" s="5"/>
      <c r="S21" s="5"/>
    </row>
    <row r="22">
      <c r="A22" s="4">
        <v>2.0</v>
      </c>
      <c r="B22" s="4" t="s">
        <v>91</v>
      </c>
      <c r="C22" s="4" t="str">
        <f>IFERROR(__xludf.DUMMYFUNCTION("GOOGLETRANSLATE(B22,""en"",""ru"")"),"Опытные продавцы")</f>
        <v>Опытные продавцы</v>
      </c>
      <c r="D22" s="4" t="str">
        <f>IFERROR(__xludf.DUMMYFUNCTION("GOOGLETRANSLATE(B22,""en"",""id"")"),"Penjual berpengalaman")</f>
        <v>Penjual berpengalaman</v>
      </c>
      <c r="E22" s="4" t="str">
        <f>IFERROR(__xludf.DUMMYFUNCTION("GOOGLETRANSLATE(B22,""en"",""vi"")"),"Người bán có kinh nghiệm")</f>
        <v>Người bán có kinh nghiệm</v>
      </c>
      <c r="F22" s="4" t="str">
        <f>IFERROR(__xludf.DUMMYFUNCTION("GOOGLETRANSLATE(B22,""en"",""th"")"),"ผู้ขายที่มีประสบการณ์")</f>
        <v>ผู้ขายที่มีประสบการณ์</v>
      </c>
      <c r="G22" s="4" t="str">
        <f>IFERROR(__xludf.DUMMYFUNCTION("GOOGLETRANSLATE(B22,""en"",""ms"")"),"Penjual yang berpengalaman")</f>
        <v>Penjual yang berpengalaman</v>
      </c>
      <c r="H22" s="4" t="str">
        <f>IFERROR(__xludf.DUMMYFUNCTION("GOOGLETRANSLATE(B22,""en"",""zh-CN"")"),"经验丰富的卖家")</f>
        <v>经验丰富的卖家</v>
      </c>
      <c r="R22" s="5"/>
      <c r="S22" s="5"/>
    </row>
    <row r="23">
      <c r="A23" s="4">
        <v>2.0</v>
      </c>
      <c r="B23" s="4" t="s">
        <v>16</v>
      </c>
      <c r="C23" s="4" t="str">
        <f>IFERROR(__xludf.DUMMYFUNCTION("GOOGLETRANSLATE(B23,""en"",""ru"")"),"Бренды")</f>
        <v>Бренды</v>
      </c>
      <c r="D23" s="4" t="str">
        <f>IFERROR(__xludf.DUMMYFUNCTION("GOOGLETRANSLATE(B23,""en"",""id"")"),"Merek")</f>
        <v>Merek</v>
      </c>
      <c r="E23" s="4" t="str">
        <f>IFERROR(__xludf.DUMMYFUNCTION("GOOGLETRANSLATE(B23,""en"",""vi"")"),"Nhãn hiệu")</f>
        <v>Nhãn hiệu</v>
      </c>
      <c r="F23" s="4" t="str">
        <f>IFERROR(__xludf.DUMMYFUNCTION("GOOGLETRANSLATE(B23,""en"",""th"")"),"แบรนด์")</f>
        <v>แบรนด์</v>
      </c>
      <c r="G23" s="4" t="str">
        <f>IFERROR(__xludf.DUMMYFUNCTION("GOOGLETRANSLATE(B23,""en"",""ms"")"),"Jenama")</f>
        <v>Jenama</v>
      </c>
      <c r="H23" s="4" t="str">
        <f>IFERROR(__xludf.DUMMYFUNCTION("GOOGLETRANSLATE(B23,""en"",""zh-CN"")"),"品牌")</f>
        <v>品牌</v>
      </c>
    </row>
    <row r="24">
      <c r="A24" s="4">
        <v>2.0</v>
      </c>
      <c r="B24" s="4" t="s">
        <v>20</v>
      </c>
      <c r="C24" s="4" t="str">
        <f>IFERROR(__xludf.DUMMYFUNCTION("GOOGLETRANSLATE(B24,""en"",""ru"")"),"Агентства и консультанты")</f>
        <v>Агентства и консультанты</v>
      </c>
      <c r="D24" s="4" t="str">
        <f>IFERROR(__xludf.DUMMYFUNCTION("GOOGLETRANSLATE(B24,""en"",""id"")"),"Agensi &amp; Konsultan")</f>
        <v>Agensi &amp; Konsultan</v>
      </c>
      <c r="E24" s="4" t="str">
        <f>IFERROR(__xludf.DUMMYFUNCTION("GOOGLETRANSLATE(B24,""en"",""vi"")"),"Các cơ quan &amp; chuyên gia tư vấn")</f>
        <v>Các cơ quan &amp; chuyên gia tư vấn</v>
      </c>
      <c r="F24" s="4" t="str">
        <f>IFERROR(__xludf.DUMMYFUNCTION("GOOGLETRANSLATE(B24,""en"",""th"")"),"เอเจนซี่และที่ปรึกษา")</f>
        <v>เอเจนซี่และที่ปรึกษา</v>
      </c>
      <c r="G24" s="4" t="str">
        <f>IFERROR(__xludf.DUMMYFUNCTION("GOOGLETRANSLATE(B24,""en"",""ms"")"),"Agensi &amp; Perunding")</f>
        <v>Agensi &amp; Perunding</v>
      </c>
      <c r="H24" s="4" t="str">
        <f>IFERROR(__xludf.DUMMYFUNCTION("GOOGLETRANSLATE(B24,""en"",""zh-CN"")"),"机构和顾问")</f>
        <v>机构和顾问</v>
      </c>
    </row>
    <row r="25">
      <c r="A25" s="4">
        <v>2.0</v>
      </c>
      <c r="B25" s="4" t="s">
        <v>92</v>
      </c>
      <c r="C25" s="4" t="str">
        <f>IFERROR(__xludf.DUMMYFUNCTION("GOOGLETRANSLATE(B25,""en"",""ru"")"),"Ритейлеры и реселлеры")</f>
        <v>Ритейлеры и реселлеры</v>
      </c>
      <c r="D25" s="4" t="str">
        <f>IFERROR(__xludf.DUMMYFUNCTION("GOOGLETRANSLATE(B25,""en"",""id"")"),"Pengecer &amp; Pengecer")</f>
        <v>Pengecer &amp; Pengecer</v>
      </c>
      <c r="E25" s="4" t="str">
        <f>IFERROR(__xludf.DUMMYFUNCTION("GOOGLETRANSLATE(B25,""en"",""vi"")"),"Nhà bán lẻ &amp; đại lý")</f>
        <v>Nhà bán lẻ &amp; đại lý</v>
      </c>
      <c r="F25" s="4" t="str">
        <f>IFERROR(__xludf.DUMMYFUNCTION("GOOGLETRANSLATE(B25,""en"",""th"")"),"ผู้ค้าปลีกและผู้ค้าปลีก")</f>
        <v>ผู้ค้าปลีกและผู้ค้าปลีก</v>
      </c>
      <c r="G25" s="4" t="str">
        <f>IFERROR(__xludf.DUMMYFUNCTION("GOOGLETRANSLATE(B25,""en"",""ms"")"),"Peruncit &amp; penjual semula")</f>
        <v>Peruncit &amp; penjual semula</v>
      </c>
      <c r="H25" s="4" t="str">
        <f>IFERROR(__xludf.DUMMYFUNCTION("GOOGLETRANSLATE(B25,""en"",""zh-CN"")"),"零售商和经销商")</f>
        <v>零售商和经销商</v>
      </c>
    </row>
    <row r="26">
      <c r="A26" s="4">
        <v>2.0</v>
      </c>
      <c r="B26" s="4" t="s">
        <v>93</v>
      </c>
      <c r="C26" s="4" t="str">
        <f>IFERROR(__xludf.DUMMYFUNCTION("GOOGLETRANSLATE(B26,""en"",""ru"")"),"Случаи использования")</f>
        <v>Случаи использования</v>
      </c>
      <c r="D26" s="4" t="str">
        <f>IFERROR(__xludf.DUMMYFUNCTION("GOOGLETRANSLATE(B26,""en"",""id"")"),"Menggunakan kasus")</f>
        <v>Menggunakan kasus</v>
      </c>
      <c r="E26" s="4" t="str">
        <f>IFERROR(__xludf.DUMMYFUNCTION("GOOGLETRANSLATE(B26,""en"",""vi"")"),"Trường hợp sử dụng")</f>
        <v>Trường hợp sử dụng</v>
      </c>
      <c r="F26" s="4" t="str">
        <f>IFERROR(__xludf.DUMMYFUNCTION("GOOGLETRANSLATE(B26,""en"",""th"")"),"ใช้เคส")</f>
        <v>ใช้เคส</v>
      </c>
      <c r="G26" s="4" t="str">
        <f>IFERROR(__xludf.DUMMYFUNCTION("GOOGLETRANSLATE(B26,""en"",""ms"")"),"Gunakan kes")</f>
        <v>Gunakan kes</v>
      </c>
      <c r="H26" s="4" t="str">
        <f>IFERROR(__xludf.DUMMYFUNCTION("GOOGLETRANSLATE(B26,""en"",""zh-CN"")"),"用例")</f>
        <v>用例</v>
      </c>
    </row>
    <row r="27">
      <c r="A27" s="4">
        <v>2.0</v>
      </c>
      <c r="B27" s="4" t="s">
        <v>94</v>
      </c>
      <c r="C27" s="4" t="str">
        <f>IFERROR(__xludf.DUMMYFUNCTION("GOOGLETRANSLATE(B27,""en"",""ru"")"),"Найдите продукт для продажи")</f>
        <v>Найдите продукт для продажи</v>
      </c>
      <c r="D27" s="4" t="str">
        <f>IFERROR(__xludf.DUMMYFUNCTION("GOOGLETRANSLATE(B27,""en"",""id"")"),"Temukan produk untuk dijual")</f>
        <v>Temukan produk untuk dijual</v>
      </c>
      <c r="E27" s="4" t="str">
        <f>IFERROR(__xludf.DUMMYFUNCTION("GOOGLETRANSLATE(B27,""en"",""vi"")"),"Tìm một sản phẩm để bán")</f>
        <v>Tìm một sản phẩm để bán</v>
      </c>
      <c r="F27" s="4" t="str">
        <f>IFERROR(__xludf.DUMMYFUNCTION("GOOGLETRANSLATE(B27,""en"",""th"")"),"ค้นหาผลิตภัณฑ์ที่จะขาย")</f>
        <v>ค้นหาผลิตภัณฑ์ที่จะขาย</v>
      </c>
      <c r="G27" s="4" t="str">
        <f>IFERROR(__xludf.DUMMYFUNCTION("GOOGLETRANSLATE(B27,""en"",""ms"")"),"Cari produk untuk dijual")</f>
        <v>Cari produk untuk dijual</v>
      </c>
      <c r="H27" s="4" t="str">
        <f>IFERROR(__xludf.DUMMYFUNCTION("GOOGLETRANSLATE(B27,""en"",""zh-CN"")"),"寻找出售产品")</f>
        <v>寻找出售产品</v>
      </c>
    </row>
    <row r="28">
      <c r="A28" s="4">
        <v>2.0</v>
      </c>
      <c r="B28" s="4" t="s">
        <v>95</v>
      </c>
      <c r="C28" s="4" t="str">
        <f>IFERROR(__xludf.DUMMYFUNCTION("GOOGLETRANSLATE(B28,""en"",""ru"")"),"Расширить на торговые площадки")</f>
        <v>Расширить на торговые площадки</v>
      </c>
      <c r="D28" s="4" t="str">
        <f>IFERROR(__xludf.DUMMYFUNCTION("GOOGLETRANSLATE(B28,""en"",""id"")"),"Perluas ke pasar")</f>
        <v>Perluas ke pasar</v>
      </c>
      <c r="E28" s="4" t="str">
        <f>IFERROR(__xludf.DUMMYFUNCTION("GOOGLETRANSLATE(B28,""en"",""vi"")"),"Mở rộng đến thị trường")</f>
        <v>Mở rộng đến thị trường</v>
      </c>
      <c r="F28" s="4" t="str">
        <f>IFERROR(__xludf.DUMMYFUNCTION("GOOGLETRANSLATE(B28,""en"",""th"")"),"ขยายไปยังตลาด")</f>
        <v>ขยายไปยังตลาด</v>
      </c>
      <c r="G28" s="4" t="str">
        <f>IFERROR(__xludf.DUMMYFUNCTION("GOOGLETRANSLATE(B28,""en"",""ms"")"),"Berkembang ke pasaran")</f>
        <v>Berkembang ke pasaran</v>
      </c>
      <c r="H28" s="4" t="str">
        <f>IFERROR(__xludf.DUMMYFUNCTION("GOOGLETRANSLATE(B28,""en"",""zh-CN"")"),"扩展到市场")</f>
        <v>扩展到市场</v>
      </c>
    </row>
    <row r="29">
      <c r="A29" s="4">
        <v>2.0</v>
      </c>
      <c r="B29" s="4" t="s">
        <v>96</v>
      </c>
      <c r="C29" s="4" t="str">
        <f>IFERROR(__xludf.DUMMYFUNCTION("GOOGLETRANSLATE(B29,""en"",""ru"")"),"Улучшить мою прибыльность")</f>
        <v>Улучшить мою прибыльность</v>
      </c>
      <c r="D29" s="4" t="str">
        <f>IFERROR(__xludf.DUMMYFUNCTION("GOOGLETRANSLATE(B29,""en"",""id"")"),"Meningkatkan profitabilitas saya")</f>
        <v>Meningkatkan profitabilitas saya</v>
      </c>
      <c r="E29" s="4" t="str">
        <f>IFERROR(__xludf.DUMMYFUNCTION("GOOGLETRANSLATE(B29,""en"",""vi"")"),"Cải thiện lợi nhuận của tôi")</f>
        <v>Cải thiện lợi nhuận của tôi</v>
      </c>
      <c r="F29" s="4" t="str">
        <f>IFERROR(__xludf.DUMMYFUNCTION("GOOGLETRANSLATE(B29,""en"",""th"")"),"ปรับปรุงผลกำไรของฉัน")</f>
        <v>ปรับปรุงผลกำไรของฉัน</v>
      </c>
      <c r="G29" s="4" t="str">
        <f>IFERROR(__xludf.DUMMYFUNCTION("GOOGLETRANSLATE(B29,""en"",""ms"")"),"Meningkatkan keuntungan saya")</f>
        <v>Meningkatkan keuntungan saya</v>
      </c>
      <c r="H29" s="4" t="str">
        <f>IFERROR(__xludf.DUMMYFUNCTION("GOOGLETRANSLATE(B29,""en"",""zh-CN"")"),"提高我的盈利能力")</f>
        <v>提高我的盈利能力</v>
      </c>
    </row>
    <row r="30">
      <c r="A30" s="4">
        <v>2.0</v>
      </c>
      <c r="B30" s="4" t="s">
        <v>97</v>
      </c>
      <c r="C30" s="4" t="str">
        <f>IFERROR(__xludf.DUMMYFUNCTION("GOOGLETRANSLATE(B30,""en"",""ru"")"),"Оптимизировать мое присутствие в Интернете")</f>
        <v>Оптимизировать мое присутствие в Интернете</v>
      </c>
      <c r="D30" s="4" t="str">
        <f>IFERROR(__xludf.DUMMYFUNCTION("GOOGLETRANSLATE(B30,""en"",""id"")"),"Optimalkan Kehadiran Online Saya")</f>
        <v>Optimalkan Kehadiran Online Saya</v>
      </c>
      <c r="E30" s="4" t="str">
        <f>IFERROR(__xludf.DUMMYFUNCTION("GOOGLETRANSLATE(B30,""en"",""vi"")"),"Tối ưu hóa sự hiện diện trực tuyến của tôi")</f>
        <v>Tối ưu hóa sự hiện diện trực tuyến của tôi</v>
      </c>
      <c r="F30" s="4" t="str">
        <f>IFERROR(__xludf.DUMMYFUNCTION("GOOGLETRANSLATE(B30,""en"",""th"")"),"เพิ่มประสิทธิภาพสถานะออนไลน์ของฉัน")</f>
        <v>เพิ่มประสิทธิภาพสถานะออนไลน์ของฉัน</v>
      </c>
      <c r="G30" s="4" t="str">
        <f>IFERROR(__xludf.DUMMYFUNCTION("GOOGLETRANSLATE(B30,""en"",""ms"")"),"Mengoptimumkan kehadiran dalam talian saya")</f>
        <v>Mengoptimumkan kehadiran dalam talian saya</v>
      </c>
      <c r="H30" s="4" t="str">
        <f>IFERROR(__xludf.DUMMYFUNCTION("GOOGLETRANSLATE(B30,""en"",""zh-CN"")"),"优化我的在线存在")</f>
        <v>优化我的在线存在</v>
      </c>
    </row>
    <row r="31">
      <c r="A31" s="4">
        <v>2.0</v>
      </c>
      <c r="B31" s="4" t="s">
        <v>98</v>
      </c>
      <c r="C31" s="4" t="str">
        <f>IFERROR(__xludf.DUMMYFUNCTION("GOOGLETRANSLATE(B31,""en"",""ru"")"),"Централизовать мои данные")</f>
        <v>Централизовать мои данные</v>
      </c>
      <c r="D31" s="4" t="str">
        <f>IFERROR(__xludf.DUMMYFUNCTION("GOOGLETRANSLATE(B31,""en"",""id"")"),"Memusatkan data saya")</f>
        <v>Memusatkan data saya</v>
      </c>
      <c r="E31" s="4" t="str">
        <f>IFERROR(__xludf.DUMMYFUNCTION("GOOGLETRANSLATE(B31,""en"",""vi"")"),"Tập trung dữ liệu của tôi")</f>
        <v>Tập trung dữ liệu của tôi</v>
      </c>
      <c r="F31" s="4" t="str">
        <f>IFERROR(__xludf.DUMMYFUNCTION("GOOGLETRANSLATE(B31,""en"",""th"")"),"รวมศูนย์ข้อมูลของฉัน")</f>
        <v>รวมศูนย์ข้อมูลของฉัน</v>
      </c>
      <c r="G31" s="4" t="str">
        <f>IFERROR(__xludf.DUMMYFUNCTION("GOOGLETRANSLATE(B31,""en"",""ms"")"),"Memusatkan data saya")</f>
        <v>Memusatkan data saya</v>
      </c>
      <c r="H31" s="4" t="str">
        <f>IFERROR(__xludf.DUMMYFUNCTION("GOOGLETRANSLATE(B31,""en"",""zh-CN"")"),"集中我的数据")</f>
        <v>集中我的数据</v>
      </c>
    </row>
    <row r="32">
      <c r="A32" s="4">
        <v>2.0</v>
      </c>
      <c r="B32" s="4" t="s">
        <v>99</v>
      </c>
      <c r="C32" s="4" t="str">
        <f>IFERROR(__xludf.DUMMYFUNCTION("GOOGLETRANSLATE(B32,""en"",""ru"")"),"Упростить мой бизнес")</f>
        <v>Упростить мой бизнес</v>
      </c>
      <c r="D32" s="4" t="str">
        <f>IFERROR(__xludf.DUMMYFUNCTION("GOOGLETRANSLATE(B32,""en"",""id"")"),"Merampingkan bisnis saya")</f>
        <v>Merampingkan bisnis saya</v>
      </c>
      <c r="E32" s="4" t="str">
        <f>IFERROR(__xludf.DUMMYFUNCTION("GOOGLETRANSLATE(B32,""en"",""vi"")"),"Hợp lý hóa doanh nghiệp của tôi")</f>
        <v>Hợp lý hóa doanh nghiệp của tôi</v>
      </c>
      <c r="F32" s="4" t="str">
        <f>IFERROR(__xludf.DUMMYFUNCTION("GOOGLETRANSLATE(B32,""en"",""th"")"),"ปรับปรุงธุรกิจของฉัน")</f>
        <v>ปรับปรุงธุรกิจของฉัน</v>
      </c>
      <c r="G32" s="4" t="str">
        <f>IFERROR(__xludf.DUMMYFUNCTION("GOOGLETRANSLATE(B32,""en"",""ms"")"),"Menyelaraskan perniagaan saya")</f>
        <v>Menyelaraskan perniagaan saya</v>
      </c>
      <c r="H32" s="4" t="str">
        <f>IFERROR(__xludf.DUMMYFUNCTION("GOOGLETRANSLATE(B32,""en"",""zh-CN"")"),"简化我的业务")</f>
        <v>简化我的业务</v>
      </c>
    </row>
    <row r="33">
      <c r="A33" s="4">
        <v>2.0</v>
      </c>
      <c r="B33" s="4" t="s">
        <v>100</v>
      </c>
      <c r="C33" s="4" t="str">
        <f>IFERROR(__xludf.DUMMYFUNCTION("GOOGLETRANSLATE(B33,""en"",""ru"")"),"Платформа")</f>
        <v>Платформа</v>
      </c>
      <c r="D33" s="4" t="str">
        <f>IFERROR(__xludf.DUMMYFUNCTION("GOOGLETRANSLATE(B33,""en"",""id"")"),"Platform")</f>
        <v>Platform</v>
      </c>
      <c r="E33" s="4" t="str">
        <f>IFERROR(__xludf.DUMMYFUNCTION("GOOGLETRANSLATE(B33,""en"",""vi"")"),"Nền tảng")</f>
        <v>Nền tảng</v>
      </c>
      <c r="F33" s="4" t="str">
        <f>IFERROR(__xludf.DUMMYFUNCTION("GOOGLETRANSLATE(B33,""en"",""th"")"),"แพลตฟอร์ม")</f>
        <v>แพลตฟอร์ม</v>
      </c>
      <c r="G33" s="4" t="str">
        <f>IFERROR(__xludf.DUMMYFUNCTION("GOOGLETRANSLATE(B33,""en"",""ms"")"),"Platform")</f>
        <v>Platform</v>
      </c>
      <c r="H33" s="4" t="str">
        <f>IFERROR(__xludf.DUMMYFUNCTION("GOOGLETRANSLATE(B33,""en"",""zh-CN"")"),"平台")</f>
        <v>平台</v>
      </c>
    </row>
    <row r="34">
      <c r="A34" s="4">
        <v>2.0</v>
      </c>
      <c r="B34" s="4" t="s">
        <v>101</v>
      </c>
      <c r="C34" s="4" t="str">
        <f>IFERROR(__xludf.DUMMYFUNCTION("GOOGLETRANSLATE(B34,""en"",""ru"")"),"Внешняя аналитика")</f>
        <v>Внешняя аналитика</v>
      </c>
      <c r="D34" s="4" t="str">
        <f>IFERROR(__xludf.DUMMYFUNCTION("GOOGLETRANSLATE(B34,""en"",""id"")"),"Analitik eksternal")</f>
        <v>Analitik eksternal</v>
      </c>
      <c r="E34" s="4" t="str">
        <f>IFERROR(__xludf.DUMMYFUNCTION("GOOGLETRANSLATE(B34,""en"",""vi"")"),"Phân tích bên ngoài")</f>
        <v>Phân tích bên ngoài</v>
      </c>
      <c r="F34" s="4" t="str">
        <f>IFERROR(__xludf.DUMMYFUNCTION("GOOGLETRANSLATE(B34,""en"",""th"")"),"การวิเคราะห์ภายนอก")</f>
        <v>การวิเคราะห์ภายนอก</v>
      </c>
      <c r="G34" s="4" t="str">
        <f>IFERROR(__xludf.DUMMYFUNCTION("GOOGLETRANSLATE(B34,""en"",""ms"")"),"Analisis luaran")</f>
        <v>Analisis luaran</v>
      </c>
      <c r="H34" s="4" t="str">
        <f>IFERROR(__xludf.DUMMYFUNCTION("GOOGLETRANSLATE(B34,""en"",""zh-CN"")"),"外部分析")</f>
        <v>外部分析</v>
      </c>
    </row>
    <row r="35">
      <c r="A35" s="4">
        <v>2.0</v>
      </c>
      <c r="B35" s="4" t="s">
        <v>102</v>
      </c>
      <c r="C35" s="4" t="str">
        <f>IFERROR(__xludf.DUMMYFUNCTION("GOOGLETRANSLATE(B35,""en"",""ru"")"),"Магазины и списки")</f>
        <v>Магазины и списки</v>
      </c>
      <c r="D35" s="4" t="str">
        <f>IFERROR(__xludf.DUMMYFUNCTION("GOOGLETRANSLATE(B35,""en"",""id"")"),"Etalase &amp; daftar")</f>
        <v>Etalase &amp; daftar</v>
      </c>
      <c r="E35" s="4" t="str">
        <f>IFERROR(__xludf.DUMMYFUNCTION("GOOGLETRANSLATE(B35,""en"",""vi"")"),"Cửa hàng &amp; Danh sách")</f>
        <v>Cửa hàng &amp; Danh sách</v>
      </c>
      <c r="F35" s="4" t="str">
        <f>IFERROR(__xludf.DUMMYFUNCTION("GOOGLETRANSLATE(B35,""en"",""th"")"),"หน้าร้านและรายชื่อ")</f>
        <v>หน้าร้านและรายชื่อ</v>
      </c>
      <c r="G35" s="4" t="str">
        <f>IFERROR(__xludf.DUMMYFUNCTION("GOOGLETRANSLATE(B35,""en"",""ms"")"),"Kedai depan &amp; penyenaraian")</f>
        <v>Kedai depan &amp; penyenaraian</v>
      </c>
      <c r="H35" s="4" t="str">
        <f>IFERROR(__xludf.DUMMYFUNCTION("GOOGLETRANSLATE(B35,""en"",""zh-CN"")"),"店面和列表")</f>
        <v>店面和列表</v>
      </c>
    </row>
    <row r="36">
      <c r="A36" s="4">
        <v>2.0</v>
      </c>
      <c r="B36" s="4" t="s">
        <v>103</v>
      </c>
      <c r="C36" s="4" t="str">
        <f>IFERROR(__xludf.DUMMYFUNCTION("GOOGLETRANSLATE(B36,""en"",""ru"")"),"Акции и реклама")</f>
        <v>Акции и реклама</v>
      </c>
      <c r="D36" s="4" t="str">
        <f>IFERROR(__xludf.DUMMYFUNCTION("GOOGLETRANSLATE(B36,""en"",""id"")"),"Promosi &amp; Periklanan")</f>
        <v>Promosi &amp; Periklanan</v>
      </c>
      <c r="E36" s="4" t="str">
        <f>IFERROR(__xludf.DUMMYFUNCTION("GOOGLETRANSLATE(B36,""en"",""vi"")"),"Chương trình khuyến mãi &amp; Quảng cáo")</f>
        <v>Chương trình khuyến mãi &amp; Quảng cáo</v>
      </c>
      <c r="F36" s="4" t="str">
        <f>IFERROR(__xludf.DUMMYFUNCTION("GOOGLETRANSLATE(B36,""en"",""th"")"),"โปรโมชั่นและการโฆษณา")</f>
        <v>โปรโมชั่นและการโฆษณา</v>
      </c>
      <c r="G36" s="4" t="str">
        <f>IFERROR(__xludf.DUMMYFUNCTION("GOOGLETRANSLATE(B36,""en"",""ms"")"),"Promosi &amp; Pengiklanan")</f>
        <v>Promosi &amp; Pengiklanan</v>
      </c>
      <c r="H36" s="4" t="str">
        <f>IFERROR(__xludf.DUMMYFUNCTION("GOOGLETRANSLATE(B36,""en"",""zh-CN"")"),"促销与广告")</f>
        <v>促销与广告</v>
      </c>
    </row>
    <row r="37">
      <c r="A37" s="4">
        <v>2.0</v>
      </c>
      <c r="B37" s="4" t="s">
        <v>31</v>
      </c>
      <c r="C37" s="4" t="str">
        <f>IFERROR(__xludf.DUMMYFUNCTION("GOOGLETRANSLATE(B37,""en"",""ru"")"),"Внутренняя аналитика")</f>
        <v>Внутренняя аналитика</v>
      </c>
      <c r="D37" s="4" t="str">
        <f>IFERROR(__xludf.DUMMYFUNCTION("GOOGLETRANSLATE(B37,""en"",""id"")"),"Analitik internal")</f>
        <v>Analitik internal</v>
      </c>
      <c r="E37" s="4" t="str">
        <f>IFERROR(__xludf.DUMMYFUNCTION("GOOGLETRANSLATE(B37,""en"",""vi"")"),"Phân tích nội bộ")</f>
        <v>Phân tích nội bộ</v>
      </c>
      <c r="F37" s="4" t="str">
        <f>IFERROR(__xludf.DUMMYFUNCTION("GOOGLETRANSLATE(B37,""en"",""th"")"),"การวิเคราะห์ภายใน")</f>
        <v>การวิเคราะห์ภายใน</v>
      </c>
      <c r="G37" s="4" t="str">
        <f>IFERROR(__xludf.DUMMYFUNCTION("GOOGLETRANSLATE(B37,""en"",""ms"")"),"Analisis dalaman")</f>
        <v>Analisis dalaman</v>
      </c>
      <c r="H37" s="4" t="str">
        <f>IFERROR(__xludf.DUMMYFUNCTION("GOOGLETRANSLATE(B37,""en"",""zh-CN"")"),"内部分析")</f>
        <v>内部分析</v>
      </c>
    </row>
    <row r="38">
      <c r="A38" s="4">
        <v>2.0</v>
      </c>
      <c r="B38" s="4" t="s">
        <v>104</v>
      </c>
      <c r="C38" s="4" t="str">
        <f>IFERROR(__xludf.DUMMYFUNCTION("GOOGLETRANSLATE(B38,""en"",""ru"")"),"Компания")</f>
        <v>Компания</v>
      </c>
      <c r="D38" s="4" t="str">
        <f>IFERROR(__xludf.DUMMYFUNCTION("GOOGLETRANSLATE(B38,""en"",""id"")"),"Perusahaan")</f>
        <v>Perusahaan</v>
      </c>
      <c r="E38" s="4" t="str">
        <f>IFERROR(__xludf.DUMMYFUNCTION("GOOGLETRANSLATE(B38,""en"",""vi"")"),"Công ty")</f>
        <v>Công ty</v>
      </c>
      <c r="F38" s="4" t="str">
        <f>IFERROR(__xludf.DUMMYFUNCTION("GOOGLETRANSLATE(B38,""en"",""th"")"),"บริษัท")</f>
        <v>บริษัท</v>
      </c>
      <c r="G38" s="4" t="str">
        <f>IFERROR(__xludf.DUMMYFUNCTION("GOOGLETRANSLATE(B38,""en"",""ms"")"),"Syarikat")</f>
        <v>Syarikat</v>
      </c>
      <c r="H38" s="4" t="str">
        <f>IFERROR(__xludf.DUMMYFUNCTION("GOOGLETRANSLATE(B38,""en"",""zh-CN"")"),"公司")</f>
        <v>公司</v>
      </c>
    </row>
    <row r="39">
      <c r="A39" s="4">
        <v>2.0</v>
      </c>
      <c r="B39" s="4" t="s">
        <v>105</v>
      </c>
      <c r="C39" s="4" t="str">
        <f>IFERROR(__xludf.DUMMYFUNCTION("GOOGLETRANSLATE(B39,""en"",""ru"")"),"О нас")</f>
        <v>О нас</v>
      </c>
      <c r="D39" s="4" t="str">
        <f>IFERROR(__xludf.DUMMYFUNCTION("GOOGLETRANSLATE(B39,""en"",""id"")"),"Tentang kami")</f>
        <v>Tentang kami</v>
      </c>
      <c r="E39" s="4" t="str">
        <f>IFERROR(__xludf.DUMMYFUNCTION("GOOGLETRANSLATE(B39,""en"",""vi"")"),"Về chúng tôi")</f>
        <v>Về chúng tôi</v>
      </c>
      <c r="F39" s="4" t="str">
        <f>IFERROR(__xludf.DUMMYFUNCTION("GOOGLETRANSLATE(B39,""en"",""th"")"),"เกี่ยวกับเรา")</f>
        <v>เกี่ยวกับเรา</v>
      </c>
      <c r="G39" s="4" t="str">
        <f>IFERROR(__xludf.DUMMYFUNCTION("GOOGLETRANSLATE(B39,""en"",""ms"")"),"Tentang kita")</f>
        <v>Tentang kita</v>
      </c>
      <c r="H39" s="4" t="str">
        <f>IFERROR(__xludf.DUMMYFUNCTION("GOOGLETRANSLATE(B39,""en"",""zh-CN"")"),"关于我们")</f>
        <v>关于我们</v>
      </c>
    </row>
    <row r="40">
      <c r="A40" s="4">
        <v>2.0</v>
      </c>
      <c r="B40" s="4" t="s">
        <v>106</v>
      </c>
      <c r="C40" s="4" t="str">
        <f>IFERROR(__xludf.DUMMYFUNCTION("GOOGLETRANSLATE(B40,""en"",""ru"")"),"Наша команда")</f>
        <v>Наша команда</v>
      </c>
      <c r="D40" s="4" t="str">
        <f>IFERROR(__xludf.DUMMYFUNCTION("GOOGLETRANSLATE(B40,""en"",""id"")"),"Tim kita")</f>
        <v>Tim kita</v>
      </c>
      <c r="E40" s="4" t="str">
        <f>IFERROR(__xludf.DUMMYFUNCTION("GOOGLETRANSLATE(B40,""en"",""vi"")"),"Đội của chúng tôi")</f>
        <v>Đội của chúng tôi</v>
      </c>
      <c r="F40" s="4" t="str">
        <f>IFERROR(__xludf.DUMMYFUNCTION("GOOGLETRANSLATE(B40,""en"",""th"")"),"ทีมงานของเรา")</f>
        <v>ทีมงานของเรา</v>
      </c>
      <c r="G40" s="4" t="str">
        <f>IFERROR(__xludf.DUMMYFUNCTION("GOOGLETRANSLATE(B40,""en"",""ms"")"),"Pasukan kami")</f>
        <v>Pasukan kami</v>
      </c>
      <c r="H40" s="4" t="str">
        <f>IFERROR(__xludf.DUMMYFUNCTION("GOOGLETRANSLATE(B40,""en"",""zh-CN"")"),"我们的队伍")</f>
        <v>我们的队伍</v>
      </c>
    </row>
    <row r="41">
      <c r="A41" s="4">
        <v>2.0</v>
      </c>
      <c r="B41" s="4" t="s">
        <v>107</v>
      </c>
      <c r="C41" s="4" t="str">
        <f>IFERROR(__xludf.DUMMYFUNCTION("GOOGLETRANSLATE(B41,""en"",""ru"")"),"Карьера")</f>
        <v>Карьера</v>
      </c>
      <c r="D41" s="4" t="str">
        <f>IFERROR(__xludf.DUMMYFUNCTION("GOOGLETRANSLATE(B41,""en"",""id"")"),"Karier")</f>
        <v>Karier</v>
      </c>
      <c r="E41" s="4" t="str">
        <f>IFERROR(__xludf.DUMMYFUNCTION("GOOGLETRANSLATE(B41,""en"",""vi"")"),"Sự nghiệp")</f>
        <v>Sự nghiệp</v>
      </c>
      <c r="F41" s="4" t="str">
        <f>IFERROR(__xludf.DUMMYFUNCTION("GOOGLETRANSLATE(B41,""en"",""th"")"),"อาชีพ")</f>
        <v>อาชีพ</v>
      </c>
      <c r="G41" s="4" t="str">
        <f>IFERROR(__xludf.DUMMYFUNCTION("GOOGLETRANSLATE(B41,""en"",""ms"")"),"Kerjaya")</f>
        <v>Kerjaya</v>
      </c>
      <c r="H41" s="4" t="str">
        <f>IFERROR(__xludf.DUMMYFUNCTION("GOOGLETRANSLATE(B41,""en"",""zh-CN"")"),"职业")</f>
        <v>职业</v>
      </c>
    </row>
    <row r="42">
      <c r="A42" s="4">
        <v>2.0</v>
      </c>
      <c r="B42" s="4" t="s">
        <v>108</v>
      </c>
      <c r="C42" s="4" t="str">
        <f>IFERROR(__xludf.DUMMYFUNCTION("GOOGLETRANSLATE(B42,""en"",""ru"")"),"Бесплатные услуги")</f>
        <v>Бесплатные услуги</v>
      </c>
      <c r="D42" s="4" t="str">
        <f>IFERROR(__xludf.DUMMYFUNCTION("GOOGLETRANSLATE(B42,""en"",""id"")"),"Layanan gratis")</f>
        <v>Layanan gratis</v>
      </c>
      <c r="E42" s="4" t="str">
        <f>IFERROR(__xludf.DUMMYFUNCTION("GOOGLETRANSLATE(B42,""en"",""vi"")"),"Dịch vụ miễn phí")</f>
        <v>Dịch vụ miễn phí</v>
      </c>
      <c r="F42" s="4" t="str">
        <f>IFERROR(__xludf.DUMMYFUNCTION("GOOGLETRANSLATE(B42,""en"",""th"")"),"บริการฟรี")</f>
        <v>บริการฟรี</v>
      </c>
      <c r="G42" s="4" t="str">
        <f>IFERROR(__xludf.DUMMYFUNCTION("GOOGLETRANSLATE(B42,""en"",""ms"")"),"Perkhidmatan percuma")</f>
        <v>Perkhidmatan percuma</v>
      </c>
      <c r="H42" s="4" t="str">
        <f>IFERROR(__xludf.DUMMYFUNCTION("GOOGLETRANSLATE(B42,""en"",""zh-CN"")"),"免费服务")</f>
        <v>免费服务</v>
      </c>
    </row>
    <row r="43">
      <c r="A43" s="4">
        <v>2.0</v>
      </c>
      <c r="B43" s="4" t="s">
        <v>109</v>
      </c>
      <c r="C43" s="4" t="str">
        <f>IFERROR(__xludf.DUMMYFUNCTION("GOOGLETRANSLATE(B43,""en"",""ru"")"),"Партнерские отношения")</f>
        <v>Партнерские отношения</v>
      </c>
      <c r="D43" s="4" t="str">
        <f>IFERROR(__xludf.DUMMYFUNCTION("GOOGLETRANSLATE(B43,""en"",""id"")"),"Kemitraan")</f>
        <v>Kemitraan</v>
      </c>
      <c r="E43" s="4" t="str">
        <f>IFERROR(__xludf.DUMMYFUNCTION("GOOGLETRANSLATE(B43,""en"",""vi"")"),"Quan hệ đối tác")</f>
        <v>Quan hệ đối tác</v>
      </c>
      <c r="F43" s="4" t="str">
        <f>IFERROR(__xludf.DUMMYFUNCTION("GOOGLETRANSLATE(B43,""en"",""th"")"),"การเป็นหุ้นส่วน")</f>
        <v>การเป็นหุ้นส่วน</v>
      </c>
      <c r="G43" s="4" t="str">
        <f>IFERROR(__xludf.DUMMYFUNCTION("GOOGLETRANSLATE(B43,""en"",""ms"")"),"Perkongsian")</f>
        <v>Perkongsian</v>
      </c>
      <c r="H43" s="4" t="str">
        <f>IFERROR(__xludf.DUMMYFUNCTION("GOOGLETRANSLATE(B43,""en"",""zh-CN"")"),"伙伴关系")</f>
        <v>伙伴关系</v>
      </c>
    </row>
    <row r="44">
      <c r="A44" s="4">
        <v>2.0</v>
      </c>
      <c r="B44" s="4" t="s">
        <v>71</v>
      </c>
      <c r="C44" s="4" t="str">
        <f>IFERROR(__xludf.DUMMYFUNCTION("GOOGLETRANSLATE(B44,""en"",""ru"")"),"Блог")</f>
        <v>Блог</v>
      </c>
      <c r="D44" s="4" t="str">
        <f>IFERROR(__xludf.DUMMYFUNCTION("GOOGLETRANSLATE(B44,""en"",""id"")"),"Blog")</f>
        <v>Blog</v>
      </c>
      <c r="E44" s="4" t="str">
        <f>IFERROR(__xludf.DUMMYFUNCTION("GOOGLETRANSLATE(B44,""en"",""vi"")"),"Blog")</f>
        <v>Blog</v>
      </c>
      <c r="F44" s="4" t="str">
        <f>IFERROR(__xludf.DUMMYFUNCTION("GOOGLETRANSLATE(B44,""en"",""th"")"),"บล็อก")</f>
        <v>บล็อก</v>
      </c>
      <c r="G44" s="4" t="str">
        <f>IFERROR(__xludf.DUMMYFUNCTION("GOOGLETRANSLATE(B44,""en"",""ms"")"),"Blog")</f>
        <v>Blog</v>
      </c>
      <c r="H44" s="4" t="str">
        <f>IFERROR(__xludf.DUMMYFUNCTION("GOOGLETRANSLATE(B44,""en"",""zh-CN"")"),"博客")</f>
        <v>博客</v>
      </c>
    </row>
    <row r="45">
      <c r="A45" s="4">
        <v>2.0</v>
      </c>
      <c r="B45" s="4" t="s">
        <v>110</v>
      </c>
      <c r="C45" s="4" t="str">
        <f>IFERROR(__xludf.DUMMYFUNCTION("GOOGLETRANSLATE(B45,""en"",""ru"")"),"2023. Sellmatica. Все права защищены")</f>
        <v>2023. Sellmatica. Все права защищены</v>
      </c>
      <c r="D45" s="4" t="str">
        <f>IFERROR(__xludf.DUMMYFUNCTION("GOOGLETRANSLATE(B45,""en"",""id"")"),"2023. SellMatica. Seluruh hak cipta")</f>
        <v>2023. SellMatica. Seluruh hak cipta</v>
      </c>
      <c r="E45" s="4" t="str">
        <f>IFERROR(__xludf.DUMMYFUNCTION("GOOGLETRANSLATE(B45,""en"",""vi"")"),"2023. Sellmatica. Đã đăng ký Bản quyền")</f>
        <v>2023. Sellmatica. Đã đăng ký Bản quyền</v>
      </c>
      <c r="F45" s="4" t="str">
        <f>IFERROR(__xludf.DUMMYFUNCTION("GOOGLETRANSLATE(B45,""en"",""th"")"),"2023. Sellmatica สงวนลิขสิทธิ์")</f>
        <v>2023. Sellmatica สงวนลิขสิทธิ์</v>
      </c>
      <c r="G45" s="4" t="str">
        <f>IFERROR(__xludf.DUMMYFUNCTION("GOOGLETRANSLATE(B45,""en"",""ms"")"),"2023. Sellmatica. Hak cipta terpelihara")</f>
        <v>2023. Sellmatica. Hak cipta terpelihara</v>
      </c>
      <c r="H45" s="4" t="str">
        <f>IFERROR(__xludf.DUMMYFUNCTION("GOOGLETRANSLATE(B45,""en"",""zh-CN"")"),"2023年。版权所有")</f>
        <v>2023年。版权所有</v>
      </c>
    </row>
    <row r="46">
      <c r="A46" s="4">
        <v>2.0</v>
      </c>
      <c r="B46" s="4" t="s">
        <v>111</v>
      </c>
      <c r="C46" s="4" t="str">
        <f>IFERROR(__xludf.DUMMYFUNCTION("GOOGLETRANSLATE(B46,""en"",""ru"")"),"Условия использования")</f>
        <v>Условия использования</v>
      </c>
      <c r="D46" s="4" t="str">
        <f>IFERROR(__xludf.DUMMYFUNCTION("GOOGLETRANSLATE(B46,""en"",""id"")"),"Ketentuan Layanan")</f>
        <v>Ketentuan Layanan</v>
      </c>
      <c r="E46" s="4" t="str">
        <f>IFERROR(__xludf.DUMMYFUNCTION("GOOGLETRANSLATE(B46,""en"",""vi"")"),"Điều khoản dịch vụ")</f>
        <v>Điều khoản dịch vụ</v>
      </c>
      <c r="F46" s="4" t="str">
        <f>IFERROR(__xludf.DUMMYFUNCTION("GOOGLETRANSLATE(B46,""en"",""th"")"),"เงื่อนไขการให้บริการ")</f>
        <v>เงื่อนไขการให้บริการ</v>
      </c>
      <c r="G46" s="4" t="str">
        <f>IFERROR(__xludf.DUMMYFUNCTION("GOOGLETRANSLATE(B46,""en"",""ms"")"),"Syarat Perkhidmatan")</f>
        <v>Syarat Perkhidmatan</v>
      </c>
      <c r="H46" s="4" t="str">
        <f>IFERROR(__xludf.DUMMYFUNCTION("GOOGLETRANSLATE(B46,""en"",""zh-CN"")"),"服务条款")</f>
        <v>服务条款</v>
      </c>
    </row>
    <row r="47">
      <c r="A47" s="4">
        <v>2.0</v>
      </c>
      <c r="B47" s="4" t="s">
        <v>112</v>
      </c>
      <c r="C47" s="4" t="str">
        <f>IFERROR(__xludf.DUMMYFUNCTION("GOOGLETRANSLATE(B47,""en"",""ru"")"),"политика конфиденциальности")</f>
        <v>политика конфиденциальности</v>
      </c>
      <c r="D47" s="4" t="str">
        <f>IFERROR(__xludf.DUMMYFUNCTION("GOOGLETRANSLATE(B47,""en"",""id"")"),"Kebijakan pribadi")</f>
        <v>Kebijakan pribadi</v>
      </c>
      <c r="E47" s="4" t="str">
        <f>IFERROR(__xludf.DUMMYFUNCTION("GOOGLETRANSLATE(B47,""en"",""vi"")"),"Chính sách bảo mật")</f>
        <v>Chính sách bảo mật</v>
      </c>
      <c r="F47" s="4" t="str">
        <f>IFERROR(__xludf.DUMMYFUNCTION("GOOGLETRANSLATE(B47,""en"",""th"")"),"นโยบายความเป็นส่วนตัว")</f>
        <v>นโยบายความเป็นส่วนตัว</v>
      </c>
      <c r="G47" s="4" t="str">
        <f>IFERROR(__xludf.DUMMYFUNCTION("GOOGLETRANSLATE(B47,""en"",""ms"")"),"Dasar Privasi")</f>
        <v>Dasar Privasi</v>
      </c>
      <c r="H47" s="4" t="str">
        <f>IFERROR(__xludf.DUMMYFUNCTION("GOOGLETRANSLATE(B47,""en"",""zh-CN"")"),"隐私政策")</f>
        <v>隐私政策</v>
      </c>
    </row>
    <row r="48">
      <c r="A48" s="6"/>
      <c r="B48" s="4"/>
      <c r="C48" s="4"/>
      <c r="D48" s="4"/>
      <c r="E48" s="4"/>
      <c r="F48" s="4"/>
      <c r="G48" s="4"/>
      <c r="H48" s="4"/>
    </row>
    <row r="49">
      <c r="A49" s="6"/>
      <c r="B49" s="4"/>
      <c r="C49" s="4"/>
      <c r="D49" s="4"/>
      <c r="E49" s="4"/>
      <c r="F49" s="4"/>
      <c r="G49" s="4"/>
      <c r="H49" s="4"/>
    </row>
    <row r="50">
      <c r="A50" s="6"/>
      <c r="B50" s="4"/>
      <c r="C50" s="4"/>
      <c r="D50" s="4"/>
      <c r="E50" s="4"/>
      <c r="F50" s="4"/>
      <c r="G50" s="4"/>
      <c r="H50" s="4"/>
    </row>
    <row r="51">
      <c r="A51" s="6"/>
      <c r="B51" s="4"/>
      <c r="C51" s="4"/>
      <c r="D51" s="4"/>
      <c r="E51" s="4"/>
      <c r="F51" s="4"/>
      <c r="G51" s="4"/>
      <c r="H51" s="4"/>
    </row>
    <row r="52">
      <c r="A52" s="6"/>
      <c r="B52" s="4"/>
      <c r="C52" s="4"/>
      <c r="D52" s="4"/>
      <c r="E52" s="4"/>
      <c r="F52" s="4"/>
      <c r="G52" s="4"/>
      <c r="H52" s="4"/>
    </row>
    <row r="53">
      <c r="A53" s="6"/>
      <c r="B53" s="4"/>
      <c r="C53" s="4"/>
      <c r="D53" s="4"/>
      <c r="E53" s="4"/>
      <c r="F53" s="4"/>
      <c r="G53" s="4"/>
      <c r="H53" s="4"/>
    </row>
    <row r="54">
      <c r="A54" s="6"/>
      <c r="B54" s="4"/>
      <c r="C54" s="4"/>
      <c r="D54" s="4"/>
      <c r="E54" s="4"/>
      <c r="F54" s="4"/>
      <c r="G54" s="4"/>
      <c r="H54" s="4"/>
    </row>
    <row r="55">
      <c r="A55" s="6"/>
      <c r="B55" s="4"/>
      <c r="C55" s="4"/>
      <c r="D55" s="4"/>
      <c r="E55" s="4"/>
      <c r="F55" s="4"/>
      <c r="G55" s="4"/>
      <c r="H55" s="4"/>
    </row>
    <row r="56">
      <c r="A56" s="6"/>
      <c r="B56" s="4"/>
      <c r="C56" s="4"/>
      <c r="D56" s="4"/>
      <c r="E56" s="4"/>
      <c r="F56" s="4"/>
      <c r="G56" s="4"/>
      <c r="H56" s="4"/>
    </row>
    <row r="57">
      <c r="A57" s="6"/>
      <c r="B57" s="4"/>
      <c r="C57" s="4"/>
      <c r="D57" s="4"/>
      <c r="E57" s="4"/>
      <c r="F57" s="4"/>
      <c r="G57" s="4"/>
      <c r="H57" s="4"/>
    </row>
    <row r="58">
      <c r="A58" s="6"/>
      <c r="B58" s="4"/>
      <c r="C58" s="4"/>
      <c r="D58" s="4"/>
      <c r="E58" s="4"/>
      <c r="F58" s="4"/>
      <c r="G58" s="4"/>
      <c r="H58" s="4"/>
    </row>
    <row r="59">
      <c r="A59" s="6"/>
      <c r="B59" s="4"/>
      <c r="C59" s="4"/>
      <c r="D59" s="4"/>
      <c r="E59" s="4"/>
      <c r="F59" s="4"/>
      <c r="G59" s="4"/>
      <c r="H59" s="4"/>
    </row>
    <row r="60">
      <c r="A60" s="6"/>
      <c r="B60" s="4"/>
      <c r="C60" s="4"/>
      <c r="D60" s="4"/>
      <c r="E60" s="4"/>
      <c r="F60" s="4"/>
      <c r="G60" s="4"/>
      <c r="H60" s="4"/>
    </row>
    <row r="61">
      <c r="A61" s="6"/>
      <c r="B61" s="4"/>
      <c r="C61" s="4"/>
      <c r="D61" s="4"/>
      <c r="E61" s="4"/>
      <c r="F61" s="4"/>
      <c r="G61" s="4"/>
      <c r="H61" s="4"/>
    </row>
    <row r="62">
      <c r="A62" s="6"/>
      <c r="B62" s="4"/>
      <c r="C62" s="4"/>
      <c r="D62" s="4"/>
      <c r="E62" s="4"/>
      <c r="F62" s="4"/>
      <c r="G62" s="4"/>
      <c r="H62" s="4"/>
    </row>
    <row r="63">
      <c r="A63" s="6"/>
      <c r="B63" s="4"/>
      <c r="C63" s="4"/>
      <c r="D63" s="4"/>
      <c r="E63" s="4"/>
      <c r="F63" s="4"/>
      <c r="G63" s="4"/>
      <c r="H63" s="4"/>
    </row>
    <row r="64">
      <c r="A64" s="6"/>
      <c r="B64" s="4"/>
      <c r="C64" s="4"/>
      <c r="D64" s="4"/>
      <c r="E64" s="4"/>
      <c r="F64" s="4"/>
      <c r="G64" s="4"/>
      <c r="H64" s="4"/>
    </row>
    <row r="65">
      <c r="A65" s="6"/>
      <c r="B65" s="4"/>
      <c r="C65" s="4"/>
      <c r="D65" s="4"/>
      <c r="E65" s="4"/>
      <c r="F65" s="4"/>
      <c r="G65" s="4"/>
      <c r="H65" s="4"/>
    </row>
    <row r="66">
      <c r="A66" s="6"/>
      <c r="B66" s="4"/>
      <c r="C66" s="4"/>
      <c r="D66" s="4"/>
      <c r="E66" s="4"/>
      <c r="F66" s="4"/>
      <c r="G66" s="4"/>
      <c r="H66" s="4"/>
    </row>
    <row r="67">
      <c r="A67" s="6"/>
      <c r="B67" s="4"/>
      <c r="C67" s="4"/>
      <c r="D67" s="4"/>
      <c r="E67" s="4"/>
      <c r="F67" s="4"/>
      <c r="G67" s="4"/>
      <c r="H67" s="4"/>
    </row>
    <row r="68">
      <c r="A68" s="6"/>
      <c r="B68" s="4"/>
      <c r="C68" s="4"/>
      <c r="D68" s="4"/>
      <c r="E68" s="4"/>
      <c r="F68" s="4"/>
      <c r="G68" s="4"/>
      <c r="H68" s="4"/>
    </row>
    <row r="69">
      <c r="A69" s="6"/>
      <c r="B69" s="4"/>
      <c r="C69" s="4"/>
      <c r="D69" s="4"/>
      <c r="E69" s="4"/>
      <c r="F69" s="4"/>
      <c r="G69" s="4"/>
      <c r="H69" s="4"/>
    </row>
    <row r="70">
      <c r="A70" s="6"/>
      <c r="B70" s="4"/>
      <c r="C70" s="4"/>
      <c r="D70" s="4"/>
      <c r="E70" s="4"/>
      <c r="F70" s="4"/>
      <c r="G70" s="4"/>
      <c r="H70" s="4"/>
    </row>
    <row r="71">
      <c r="A71" s="6"/>
      <c r="B71" s="4"/>
      <c r="C71" s="4"/>
      <c r="D71" s="4"/>
      <c r="E71" s="4"/>
      <c r="F71" s="4"/>
      <c r="G71" s="4"/>
      <c r="H71" s="4"/>
    </row>
    <row r="72">
      <c r="A72" s="6"/>
      <c r="B72" s="4"/>
      <c r="C72" s="4"/>
      <c r="D72" s="4"/>
      <c r="E72" s="4"/>
      <c r="F72" s="4"/>
      <c r="G72" s="4"/>
      <c r="H72" s="4"/>
    </row>
    <row r="73">
      <c r="A73" s="6"/>
      <c r="B73" s="4"/>
      <c r="C73" s="4"/>
      <c r="D73" s="4"/>
      <c r="E73" s="4"/>
      <c r="F73" s="4"/>
      <c r="G73" s="4"/>
      <c r="H73" s="4"/>
    </row>
    <row r="74">
      <c r="A74" s="6"/>
      <c r="B74" s="4"/>
      <c r="C74" s="4"/>
      <c r="D74" s="4"/>
      <c r="E74" s="4"/>
      <c r="F74" s="4"/>
      <c r="G74" s="4"/>
      <c r="H74" s="4"/>
    </row>
    <row r="75">
      <c r="A75" s="6"/>
      <c r="B75" s="4"/>
      <c r="C75" s="4"/>
      <c r="D75" s="4"/>
      <c r="E75" s="4"/>
      <c r="F75" s="4"/>
      <c r="G75" s="4"/>
      <c r="H75" s="4"/>
    </row>
    <row r="76">
      <c r="A76" s="6"/>
      <c r="B76" s="4"/>
      <c r="C76" s="4"/>
      <c r="D76" s="4"/>
      <c r="E76" s="4"/>
      <c r="F76" s="4"/>
      <c r="G76" s="4"/>
      <c r="H76" s="4"/>
    </row>
    <row r="77">
      <c r="A77" s="6"/>
      <c r="B77" s="4"/>
      <c r="C77" s="4"/>
      <c r="D77" s="4"/>
      <c r="E77" s="4"/>
      <c r="F77" s="4"/>
      <c r="G77" s="4"/>
      <c r="H77" s="4"/>
    </row>
    <row r="78">
      <c r="A78" s="6"/>
      <c r="B78" s="4"/>
      <c r="C78" s="4"/>
      <c r="D78" s="4"/>
      <c r="E78" s="4"/>
      <c r="F78" s="4"/>
      <c r="G78" s="4"/>
      <c r="H78" s="4"/>
    </row>
    <row r="79">
      <c r="A79" s="6"/>
      <c r="B79" s="4"/>
      <c r="C79" s="4"/>
      <c r="D79" s="4"/>
      <c r="E79" s="4"/>
      <c r="F79" s="4"/>
      <c r="G79" s="4"/>
      <c r="H79" s="4"/>
    </row>
    <row r="80">
      <c r="A80" s="6"/>
      <c r="B80" s="4"/>
      <c r="C80" s="4"/>
      <c r="D80" s="4"/>
      <c r="E80" s="4"/>
      <c r="F80" s="4"/>
      <c r="G80" s="4"/>
      <c r="H80" s="4"/>
    </row>
    <row r="81">
      <c r="A81" s="6"/>
      <c r="B81" s="4"/>
      <c r="C81" s="4"/>
      <c r="D81" s="4"/>
      <c r="E81" s="4"/>
      <c r="F81" s="4"/>
      <c r="G81" s="4"/>
      <c r="H81" s="4"/>
    </row>
    <row r="82">
      <c r="A82" s="6"/>
      <c r="B82" s="4"/>
      <c r="C82" s="4"/>
      <c r="D82" s="4"/>
      <c r="E82" s="4"/>
      <c r="F82" s="4"/>
      <c r="G82" s="4"/>
      <c r="H82" s="4"/>
    </row>
    <row r="83">
      <c r="A83" s="6"/>
      <c r="B83" s="4"/>
      <c r="C83" s="4"/>
      <c r="D83" s="4"/>
      <c r="E83" s="4"/>
      <c r="F83" s="4"/>
      <c r="G83" s="4"/>
      <c r="H83" s="4"/>
    </row>
    <row r="84">
      <c r="A84" s="6"/>
      <c r="B84" s="4"/>
      <c r="C84" s="4"/>
      <c r="D84" s="4"/>
      <c r="E84" s="4"/>
      <c r="F84" s="4"/>
      <c r="G84" s="4"/>
      <c r="H84" s="4"/>
    </row>
    <row r="85">
      <c r="A85" s="6"/>
      <c r="B85" s="4"/>
      <c r="C85" s="4"/>
      <c r="D85" s="4"/>
      <c r="E85" s="4"/>
      <c r="F85" s="4"/>
      <c r="G85" s="4"/>
      <c r="H85" s="4"/>
    </row>
    <row r="86">
      <c r="A86" s="6"/>
      <c r="B86" s="4"/>
      <c r="C86" s="4"/>
      <c r="D86" s="4"/>
      <c r="E86" s="4"/>
      <c r="F86" s="4"/>
      <c r="G86" s="4"/>
      <c r="H86" s="4"/>
    </row>
    <row r="87">
      <c r="A87" s="6"/>
      <c r="B87" s="4"/>
      <c r="C87" s="4"/>
      <c r="D87" s="4"/>
      <c r="E87" s="4"/>
      <c r="F87" s="4"/>
      <c r="G87" s="4"/>
      <c r="H87" s="4"/>
    </row>
    <row r="88">
      <c r="A88" s="6"/>
      <c r="B88" s="4"/>
      <c r="C88" s="4"/>
      <c r="D88" s="4"/>
      <c r="E88" s="4"/>
      <c r="F88" s="4"/>
      <c r="G88" s="4"/>
      <c r="H88" s="4"/>
    </row>
    <row r="89">
      <c r="A89" s="6"/>
      <c r="B89" s="4"/>
      <c r="C89" s="4"/>
      <c r="D89" s="4"/>
      <c r="E89" s="4"/>
      <c r="F89" s="4"/>
      <c r="G89" s="4"/>
      <c r="H89" s="4"/>
    </row>
    <row r="90">
      <c r="A90" s="6"/>
      <c r="B90" s="4"/>
      <c r="C90" s="4"/>
      <c r="D90" s="4"/>
      <c r="E90" s="4"/>
      <c r="F90" s="4"/>
      <c r="G90" s="4"/>
      <c r="H90" s="4"/>
    </row>
    <row r="91">
      <c r="A91" s="6"/>
      <c r="B91" s="4"/>
      <c r="C91" s="4"/>
      <c r="D91" s="4"/>
      <c r="E91" s="4"/>
      <c r="F91" s="4"/>
      <c r="G91" s="4"/>
      <c r="H91" s="4"/>
    </row>
    <row r="92">
      <c r="A92" s="6"/>
      <c r="B92" s="4"/>
      <c r="C92" s="4"/>
      <c r="D92" s="4"/>
      <c r="E92" s="4"/>
      <c r="F92" s="4"/>
      <c r="G92" s="4"/>
      <c r="H92" s="4"/>
    </row>
    <row r="93">
      <c r="A93" s="6"/>
      <c r="B93" s="4"/>
      <c r="C93" s="4"/>
      <c r="D93" s="4"/>
      <c r="E93" s="4"/>
      <c r="F93" s="4"/>
      <c r="G93" s="4"/>
      <c r="H93" s="4"/>
    </row>
    <row r="94">
      <c r="A94" s="6"/>
      <c r="B94" s="4"/>
      <c r="C94" s="4"/>
      <c r="D94" s="4"/>
      <c r="E94" s="4"/>
      <c r="F94" s="4"/>
      <c r="G94" s="4"/>
      <c r="H94" s="4"/>
    </row>
    <row r="95">
      <c r="A95" s="6"/>
      <c r="B95" s="4"/>
      <c r="C95" s="4"/>
      <c r="D95" s="4"/>
      <c r="E95" s="4"/>
      <c r="F95" s="4"/>
      <c r="G95" s="4"/>
      <c r="H95" s="4"/>
    </row>
    <row r="96">
      <c r="A96" s="6"/>
      <c r="B96" s="4"/>
      <c r="C96" s="4"/>
      <c r="D96" s="4"/>
      <c r="E96" s="4"/>
      <c r="F96" s="4"/>
      <c r="G96" s="4"/>
      <c r="H96" s="4"/>
    </row>
    <row r="97">
      <c r="A97" s="6"/>
      <c r="B97" s="4"/>
      <c r="C97" s="4"/>
      <c r="D97" s="4"/>
      <c r="E97" s="4"/>
      <c r="F97" s="4"/>
      <c r="G97" s="4"/>
      <c r="H97" s="4"/>
    </row>
    <row r="98">
      <c r="A98" s="6"/>
      <c r="B98" s="4"/>
      <c r="C98" s="4"/>
      <c r="D98" s="4"/>
      <c r="E98" s="4"/>
      <c r="F98" s="4"/>
      <c r="G98" s="4"/>
      <c r="H98" s="4"/>
    </row>
    <row r="99">
      <c r="A99" s="6"/>
      <c r="B99" s="4"/>
      <c r="C99" s="4"/>
      <c r="D99" s="4"/>
      <c r="E99" s="4"/>
      <c r="F99" s="4"/>
      <c r="G99" s="4"/>
      <c r="H99" s="4"/>
    </row>
    <row r="100">
      <c r="A100" s="6"/>
      <c r="B100" s="4"/>
      <c r="C100" s="4"/>
      <c r="D100" s="4"/>
      <c r="E100" s="4"/>
      <c r="F100" s="4"/>
      <c r="G100" s="4"/>
      <c r="H100" s="4"/>
    </row>
    <row r="101">
      <c r="A101" s="6"/>
      <c r="B101" s="4"/>
      <c r="C101" s="4"/>
      <c r="D101" s="4"/>
      <c r="E101" s="4"/>
      <c r="F101" s="4"/>
      <c r="G101" s="4"/>
      <c r="H101" s="4"/>
    </row>
    <row r="102">
      <c r="A102" s="6"/>
      <c r="B102" s="4"/>
      <c r="C102" s="4"/>
      <c r="D102" s="4"/>
      <c r="E102" s="4"/>
      <c r="F102" s="4"/>
      <c r="G102" s="4"/>
      <c r="H102" s="4"/>
    </row>
    <row r="103">
      <c r="A103" s="6"/>
      <c r="B103" s="4"/>
      <c r="C103" s="4"/>
      <c r="D103" s="4"/>
      <c r="E103" s="4"/>
      <c r="F103" s="4"/>
      <c r="G103" s="4"/>
      <c r="H103" s="4"/>
    </row>
    <row r="104">
      <c r="A104" s="6"/>
      <c r="B104" s="4"/>
      <c r="C104" s="4"/>
      <c r="D104" s="4"/>
      <c r="E104" s="4"/>
      <c r="F104" s="4"/>
      <c r="G104" s="4"/>
      <c r="H104" s="4"/>
    </row>
    <row r="105">
      <c r="A105" s="6"/>
      <c r="B105" s="4"/>
      <c r="C105" s="4"/>
      <c r="D105" s="4"/>
      <c r="E105" s="4"/>
      <c r="F105" s="4"/>
      <c r="G105" s="4"/>
      <c r="H105" s="4"/>
    </row>
    <row r="106">
      <c r="A106" s="6"/>
      <c r="B106" s="4"/>
      <c r="C106" s="4"/>
      <c r="D106" s="4"/>
      <c r="E106" s="4"/>
      <c r="F106" s="4"/>
      <c r="G106" s="4"/>
      <c r="H106" s="4"/>
    </row>
    <row r="107">
      <c r="A107" s="6"/>
      <c r="B107" s="4"/>
      <c r="C107" s="4"/>
      <c r="D107" s="4"/>
      <c r="E107" s="4"/>
      <c r="F107" s="4"/>
      <c r="G107" s="4"/>
      <c r="H107" s="4"/>
    </row>
    <row r="108">
      <c r="A108" s="6"/>
      <c r="B108" s="4"/>
      <c r="C108" s="4"/>
      <c r="D108" s="4"/>
      <c r="E108" s="4"/>
      <c r="F108" s="4"/>
      <c r="G108" s="4"/>
      <c r="H108" s="4"/>
    </row>
    <row r="109">
      <c r="A109" s="6"/>
      <c r="B109" s="4"/>
      <c r="C109" s="4"/>
      <c r="D109" s="4"/>
      <c r="E109" s="4"/>
      <c r="F109" s="4"/>
      <c r="G109" s="4"/>
      <c r="H109" s="4"/>
    </row>
    <row r="110">
      <c r="A110" s="6"/>
      <c r="B110" s="4"/>
      <c r="C110" s="4"/>
      <c r="D110" s="4"/>
      <c r="E110" s="4"/>
      <c r="F110" s="4"/>
      <c r="G110" s="4"/>
      <c r="H110" s="4"/>
    </row>
    <row r="111">
      <c r="A111" s="6"/>
      <c r="B111" s="4"/>
      <c r="C111" s="4"/>
      <c r="D111" s="4"/>
      <c r="E111" s="4"/>
      <c r="F111" s="4"/>
      <c r="G111" s="4"/>
      <c r="H111" s="4"/>
    </row>
    <row r="112">
      <c r="A112" s="6"/>
      <c r="B112" s="4"/>
      <c r="C112" s="4"/>
      <c r="D112" s="4"/>
      <c r="E112" s="4"/>
      <c r="F112" s="4"/>
      <c r="G112" s="4"/>
      <c r="H112" s="4"/>
    </row>
    <row r="113">
      <c r="A113" s="6"/>
      <c r="B113" s="4"/>
      <c r="C113" s="4"/>
      <c r="D113" s="4"/>
      <c r="E113" s="4"/>
      <c r="F113" s="4"/>
      <c r="G113" s="4"/>
      <c r="H113" s="4"/>
    </row>
    <row r="114">
      <c r="A114" s="6"/>
      <c r="B114" s="4"/>
      <c r="C114" s="4"/>
      <c r="D114" s="4"/>
      <c r="E114" s="4"/>
      <c r="F114" s="4"/>
      <c r="G114" s="4"/>
      <c r="H114" s="4"/>
    </row>
    <row r="115">
      <c r="A115" s="6"/>
      <c r="B115" s="4"/>
      <c r="C115" s="4"/>
      <c r="D115" s="4"/>
      <c r="E115" s="4"/>
      <c r="F115" s="4"/>
      <c r="G115" s="4"/>
      <c r="H115" s="4"/>
    </row>
    <row r="116">
      <c r="A116" s="6"/>
      <c r="B116" s="4"/>
      <c r="C116" s="4"/>
      <c r="D116" s="4"/>
      <c r="E116" s="4"/>
      <c r="F116" s="4"/>
      <c r="G116" s="4"/>
      <c r="H116" s="4"/>
    </row>
    <row r="117">
      <c r="A117" s="6"/>
      <c r="B117" s="4"/>
      <c r="C117" s="4"/>
      <c r="D117" s="4"/>
      <c r="E117" s="4"/>
      <c r="F117" s="4"/>
      <c r="G117" s="4"/>
      <c r="H117" s="4"/>
    </row>
    <row r="118">
      <c r="A118" s="6"/>
      <c r="B118" s="4"/>
      <c r="C118" s="4"/>
      <c r="D118" s="4"/>
      <c r="E118" s="4"/>
      <c r="F118" s="4"/>
      <c r="G118" s="4"/>
      <c r="H118" s="4"/>
    </row>
    <row r="119">
      <c r="A119" s="6"/>
      <c r="B119" s="4"/>
      <c r="C119" s="4"/>
      <c r="D119" s="4"/>
      <c r="E119" s="4"/>
      <c r="F119" s="4"/>
      <c r="G119" s="4"/>
      <c r="H119" s="4"/>
    </row>
    <row r="120">
      <c r="A120" s="6"/>
      <c r="B120" s="4"/>
      <c r="C120" s="4"/>
      <c r="D120" s="4"/>
      <c r="E120" s="4"/>
      <c r="F120" s="4"/>
      <c r="G120" s="4"/>
      <c r="H120" s="4"/>
    </row>
    <row r="121">
      <c r="A121" s="6"/>
      <c r="B121" s="4"/>
      <c r="C121" s="4"/>
      <c r="D121" s="4"/>
      <c r="E121" s="4"/>
      <c r="F121" s="4"/>
      <c r="G121" s="4"/>
      <c r="H121" s="4"/>
    </row>
    <row r="122">
      <c r="A122" s="6"/>
      <c r="B122" s="4"/>
      <c r="C122" s="4"/>
      <c r="D122" s="4"/>
      <c r="E122" s="4"/>
      <c r="F122" s="4"/>
      <c r="G122" s="4"/>
      <c r="H122" s="4"/>
    </row>
    <row r="123">
      <c r="A123" s="6"/>
      <c r="B123" s="4"/>
      <c r="C123" s="4"/>
      <c r="D123" s="4"/>
      <c r="E123" s="4"/>
      <c r="F123" s="4"/>
      <c r="G123" s="4"/>
      <c r="H123" s="4"/>
    </row>
    <row r="124">
      <c r="A124" s="6"/>
      <c r="B124" s="4"/>
      <c r="C124" s="4"/>
      <c r="D124" s="4"/>
      <c r="E124" s="4"/>
      <c r="F124" s="4"/>
      <c r="G124" s="4"/>
      <c r="H124" s="4"/>
    </row>
    <row r="125">
      <c r="A125" s="6"/>
      <c r="B125" s="4"/>
      <c r="C125" s="4"/>
      <c r="D125" s="4"/>
      <c r="E125" s="4"/>
      <c r="F125" s="4"/>
      <c r="G125" s="4"/>
      <c r="H125" s="4"/>
    </row>
    <row r="126">
      <c r="A126" s="6"/>
      <c r="B126" s="4"/>
      <c r="C126" s="4"/>
      <c r="D126" s="4"/>
      <c r="E126" s="4"/>
      <c r="F126" s="4"/>
      <c r="G126" s="4"/>
      <c r="H126" s="4"/>
    </row>
    <row r="127">
      <c r="A127" s="6"/>
      <c r="B127" s="4"/>
      <c r="C127" s="4"/>
      <c r="D127" s="4"/>
      <c r="E127" s="4"/>
      <c r="F127" s="4"/>
      <c r="G127" s="4"/>
      <c r="H127" s="4"/>
    </row>
    <row r="128">
      <c r="A128" s="6"/>
      <c r="B128" s="4"/>
      <c r="C128" s="4"/>
      <c r="D128" s="4"/>
      <c r="E128" s="4"/>
      <c r="F128" s="4"/>
      <c r="G128" s="4"/>
      <c r="H128" s="4"/>
    </row>
    <row r="129">
      <c r="A129" s="6"/>
      <c r="B129" s="4"/>
      <c r="C129" s="4"/>
      <c r="D129" s="4"/>
      <c r="E129" s="4"/>
      <c r="F129" s="4"/>
      <c r="G129" s="4"/>
      <c r="H129" s="4"/>
    </row>
    <row r="130">
      <c r="A130" s="6"/>
      <c r="B130" s="4"/>
      <c r="C130" s="4"/>
      <c r="D130" s="4"/>
      <c r="E130" s="4"/>
      <c r="F130" s="4"/>
      <c r="G130" s="4"/>
      <c r="H130" s="4"/>
    </row>
    <row r="131">
      <c r="A131" s="6"/>
      <c r="B131" s="4"/>
      <c r="C131" s="4"/>
      <c r="D131" s="4"/>
      <c r="E131" s="4"/>
      <c r="F131" s="4"/>
      <c r="G131" s="4"/>
      <c r="H131" s="4"/>
    </row>
    <row r="132">
      <c r="A132" s="6"/>
      <c r="B132" s="4"/>
      <c r="C132" s="4"/>
      <c r="D132" s="4"/>
      <c r="E132" s="4"/>
      <c r="F132" s="4"/>
      <c r="G132" s="4"/>
      <c r="H132" s="4"/>
    </row>
    <row r="133">
      <c r="A133" s="6"/>
      <c r="B133" s="4"/>
      <c r="C133" s="4"/>
      <c r="D133" s="4"/>
      <c r="E133" s="4"/>
      <c r="F133" s="4"/>
      <c r="G133" s="4"/>
      <c r="H133" s="4"/>
    </row>
    <row r="134">
      <c r="A134" s="6"/>
      <c r="B134" s="4"/>
      <c r="C134" s="4"/>
      <c r="D134" s="4"/>
      <c r="E134" s="4"/>
      <c r="F134" s="4"/>
      <c r="G134" s="4"/>
      <c r="H134" s="4"/>
    </row>
    <row r="135">
      <c r="A135" s="6"/>
      <c r="B135" s="4"/>
      <c r="C135" s="4"/>
      <c r="D135" s="4"/>
      <c r="E135" s="4"/>
      <c r="F135" s="4"/>
      <c r="G135" s="4"/>
      <c r="H135" s="4"/>
    </row>
    <row r="136">
      <c r="A136" s="6"/>
      <c r="B136" s="4"/>
      <c r="C136" s="4"/>
      <c r="D136" s="4"/>
      <c r="E136" s="4"/>
      <c r="F136" s="4"/>
      <c r="G136" s="4"/>
      <c r="H136" s="4"/>
    </row>
    <row r="137">
      <c r="A137" s="6"/>
      <c r="B137" s="4"/>
      <c r="C137" s="4"/>
      <c r="D137" s="4"/>
      <c r="E137" s="4"/>
      <c r="F137" s="4"/>
      <c r="G137" s="4"/>
      <c r="H137" s="4"/>
    </row>
    <row r="138">
      <c r="A138" s="6"/>
      <c r="B138" s="4"/>
      <c r="C138" s="4"/>
      <c r="D138" s="4"/>
      <c r="E138" s="4"/>
      <c r="F138" s="4"/>
      <c r="G138" s="4"/>
      <c r="H138" s="4"/>
    </row>
    <row r="139">
      <c r="A139" s="6"/>
      <c r="B139" s="4"/>
      <c r="C139" s="4"/>
      <c r="D139" s="4"/>
      <c r="E139" s="4"/>
      <c r="F139" s="4"/>
      <c r="G139" s="4"/>
      <c r="H139" s="4"/>
    </row>
    <row r="140">
      <c r="A140" s="6"/>
      <c r="B140" s="4"/>
      <c r="C140" s="4"/>
      <c r="D140" s="4"/>
      <c r="E140" s="4"/>
      <c r="F140" s="4"/>
      <c r="G140" s="4"/>
      <c r="H140" s="4"/>
    </row>
    <row r="141">
      <c r="A141" s="6"/>
      <c r="B141" s="4"/>
      <c r="C141" s="4"/>
      <c r="D141" s="4"/>
      <c r="E141" s="4"/>
      <c r="F141" s="4"/>
      <c r="G141" s="4"/>
      <c r="H141" s="4"/>
    </row>
    <row r="142">
      <c r="A142" s="6"/>
      <c r="B142" s="4"/>
      <c r="C142" s="4"/>
      <c r="D142" s="4"/>
      <c r="E142" s="4"/>
      <c r="F142" s="4"/>
      <c r="G142" s="4"/>
      <c r="H142" s="4"/>
    </row>
    <row r="143">
      <c r="A143" s="6"/>
      <c r="B143" s="4"/>
      <c r="C143" s="4"/>
      <c r="D143" s="4"/>
      <c r="E143" s="4"/>
      <c r="F143" s="4"/>
      <c r="G143" s="4"/>
      <c r="H143" s="4"/>
    </row>
    <row r="144">
      <c r="A144" s="6"/>
      <c r="B144" s="4"/>
      <c r="C144" s="4"/>
      <c r="D144" s="4"/>
      <c r="E144" s="4"/>
      <c r="F144" s="4"/>
      <c r="G144" s="4"/>
      <c r="H144" s="4"/>
    </row>
    <row r="145">
      <c r="A145" s="6"/>
      <c r="B145" s="4"/>
      <c r="C145" s="4"/>
      <c r="D145" s="4"/>
      <c r="E145" s="4"/>
      <c r="F145" s="4"/>
      <c r="G145" s="4"/>
      <c r="H145" s="4"/>
    </row>
    <row r="146">
      <c r="A146" s="6"/>
      <c r="B146" s="4"/>
      <c r="C146" s="4"/>
      <c r="D146" s="4"/>
      <c r="E146" s="4"/>
      <c r="F146" s="4"/>
      <c r="G146" s="4"/>
      <c r="H146" s="4"/>
    </row>
    <row r="147">
      <c r="A147" s="6"/>
      <c r="B147" s="4"/>
      <c r="C147" s="4"/>
      <c r="D147" s="4"/>
      <c r="E147" s="4"/>
      <c r="F147" s="4"/>
      <c r="G147" s="4"/>
      <c r="H147" s="4"/>
    </row>
    <row r="148">
      <c r="A148" s="6"/>
      <c r="B148" s="4"/>
      <c r="C148" s="4"/>
      <c r="D148" s="4"/>
      <c r="E148" s="4"/>
      <c r="F148" s="4"/>
      <c r="G148" s="4"/>
      <c r="H148" s="4"/>
    </row>
    <row r="149">
      <c r="A149" s="6"/>
      <c r="B149" s="4"/>
      <c r="C149" s="4"/>
      <c r="D149" s="4"/>
      <c r="E149" s="4"/>
      <c r="F149" s="4"/>
      <c r="G149" s="4"/>
      <c r="H149" s="4"/>
    </row>
    <row r="150">
      <c r="A150" s="6"/>
      <c r="B150" s="4"/>
      <c r="C150" s="4"/>
      <c r="D150" s="4"/>
      <c r="E150" s="4"/>
      <c r="F150" s="4"/>
      <c r="G150" s="4"/>
      <c r="H150" s="4"/>
    </row>
    <row r="151">
      <c r="A151" s="6"/>
      <c r="B151" s="4"/>
      <c r="C151" s="4"/>
      <c r="D151" s="4"/>
      <c r="E151" s="4"/>
      <c r="F151" s="4"/>
      <c r="G151" s="4"/>
      <c r="H151" s="4"/>
    </row>
    <row r="152">
      <c r="A152" s="6"/>
      <c r="B152" s="4"/>
      <c r="C152" s="4"/>
      <c r="D152" s="4"/>
      <c r="E152" s="4"/>
      <c r="F152" s="4"/>
      <c r="G152" s="4"/>
      <c r="H152" s="4"/>
    </row>
    <row r="153">
      <c r="A153" s="6"/>
      <c r="B153" s="4"/>
      <c r="C153" s="4"/>
      <c r="D153" s="4"/>
      <c r="E153" s="4"/>
      <c r="F153" s="4"/>
      <c r="G153" s="4"/>
      <c r="H153" s="4"/>
    </row>
    <row r="154">
      <c r="A154" s="6"/>
      <c r="B154" s="4"/>
      <c r="C154" s="4"/>
      <c r="D154" s="4"/>
      <c r="E154" s="4"/>
      <c r="F154" s="4"/>
      <c r="G154" s="4"/>
      <c r="H154" s="4"/>
    </row>
    <row r="155">
      <c r="A155" s="6"/>
      <c r="B155" s="4"/>
      <c r="C155" s="4"/>
      <c r="D155" s="4"/>
      <c r="E155" s="4"/>
      <c r="F155" s="4"/>
      <c r="G155" s="4"/>
      <c r="H155" s="4"/>
    </row>
    <row r="156">
      <c r="A156" s="6"/>
      <c r="B156" s="4"/>
      <c r="C156" s="4"/>
      <c r="D156" s="4"/>
      <c r="E156" s="4"/>
      <c r="F156" s="4"/>
      <c r="G156" s="4"/>
      <c r="H156" s="4"/>
    </row>
    <row r="157">
      <c r="A157" s="6"/>
      <c r="B157" s="4"/>
      <c r="C157" s="4"/>
      <c r="D157" s="4"/>
      <c r="E157" s="4"/>
      <c r="F157" s="4"/>
      <c r="G157" s="4"/>
      <c r="H157" s="4"/>
    </row>
    <row r="158">
      <c r="A158" s="6"/>
      <c r="B158" s="4"/>
      <c r="C158" s="4"/>
      <c r="D158" s="4"/>
      <c r="E158" s="4"/>
      <c r="F158" s="4"/>
      <c r="G158" s="4"/>
      <c r="H158" s="4"/>
    </row>
    <row r="159">
      <c r="A159" s="6"/>
      <c r="B159" s="4"/>
      <c r="C159" s="4"/>
      <c r="D159" s="4"/>
      <c r="E159" s="4"/>
      <c r="F159" s="4"/>
      <c r="G159" s="4"/>
      <c r="H159" s="4"/>
    </row>
    <row r="160">
      <c r="A160" s="6"/>
      <c r="B160" s="4"/>
      <c r="C160" s="4"/>
      <c r="D160" s="4"/>
      <c r="E160" s="4"/>
      <c r="F160" s="4"/>
      <c r="G160" s="4"/>
      <c r="H160" s="4"/>
    </row>
    <row r="161">
      <c r="A161" s="6"/>
      <c r="B161" s="4"/>
      <c r="C161" s="4"/>
      <c r="D161" s="4"/>
      <c r="E161" s="4"/>
      <c r="F161" s="4"/>
      <c r="G161" s="4"/>
      <c r="H161" s="4"/>
    </row>
    <row r="162">
      <c r="A162" s="6"/>
      <c r="B162" s="4"/>
      <c r="C162" s="4"/>
      <c r="D162" s="4"/>
      <c r="E162" s="4"/>
      <c r="F162" s="4"/>
      <c r="G162" s="4"/>
      <c r="H162" s="4"/>
    </row>
    <row r="163">
      <c r="A163" s="6"/>
      <c r="B163" s="4"/>
      <c r="C163" s="4"/>
      <c r="D163" s="4"/>
      <c r="E163" s="4"/>
      <c r="F163" s="4"/>
      <c r="G163" s="4"/>
      <c r="H163" s="4"/>
    </row>
    <row r="164">
      <c r="A164" s="6"/>
      <c r="B164" s="4"/>
      <c r="C164" s="4"/>
      <c r="D164" s="4"/>
      <c r="E164" s="4"/>
      <c r="F164" s="4"/>
      <c r="G164" s="4"/>
      <c r="H164" s="4"/>
    </row>
    <row r="165">
      <c r="A165" s="6"/>
      <c r="B165" s="4"/>
      <c r="C165" s="4"/>
      <c r="D165" s="4"/>
      <c r="E165" s="4"/>
      <c r="F165" s="4"/>
      <c r="G165" s="4"/>
      <c r="H165" s="4"/>
    </row>
    <row r="166">
      <c r="A166" s="6"/>
      <c r="B166" s="4"/>
      <c r="C166" s="4"/>
      <c r="D166" s="4"/>
      <c r="E166" s="4"/>
      <c r="F166" s="4"/>
      <c r="G166" s="4"/>
      <c r="H166" s="4"/>
    </row>
    <row r="167">
      <c r="A167" s="6"/>
      <c r="B167" s="4"/>
      <c r="C167" s="4"/>
      <c r="D167" s="4"/>
      <c r="E167" s="4"/>
      <c r="F167" s="4"/>
      <c r="G167" s="4"/>
      <c r="H167" s="4"/>
    </row>
    <row r="168">
      <c r="A168" s="6"/>
      <c r="B168" s="4"/>
      <c r="C168" s="4"/>
      <c r="D168" s="4"/>
      <c r="E168" s="4"/>
      <c r="F168" s="4"/>
      <c r="G168" s="4"/>
      <c r="H168" s="4"/>
    </row>
    <row r="169">
      <c r="A169" s="6"/>
      <c r="B169" s="4"/>
      <c r="C169" s="4"/>
      <c r="D169" s="4"/>
      <c r="E169" s="4"/>
      <c r="F169" s="4"/>
      <c r="G169" s="4"/>
      <c r="H169" s="4"/>
    </row>
    <row r="170">
      <c r="A170" s="6"/>
      <c r="B170" s="4"/>
      <c r="C170" s="4"/>
      <c r="D170" s="4"/>
      <c r="E170" s="4"/>
      <c r="F170" s="4"/>
      <c r="G170" s="4"/>
      <c r="H170" s="4"/>
    </row>
    <row r="171">
      <c r="A171" s="6"/>
      <c r="B171" s="4"/>
      <c r="C171" s="4"/>
      <c r="D171" s="4"/>
      <c r="E171" s="4"/>
      <c r="F171" s="4"/>
      <c r="G171" s="4"/>
      <c r="H171" s="4"/>
    </row>
    <row r="172">
      <c r="A172" s="6"/>
      <c r="B172" s="4"/>
      <c r="C172" s="4"/>
      <c r="D172" s="4"/>
      <c r="E172" s="4"/>
      <c r="F172" s="4"/>
      <c r="G172" s="4"/>
      <c r="H172" s="4"/>
    </row>
    <row r="173">
      <c r="A173" s="6"/>
      <c r="B173" s="4"/>
      <c r="C173" s="4"/>
      <c r="D173" s="4"/>
      <c r="E173" s="4"/>
      <c r="F173" s="4"/>
      <c r="G173" s="4"/>
      <c r="H173" s="4"/>
    </row>
    <row r="174">
      <c r="A174" s="6"/>
      <c r="B174" s="4"/>
      <c r="C174" s="4"/>
      <c r="D174" s="4"/>
      <c r="E174" s="4"/>
      <c r="F174" s="4"/>
      <c r="G174" s="4"/>
      <c r="H174" s="4"/>
    </row>
    <row r="175">
      <c r="A175" s="6"/>
      <c r="B175" s="4"/>
      <c r="C175" s="4"/>
      <c r="D175" s="4"/>
      <c r="E175" s="4"/>
      <c r="F175" s="4"/>
      <c r="G175" s="4"/>
      <c r="H175" s="4"/>
    </row>
    <row r="176">
      <c r="A176" s="6"/>
      <c r="B176" s="4"/>
      <c r="C176" s="4"/>
      <c r="D176" s="4"/>
      <c r="E176" s="4"/>
      <c r="F176" s="4"/>
      <c r="G176" s="4"/>
      <c r="H176" s="4"/>
    </row>
    <row r="177">
      <c r="A177" s="6"/>
      <c r="B177" s="4"/>
      <c r="C177" s="4"/>
      <c r="D177" s="4"/>
      <c r="E177" s="4"/>
      <c r="F177" s="4"/>
      <c r="G177" s="4"/>
      <c r="H177" s="4"/>
    </row>
    <row r="178">
      <c r="A178" s="6"/>
      <c r="B178" s="4"/>
      <c r="C178" s="4"/>
      <c r="D178" s="4"/>
      <c r="E178" s="4"/>
      <c r="F178" s="4"/>
      <c r="G178" s="4"/>
      <c r="H178" s="4"/>
    </row>
    <row r="179">
      <c r="A179" s="6"/>
      <c r="B179" s="4"/>
      <c r="C179" s="4"/>
      <c r="D179" s="4"/>
      <c r="E179" s="4"/>
      <c r="F179" s="4"/>
      <c r="G179" s="4"/>
      <c r="H179" s="4"/>
    </row>
    <row r="180">
      <c r="A180" s="6"/>
      <c r="B180" s="4"/>
      <c r="C180" s="4"/>
      <c r="D180" s="4"/>
      <c r="E180" s="4"/>
      <c r="F180" s="4"/>
      <c r="G180" s="4"/>
      <c r="H180" s="4"/>
    </row>
    <row r="181">
      <c r="A181" s="6"/>
      <c r="B181" s="4"/>
      <c r="C181" s="4"/>
      <c r="D181" s="4"/>
      <c r="E181" s="4"/>
      <c r="F181" s="4"/>
      <c r="G181" s="4"/>
      <c r="H181" s="4"/>
    </row>
    <row r="182">
      <c r="A182" s="6"/>
      <c r="B182" s="4"/>
      <c r="C182" s="4"/>
      <c r="D182" s="4"/>
      <c r="E182" s="4"/>
      <c r="F182" s="4"/>
      <c r="G182" s="4"/>
      <c r="H182" s="4"/>
    </row>
    <row r="183">
      <c r="A183" s="6"/>
      <c r="B183" s="4"/>
      <c r="C183" s="4"/>
      <c r="D183" s="4"/>
      <c r="E183" s="4"/>
      <c r="F183" s="4"/>
      <c r="G183" s="4"/>
      <c r="H183" s="4"/>
    </row>
    <row r="184">
      <c r="A184" s="6"/>
      <c r="B184" s="4"/>
      <c r="C184" s="4"/>
      <c r="D184" s="4"/>
      <c r="E184" s="4"/>
      <c r="F184" s="4"/>
      <c r="G184" s="4"/>
      <c r="H184" s="4"/>
    </row>
    <row r="185">
      <c r="A185" s="6"/>
      <c r="B185" s="4"/>
      <c r="C185" s="4"/>
      <c r="D185" s="4"/>
      <c r="E185" s="4"/>
      <c r="F185" s="4"/>
      <c r="G185" s="4"/>
      <c r="H185" s="4"/>
    </row>
    <row r="186">
      <c r="A186" s="6"/>
      <c r="B186" s="4"/>
      <c r="C186" s="4"/>
      <c r="D186" s="4"/>
      <c r="E186" s="4"/>
      <c r="F186" s="4"/>
      <c r="G186" s="4"/>
      <c r="H186" s="4"/>
    </row>
    <row r="187">
      <c r="A187" s="6"/>
      <c r="B187" s="4"/>
      <c r="C187" s="4"/>
      <c r="D187" s="4"/>
      <c r="E187" s="4"/>
      <c r="F187" s="4"/>
      <c r="G187" s="4"/>
      <c r="H187" s="4"/>
    </row>
    <row r="188">
      <c r="A188" s="6"/>
      <c r="B188" s="4"/>
      <c r="C188" s="4"/>
      <c r="D188" s="4"/>
      <c r="E188" s="4"/>
      <c r="F188" s="4"/>
      <c r="G188" s="4"/>
      <c r="H188" s="4"/>
    </row>
    <row r="189">
      <c r="A189" s="6"/>
      <c r="B189" s="4"/>
      <c r="C189" s="4"/>
      <c r="D189" s="4"/>
      <c r="E189" s="4"/>
      <c r="F189" s="4"/>
      <c r="G189" s="4"/>
      <c r="H189" s="4"/>
    </row>
    <row r="190">
      <c r="A190" s="6"/>
      <c r="B190" s="4"/>
      <c r="C190" s="4"/>
      <c r="D190" s="4"/>
      <c r="E190" s="4"/>
      <c r="F190" s="4"/>
      <c r="G190" s="4"/>
      <c r="H190" s="4"/>
    </row>
    <row r="191">
      <c r="A191" s="6"/>
      <c r="B191" s="4"/>
      <c r="C191" s="4"/>
      <c r="D191" s="4"/>
      <c r="E191" s="4"/>
      <c r="F191" s="4"/>
      <c r="G191" s="4"/>
      <c r="H191" s="4"/>
    </row>
    <row r="192">
      <c r="A192" s="6"/>
      <c r="B192" s="4"/>
      <c r="C192" s="4"/>
      <c r="D192" s="4"/>
      <c r="E192" s="4"/>
      <c r="F192" s="4"/>
      <c r="G192" s="4"/>
      <c r="H192" s="4"/>
    </row>
    <row r="193">
      <c r="A193" s="6"/>
      <c r="B193" s="4"/>
      <c r="C193" s="4"/>
      <c r="D193" s="4"/>
      <c r="E193" s="4"/>
      <c r="F193" s="4"/>
      <c r="G193" s="4"/>
      <c r="H193" s="4"/>
    </row>
    <row r="194">
      <c r="A194" s="6"/>
      <c r="B194" s="4"/>
      <c r="C194" s="4"/>
      <c r="D194" s="4"/>
      <c r="E194" s="4"/>
      <c r="F194" s="4"/>
      <c r="G194" s="4"/>
      <c r="H194" s="4"/>
    </row>
    <row r="195">
      <c r="A195" s="6"/>
      <c r="B195" s="4"/>
      <c r="C195" s="4"/>
      <c r="D195" s="4"/>
      <c r="E195" s="4"/>
      <c r="F195" s="4"/>
      <c r="G195" s="4"/>
      <c r="H195" s="4"/>
    </row>
    <row r="196">
      <c r="A196" s="6"/>
      <c r="B196" s="4"/>
      <c r="C196" s="4"/>
      <c r="D196" s="4"/>
      <c r="E196" s="4"/>
      <c r="F196" s="4"/>
      <c r="G196" s="4"/>
      <c r="H196" s="4"/>
    </row>
    <row r="197">
      <c r="A197" s="6"/>
      <c r="B197" s="4"/>
      <c r="C197" s="4"/>
      <c r="D197" s="4"/>
      <c r="E197" s="4"/>
      <c r="F197" s="4"/>
      <c r="G197" s="4"/>
      <c r="H197" s="4"/>
    </row>
    <row r="198">
      <c r="A198" s="6"/>
      <c r="B198" s="4"/>
      <c r="C198" s="4"/>
      <c r="D198" s="4"/>
      <c r="E198" s="4"/>
      <c r="F198" s="4"/>
      <c r="G198" s="4"/>
      <c r="H198" s="4"/>
    </row>
    <row r="199">
      <c r="A199" s="6"/>
      <c r="B199" s="4"/>
      <c r="C199" s="4"/>
      <c r="D199" s="4"/>
      <c r="E199" s="4"/>
      <c r="F199" s="4"/>
      <c r="G199" s="4"/>
      <c r="H199" s="4"/>
    </row>
    <row r="200">
      <c r="A200" s="6"/>
      <c r="B200" s="4"/>
      <c r="C200" s="4"/>
      <c r="D200" s="4"/>
      <c r="E200" s="4"/>
      <c r="F200" s="4"/>
      <c r="G200" s="4"/>
      <c r="H200" s="4"/>
    </row>
    <row r="201">
      <c r="A201" s="6"/>
      <c r="B201" s="4"/>
      <c r="C201" s="4"/>
      <c r="D201" s="4"/>
      <c r="E201" s="4"/>
      <c r="F201" s="4"/>
      <c r="G201" s="4"/>
      <c r="H201" s="4"/>
    </row>
    <row r="202">
      <c r="A202" s="6"/>
      <c r="B202" s="4"/>
      <c r="C202" s="4"/>
      <c r="D202" s="4"/>
      <c r="E202" s="4"/>
      <c r="F202" s="4"/>
      <c r="G202" s="4"/>
      <c r="H202" s="4"/>
    </row>
    <row r="203">
      <c r="A203" s="6"/>
      <c r="B203" s="4"/>
      <c r="C203" s="4"/>
      <c r="D203" s="4"/>
      <c r="E203" s="4"/>
      <c r="F203" s="4"/>
      <c r="G203" s="4"/>
      <c r="H203" s="4"/>
    </row>
    <row r="204">
      <c r="A204" s="6"/>
      <c r="B204" s="4"/>
      <c r="C204" s="4"/>
      <c r="D204" s="4"/>
      <c r="E204" s="4"/>
      <c r="F204" s="4"/>
      <c r="G204" s="4"/>
      <c r="H204" s="4"/>
    </row>
    <row r="205">
      <c r="A205" s="6"/>
      <c r="B205" s="4"/>
      <c r="C205" s="4"/>
      <c r="D205" s="4"/>
      <c r="E205" s="4"/>
      <c r="F205" s="4"/>
      <c r="G205" s="4"/>
      <c r="H205" s="4"/>
    </row>
    <row r="206">
      <c r="A206" s="6"/>
      <c r="B206" s="4"/>
      <c r="C206" s="4"/>
      <c r="D206" s="4"/>
      <c r="E206" s="4"/>
      <c r="F206" s="4"/>
      <c r="G206" s="4"/>
      <c r="H206" s="4"/>
    </row>
    <row r="207">
      <c r="A207" s="6"/>
      <c r="B207" s="4"/>
      <c r="C207" s="4"/>
      <c r="D207" s="4"/>
      <c r="E207" s="4"/>
      <c r="F207" s="4"/>
      <c r="G207" s="4"/>
      <c r="H207" s="4"/>
    </row>
    <row r="208">
      <c r="A208" s="6"/>
      <c r="B208" s="4"/>
      <c r="C208" s="4"/>
      <c r="D208" s="4"/>
      <c r="E208" s="4"/>
      <c r="F208" s="4"/>
      <c r="G208" s="4"/>
      <c r="H208" s="4"/>
    </row>
    <row r="209">
      <c r="A209" s="6"/>
      <c r="B209" s="4"/>
      <c r="C209" s="4"/>
      <c r="D209" s="4"/>
      <c r="E209" s="4"/>
      <c r="F209" s="4"/>
      <c r="G209" s="4"/>
      <c r="H209" s="4"/>
    </row>
    <row r="210">
      <c r="A210" s="6"/>
      <c r="B210" s="4"/>
      <c r="C210" s="4"/>
      <c r="D210" s="4"/>
      <c r="E210" s="4"/>
      <c r="F210" s="4"/>
      <c r="G210" s="4"/>
      <c r="H210" s="4"/>
    </row>
    <row r="211">
      <c r="A211" s="6"/>
      <c r="B211" s="4"/>
      <c r="C211" s="4"/>
      <c r="D211" s="4"/>
      <c r="E211" s="4"/>
      <c r="F211" s="4"/>
      <c r="G211" s="4"/>
      <c r="H211" s="4"/>
    </row>
    <row r="212">
      <c r="A212" s="6"/>
      <c r="B212" s="4"/>
      <c r="C212" s="4"/>
      <c r="D212" s="4"/>
      <c r="E212" s="4"/>
      <c r="F212" s="4"/>
      <c r="G212" s="4"/>
      <c r="H212" s="4"/>
    </row>
    <row r="213">
      <c r="A213" s="6"/>
      <c r="B213" s="4"/>
      <c r="C213" s="4"/>
      <c r="D213" s="4"/>
      <c r="E213" s="4"/>
      <c r="F213" s="4"/>
      <c r="G213" s="4"/>
      <c r="H213" s="4"/>
    </row>
    <row r="214">
      <c r="A214" s="6"/>
      <c r="B214" s="4"/>
      <c r="C214" s="4"/>
      <c r="D214" s="4"/>
      <c r="E214" s="4"/>
      <c r="F214" s="4"/>
      <c r="G214" s="4"/>
      <c r="H214" s="4"/>
    </row>
    <row r="215">
      <c r="A215" s="6"/>
      <c r="B215" s="4"/>
      <c r="C215" s="4"/>
      <c r="D215" s="4"/>
      <c r="E215" s="4"/>
      <c r="F215" s="4"/>
      <c r="G215" s="4"/>
      <c r="H215" s="4"/>
    </row>
    <row r="216">
      <c r="A216" s="6"/>
      <c r="B216" s="4"/>
      <c r="C216" s="4"/>
      <c r="D216" s="4"/>
      <c r="E216" s="4"/>
      <c r="F216" s="4"/>
      <c r="G216" s="4"/>
      <c r="H216" s="4"/>
    </row>
    <row r="217">
      <c r="A217" s="6"/>
      <c r="B217" s="4"/>
      <c r="C217" s="4"/>
      <c r="D217" s="4"/>
      <c r="E217" s="4"/>
      <c r="F217" s="4"/>
      <c r="G217" s="4"/>
      <c r="H217" s="4"/>
    </row>
    <row r="218">
      <c r="A218" s="6"/>
      <c r="B218" s="4"/>
      <c r="C218" s="4"/>
      <c r="D218" s="4"/>
      <c r="E218" s="4"/>
      <c r="F218" s="4"/>
      <c r="G218" s="4"/>
      <c r="H218" s="4"/>
    </row>
    <row r="219">
      <c r="A219" s="6"/>
      <c r="B219" s="4"/>
      <c r="C219" s="4"/>
      <c r="D219" s="4"/>
      <c r="E219" s="4"/>
      <c r="F219" s="4"/>
      <c r="G219" s="4"/>
      <c r="H219" s="4"/>
    </row>
    <row r="220">
      <c r="A220" s="6"/>
      <c r="B220" s="4"/>
      <c r="C220" s="4"/>
      <c r="D220" s="4"/>
      <c r="E220" s="4"/>
      <c r="F220" s="4"/>
      <c r="G220" s="4"/>
      <c r="H220" s="4"/>
    </row>
    <row r="221">
      <c r="A221" s="6"/>
      <c r="B221" s="4"/>
      <c r="C221" s="4"/>
      <c r="D221" s="4"/>
      <c r="E221" s="4"/>
      <c r="F221" s="4"/>
      <c r="G221" s="4"/>
      <c r="H221" s="4"/>
    </row>
    <row r="222">
      <c r="A222" s="6"/>
      <c r="B222" s="4"/>
      <c r="C222" s="4"/>
      <c r="D222" s="4"/>
      <c r="E222" s="4"/>
      <c r="F222" s="4"/>
      <c r="G222" s="4"/>
      <c r="H222" s="4"/>
    </row>
    <row r="223">
      <c r="A223" s="6"/>
      <c r="B223" s="4"/>
      <c r="C223" s="4"/>
      <c r="D223" s="4"/>
      <c r="E223" s="4"/>
      <c r="F223" s="4"/>
      <c r="G223" s="4"/>
      <c r="H223" s="4"/>
    </row>
    <row r="224">
      <c r="A224" s="6"/>
      <c r="B224" s="4"/>
      <c r="C224" s="4"/>
      <c r="D224" s="4"/>
      <c r="E224" s="4"/>
      <c r="F224" s="4"/>
      <c r="G224" s="4"/>
      <c r="H224" s="4"/>
    </row>
    <row r="225">
      <c r="A225" s="6"/>
      <c r="B225" s="4"/>
      <c r="C225" s="4"/>
      <c r="D225" s="4"/>
      <c r="E225" s="4"/>
      <c r="F225" s="4"/>
      <c r="G225" s="4"/>
      <c r="H225" s="4"/>
    </row>
    <row r="226">
      <c r="A226" s="6"/>
      <c r="B226" s="4"/>
      <c r="C226" s="4"/>
      <c r="D226" s="4"/>
      <c r="E226" s="4"/>
      <c r="F226" s="4"/>
      <c r="G226" s="4"/>
      <c r="H226" s="4"/>
    </row>
    <row r="227">
      <c r="A227" s="6"/>
      <c r="B227" s="4"/>
      <c r="C227" s="4"/>
      <c r="D227" s="4"/>
      <c r="E227" s="4"/>
      <c r="F227" s="4"/>
      <c r="G227" s="4"/>
      <c r="H227" s="4"/>
    </row>
    <row r="228">
      <c r="A228" s="6"/>
      <c r="B228" s="4"/>
      <c r="C228" s="4"/>
      <c r="D228" s="4"/>
      <c r="E228" s="4"/>
      <c r="F228" s="4"/>
      <c r="G228" s="4"/>
      <c r="H228" s="4"/>
    </row>
    <row r="229">
      <c r="A229" s="6"/>
      <c r="B229" s="4"/>
      <c r="C229" s="4"/>
      <c r="D229" s="4"/>
      <c r="E229" s="4"/>
      <c r="F229" s="4"/>
      <c r="G229" s="4"/>
      <c r="H229" s="4"/>
    </row>
    <row r="230">
      <c r="A230" s="6"/>
      <c r="B230" s="4"/>
      <c r="C230" s="4"/>
      <c r="D230" s="4"/>
      <c r="E230" s="4"/>
      <c r="F230" s="4"/>
      <c r="G230" s="4"/>
      <c r="H230" s="4"/>
    </row>
    <row r="231">
      <c r="A231" s="6"/>
      <c r="B231" s="4"/>
      <c r="C231" s="4"/>
      <c r="D231" s="4"/>
      <c r="E231" s="4"/>
      <c r="F231" s="4"/>
      <c r="G231" s="4"/>
      <c r="H231" s="4"/>
    </row>
    <row r="232">
      <c r="A232" s="6"/>
      <c r="B232" s="4"/>
      <c r="C232" s="4"/>
      <c r="D232" s="4"/>
      <c r="E232" s="4"/>
      <c r="F232" s="4"/>
      <c r="G232" s="4"/>
      <c r="H232" s="4"/>
    </row>
    <row r="233">
      <c r="A233" s="6"/>
      <c r="B233" s="4"/>
      <c r="C233" s="4"/>
      <c r="D233" s="4"/>
      <c r="E233" s="4"/>
      <c r="F233" s="4"/>
      <c r="G233" s="4"/>
      <c r="H233" s="4"/>
    </row>
    <row r="234">
      <c r="A234" s="6"/>
      <c r="B234" s="4"/>
      <c r="C234" s="4"/>
      <c r="D234" s="4"/>
      <c r="E234" s="4"/>
      <c r="F234" s="4"/>
      <c r="G234" s="4"/>
      <c r="H234" s="4"/>
    </row>
    <row r="235">
      <c r="A235" s="6"/>
      <c r="B235" s="4"/>
      <c r="C235" s="4"/>
      <c r="D235" s="4"/>
      <c r="E235" s="4"/>
      <c r="F235" s="4"/>
      <c r="G235" s="4"/>
      <c r="H235" s="4"/>
    </row>
    <row r="236">
      <c r="A236" s="6"/>
      <c r="B236" s="4"/>
      <c r="C236" s="4"/>
      <c r="D236" s="4"/>
      <c r="E236" s="4"/>
      <c r="F236" s="4"/>
      <c r="G236" s="4"/>
      <c r="H236" s="4"/>
    </row>
    <row r="237">
      <c r="A237" s="6"/>
      <c r="B237" s="4"/>
      <c r="C237" s="4"/>
      <c r="D237" s="4"/>
      <c r="E237" s="4"/>
      <c r="F237" s="4"/>
      <c r="G237" s="4"/>
      <c r="H237" s="4"/>
    </row>
    <row r="238">
      <c r="A238" s="6"/>
      <c r="B238" s="4"/>
      <c r="C238" s="4"/>
      <c r="D238" s="4"/>
      <c r="E238" s="4"/>
      <c r="F238" s="4"/>
      <c r="G238" s="4"/>
      <c r="H238" s="4"/>
    </row>
    <row r="239">
      <c r="A239" s="6"/>
      <c r="B239" s="4"/>
      <c r="C239" s="4"/>
      <c r="D239" s="4"/>
      <c r="E239" s="4"/>
      <c r="F239" s="4"/>
      <c r="G239" s="4"/>
      <c r="H239" s="4"/>
    </row>
    <row r="240">
      <c r="A240" s="6"/>
      <c r="B240" s="4"/>
      <c r="C240" s="4"/>
      <c r="D240" s="4"/>
      <c r="E240" s="4"/>
      <c r="F240" s="4"/>
      <c r="G240" s="4"/>
      <c r="H240" s="4"/>
    </row>
    <row r="241">
      <c r="A241" s="6"/>
      <c r="B241" s="4"/>
      <c r="C241" s="4"/>
      <c r="D241" s="4"/>
      <c r="E241" s="4"/>
      <c r="F241" s="4"/>
      <c r="G241" s="4"/>
      <c r="H241" s="4"/>
    </row>
    <row r="242">
      <c r="A242" s="6"/>
      <c r="B242" s="4"/>
      <c r="C242" s="4"/>
      <c r="D242" s="4"/>
      <c r="E242" s="4"/>
      <c r="F242" s="4"/>
      <c r="G242" s="4"/>
      <c r="H242" s="4"/>
    </row>
    <row r="243">
      <c r="A243" s="6"/>
      <c r="B243" s="4"/>
      <c r="C243" s="4"/>
      <c r="D243" s="4"/>
      <c r="E243" s="4"/>
      <c r="F243" s="4"/>
      <c r="G243" s="4"/>
      <c r="H243" s="4"/>
    </row>
    <row r="244">
      <c r="A244" s="6"/>
      <c r="B244" s="4"/>
      <c r="C244" s="4"/>
      <c r="D244" s="4"/>
      <c r="E244" s="4"/>
      <c r="F244" s="4"/>
      <c r="G244" s="4"/>
      <c r="H244" s="4"/>
    </row>
    <row r="245">
      <c r="A245" s="6"/>
      <c r="B245" s="4"/>
      <c r="C245" s="4"/>
      <c r="D245" s="4"/>
      <c r="E245" s="4"/>
      <c r="F245" s="4"/>
      <c r="G245" s="4"/>
      <c r="H245" s="4"/>
    </row>
    <row r="246">
      <c r="A246" s="6"/>
      <c r="B246" s="4"/>
      <c r="C246" s="4"/>
      <c r="D246" s="4"/>
      <c r="E246" s="4"/>
      <c r="F246" s="4"/>
      <c r="G246" s="4"/>
      <c r="H246" s="4"/>
    </row>
    <row r="247">
      <c r="A247" s="6"/>
      <c r="B247" s="4"/>
      <c r="C247" s="4"/>
      <c r="D247" s="4"/>
      <c r="E247" s="4"/>
      <c r="F247" s="4"/>
      <c r="G247" s="4"/>
      <c r="H247" s="4"/>
    </row>
    <row r="248">
      <c r="A248" s="6"/>
      <c r="B248" s="4"/>
      <c r="C248" s="4"/>
      <c r="D248" s="4"/>
      <c r="E248" s="4"/>
      <c r="F248" s="4"/>
      <c r="G248" s="4"/>
      <c r="H248" s="4"/>
    </row>
    <row r="249">
      <c r="A249" s="6"/>
      <c r="B249" s="4"/>
      <c r="C249" s="4"/>
      <c r="D249" s="4"/>
      <c r="E249" s="4"/>
      <c r="F249" s="4"/>
      <c r="G249" s="4"/>
      <c r="H249" s="4"/>
    </row>
    <row r="250">
      <c r="A250" s="6"/>
      <c r="B250" s="4"/>
      <c r="C250" s="4"/>
      <c r="D250" s="4"/>
      <c r="E250" s="4"/>
      <c r="F250" s="4"/>
      <c r="G250" s="4"/>
      <c r="H250" s="4"/>
    </row>
    <row r="251">
      <c r="A251" s="6"/>
      <c r="B251" s="4"/>
      <c r="C251" s="4"/>
      <c r="D251" s="4"/>
      <c r="E251" s="4"/>
      <c r="F251" s="4"/>
      <c r="G251" s="4"/>
      <c r="H251" s="4"/>
    </row>
    <row r="252">
      <c r="A252" s="6"/>
      <c r="B252" s="4"/>
      <c r="C252" s="4"/>
      <c r="D252" s="4"/>
      <c r="E252" s="4"/>
      <c r="F252" s="4"/>
      <c r="G252" s="4"/>
      <c r="H252" s="4"/>
    </row>
    <row r="253">
      <c r="A253" s="6"/>
      <c r="B253" s="4"/>
      <c r="C253" s="4"/>
      <c r="D253" s="4"/>
      <c r="E253" s="4"/>
      <c r="F253" s="4"/>
      <c r="G253" s="4"/>
      <c r="H253" s="4"/>
    </row>
    <row r="254">
      <c r="A254" s="6"/>
      <c r="B254" s="4"/>
      <c r="C254" s="4"/>
      <c r="D254" s="4"/>
      <c r="E254" s="4"/>
      <c r="F254" s="4"/>
      <c r="G254" s="4"/>
      <c r="H254" s="4"/>
    </row>
    <row r="255">
      <c r="A255" s="6"/>
      <c r="B255" s="4"/>
      <c r="C255" s="4"/>
      <c r="D255" s="4"/>
      <c r="E255" s="4"/>
      <c r="F255" s="4"/>
      <c r="G255" s="4"/>
      <c r="H255" s="4"/>
    </row>
    <row r="256">
      <c r="A256" s="6"/>
      <c r="B256" s="4"/>
      <c r="C256" s="4"/>
      <c r="D256" s="4"/>
      <c r="E256" s="4"/>
      <c r="F256" s="4"/>
      <c r="G256" s="4"/>
      <c r="H256" s="4"/>
    </row>
    <row r="257">
      <c r="A257" s="6"/>
      <c r="B257" s="4"/>
      <c r="C257" s="4"/>
      <c r="D257" s="4"/>
      <c r="E257" s="4"/>
      <c r="F257" s="4"/>
      <c r="G257" s="4"/>
      <c r="H257" s="4"/>
    </row>
    <row r="258">
      <c r="A258" s="6"/>
      <c r="B258" s="4"/>
      <c r="C258" s="4"/>
      <c r="D258" s="4"/>
      <c r="E258" s="4"/>
      <c r="F258" s="4"/>
      <c r="G258" s="4"/>
      <c r="H258" s="4"/>
    </row>
    <row r="259">
      <c r="A259" s="6"/>
      <c r="B259" s="4"/>
      <c r="C259" s="4"/>
      <c r="D259" s="4"/>
      <c r="E259" s="4"/>
      <c r="F259" s="4"/>
      <c r="G259" s="4"/>
      <c r="H259" s="4"/>
    </row>
    <row r="260">
      <c r="A260" s="6"/>
      <c r="B260" s="4"/>
      <c r="C260" s="4"/>
      <c r="D260" s="4"/>
      <c r="E260" s="4"/>
      <c r="F260" s="4"/>
      <c r="G260" s="4"/>
      <c r="H260" s="4"/>
    </row>
    <row r="261">
      <c r="A261" s="6"/>
      <c r="B261" s="4"/>
      <c r="C261" s="4"/>
      <c r="D261" s="4"/>
      <c r="E261" s="4"/>
      <c r="F261" s="4"/>
      <c r="G261" s="4"/>
      <c r="H261" s="4"/>
    </row>
    <row r="262">
      <c r="A262" s="6"/>
      <c r="B262" s="4"/>
      <c r="C262" s="4"/>
      <c r="D262" s="4"/>
      <c r="E262" s="4"/>
      <c r="F262" s="4"/>
      <c r="G262" s="4"/>
      <c r="H262" s="4"/>
    </row>
    <row r="263">
      <c r="A263" s="6"/>
      <c r="B263" s="4"/>
      <c r="C263" s="4"/>
      <c r="D263" s="4"/>
      <c r="E263" s="4"/>
      <c r="F263" s="4"/>
      <c r="G263" s="4"/>
      <c r="H263" s="4"/>
    </row>
    <row r="264">
      <c r="A264" s="6"/>
      <c r="B264" s="4"/>
      <c r="C264" s="4"/>
      <c r="D264" s="4"/>
      <c r="E264" s="4"/>
      <c r="F264" s="4"/>
      <c r="G264" s="4"/>
      <c r="H264" s="4"/>
    </row>
    <row r="265">
      <c r="A265" s="6"/>
      <c r="B265" s="4"/>
      <c r="C265" s="4"/>
      <c r="D265" s="4"/>
      <c r="E265" s="4"/>
      <c r="F265" s="4"/>
      <c r="G265" s="4"/>
      <c r="H265" s="4"/>
    </row>
    <row r="266">
      <c r="A266" s="6"/>
      <c r="B266" s="4"/>
      <c r="C266" s="4"/>
      <c r="D266" s="4"/>
      <c r="E266" s="4"/>
      <c r="F266" s="4"/>
      <c r="G266" s="4"/>
      <c r="H266" s="4"/>
    </row>
    <row r="267">
      <c r="A267" s="6"/>
      <c r="B267" s="4"/>
      <c r="C267" s="4"/>
      <c r="D267" s="4"/>
      <c r="E267" s="4"/>
      <c r="F267" s="4"/>
      <c r="G267" s="4"/>
      <c r="H267" s="4"/>
    </row>
    <row r="268">
      <c r="A268" s="6"/>
      <c r="B268" s="4"/>
      <c r="C268" s="4"/>
      <c r="D268" s="4"/>
      <c r="E268" s="4"/>
      <c r="F268" s="4"/>
      <c r="G268" s="4"/>
      <c r="H268" s="4"/>
    </row>
    <row r="269">
      <c r="A269" s="6"/>
      <c r="B269" s="4"/>
      <c r="C269" s="4"/>
      <c r="D269" s="4"/>
      <c r="E269" s="4"/>
      <c r="F269" s="4"/>
      <c r="G269" s="4"/>
      <c r="H269" s="4"/>
    </row>
    <row r="270">
      <c r="A270" s="6"/>
      <c r="B270" s="4"/>
      <c r="C270" s="4"/>
      <c r="D270" s="4"/>
      <c r="E270" s="4"/>
      <c r="F270" s="4"/>
      <c r="G270" s="4"/>
      <c r="H270" s="4"/>
    </row>
    <row r="271">
      <c r="A271" s="6"/>
      <c r="B271" s="4"/>
      <c r="C271" s="4"/>
      <c r="D271" s="4"/>
      <c r="E271" s="4"/>
      <c r="F271" s="4"/>
      <c r="G271" s="4"/>
      <c r="H271" s="4"/>
    </row>
    <row r="272">
      <c r="A272" s="6"/>
      <c r="B272" s="4"/>
      <c r="C272" s="4"/>
      <c r="D272" s="4"/>
      <c r="E272" s="4"/>
      <c r="F272" s="4"/>
      <c r="G272" s="4"/>
      <c r="H272" s="4"/>
    </row>
    <row r="273">
      <c r="A273" s="6"/>
      <c r="B273" s="4"/>
      <c r="C273" s="4"/>
      <c r="D273" s="4"/>
      <c r="E273" s="4"/>
      <c r="F273" s="4"/>
      <c r="G273" s="4"/>
      <c r="H273" s="4"/>
    </row>
    <row r="274">
      <c r="A274" s="6"/>
      <c r="B274" s="4"/>
      <c r="C274" s="4"/>
      <c r="D274" s="4"/>
      <c r="E274" s="4"/>
      <c r="F274" s="4"/>
      <c r="G274" s="4"/>
      <c r="H274" s="4"/>
    </row>
    <row r="275">
      <c r="A275" s="6"/>
      <c r="B275" s="4"/>
      <c r="C275" s="4"/>
      <c r="D275" s="4"/>
      <c r="E275" s="4"/>
      <c r="F275" s="4"/>
      <c r="G275" s="4"/>
      <c r="H275" s="4"/>
    </row>
    <row r="276">
      <c r="A276" s="6"/>
      <c r="B276" s="4"/>
      <c r="C276" s="4"/>
      <c r="D276" s="4"/>
      <c r="E276" s="4"/>
      <c r="F276" s="4"/>
      <c r="G276" s="4"/>
      <c r="H276" s="4"/>
    </row>
    <row r="277">
      <c r="A277" s="6"/>
      <c r="B277" s="4"/>
      <c r="C277" s="4"/>
      <c r="D277" s="4"/>
      <c r="E277" s="4"/>
      <c r="F277" s="4"/>
      <c r="G277" s="4"/>
      <c r="H277" s="4"/>
    </row>
    <row r="278">
      <c r="A278" s="6"/>
      <c r="B278" s="4"/>
      <c r="C278" s="4"/>
      <c r="D278" s="4"/>
      <c r="E278" s="4"/>
      <c r="F278" s="4"/>
      <c r="G278" s="4"/>
      <c r="H278" s="4"/>
    </row>
    <row r="279">
      <c r="A279" s="6"/>
      <c r="B279" s="4"/>
      <c r="C279" s="4"/>
      <c r="D279" s="4"/>
      <c r="E279" s="4"/>
      <c r="F279" s="4"/>
      <c r="G279" s="4"/>
      <c r="H279" s="4"/>
    </row>
    <row r="280">
      <c r="A280" s="6"/>
      <c r="B280" s="4"/>
      <c r="C280" s="4"/>
      <c r="D280" s="4"/>
      <c r="E280" s="4"/>
      <c r="F280" s="4"/>
      <c r="G280" s="4"/>
      <c r="H280" s="4"/>
    </row>
    <row r="281">
      <c r="A281" s="6"/>
      <c r="B281" s="4"/>
      <c r="C281" s="4"/>
      <c r="D281" s="4"/>
      <c r="E281" s="4"/>
      <c r="F281" s="4"/>
      <c r="G281" s="4"/>
      <c r="H281" s="4"/>
    </row>
    <row r="282">
      <c r="A282" s="6"/>
      <c r="B282" s="4"/>
      <c r="C282" s="4"/>
      <c r="D282" s="4"/>
      <c r="E282" s="4"/>
      <c r="F282" s="4"/>
      <c r="G282" s="4"/>
      <c r="H282" s="4"/>
    </row>
    <row r="283">
      <c r="A283" s="6"/>
      <c r="B283" s="4"/>
      <c r="C283" s="4"/>
      <c r="D283" s="4"/>
      <c r="E283" s="4"/>
      <c r="F283" s="4"/>
      <c r="G283" s="4"/>
      <c r="H283" s="4"/>
    </row>
    <row r="284">
      <c r="A284" s="6"/>
      <c r="B284" s="4"/>
      <c r="C284" s="4"/>
      <c r="D284" s="4"/>
      <c r="E284" s="4"/>
      <c r="F284" s="4"/>
      <c r="G284" s="4"/>
      <c r="H284" s="4"/>
    </row>
    <row r="285">
      <c r="A285" s="6"/>
      <c r="B285" s="4"/>
      <c r="C285" s="4"/>
      <c r="D285" s="4"/>
      <c r="E285" s="4"/>
      <c r="F285" s="4"/>
      <c r="G285" s="4"/>
      <c r="H285" s="4"/>
    </row>
    <row r="286">
      <c r="A286" s="6"/>
      <c r="B286" s="4"/>
      <c r="C286" s="4"/>
      <c r="D286" s="4"/>
      <c r="E286" s="4"/>
      <c r="F286" s="4"/>
      <c r="G286" s="4"/>
      <c r="H286" s="4"/>
    </row>
    <row r="287">
      <c r="A287" s="6"/>
      <c r="B287" s="4"/>
      <c r="C287" s="4"/>
      <c r="D287" s="4"/>
      <c r="E287" s="4"/>
      <c r="F287" s="4"/>
      <c r="G287" s="4"/>
      <c r="H287" s="4"/>
    </row>
    <row r="288">
      <c r="A288" s="6"/>
      <c r="B288" s="4"/>
      <c r="C288" s="4"/>
      <c r="D288" s="4"/>
      <c r="E288" s="4"/>
      <c r="F288" s="4"/>
      <c r="G288" s="4"/>
      <c r="H288" s="4"/>
    </row>
    <row r="289">
      <c r="A289" s="6"/>
      <c r="B289" s="4"/>
      <c r="C289" s="4"/>
      <c r="D289" s="4"/>
      <c r="E289" s="4"/>
      <c r="F289" s="4"/>
      <c r="G289" s="4"/>
      <c r="H289" s="4"/>
    </row>
    <row r="290">
      <c r="A290" s="6"/>
      <c r="B290" s="4"/>
      <c r="C290" s="4"/>
      <c r="D290" s="4"/>
      <c r="E290" s="4"/>
      <c r="F290" s="4"/>
      <c r="G290" s="4"/>
      <c r="H290" s="4"/>
    </row>
    <row r="291">
      <c r="A291" s="6"/>
      <c r="B291" s="4"/>
      <c r="C291" s="4"/>
      <c r="D291" s="4"/>
      <c r="E291" s="4"/>
      <c r="F291" s="4"/>
      <c r="G291" s="4"/>
      <c r="H291" s="4"/>
    </row>
    <row r="292">
      <c r="A292" s="6"/>
      <c r="B292" s="4"/>
      <c r="C292" s="4"/>
      <c r="D292" s="4"/>
      <c r="E292" s="4"/>
      <c r="F292" s="4"/>
      <c r="G292" s="4"/>
      <c r="H292" s="4"/>
    </row>
    <row r="293">
      <c r="A293" s="6"/>
      <c r="B293" s="4"/>
      <c r="C293" s="4"/>
      <c r="D293" s="4"/>
      <c r="E293" s="4"/>
      <c r="F293" s="4"/>
      <c r="G293" s="4"/>
      <c r="H293" s="4"/>
    </row>
    <row r="294">
      <c r="A294" s="6"/>
      <c r="B294" s="4"/>
      <c r="C294" s="4"/>
      <c r="D294" s="4"/>
      <c r="E294" s="4"/>
      <c r="F294" s="4"/>
      <c r="G294" s="4"/>
      <c r="H294" s="4"/>
    </row>
    <row r="295">
      <c r="A295" s="6"/>
      <c r="B295" s="4"/>
      <c r="C295" s="4"/>
      <c r="D295" s="4"/>
      <c r="E295" s="4"/>
      <c r="F295" s="4"/>
      <c r="G295" s="4"/>
      <c r="H295" s="4"/>
    </row>
    <row r="296">
      <c r="A296" s="6"/>
      <c r="B296" s="4"/>
      <c r="C296" s="4"/>
      <c r="D296" s="4"/>
      <c r="E296" s="4"/>
      <c r="F296" s="4"/>
      <c r="G296" s="4"/>
      <c r="H296" s="4"/>
    </row>
    <row r="297">
      <c r="A297" s="6"/>
      <c r="B297" s="4"/>
      <c r="C297" s="4"/>
      <c r="D297" s="4"/>
      <c r="E297" s="4"/>
      <c r="F297" s="4"/>
      <c r="G297" s="4"/>
      <c r="H297" s="4"/>
    </row>
    <row r="298">
      <c r="A298" s="6"/>
      <c r="B298" s="4"/>
      <c r="C298" s="4"/>
      <c r="D298" s="4"/>
      <c r="E298" s="4"/>
      <c r="F298" s="4"/>
      <c r="G298" s="4"/>
      <c r="H298" s="4"/>
    </row>
    <row r="299">
      <c r="A299" s="6"/>
      <c r="B299" s="4"/>
      <c r="C299" s="4"/>
      <c r="D299" s="4"/>
      <c r="E299" s="4"/>
      <c r="F299" s="4"/>
      <c r="G299" s="4"/>
      <c r="H299" s="4"/>
    </row>
    <row r="300">
      <c r="A300" s="6"/>
      <c r="B300" s="4"/>
      <c r="C300" s="4"/>
      <c r="D300" s="4"/>
      <c r="E300" s="4"/>
      <c r="F300" s="4"/>
      <c r="G300" s="4"/>
      <c r="H300" s="4"/>
    </row>
    <row r="301">
      <c r="A301" s="6"/>
      <c r="B301" s="4"/>
      <c r="C301" s="4"/>
      <c r="D301" s="4"/>
      <c r="E301" s="4"/>
      <c r="F301" s="4"/>
      <c r="G301" s="4"/>
      <c r="H301" s="4"/>
    </row>
    <row r="302">
      <c r="A302" s="6"/>
      <c r="B302" s="4"/>
      <c r="C302" s="4"/>
      <c r="D302" s="4"/>
      <c r="E302" s="4"/>
      <c r="F302" s="4"/>
      <c r="G302" s="4"/>
      <c r="H302" s="4"/>
    </row>
    <row r="303">
      <c r="A303" s="6"/>
      <c r="B303" s="4"/>
      <c r="C303" s="4"/>
      <c r="D303" s="4"/>
      <c r="E303" s="4"/>
      <c r="F303" s="4"/>
      <c r="G303" s="4"/>
      <c r="H303" s="4"/>
    </row>
    <row r="304">
      <c r="A304" s="6"/>
      <c r="B304" s="4"/>
      <c r="C304" s="4"/>
      <c r="D304" s="4"/>
      <c r="E304" s="4"/>
      <c r="F304" s="4"/>
      <c r="G304" s="4"/>
      <c r="H304" s="4"/>
    </row>
    <row r="305">
      <c r="A305" s="6"/>
      <c r="B305" s="4"/>
      <c r="C305" s="4"/>
      <c r="D305" s="4"/>
      <c r="E305" s="4"/>
      <c r="F305" s="4"/>
      <c r="G305" s="4"/>
      <c r="H305" s="4"/>
    </row>
    <row r="306">
      <c r="A306" s="6"/>
      <c r="B306" s="4"/>
      <c r="C306" s="4"/>
      <c r="D306" s="4"/>
      <c r="E306" s="4"/>
      <c r="F306" s="4"/>
      <c r="G306" s="4"/>
      <c r="H306" s="4"/>
    </row>
    <row r="307">
      <c r="A307" s="6"/>
      <c r="B307" s="4"/>
      <c r="C307" s="4"/>
      <c r="D307" s="4"/>
      <c r="E307" s="4"/>
      <c r="F307" s="4"/>
      <c r="G307" s="4"/>
      <c r="H307" s="4"/>
    </row>
    <row r="308">
      <c r="A308" s="6"/>
      <c r="B308" s="4"/>
      <c r="C308" s="4"/>
      <c r="D308" s="4"/>
      <c r="E308" s="4"/>
      <c r="F308" s="4"/>
      <c r="G308" s="4"/>
      <c r="H308" s="4"/>
    </row>
    <row r="309">
      <c r="A309" s="6"/>
      <c r="B309" s="4"/>
      <c r="C309" s="4"/>
      <c r="D309" s="4"/>
      <c r="E309" s="4"/>
      <c r="F309" s="4"/>
      <c r="G309" s="4"/>
      <c r="H309" s="4"/>
    </row>
    <row r="310">
      <c r="A310" s="6"/>
      <c r="B310" s="4"/>
      <c r="C310" s="4"/>
      <c r="D310" s="4"/>
      <c r="E310" s="4"/>
      <c r="F310" s="4"/>
      <c r="G310" s="4"/>
      <c r="H310" s="4"/>
    </row>
    <row r="311">
      <c r="A311" s="6"/>
      <c r="B311" s="4"/>
      <c r="C311" s="4"/>
      <c r="D311" s="4"/>
      <c r="E311" s="4"/>
      <c r="F311" s="4"/>
      <c r="G311" s="4"/>
      <c r="H311" s="4"/>
    </row>
    <row r="312">
      <c r="A312" s="6"/>
      <c r="B312" s="4"/>
      <c r="C312" s="4"/>
      <c r="D312" s="4"/>
      <c r="E312" s="4"/>
      <c r="F312" s="4"/>
      <c r="G312" s="4"/>
      <c r="H312" s="4"/>
    </row>
    <row r="313">
      <c r="A313" s="6"/>
      <c r="B313" s="4"/>
      <c r="C313" s="4"/>
      <c r="D313" s="4"/>
      <c r="E313" s="4"/>
      <c r="F313" s="4"/>
      <c r="G313" s="4"/>
      <c r="H313" s="4"/>
    </row>
    <row r="314">
      <c r="A314" s="6"/>
      <c r="B314" s="4"/>
      <c r="C314" s="4"/>
      <c r="D314" s="4"/>
      <c r="E314" s="4"/>
      <c r="F314" s="4"/>
      <c r="G314" s="4"/>
      <c r="H314" s="4"/>
    </row>
    <row r="315">
      <c r="A315" s="6"/>
      <c r="B315" s="4"/>
      <c r="C315" s="4"/>
      <c r="D315" s="4"/>
      <c r="E315" s="4"/>
      <c r="F315" s="4"/>
      <c r="G315" s="4"/>
      <c r="H315" s="4"/>
    </row>
    <row r="316">
      <c r="A316" s="6"/>
      <c r="B316" s="4"/>
      <c r="C316" s="4"/>
      <c r="D316" s="4"/>
      <c r="E316" s="4"/>
      <c r="F316" s="4"/>
      <c r="G316" s="4"/>
      <c r="H316" s="4"/>
    </row>
    <row r="317">
      <c r="A317" s="6"/>
      <c r="B317" s="4"/>
      <c r="C317" s="4"/>
      <c r="D317" s="4"/>
      <c r="E317" s="4"/>
      <c r="F317" s="4"/>
      <c r="G317" s="4"/>
      <c r="H317" s="4"/>
    </row>
    <row r="318">
      <c r="A318" s="6"/>
      <c r="B318" s="4"/>
      <c r="C318" s="4"/>
      <c r="D318" s="4"/>
      <c r="E318" s="4"/>
      <c r="F318" s="4"/>
      <c r="G318" s="4"/>
      <c r="H318" s="4"/>
    </row>
    <row r="319">
      <c r="A319" s="6"/>
      <c r="B319" s="4"/>
      <c r="C319" s="4"/>
      <c r="D319" s="4"/>
      <c r="E319" s="4"/>
      <c r="F319" s="4"/>
      <c r="G319" s="4"/>
      <c r="H319" s="4"/>
    </row>
    <row r="320">
      <c r="A320" s="6"/>
      <c r="B320" s="4"/>
      <c r="C320" s="4"/>
      <c r="D320" s="4"/>
      <c r="E320" s="4"/>
      <c r="F320" s="4"/>
      <c r="G320" s="4"/>
      <c r="H320" s="4"/>
    </row>
    <row r="321">
      <c r="A321" s="6"/>
      <c r="B321" s="4"/>
      <c r="C321" s="4"/>
      <c r="D321" s="4"/>
      <c r="E321" s="4"/>
      <c r="F321" s="4"/>
      <c r="G321" s="4"/>
      <c r="H321" s="4"/>
    </row>
    <row r="322">
      <c r="A322" s="6"/>
      <c r="B322" s="4"/>
      <c r="C322" s="4"/>
      <c r="D322" s="4"/>
      <c r="E322" s="4"/>
      <c r="F322" s="4"/>
      <c r="G322" s="4"/>
      <c r="H322" s="4"/>
    </row>
    <row r="323">
      <c r="A323" s="6"/>
      <c r="B323" s="4"/>
      <c r="C323" s="4"/>
      <c r="D323" s="4"/>
      <c r="E323" s="4"/>
      <c r="F323" s="4"/>
      <c r="G323" s="4"/>
      <c r="H323" s="4"/>
    </row>
    <row r="324">
      <c r="A324" s="6"/>
      <c r="B324" s="4"/>
      <c r="C324" s="4"/>
      <c r="D324" s="4"/>
      <c r="E324" s="4"/>
      <c r="F324" s="4"/>
      <c r="G324" s="4"/>
      <c r="H324" s="4"/>
    </row>
    <row r="325">
      <c r="A325" s="6"/>
      <c r="B325" s="4"/>
      <c r="C325" s="4"/>
      <c r="D325" s="4"/>
      <c r="E325" s="4"/>
      <c r="F325" s="4"/>
      <c r="G325" s="4"/>
      <c r="H325" s="4"/>
    </row>
    <row r="326">
      <c r="A326" s="6"/>
      <c r="B326" s="4"/>
      <c r="C326" s="4"/>
      <c r="D326" s="4"/>
      <c r="E326" s="4"/>
      <c r="F326" s="4"/>
      <c r="G326" s="4"/>
      <c r="H326" s="4"/>
    </row>
    <row r="327">
      <c r="A327" s="6"/>
      <c r="B327" s="4"/>
      <c r="C327" s="4"/>
      <c r="D327" s="4"/>
      <c r="E327" s="4"/>
      <c r="F327" s="4"/>
      <c r="G327" s="4"/>
      <c r="H327" s="4"/>
    </row>
    <row r="328">
      <c r="A328" s="6"/>
      <c r="B328" s="4"/>
      <c r="C328" s="4"/>
      <c r="D328" s="4"/>
      <c r="E328" s="4"/>
      <c r="F328" s="4"/>
      <c r="G328" s="4"/>
      <c r="H328" s="4"/>
    </row>
    <row r="329">
      <c r="A329" s="6"/>
      <c r="B329" s="4"/>
      <c r="C329" s="4"/>
      <c r="D329" s="4"/>
      <c r="E329" s="4"/>
      <c r="F329" s="4"/>
      <c r="G329" s="4"/>
      <c r="H329" s="4"/>
    </row>
    <row r="330">
      <c r="A330" s="6"/>
      <c r="B330" s="4"/>
      <c r="C330" s="4"/>
      <c r="D330" s="4"/>
      <c r="E330" s="4"/>
      <c r="F330" s="4"/>
      <c r="G330" s="4"/>
      <c r="H330" s="4"/>
    </row>
    <row r="331">
      <c r="A331" s="6"/>
      <c r="B331" s="4"/>
      <c r="C331" s="4"/>
      <c r="D331" s="4"/>
      <c r="E331" s="4"/>
      <c r="F331" s="4"/>
      <c r="G331" s="4"/>
      <c r="H331" s="4"/>
    </row>
    <row r="332">
      <c r="A332" s="6"/>
      <c r="B332" s="4"/>
      <c r="C332" s="4"/>
      <c r="D332" s="4"/>
      <c r="E332" s="4"/>
      <c r="F332" s="4"/>
      <c r="G332" s="4"/>
      <c r="H332" s="4"/>
    </row>
    <row r="333">
      <c r="A333" s="6"/>
      <c r="B333" s="4"/>
      <c r="C333" s="4"/>
      <c r="D333" s="4"/>
      <c r="E333" s="4"/>
      <c r="F333" s="4"/>
      <c r="G333" s="4"/>
      <c r="H333" s="4"/>
    </row>
    <row r="334">
      <c r="A334" s="6"/>
      <c r="B334" s="4"/>
      <c r="C334" s="4"/>
      <c r="D334" s="4"/>
      <c r="E334" s="4"/>
      <c r="F334" s="4"/>
      <c r="G334" s="4"/>
      <c r="H334" s="4"/>
    </row>
    <row r="335">
      <c r="A335" s="6"/>
      <c r="B335" s="4"/>
      <c r="C335" s="4"/>
      <c r="D335" s="4"/>
      <c r="E335" s="4"/>
      <c r="F335" s="4"/>
      <c r="G335" s="4"/>
      <c r="H335" s="4"/>
    </row>
    <row r="336">
      <c r="A336" s="6"/>
      <c r="B336" s="4"/>
      <c r="C336" s="4"/>
      <c r="D336" s="4"/>
      <c r="E336" s="4"/>
      <c r="F336" s="4"/>
      <c r="G336" s="4"/>
      <c r="H336" s="4"/>
    </row>
    <row r="337">
      <c r="A337" s="6"/>
      <c r="B337" s="4"/>
      <c r="C337" s="4"/>
      <c r="D337" s="4"/>
      <c r="E337" s="4"/>
      <c r="F337" s="4"/>
      <c r="G337" s="4"/>
      <c r="H337" s="4"/>
    </row>
    <row r="338">
      <c r="A338" s="6"/>
      <c r="B338" s="4"/>
      <c r="C338" s="4"/>
      <c r="D338" s="4"/>
      <c r="E338" s="4"/>
      <c r="F338" s="4"/>
      <c r="G338" s="4"/>
      <c r="H338" s="4"/>
    </row>
    <row r="339">
      <c r="A339" s="6"/>
      <c r="B339" s="4"/>
      <c r="C339" s="4"/>
      <c r="D339" s="4"/>
      <c r="E339" s="4"/>
      <c r="F339" s="4"/>
      <c r="G339" s="4"/>
      <c r="H339" s="4"/>
    </row>
    <row r="340">
      <c r="A340" s="6"/>
      <c r="B340" s="4"/>
      <c r="C340" s="4"/>
      <c r="D340" s="4"/>
      <c r="E340" s="4"/>
      <c r="F340" s="4"/>
      <c r="G340" s="4"/>
      <c r="H340" s="4"/>
    </row>
    <row r="341">
      <c r="A341" s="6"/>
      <c r="B341" s="4"/>
      <c r="C341" s="4"/>
      <c r="D341" s="4"/>
      <c r="E341" s="4"/>
      <c r="F341" s="4"/>
      <c r="G341" s="4"/>
      <c r="H341" s="4"/>
    </row>
    <row r="342">
      <c r="A342" s="6"/>
      <c r="B342" s="4"/>
      <c r="C342" s="4"/>
      <c r="D342" s="4"/>
      <c r="E342" s="4"/>
      <c r="F342" s="4"/>
      <c r="G342" s="4"/>
      <c r="H342" s="4"/>
    </row>
    <row r="343">
      <c r="A343" s="6"/>
      <c r="B343" s="4"/>
      <c r="C343" s="4"/>
      <c r="D343" s="4"/>
      <c r="E343" s="4"/>
      <c r="F343" s="4"/>
      <c r="G343" s="4"/>
      <c r="H343" s="4"/>
    </row>
    <row r="344">
      <c r="A344" s="6"/>
      <c r="B344" s="4"/>
      <c r="C344" s="4"/>
      <c r="D344" s="4"/>
      <c r="E344" s="4"/>
      <c r="F344" s="4"/>
      <c r="G344" s="4"/>
      <c r="H344" s="4"/>
    </row>
    <row r="345">
      <c r="A345" s="6"/>
      <c r="B345" s="4"/>
      <c r="C345" s="4"/>
      <c r="D345" s="4"/>
      <c r="E345" s="4"/>
      <c r="F345" s="4"/>
      <c r="G345" s="4"/>
      <c r="H345" s="4"/>
    </row>
    <row r="346">
      <c r="A346" s="6"/>
      <c r="B346" s="4"/>
      <c r="C346" s="4"/>
      <c r="D346" s="4"/>
      <c r="E346" s="4"/>
      <c r="F346" s="4"/>
      <c r="G346" s="4"/>
      <c r="H346" s="4"/>
    </row>
    <row r="347">
      <c r="A347" s="6"/>
      <c r="B347" s="4"/>
      <c r="C347" s="4"/>
      <c r="D347" s="4"/>
      <c r="E347" s="4"/>
      <c r="F347" s="4"/>
      <c r="G347" s="4"/>
      <c r="H347" s="4"/>
    </row>
    <row r="348">
      <c r="A348" s="6"/>
      <c r="B348" s="4"/>
      <c r="C348" s="4"/>
      <c r="D348" s="4"/>
      <c r="E348" s="4"/>
      <c r="F348" s="4"/>
      <c r="G348" s="4"/>
      <c r="H348" s="4"/>
    </row>
    <row r="349">
      <c r="A349" s="6"/>
      <c r="B349" s="4"/>
      <c r="C349" s="4"/>
      <c r="D349" s="4"/>
      <c r="E349" s="4"/>
      <c r="F349" s="4"/>
      <c r="G349" s="4"/>
      <c r="H349" s="4"/>
    </row>
    <row r="350">
      <c r="A350" s="6"/>
      <c r="B350" s="4"/>
      <c r="C350" s="4"/>
      <c r="D350" s="4"/>
      <c r="E350" s="4"/>
      <c r="F350" s="4"/>
      <c r="G350" s="4"/>
      <c r="H350" s="4"/>
    </row>
    <row r="351">
      <c r="A351" s="6"/>
      <c r="B351" s="4"/>
      <c r="C351" s="4"/>
      <c r="D351" s="4"/>
      <c r="E351" s="4"/>
      <c r="F351" s="4"/>
      <c r="G351" s="4"/>
      <c r="H351" s="4"/>
    </row>
    <row r="352">
      <c r="A352" s="6"/>
      <c r="B352" s="4"/>
      <c r="C352" s="4"/>
      <c r="D352" s="4"/>
      <c r="E352" s="4"/>
      <c r="F352" s="4"/>
      <c r="G352" s="4"/>
      <c r="H352" s="4"/>
    </row>
    <row r="353">
      <c r="A353" s="6"/>
      <c r="B353" s="4"/>
      <c r="C353" s="4"/>
      <c r="D353" s="4"/>
      <c r="E353" s="4"/>
      <c r="F353" s="4"/>
      <c r="G353" s="4"/>
      <c r="H353" s="4"/>
    </row>
    <row r="354">
      <c r="A354" s="6"/>
      <c r="B354" s="4"/>
      <c r="C354" s="4"/>
      <c r="D354" s="4"/>
      <c r="E354" s="4"/>
      <c r="F354" s="4"/>
      <c r="G354" s="4"/>
      <c r="H354" s="4"/>
    </row>
    <row r="355">
      <c r="A355" s="6"/>
      <c r="B355" s="4"/>
      <c r="C355" s="4"/>
      <c r="D355" s="4"/>
      <c r="E355" s="4"/>
      <c r="F355" s="4"/>
      <c r="G355" s="4"/>
      <c r="H355" s="4"/>
    </row>
    <row r="356">
      <c r="A356" s="6"/>
      <c r="B356" s="4"/>
      <c r="C356" s="4"/>
      <c r="D356" s="4"/>
      <c r="E356" s="4"/>
      <c r="F356" s="4"/>
      <c r="G356" s="4"/>
      <c r="H356" s="4"/>
    </row>
    <row r="357">
      <c r="A357" s="6"/>
      <c r="B357" s="4"/>
      <c r="C357" s="4"/>
      <c r="D357" s="4"/>
      <c r="E357" s="4"/>
      <c r="F357" s="4"/>
      <c r="G357" s="4"/>
      <c r="H357" s="4"/>
    </row>
    <row r="358">
      <c r="A358" s="6"/>
      <c r="B358" s="4"/>
      <c r="C358" s="4"/>
      <c r="D358" s="4"/>
      <c r="E358" s="4"/>
      <c r="F358" s="4"/>
      <c r="G358" s="4"/>
      <c r="H358" s="4"/>
    </row>
    <row r="359">
      <c r="A359" s="6"/>
      <c r="B359" s="4"/>
      <c r="C359" s="4"/>
      <c r="D359" s="4"/>
      <c r="E359" s="4"/>
      <c r="F359" s="4"/>
      <c r="G359" s="4"/>
      <c r="H359" s="4"/>
    </row>
    <row r="360">
      <c r="A360" s="6"/>
      <c r="B360" s="4"/>
      <c r="C360" s="4"/>
      <c r="D360" s="4"/>
      <c r="E360" s="4"/>
      <c r="F360" s="4"/>
      <c r="G360" s="4"/>
      <c r="H360" s="4"/>
    </row>
    <row r="361">
      <c r="A361" s="6"/>
      <c r="B361" s="4"/>
      <c r="C361" s="4"/>
      <c r="D361" s="4"/>
      <c r="E361" s="4"/>
      <c r="F361" s="4"/>
      <c r="G361" s="4"/>
      <c r="H361" s="4"/>
    </row>
    <row r="362">
      <c r="A362" s="6"/>
      <c r="B362" s="4"/>
      <c r="C362" s="4"/>
      <c r="D362" s="4"/>
      <c r="E362" s="4"/>
      <c r="F362" s="4"/>
      <c r="G362" s="4"/>
      <c r="H362" s="4"/>
    </row>
    <row r="363">
      <c r="A363" s="6"/>
      <c r="B363" s="4"/>
      <c r="C363" s="4"/>
      <c r="D363" s="4"/>
      <c r="E363" s="4"/>
      <c r="F363" s="4"/>
      <c r="G363" s="4"/>
      <c r="H363" s="4"/>
    </row>
    <row r="364">
      <c r="A364" s="6"/>
      <c r="B364" s="4"/>
      <c r="C364" s="4"/>
      <c r="D364" s="4"/>
      <c r="E364" s="4"/>
      <c r="F364" s="4"/>
      <c r="G364" s="4"/>
      <c r="H364" s="4"/>
    </row>
    <row r="365">
      <c r="A365" s="6"/>
      <c r="B365" s="4"/>
      <c r="C365" s="4"/>
      <c r="D365" s="4"/>
      <c r="E365" s="4"/>
      <c r="F365" s="4"/>
      <c r="G365" s="4"/>
      <c r="H365" s="4"/>
    </row>
    <row r="366">
      <c r="A366" s="6"/>
      <c r="B366" s="4"/>
      <c r="C366" s="4"/>
      <c r="D366" s="4"/>
      <c r="E366" s="4"/>
      <c r="F366" s="4"/>
      <c r="G366" s="4"/>
      <c r="H366" s="4"/>
    </row>
    <row r="367">
      <c r="A367" s="6"/>
      <c r="B367" s="4"/>
      <c r="C367" s="4"/>
      <c r="D367" s="4"/>
      <c r="E367" s="4"/>
      <c r="F367" s="4"/>
      <c r="G367" s="4"/>
      <c r="H367" s="4"/>
    </row>
    <row r="368">
      <c r="A368" s="6"/>
      <c r="B368" s="4"/>
      <c r="C368" s="4"/>
      <c r="D368" s="4"/>
      <c r="E368" s="4"/>
      <c r="F368" s="4"/>
      <c r="G368" s="4"/>
      <c r="H368" s="4"/>
    </row>
    <row r="369">
      <c r="A369" s="6"/>
      <c r="B369" s="4"/>
      <c r="C369" s="4"/>
      <c r="D369" s="4"/>
      <c r="E369" s="4"/>
      <c r="F369" s="4"/>
      <c r="G369" s="4"/>
      <c r="H369" s="4"/>
    </row>
    <row r="370">
      <c r="A370" s="6"/>
      <c r="B370" s="4"/>
      <c r="C370" s="4"/>
      <c r="D370" s="4"/>
      <c r="E370" s="4"/>
      <c r="F370" s="4"/>
      <c r="G370" s="4"/>
      <c r="H370" s="4"/>
    </row>
    <row r="371">
      <c r="A371" s="6"/>
      <c r="B371" s="4"/>
      <c r="C371" s="4"/>
      <c r="D371" s="4"/>
      <c r="E371" s="4"/>
      <c r="F371" s="4"/>
      <c r="G371" s="4"/>
      <c r="H371" s="4"/>
    </row>
    <row r="372">
      <c r="A372" s="6"/>
      <c r="B372" s="4"/>
      <c r="C372" s="4"/>
      <c r="D372" s="4"/>
      <c r="E372" s="4"/>
      <c r="F372" s="4"/>
      <c r="G372" s="4"/>
      <c r="H372" s="4"/>
    </row>
    <row r="373">
      <c r="A373" s="6"/>
      <c r="B373" s="4"/>
      <c r="C373" s="4"/>
      <c r="D373" s="4"/>
      <c r="E373" s="4"/>
      <c r="F373" s="4"/>
      <c r="G373" s="4"/>
      <c r="H373" s="4"/>
    </row>
    <row r="374">
      <c r="A374" s="6"/>
      <c r="B374" s="4"/>
      <c r="C374" s="4"/>
      <c r="D374" s="4"/>
      <c r="E374" s="4"/>
      <c r="F374" s="4"/>
      <c r="G374" s="4"/>
      <c r="H374" s="4"/>
    </row>
    <row r="375">
      <c r="A375" s="6"/>
      <c r="B375" s="4"/>
      <c r="C375" s="4"/>
      <c r="D375" s="4"/>
      <c r="E375" s="4"/>
      <c r="F375" s="4"/>
      <c r="G375" s="4"/>
      <c r="H375" s="4"/>
    </row>
    <row r="376">
      <c r="A376" s="6"/>
      <c r="B376" s="4"/>
      <c r="C376" s="4"/>
      <c r="D376" s="4"/>
      <c r="E376" s="4"/>
      <c r="F376" s="4"/>
      <c r="G376" s="4"/>
      <c r="H376" s="4"/>
    </row>
    <row r="377">
      <c r="A377" s="6"/>
      <c r="B377" s="4"/>
      <c r="C377" s="4"/>
      <c r="D377" s="4"/>
      <c r="E377" s="4"/>
      <c r="F377" s="4"/>
      <c r="G377" s="4"/>
      <c r="H377" s="4"/>
    </row>
    <row r="378">
      <c r="A378" s="6"/>
      <c r="B378" s="4"/>
      <c r="C378" s="4"/>
      <c r="D378" s="4"/>
      <c r="E378" s="4"/>
      <c r="F378" s="4"/>
      <c r="G378" s="4"/>
      <c r="H378" s="4"/>
    </row>
    <row r="379">
      <c r="A379" s="6"/>
      <c r="B379" s="4"/>
      <c r="C379" s="4"/>
      <c r="D379" s="4"/>
      <c r="E379" s="4"/>
      <c r="F379" s="4"/>
      <c r="G379" s="4"/>
      <c r="H379" s="4"/>
    </row>
    <row r="380">
      <c r="A380" s="6"/>
      <c r="B380" s="4"/>
      <c r="C380" s="4"/>
      <c r="D380" s="4"/>
      <c r="E380" s="4"/>
      <c r="F380" s="4"/>
      <c r="G380" s="4"/>
      <c r="H380" s="4"/>
    </row>
    <row r="381">
      <c r="A381" s="6"/>
      <c r="B381" s="4"/>
      <c r="C381" s="4"/>
      <c r="D381" s="4"/>
      <c r="E381" s="4"/>
      <c r="F381" s="4"/>
      <c r="G381" s="4"/>
      <c r="H381" s="4"/>
    </row>
    <row r="382">
      <c r="A382" s="6"/>
      <c r="B382" s="4"/>
      <c r="C382" s="4"/>
      <c r="D382" s="4"/>
      <c r="E382" s="4"/>
      <c r="F382" s="4"/>
      <c r="G382" s="4"/>
      <c r="H382" s="4"/>
    </row>
    <row r="383">
      <c r="A383" s="6"/>
      <c r="B383" s="4"/>
      <c r="C383" s="4"/>
      <c r="D383" s="4"/>
      <c r="E383" s="4"/>
      <c r="F383" s="4"/>
      <c r="G383" s="4"/>
      <c r="H383" s="4"/>
    </row>
    <row r="384">
      <c r="A384" s="6"/>
      <c r="B384" s="4"/>
      <c r="C384" s="4"/>
      <c r="D384" s="4"/>
      <c r="E384" s="4"/>
      <c r="F384" s="4"/>
      <c r="G384" s="4"/>
      <c r="H384" s="4"/>
    </row>
    <row r="385">
      <c r="A385" s="6"/>
      <c r="B385" s="4"/>
      <c r="C385" s="4"/>
      <c r="D385" s="4"/>
      <c r="E385" s="4"/>
      <c r="F385" s="4"/>
      <c r="G385" s="4"/>
      <c r="H385" s="4"/>
    </row>
    <row r="386">
      <c r="A386" s="6"/>
      <c r="B386" s="4"/>
      <c r="C386" s="4"/>
      <c r="D386" s="4"/>
      <c r="E386" s="4"/>
      <c r="F386" s="4"/>
      <c r="G386" s="4"/>
      <c r="H386" s="4"/>
    </row>
    <row r="387">
      <c r="A387" s="6"/>
      <c r="B387" s="4"/>
      <c r="C387" s="4"/>
      <c r="D387" s="4"/>
      <c r="E387" s="4"/>
      <c r="F387" s="4"/>
      <c r="G387" s="4"/>
      <c r="H387" s="4"/>
    </row>
    <row r="388">
      <c r="A388" s="6"/>
      <c r="B388" s="4"/>
      <c r="C388" s="4"/>
      <c r="D388" s="4"/>
      <c r="E388" s="4"/>
      <c r="F388" s="4"/>
      <c r="G388" s="4"/>
      <c r="H388" s="4"/>
    </row>
    <row r="389">
      <c r="A389" s="6"/>
      <c r="B389" s="4"/>
      <c r="C389" s="4"/>
      <c r="D389" s="4"/>
      <c r="E389" s="4"/>
      <c r="F389" s="4"/>
      <c r="G389" s="4"/>
      <c r="H389" s="4"/>
    </row>
    <row r="390">
      <c r="A390" s="6"/>
      <c r="B390" s="4"/>
      <c r="C390" s="4"/>
      <c r="D390" s="4"/>
      <c r="E390" s="4"/>
      <c r="F390" s="4"/>
      <c r="G390" s="4"/>
      <c r="H390" s="4"/>
    </row>
    <row r="391">
      <c r="A391" s="6"/>
      <c r="B391" s="4"/>
      <c r="C391" s="4"/>
      <c r="D391" s="4"/>
      <c r="E391" s="4"/>
      <c r="F391" s="4"/>
      <c r="G391" s="4"/>
      <c r="H391" s="4"/>
    </row>
    <row r="392">
      <c r="A392" s="6"/>
      <c r="B392" s="4"/>
      <c r="C392" s="4"/>
      <c r="D392" s="4"/>
      <c r="E392" s="4"/>
      <c r="F392" s="4"/>
      <c r="G392" s="4"/>
      <c r="H392" s="4"/>
    </row>
    <row r="393">
      <c r="A393" s="6"/>
      <c r="B393" s="4"/>
      <c r="C393" s="4"/>
      <c r="D393" s="4"/>
      <c r="E393" s="4"/>
      <c r="F393" s="4"/>
      <c r="G393" s="4"/>
      <c r="H393" s="4"/>
    </row>
    <row r="394">
      <c r="A394" s="6"/>
      <c r="B394" s="4"/>
      <c r="C394" s="4"/>
      <c r="D394" s="4"/>
      <c r="E394" s="4"/>
      <c r="F394" s="4"/>
      <c r="G394" s="4"/>
      <c r="H394" s="4"/>
    </row>
    <row r="395">
      <c r="A395" s="6"/>
      <c r="B395" s="4"/>
      <c r="C395" s="4"/>
      <c r="D395" s="4"/>
      <c r="E395" s="4"/>
      <c r="F395" s="4"/>
      <c r="G395" s="4"/>
      <c r="H395" s="4"/>
    </row>
    <row r="396">
      <c r="A396" s="6"/>
      <c r="B396" s="4"/>
      <c r="C396" s="4"/>
      <c r="D396" s="4"/>
      <c r="E396" s="4"/>
      <c r="F396" s="4"/>
      <c r="G396" s="4"/>
      <c r="H396" s="4"/>
    </row>
    <row r="397">
      <c r="A397" s="6"/>
      <c r="B397" s="4"/>
      <c r="C397" s="4"/>
      <c r="D397" s="4"/>
      <c r="E397" s="4"/>
      <c r="F397" s="4"/>
      <c r="G397" s="4"/>
      <c r="H397" s="4"/>
    </row>
    <row r="398">
      <c r="A398" s="6"/>
      <c r="B398" s="4"/>
      <c r="C398" s="4"/>
      <c r="D398" s="4"/>
      <c r="E398" s="4"/>
      <c r="F398" s="4"/>
      <c r="G398" s="4"/>
      <c r="H398" s="4"/>
    </row>
    <row r="399">
      <c r="A399" s="6"/>
      <c r="B399" s="4"/>
      <c r="C399" s="4"/>
      <c r="D399" s="4"/>
      <c r="E399" s="4"/>
      <c r="F399" s="4"/>
      <c r="G399" s="4"/>
      <c r="H399" s="4"/>
    </row>
    <row r="400">
      <c r="A400" s="6"/>
      <c r="B400" s="4"/>
      <c r="C400" s="4"/>
      <c r="D400" s="4"/>
      <c r="E400" s="4"/>
      <c r="F400" s="4"/>
      <c r="G400" s="4"/>
      <c r="H400" s="4"/>
    </row>
    <row r="401">
      <c r="A401" s="6"/>
      <c r="B401" s="4"/>
      <c r="C401" s="4"/>
      <c r="D401" s="4"/>
      <c r="E401" s="4"/>
      <c r="F401" s="4"/>
      <c r="G401" s="4"/>
      <c r="H401" s="4"/>
    </row>
    <row r="402">
      <c r="A402" s="6"/>
      <c r="B402" s="4"/>
      <c r="C402" s="4"/>
      <c r="D402" s="4"/>
      <c r="E402" s="4"/>
      <c r="F402" s="4"/>
      <c r="G402" s="4"/>
      <c r="H402" s="4"/>
    </row>
    <row r="403">
      <c r="A403" s="6"/>
      <c r="B403" s="4"/>
      <c r="C403" s="4"/>
      <c r="D403" s="4"/>
      <c r="E403" s="4"/>
      <c r="F403" s="4"/>
      <c r="G403" s="4"/>
      <c r="H403" s="4"/>
    </row>
    <row r="404">
      <c r="A404" s="6"/>
      <c r="B404" s="4"/>
      <c r="C404" s="4"/>
      <c r="D404" s="4"/>
      <c r="E404" s="4"/>
      <c r="F404" s="4"/>
      <c r="G404" s="4"/>
      <c r="H404" s="4"/>
    </row>
    <row r="405">
      <c r="A405" s="6"/>
      <c r="B405" s="4"/>
      <c r="C405" s="4"/>
      <c r="D405" s="4"/>
      <c r="E405" s="4"/>
      <c r="F405" s="4"/>
      <c r="G405" s="4"/>
      <c r="H405" s="4"/>
    </row>
    <row r="406">
      <c r="A406" s="6"/>
      <c r="B406" s="4"/>
      <c r="C406" s="4"/>
      <c r="D406" s="4"/>
      <c r="E406" s="4"/>
      <c r="F406" s="4"/>
      <c r="G406" s="4"/>
      <c r="H406" s="4"/>
    </row>
    <row r="407">
      <c r="A407" s="6"/>
      <c r="B407" s="4"/>
      <c r="C407" s="4"/>
      <c r="D407" s="4"/>
      <c r="E407" s="4"/>
      <c r="F407" s="4"/>
      <c r="G407" s="4"/>
      <c r="H407" s="4"/>
    </row>
    <row r="408">
      <c r="A408" s="6"/>
      <c r="B408" s="4"/>
      <c r="C408" s="4"/>
      <c r="D408" s="4"/>
      <c r="E408" s="4"/>
      <c r="F408" s="4"/>
      <c r="G408" s="4"/>
      <c r="H408" s="4"/>
    </row>
    <row r="409">
      <c r="A409" s="6"/>
      <c r="B409" s="4"/>
      <c r="C409" s="4"/>
      <c r="D409" s="4"/>
      <c r="E409" s="4"/>
      <c r="F409" s="4"/>
      <c r="G409" s="4"/>
      <c r="H409" s="4"/>
    </row>
    <row r="410">
      <c r="A410" s="6"/>
      <c r="B410" s="4"/>
      <c r="C410" s="4"/>
      <c r="D410" s="4"/>
      <c r="E410" s="4"/>
      <c r="F410" s="4"/>
      <c r="G410" s="4"/>
      <c r="H410" s="4"/>
    </row>
    <row r="411">
      <c r="A411" s="6"/>
      <c r="B411" s="4"/>
      <c r="C411" s="4"/>
      <c r="D411" s="4"/>
      <c r="E411" s="4"/>
      <c r="F411" s="4"/>
      <c r="G411" s="4"/>
      <c r="H411" s="4"/>
    </row>
    <row r="412">
      <c r="A412" s="6"/>
      <c r="B412" s="4"/>
      <c r="C412" s="4"/>
      <c r="D412" s="4"/>
      <c r="E412" s="4"/>
      <c r="F412" s="4"/>
      <c r="G412" s="4"/>
      <c r="H412" s="4"/>
    </row>
    <row r="413">
      <c r="A413" s="6"/>
      <c r="B413" s="4"/>
      <c r="C413" s="4"/>
      <c r="D413" s="4"/>
      <c r="E413" s="4"/>
      <c r="F413" s="4"/>
      <c r="G413" s="4"/>
      <c r="H413" s="4"/>
    </row>
    <row r="414">
      <c r="A414" s="6"/>
      <c r="B414" s="4"/>
      <c r="C414" s="4"/>
      <c r="D414" s="4"/>
      <c r="E414" s="4"/>
      <c r="F414" s="4"/>
      <c r="G414" s="4"/>
      <c r="H414" s="4"/>
    </row>
    <row r="415">
      <c r="A415" s="6"/>
      <c r="B415" s="4"/>
      <c r="C415" s="4"/>
      <c r="D415" s="4"/>
      <c r="E415" s="4"/>
      <c r="F415" s="4"/>
      <c r="G415" s="4"/>
      <c r="H415" s="4"/>
    </row>
    <row r="416">
      <c r="A416" s="6"/>
      <c r="B416" s="4"/>
      <c r="C416" s="4"/>
      <c r="D416" s="4"/>
      <c r="E416" s="4"/>
      <c r="F416" s="4"/>
      <c r="G416" s="4"/>
      <c r="H416" s="4"/>
    </row>
    <row r="417">
      <c r="A417" s="6"/>
      <c r="B417" s="4"/>
      <c r="C417" s="4"/>
      <c r="D417" s="4"/>
      <c r="E417" s="4"/>
      <c r="F417" s="4"/>
      <c r="G417" s="4"/>
      <c r="H417" s="4"/>
    </row>
    <row r="418">
      <c r="A418" s="6"/>
      <c r="B418" s="4"/>
      <c r="C418" s="4"/>
      <c r="D418" s="4"/>
      <c r="E418" s="4"/>
      <c r="F418" s="4"/>
      <c r="G418" s="4"/>
      <c r="H418" s="4"/>
    </row>
    <row r="419">
      <c r="A419" s="6"/>
      <c r="B419" s="4"/>
      <c r="C419" s="4"/>
      <c r="D419" s="4"/>
      <c r="E419" s="4"/>
      <c r="F419" s="4"/>
      <c r="G419" s="4"/>
      <c r="H419" s="4"/>
    </row>
    <row r="420">
      <c r="A420" s="6"/>
      <c r="B420" s="4"/>
      <c r="C420" s="4"/>
      <c r="D420" s="4"/>
      <c r="E420" s="4"/>
      <c r="F420" s="4"/>
      <c r="G420" s="4"/>
      <c r="H420" s="4"/>
    </row>
    <row r="421">
      <c r="A421" s="6"/>
      <c r="B421" s="4"/>
      <c r="C421" s="4"/>
      <c r="D421" s="4"/>
      <c r="E421" s="4"/>
      <c r="F421" s="4"/>
      <c r="G421" s="4"/>
      <c r="H421" s="4"/>
    </row>
    <row r="422">
      <c r="A422" s="6"/>
      <c r="B422" s="4"/>
      <c r="C422" s="4"/>
      <c r="D422" s="4"/>
      <c r="E422" s="4"/>
      <c r="F422" s="4"/>
      <c r="G422" s="4"/>
      <c r="H422" s="4"/>
    </row>
    <row r="423">
      <c r="A423" s="6"/>
      <c r="B423" s="4"/>
      <c r="C423" s="4"/>
      <c r="D423" s="4"/>
      <c r="E423" s="4"/>
      <c r="F423" s="4"/>
      <c r="G423" s="4"/>
      <c r="H423" s="4"/>
    </row>
    <row r="424">
      <c r="A424" s="6"/>
      <c r="B424" s="4"/>
      <c r="C424" s="4"/>
      <c r="D424" s="4"/>
      <c r="E424" s="4"/>
      <c r="F424" s="4"/>
      <c r="G424" s="4"/>
      <c r="H424" s="4"/>
    </row>
    <row r="425">
      <c r="A425" s="6"/>
      <c r="B425" s="4"/>
      <c r="C425" s="4"/>
      <c r="D425" s="4"/>
      <c r="E425" s="4"/>
      <c r="F425" s="4"/>
      <c r="G425" s="4"/>
      <c r="H425" s="4"/>
    </row>
    <row r="426">
      <c r="A426" s="6"/>
      <c r="B426" s="4"/>
      <c r="C426" s="4"/>
      <c r="D426" s="4"/>
      <c r="E426" s="4"/>
      <c r="F426" s="4"/>
      <c r="G426" s="4"/>
      <c r="H426" s="4"/>
    </row>
    <row r="427">
      <c r="A427" s="6"/>
      <c r="B427" s="4"/>
      <c r="C427" s="4"/>
      <c r="D427" s="4"/>
      <c r="E427" s="4"/>
      <c r="F427" s="4"/>
      <c r="G427" s="4"/>
      <c r="H427" s="4"/>
    </row>
    <row r="428">
      <c r="A428" s="6"/>
      <c r="B428" s="4"/>
      <c r="C428" s="4"/>
      <c r="D428" s="4"/>
      <c r="E428" s="4"/>
      <c r="F428" s="4"/>
      <c r="G428" s="4"/>
      <c r="H428" s="4"/>
    </row>
    <row r="429">
      <c r="A429" s="6"/>
      <c r="B429" s="4"/>
      <c r="C429" s="4"/>
      <c r="D429" s="4"/>
      <c r="E429" s="4"/>
      <c r="F429" s="4"/>
      <c r="G429" s="4"/>
      <c r="H429" s="4"/>
    </row>
    <row r="430">
      <c r="A430" s="6"/>
      <c r="B430" s="4"/>
      <c r="C430" s="4"/>
      <c r="D430" s="4"/>
      <c r="E430" s="4"/>
      <c r="F430" s="4"/>
      <c r="G430" s="4"/>
      <c r="H430" s="4"/>
    </row>
    <row r="431">
      <c r="A431" s="6"/>
      <c r="B431" s="4"/>
      <c r="C431" s="4"/>
      <c r="D431" s="4"/>
      <c r="E431" s="4"/>
      <c r="F431" s="4"/>
      <c r="G431" s="4"/>
      <c r="H431" s="4"/>
    </row>
    <row r="432">
      <c r="A432" s="6"/>
      <c r="B432" s="4"/>
      <c r="C432" s="4"/>
      <c r="D432" s="4"/>
      <c r="E432" s="4"/>
      <c r="F432" s="4"/>
      <c r="G432" s="4"/>
      <c r="H432" s="4"/>
    </row>
    <row r="433">
      <c r="A433" s="6"/>
      <c r="B433" s="4"/>
      <c r="C433" s="4"/>
      <c r="D433" s="4"/>
      <c r="E433" s="4"/>
      <c r="F433" s="4"/>
      <c r="G433" s="4"/>
      <c r="H433" s="4"/>
    </row>
    <row r="434">
      <c r="A434" s="6"/>
      <c r="B434" s="4"/>
      <c r="C434" s="4"/>
      <c r="D434" s="4"/>
      <c r="E434" s="4"/>
      <c r="F434" s="4"/>
      <c r="G434" s="4"/>
      <c r="H434" s="4"/>
    </row>
    <row r="435">
      <c r="A435" s="6"/>
      <c r="B435" s="4"/>
      <c r="C435" s="4"/>
      <c r="D435" s="4"/>
      <c r="E435" s="4"/>
      <c r="F435" s="4"/>
      <c r="G435" s="4"/>
      <c r="H435" s="4"/>
    </row>
    <row r="436">
      <c r="A436" s="6"/>
      <c r="B436" s="4"/>
      <c r="C436" s="4"/>
      <c r="D436" s="4"/>
      <c r="E436" s="4"/>
      <c r="F436" s="4"/>
      <c r="G436" s="4"/>
      <c r="H436" s="4"/>
    </row>
    <row r="437">
      <c r="A437" s="6"/>
      <c r="B437" s="4"/>
      <c r="C437" s="4"/>
      <c r="D437" s="4"/>
      <c r="E437" s="4"/>
      <c r="F437" s="4"/>
      <c r="G437" s="4"/>
      <c r="H437" s="4"/>
    </row>
    <row r="438">
      <c r="A438" s="6"/>
      <c r="B438" s="4"/>
      <c r="C438" s="4"/>
      <c r="D438" s="4"/>
      <c r="E438" s="4"/>
      <c r="F438" s="4"/>
      <c r="G438" s="4"/>
      <c r="H438" s="4"/>
    </row>
    <row r="439">
      <c r="A439" s="6"/>
      <c r="B439" s="4"/>
      <c r="C439" s="4"/>
      <c r="D439" s="4"/>
      <c r="E439" s="4"/>
      <c r="F439" s="4"/>
      <c r="G439" s="4"/>
      <c r="H439" s="4"/>
    </row>
    <row r="440">
      <c r="A440" s="6"/>
      <c r="B440" s="4"/>
      <c r="C440" s="4"/>
      <c r="D440" s="4"/>
      <c r="E440" s="4"/>
      <c r="F440" s="4"/>
      <c r="G440" s="4"/>
      <c r="H440" s="4"/>
    </row>
    <row r="441">
      <c r="A441" s="6"/>
      <c r="B441" s="4"/>
      <c r="C441" s="4"/>
      <c r="D441" s="4"/>
      <c r="E441" s="4"/>
      <c r="F441" s="4"/>
      <c r="G441" s="4"/>
      <c r="H441" s="4"/>
    </row>
    <row r="442">
      <c r="A442" s="6"/>
      <c r="B442" s="4"/>
      <c r="C442" s="4"/>
      <c r="D442" s="4"/>
      <c r="E442" s="4"/>
      <c r="F442" s="4"/>
      <c r="G442" s="4"/>
      <c r="H442" s="4"/>
    </row>
    <row r="443">
      <c r="A443" s="6"/>
      <c r="B443" s="4"/>
      <c r="C443" s="4"/>
      <c r="D443" s="4"/>
      <c r="E443" s="4"/>
      <c r="F443" s="4"/>
      <c r="G443" s="4"/>
      <c r="H443" s="4"/>
    </row>
    <row r="444">
      <c r="A444" s="6"/>
      <c r="B444" s="4"/>
      <c r="C444" s="4"/>
      <c r="D444" s="4"/>
      <c r="E444" s="4"/>
      <c r="F444" s="4"/>
      <c r="G444" s="4"/>
      <c r="H444" s="4"/>
    </row>
    <row r="445">
      <c r="A445" s="6"/>
      <c r="B445" s="4"/>
      <c r="C445" s="4"/>
      <c r="D445" s="4"/>
      <c r="E445" s="4"/>
      <c r="F445" s="4"/>
      <c r="G445" s="4"/>
      <c r="H445" s="4"/>
    </row>
    <row r="446">
      <c r="A446" s="6"/>
      <c r="B446" s="4"/>
      <c r="C446" s="4"/>
      <c r="D446" s="4"/>
      <c r="E446" s="4"/>
      <c r="F446" s="4"/>
      <c r="G446" s="4"/>
      <c r="H446" s="4"/>
    </row>
    <row r="447">
      <c r="A447" s="6"/>
      <c r="B447" s="4"/>
      <c r="C447" s="4"/>
      <c r="D447" s="4"/>
      <c r="E447" s="4"/>
      <c r="F447" s="4"/>
      <c r="G447" s="4"/>
      <c r="H447" s="4"/>
    </row>
    <row r="448">
      <c r="A448" s="6"/>
      <c r="B448" s="4"/>
      <c r="C448" s="4"/>
      <c r="D448" s="4"/>
      <c r="E448" s="4"/>
      <c r="F448" s="4"/>
      <c r="G448" s="4"/>
      <c r="H448" s="4"/>
    </row>
    <row r="449">
      <c r="A449" s="6"/>
      <c r="B449" s="4"/>
      <c r="C449" s="4"/>
      <c r="D449" s="4"/>
      <c r="E449" s="4"/>
      <c r="F449" s="4"/>
      <c r="G449" s="4"/>
      <c r="H449" s="4"/>
    </row>
    <row r="450">
      <c r="A450" s="6"/>
      <c r="B450" s="4"/>
      <c r="C450" s="4"/>
      <c r="D450" s="4"/>
      <c r="E450" s="4"/>
      <c r="F450" s="4"/>
      <c r="G450" s="4"/>
      <c r="H450" s="4"/>
    </row>
    <row r="451">
      <c r="A451" s="6"/>
      <c r="B451" s="4"/>
      <c r="C451" s="4"/>
      <c r="D451" s="4"/>
      <c r="E451" s="4"/>
      <c r="F451" s="4"/>
      <c r="G451" s="4"/>
      <c r="H451" s="4"/>
    </row>
    <row r="452">
      <c r="A452" s="6"/>
      <c r="B452" s="4"/>
      <c r="C452" s="4"/>
      <c r="D452" s="4"/>
      <c r="E452" s="4"/>
      <c r="F452" s="4"/>
      <c r="G452" s="4"/>
      <c r="H452" s="4"/>
    </row>
    <row r="453">
      <c r="A453" s="6"/>
      <c r="B453" s="4"/>
      <c r="C453" s="4"/>
      <c r="D453" s="4"/>
      <c r="E453" s="4"/>
      <c r="F453" s="4"/>
      <c r="G453" s="4"/>
      <c r="H453" s="4"/>
    </row>
    <row r="454">
      <c r="A454" s="6"/>
      <c r="B454" s="4"/>
      <c r="C454" s="4"/>
      <c r="D454" s="4"/>
      <c r="E454" s="4"/>
      <c r="F454" s="4"/>
      <c r="G454" s="4"/>
      <c r="H454" s="4"/>
    </row>
    <row r="455">
      <c r="A455" s="6"/>
      <c r="B455" s="4"/>
      <c r="C455" s="4"/>
      <c r="D455" s="4"/>
      <c r="E455" s="4"/>
      <c r="F455" s="4"/>
      <c r="G455" s="4"/>
      <c r="H455" s="4"/>
    </row>
    <row r="456">
      <c r="A456" s="6"/>
      <c r="B456" s="4"/>
      <c r="C456" s="4"/>
      <c r="D456" s="4"/>
      <c r="E456" s="4"/>
      <c r="F456" s="4"/>
      <c r="G456" s="4"/>
      <c r="H456" s="4"/>
    </row>
    <row r="457">
      <c r="A457" s="6"/>
      <c r="B457" s="4"/>
      <c r="C457" s="4"/>
      <c r="D457" s="4"/>
      <c r="E457" s="4"/>
      <c r="F457" s="4"/>
      <c r="G457" s="4"/>
      <c r="H457" s="4"/>
    </row>
    <row r="458">
      <c r="A458" s="6"/>
      <c r="B458" s="4"/>
      <c r="C458" s="4"/>
      <c r="D458" s="4"/>
      <c r="E458" s="4"/>
      <c r="F458" s="4"/>
      <c r="G458" s="4"/>
      <c r="H458" s="4"/>
    </row>
    <row r="459">
      <c r="A459" s="6"/>
      <c r="B459" s="4"/>
      <c r="C459" s="4"/>
      <c r="D459" s="4"/>
      <c r="E459" s="4"/>
      <c r="F459" s="4"/>
      <c r="G459" s="4"/>
      <c r="H459" s="4"/>
    </row>
    <row r="460">
      <c r="A460" s="6"/>
      <c r="B460" s="4"/>
      <c r="C460" s="4"/>
      <c r="D460" s="4"/>
      <c r="E460" s="4"/>
      <c r="F460" s="4"/>
      <c r="G460" s="4"/>
      <c r="H460" s="4"/>
    </row>
    <row r="461">
      <c r="A461" s="6"/>
      <c r="B461" s="4"/>
      <c r="C461" s="4"/>
      <c r="D461" s="4"/>
      <c r="E461" s="4"/>
      <c r="F461" s="4"/>
      <c r="G461" s="4"/>
      <c r="H461" s="4"/>
    </row>
    <row r="462">
      <c r="A462" s="6"/>
      <c r="B462" s="4"/>
      <c r="C462" s="4"/>
      <c r="D462" s="4"/>
      <c r="E462" s="4"/>
      <c r="F462" s="4"/>
      <c r="G462" s="4"/>
      <c r="H462" s="4"/>
    </row>
    <row r="463">
      <c r="A463" s="6"/>
      <c r="B463" s="4"/>
      <c r="C463" s="4"/>
      <c r="D463" s="4"/>
      <c r="E463" s="4"/>
      <c r="F463" s="4"/>
      <c r="G463" s="4"/>
      <c r="H463" s="4"/>
    </row>
    <row r="464">
      <c r="A464" s="6"/>
      <c r="B464" s="4"/>
      <c r="C464" s="4"/>
      <c r="D464" s="4"/>
      <c r="E464" s="4"/>
      <c r="F464" s="4"/>
      <c r="G464" s="4"/>
      <c r="H464" s="4"/>
    </row>
    <row r="465">
      <c r="A465" s="6"/>
      <c r="B465" s="4"/>
      <c r="C465" s="4"/>
      <c r="D465" s="4"/>
      <c r="E465" s="4"/>
      <c r="F465" s="4"/>
      <c r="G465" s="4"/>
      <c r="H465" s="4"/>
    </row>
    <row r="466">
      <c r="A466" s="6"/>
      <c r="B466" s="4"/>
      <c r="C466" s="4"/>
      <c r="D466" s="4"/>
      <c r="E466" s="4"/>
      <c r="F466" s="4"/>
      <c r="G466" s="4"/>
      <c r="H466" s="4"/>
    </row>
    <row r="467">
      <c r="A467" s="6"/>
      <c r="B467" s="4"/>
      <c r="C467" s="4"/>
      <c r="D467" s="4"/>
      <c r="E467" s="4"/>
      <c r="F467" s="4"/>
      <c r="G467" s="4"/>
      <c r="H467" s="4"/>
    </row>
    <row r="468">
      <c r="A468" s="6"/>
      <c r="B468" s="4"/>
      <c r="C468" s="4"/>
      <c r="D468" s="4"/>
      <c r="E468" s="4"/>
      <c r="F468" s="4"/>
      <c r="G468" s="4"/>
      <c r="H468" s="4"/>
    </row>
    <row r="469">
      <c r="A469" s="6"/>
      <c r="B469" s="4"/>
      <c r="C469" s="4"/>
      <c r="D469" s="4"/>
      <c r="E469" s="4"/>
      <c r="F469" s="4"/>
      <c r="G469" s="4"/>
      <c r="H469" s="4"/>
    </row>
    <row r="470">
      <c r="A470" s="6"/>
      <c r="B470" s="4"/>
      <c r="C470" s="4"/>
      <c r="D470" s="4"/>
      <c r="E470" s="4"/>
      <c r="F470" s="4"/>
      <c r="G470" s="4"/>
      <c r="H470" s="4"/>
    </row>
    <row r="471">
      <c r="A471" s="6"/>
      <c r="B471" s="4"/>
      <c r="C471" s="4"/>
      <c r="D471" s="4"/>
      <c r="E471" s="4"/>
      <c r="F471" s="4"/>
      <c r="G471" s="4"/>
      <c r="H471" s="4"/>
    </row>
    <row r="472">
      <c r="A472" s="6"/>
      <c r="B472" s="4"/>
      <c r="C472" s="4"/>
      <c r="D472" s="4"/>
      <c r="E472" s="4"/>
      <c r="F472" s="4"/>
      <c r="G472" s="4"/>
      <c r="H472" s="4"/>
    </row>
    <row r="473">
      <c r="A473" s="6"/>
      <c r="B473" s="4"/>
      <c r="C473" s="4"/>
      <c r="D473" s="4"/>
      <c r="E473" s="4"/>
      <c r="F473" s="4"/>
      <c r="G473" s="4"/>
      <c r="H473" s="4"/>
    </row>
    <row r="474">
      <c r="A474" s="6"/>
      <c r="B474" s="4"/>
      <c r="C474" s="4"/>
      <c r="D474" s="4"/>
      <c r="E474" s="4"/>
      <c r="F474" s="4"/>
      <c r="G474" s="4"/>
      <c r="H474" s="4"/>
    </row>
    <row r="475">
      <c r="A475" s="6"/>
      <c r="B475" s="4"/>
      <c r="C475" s="4"/>
      <c r="D475" s="4"/>
      <c r="E475" s="4"/>
      <c r="F475" s="4"/>
      <c r="G475" s="4"/>
      <c r="H475" s="4"/>
    </row>
    <row r="476">
      <c r="A476" s="6"/>
      <c r="B476" s="4"/>
      <c r="C476" s="4"/>
      <c r="D476" s="4"/>
      <c r="E476" s="4"/>
      <c r="F476" s="4"/>
      <c r="G476" s="4"/>
      <c r="H476" s="4"/>
    </row>
    <row r="477">
      <c r="A477" s="6"/>
      <c r="B477" s="4"/>
      <c r="C477" s="4"/>
      <c r="D477" s="4"/>
      <c r="E477" s="4"/>
      <c r="F477" s="4"/>
      <c r="G477" s="4"/>
      <c r="H477" s="4"/>
    </row>
    <row r="478">
      <c r="A478" s="6"/>
      <c r="B478" s="4"/>
      <c r="C478" s="4"/>
      <c r="D478" s="4"/>
      <c r="E478" s="4"/>
      <c r="F478" s="4"/>
      <c r="G478" s="4"/>
      <c r="H478" s="4"/>
    </row>
    <row r="479">
      <c r="A479" s="6"/>
      <c r="B479" s="4"/>
      <c r="C479" s="4"/>
      <c r="D479" s="4"/>
      <c r="E479" s="4"/>
      <c r="F479" s="4"/>
      <c r="G479" s="4"/>
      <c r="H479" s="4"/>
    </row>
    <row r="480">
      <c r="A480" s="6"/>
      <c r="B480" s="4"/>
      <c r="C480" s="4"/>
      <c r="D480" s="4"/>
      <c r="E480" s="4"/>
      <c r="F480" s="4"/>
      <c r="G480" s="4"/>
      <c r="H480" s="4"/>
    </row>
    <row r="481">
      <c r="A481" s="6"/>
      <c r="B481" s="4"/>
      <c r="C481" s="4"/>
      <c r="D481" s="4"/>
      <c r="E481" s="4"/>
      <c r="F481" s="4"/>
      <c r="G481" s="4"/>
      <c r="H481" s="4"/>
    </row>
    <row r="482">
      <c r="A482" s="6"/>
      <c r="B482" s="4"/>
      <c r="C482" s="4"/>
      <c r="D482" s="4"/>
      <c r="E482" s="4"/>
      <c r="F482" s="4"/>
      <c r="G482" s="4"/>
      <c r="H482" s="4"/>
    </row>
    <row r="483">
      <c r="A483" s="6"/>
      <c r="B483" s="4"/>
      <c r="C483" s="4"/>
      <c r="D483" s="4"/>
      <c r="E483" s="4"/>
      <c r="F483" s="4"/>
      <c r="G483" s="4"/>
      <c r="H483" s="4"/>
    </row>
    <row r="484">
      <c r="A484" s="6"/>
      <c r="B484" s="4"/>
      <c r="C484" s="4"/>
      <c r="D484" s="4"/>
      <c r="E484" s="4"/>
      <c r="F484" s="4"/>
      <c r="G484" s="4"/>
      <c r="H484" s="4"/>
    </row>
    <row r="485">
      <c r="A485" s="6"/>
      <c r="B485" s="4"/>
      <c r="C485" s="4"/>
      <c r="D485" s="4"/>
      <c r="E485" s="4"/>
      <c r="F485" s="4"/>
      <c r="G485" s="4"/>
      <c r="H485" s="4"/>
    </row>
    <row r="486">
      <c r="A486" s="6"/>
      <c r="B486" s="4"/>
      <c r="C486" s="4"/>
      <c r="D486" s="4"/>
      <c r="E486" s="4"/>
      <c r="F486" s="4"/>
      <c r="G486" s="4"/>
      <c r="H486" s="4"/>
    </row>
    <row r="487">
      <c r="A487" s="6"/>
      <c r="B487" s="4"/>
      <c r="C487" s="4"/>
      <c r="D487" s="4"/>
      <c r="E487" s="4"/>
      <c r="F487" s="4"/>
      <c r="G487" s="4"/>
      <c r="H487" s="4"/>
    </row>
    <row r="488">
      <c r="A488" s="6"/>
      <c r="B488" s="4"/>
      <c r="C488" s="4"/>
      <c r="D488" s="4"/>
      <c r="E488" s="4"/>
      <c r="F488" s="4"/>
      <c r="G488" s="4"/>
      <c r="H488" s="4"/>
    </row>
    <row r="489">
      <c r="A489" s="6"/>
      <c r="B489" s="4"/>
      <c r="C489" s="4"/>
      <c r="D489" s="4"/>
      <c r="E489" s="4"/>
      <c r="F489" s="4"/>
      <c r="G489" s="4"/>
      <c r="H489" s="4"/>
    </row>
    <row r="490">
      <c r="A490" s="6"/>
      <c r="B490" s="4"/>
      <c r="C490" s="4"/>
      <c r="D490" s="4"/>
      <c r="E490" s="4"/>
      <c r="F490" s="4"/>
      <c r="G490" s="4"/>
      <c r="H490" s="4"/>
    </row>
    <row r="491">
      <c r="A491" s="6"/>
      <c r="B491" s="4"/>
      <c r="C491" s="4"/>
      <c r="D491" s="4"/>
      <c r="E491" s="4"/>
      <c r="F491" s="4"/>
      <c r="G491" s="4"/>
      <c r="H491" s="4"/>
    </row>
    <row r="492">
      <c r="A492" s="6"/>
      <c r="B492" s="4"/>
      <c r="C492" s="4"/>
      <c r="D492" s="4"/>
      <c r="E492" s="4"/>
      <c r="F492" s="4"/>
      <c r="G492" s="4"/>
      <c r="H492" s="4"/>
    </row>
    <row r="493">
      <c r="A493" s="6"/>
      <c r="B493" s="4"/>
      <c r="C493" s="4"/>
      <c r="D493" s="4"/>
      <c r="E493" s="4"/>
      <c r="F493" s="4"/>
      <c r="G493" s="4"/>
      <c r="H493" s="4"/>
    </row>
    <row r="494">
      <c r="A494" s="6"/>
      <c r="B494" s="4"/>
      <c r="C494" s="4"/>
      <c r="D494" s="4"/>
      <c r="E494" s="4"/>
      <c r="F494" s="4"/>
      <c r="G494" s="4"/>
      <c r="H494" s="4"/>
    </row>
    <row r="495">
      <c r="A495" s="6"/>
      <c r="B495" s="4"/>
      <c r="C495" s="4"/>
      <c r="D495" s="4"/>
      <c r="E495" s="4"/>
      <c r="F495" s="4"/>
      <c r="G495" s="4"/>
      <c r="H495" s="4"/>
    </row>
    <row r="496">
      <c r="A496" s="6"/>
      <c r="B496" s="4"/>
      <c r="C496" s="4"/>
      <c r="D496" s="4"/>
      <c r="E496" s="4"/>
      <c r="F496" s="4"/>
      <c r="G496" s="4"/>
      <c r="H496" s="4"/>
    </row>
    <row r="497">
      <c r="A497" s="6"/>
      <c r="B497" s="4"/>
      <c r="C497" s="4"/>
      <c r="D497" s="4"/>
      <c r="E497" s="4"/>
      <c r="F497" s="4"/>
      <c r="G497" s="4"/>
      <c r="H497" s="4"/>
    </row>
    <row r="498">
      <c r="A498" s="6"/>
      <c r="B498" s="4"/>
      <c r="C498" s="4"/>
      <c r="D498" s="4"/>
      <c r="E498" s="4"/>
      <c r="F498" s="4"/>
      <c r="G498" s="4"/>
      <c r="H498" s="4"/>
    </row>
    <row r="499">
      <c r="A499" s="6"/>
      <c r="B499" s="4"/>
      <c r="C499" s="4"/>
      <c r="D499" s="4"/>
      <c r="E499" s="4"/>
      <c r="F499" s="4"/>
      <c r="G499" s="4"/>
      <c r="H499" s="4"/>
    </row>
    <row r="500">
      <c r="A500" s="6"/>
      <c r="B500" s="4"/>
      <c r="C500" s="4"/>
      <c r="D500" s="4"/>
      <c r="E500" s="4"/>
      <c r="F500" s="4"/>
      <c r="G500" s="4"/>
      <c r="H500" s="4"/>
    </row>
    <row r="501">
      <c r="A501" s="6"/>
      <c r="B501" s="4"/>
      <c r="C501" s="4"/>
      <c r="D501" s="4"/>
      <c r="E501" s="4"/>
      <c r="F501" s="4"/>
      <c r="G501" s="4"/>
      <c r="H501" s="4"/>
    </row>
    <row r="502">
      <c r="A502" s="6"/>
      <c r="B502" s="4"/>
      <c r="C502" s="4"/>
      <c r="D502" s="4"/>
      <c r="E502" s="4"/>
      <c r="F502" s="4"/>
      <c r="G502" s="4"/>
      <c r="H502" s="4"/>
    </row>
    <row r="503">
      <c r="A503" s="6"/>
      <c r="B503" s="4"/>
      <c r="C503" s="4"/>
      <c r="D503" s="4"/>
      <c r="E503" s="4"/>
      <c r="F503" s="4"/>
      <c r="G503" s="4"/>
      <c r="H503" s="4"/>
    </row>
    <row r="504">
      <c r="A504" s="6"/>
      <c r="B504" s="4"/>
      <c r="C504" s="4"/>
      <c r="D504" s="4"/>
      <c r="E504" s="4"/>
      <c r="F504" s="4"/>
      <c r="G504" s="4"/>
      <c r="H504" s="4"/>
    </row>
    <row r="505">
      <c r="A505" s="6"/>
      <c r="B505" s="4"/>
      <c r="C505" s="4"/>
      <c r="D505" s="4"/>
      <c r="E505" s="4"/>
      <c r="F505" s="4"/>
      <c r="G505" s="4"/>
      <c r="H505" s="4"/>
    </row>
    <row r="506">
      <c r="A506" s="6"/>
      <c r="B506" s="4"/>
      <c r="C506" s="4"/>
      <c r="D506" s="4"/>
      <c r="E506" s="4"/>
      <c r="F506" s="4"/>
      <c r="G506" s="4"/>
      <c r="H506" s="4"/>
    </row>
    <row r="507">
      <c r="A507" s="6"/>
      <c r="B507" s="4"/>
      <c r="C507" s="4"/>
      <c r="D507" s="4"/>
      <c r="E507" s="4"/>
      <c r="F507" s="4"/>
      <c r="G507" s="4"/>
      <c r="H507" s="4"/>
    </row>
    <row r="508">
      <c r="A508" s="6"/>
      <c r="B508" s="4"/>
      <c r="C508" s="4"/>
      <c r="D508" s="4"/>
      <c r="E508" s="4"/>
      <c r="F508" s="4"/>
      <c r="G508" s="4"/>
      <c r="H508" s="4"/>
    </row>
    <row r="509">
      <c r="A509" s="6"/>
      <c r="B509" s="4"/>
      <c r="C509" s="4"/>
      <c r="D509" s="4"/>
      <c r="E509" s="4"/>
      <c r="F509" s="4"/>
      <c r="G509" s="4"/>
      <c r="H509" s="4"/>
    </row>
    <row r="510">
      <c r="A510" s="6"/>
      <c r="B510" s="4"/>
      <c r="C510" s="4"/>
      <c r="D510" s="4"/>
      <c r="E510" s="4"/>
      <c r="F510" s="4"/>
      <c r="G510" s="4"/>
      <c r="H510" s="4"/>
    </row>
    <row r="511">
      <c r="A511" s="6"/>
      <c r="B511" s="4"/>
      <c r="C511" s="4"/>
      <c r="D511" s="4"/>
      <c r="E511" s="4"/>
      <c r="F511" s="4"/>
      <c r="G511" s="4"/>
      <c r="H511" s="4"/>
    </row>
    <row r="512">
      <c r="A512" s="6"/>
      <c r="B512" s="4"/>
      <c r="C512" s="4"/>
      <c r="D512" s="4"/>
      <c r="E512" s="4"/>
      <c r="F512" s="4"/>
      <c r="G512" s="4"/>
      <c r="H512" s="4"/>
    </row>
    <row r="513">
      <c r="A513" s="6"/>
      <c r="B513" s="4"/>
      <c r="C513" s="4"/>
      <c r="D513" s="4"/>
      <c r="E513" s="4"/>
      <c r="F513" s="4"/>
      <c r="G513" s="4"/>
      <c r="H513" s="4"/>
    </row>
    <row r="514">
      <c r="A514" s="6"/>
      <c r="B514" s="4"/>
      <c r="C514" s="4"/>
      <c r="D514" s="4"/>
      <c r="E514" s="4"/>
      <c r="F514" s="4"/>
      <c r="G514" s="4"/>
      <c r="H514" s="4"/>
    </row>
    <row r="515">
      <c r="A515" s="6"/>
      <c r="B515" s="4"/>
      <c r="C515" s="4"/>
      <c r="D515" s="4"/>
      <c r="E515" s="4"/>
      <c r="F515" s="4"/>
      <c r="G515" s="4"/>
      <c r="H515" s="4"/>
    </row>
    <row r="516">
      <c r="A516" s="6"/>
      <c r="B516" s="4"/>
      <c r="C516" s="4"/>
      <c r="D516" s="4"/>
      <c r="E516" s="4"/>
      <c r="F516" s="4"/>
      <c r="G516" s="4"/>
      <c r="H516" s="4"/>
    </row>
    <row r="517">
      <c r="A517" s="6"/>
      <c r="B517" s="4"/>
      <c r="C517" s="4"/>
      <c r="D517" s="4"/>
      <c r="E517" s="4"/>
      <c r="F517" s="4"/>
      <c r="G517" s="4"/>
      <c r="H517" s="4"/>
    </row>
    <row r="518">
      <c r="A518" s="6"/>
      <c r="B518" s="4"/>
      <c r="C518" s="4"/>
      <c r="D518" s="4"/>
      <c r="E518" s="4"/>
      <c r="F518" s="4"/>
      <c r="G518" s="4"/>
      <c r="H518" s="4"/>
    </row>
    <row r="519">
      <c r="A519" s="6"/>
      <c r="B519" s="4"/>
      <c r="C519" s="4"/>
      <c r="D519" s="4"/>
      <c r="E519" s="4"/>
      <c r="F519" s="4"/>
      <c r="G519" s="4"/>
      <c r="H519" s="4"/>
    </row>
    <row r="520">
      <c r="A520" s="6"/>
      <c r="B520" s="4"/>
      <c r="C520" s="4"/>
      <c r="D520" s="4"/>
      <c r="E520" s="4"/>
      <c r="F520" s="4"/>
      <c r="G520" s="4"/>
      <c r="H520" s="4"/>
    </row>
    <row r="521">
      <c r="A521" s="6"/>
      <c r="B521" s="4"/>
      <c r="C521" s="4"/>
      <c r="D521" s="4"/>
      <c r="E521" s="4"/>
      <c r="F521" s="4"/>
      <c r="G521" s="4"/>
      <c r="H521" s="4"/>
    </row>
    <row r="522">
      <c r="A522" s="6"/>
      <c r="B522" s="4"/>
      <c r="C522" s="4"/>
      <c r="D522" s="4"/>
      <c r="E522" s="4"/>
      <c r="F522" s="4"/>
      <c r="G522" s="4"/>
      <c r="H522" s="4"/>
    </row>
    <row r="523">
      <c r="A523" s="6"/>
      <c r="B523" s="4"/>
      <c r="C523" s="4"/>
      <c r="D523" s="4"/>
      <c r="E523" s="4"/>
      <c r="F523" s="4"/>
      <c r="G523" s="4"/>
      <c r="H523" s="4"/>
    </row>
    <row r="524">
      <c r="A524" s="6"/>
      <c r="B524" s="4"/>
      <c r="C524" s="4"/>
      <c r="D524" s="4"/>
      <c r="E524" s="4"/>
      <c r="F524" s="4"/>
      <c r="G524" s="4"/>
      <c r="H524" s="4"/>
    </row>
    <row r="525">
      <c r="A525" s="6"/>
      <c r="B525" s="4"/>
      <c r="C525" s="4"/>
      <c r="D525" s="4"/>
      <c r="E525" s="4"/>
      <c r="F525" s="4"/>
      <c r="G525" s="4"/>
      <c r="H525" s="4"/>
    </row>
    <row r="526">
      <c r="A526" s="6"/>
      <c r="B526" s="4"/>
      <c r="C526" s="4"/>
      <c r="D526" s="4"/>
      <c r="E526" s="4"/>
      <c r="F526" s="4"/>
      <c r="G526" s="4"/>
      <c r="H526" s="4"/>
    </row>
    <row r="527">
      <c r="A527" s="6"/>
      <c r="B527" s="4"/>
      <c r="C527" s="4"/>
      <c r="D527" s="4"/>
      <c r="E527" s="4"/>
      <c r="F527" s="4"/>
      <c r="G527" s="4"/>
      <c r="H527" s="4"/>
    </row>
    <row r="528">
      <c r="A528" s="6"/>
      <c r="B528" s="4"/>
      <c r="C528" s="4"/>
      <c r="D528" s="4"/>
      <c r="E528" s="4"/>
      <c r="F528" s="4"/>
      <c r="G528" s="4"/>
      <c r="H528" s="4"/>
    </row>
    <row r="529">
      <c r="A529" s="6"/>
      <c r="B529" s="4"/>
      <c r="C529" s="4"/>
      <c r="D529" s="4"/>
      <c r="E529" s="4"/>
      <c r="F529" s="4"/>
      <c r="G529" s="4"/>
      <c r="H529" s="4"/>
    </row>
    <row r="530">
      <c r="A530" s="6"/>
      <c r="B530" s="4"/>
      <c r="C530" s="4"/>
      <c r="D530" s="4"/>
      <c r="E530" s="4"/>
      <c r="F530" s="4"/>
      <c r="G530" s="4"/>
      <c r="H530" s="4"/>
    </row>
    <row r="531">
      <c r="A531" s="6"/>
      <c r="B531" s="4"/>
      <c r="C531" s="4"/>
      <c r="D531" s="4"/>
      <c r="E531" s="4"/>
      <c r="F531" s="4"/>
      <c r="G531" s="4"/>
      <c r="H531" s="4"/>
    </row>
    <row r="532">
      <c r="A532" s="6"/>
      <c r="B532" s="4"/>
      <c r="C532" s="4"/>
      <c r="D532" s="4"/>
      <c r="E532" s="4"/>
      <c r="F532" s="4"/>
      <c r="G532" s="4"/>
      <c r="H532" s="4"/>
    </row>
    <row r="533">
      <c r="A533" s="6"/>
      <c r="B533" s="4"/>
      <c r="C533" s="4"/>
      <c r="D533" s="4"/>
      <c r="E533" s="4"/>
      <c r="F533" s="4"/>
      <c r="G533" s="4"/>
      <c r="H533" s="4"/>
    </row>
    <row r="534">
      <c r="A534" s="6"/>
      <c r="B534" s="4"/>
      <c r="C534" s="4"/>
      <c r="D534" s="4"/>
      <c r="E534" s="4"/>
      <c r="F534" s="4"/>
      <c r="G534" s="4"/>
      <c r="H534" s="4"/>
    </row>
    <row r="535">
      <c r="A535" s="6"/>
      <c r="B535" s="4"/>
      <c r="C535" s="4"/>
      <c r="D535" s="4"/>
      <c r="E535" s="4"/>
      <c r="F535" s="4"/>
      <c r="G535" s="4"/>
      <c r="H535" s="4"/>
    </row>
    <row r="536">
      <c r="A536" s="6"/>
      <c r="B536" s="4"/>
      <c r="C536" s="4"/>
      <c r="D536" s="4"/>
      <c r="E536" s="4"/>
      <c r="F536" s="4"/>
      <c r="G536" s="4"/>
      <c r="H536" s="4"/>
    </row>
    <row r="537">
      <c r="A537" s="6"/>
      <c r="B537" s="4"/>
      <c r="C537" s="4"/>
      <c r="D537" s="4"/>
      <c r="E537" s="4"/>
      <c r="F537" s="4"/>
      <c r="G537" s="4"/>
      <c r="H537" s="4"/>
    </row>
    <row r="538">
      <c r="A538" s="6"/>
      <c r="B538" s="4"/>
      <c r="C538" s="4"/>
      <c r="D538" s="4"/>
      <c r="E538" s="4"/>
      <c r="F538" s="4"/>
      <c r="G538" s="4"/>
      <c r="H538" s="4"/>
    </row>
    <row r="539">
      <c r="A539" s="6"/>
      <c r="B539" s="4"/>
      <c r="C539" s="4"/>
      <c r="D539" s="4"/>
      <c r="E539" s="4"/>
      <c r="F539" s="4"/>
      <c r="G539" s="4"/>
      <c r="H539" s="4"/>
    </row>
    <row r="540">
      <c r="A540" s="6"/>
      <c r="B540" s="4"/>
      <c r="C540" s="4"/>
      <c r="D540" s="4"/>
      <c r="E540" s="4"/>
      <c r="F540" s="4"/>
      <c r="G540" s="4"/>
      <c r="H540" s="4"/>
    </row>
    <row r="541">
      <c r="A541" s="6"/>
      <c r="B541" s="4"/>
      <c r="C541" s="4"/>
      <c r="D541" s="4"/>
      <c r="E541" s="4"/>
      <c r="F541" s="4"/>
      <c r="G541" s="4"/>
      <c r="H541" s="4"/>
    </row>
    <row r="542">
      <c r="A542" s="6"/>
      <c r="B542" s="4"/>
      <c r="C542" s="4"/>
      <c r="D542" s="4"/>
      <c r="E542" s="4"/>
      <c r="F542" s="4"/>
      <c r="G542" s="4"/>
      <c r="H542" s="4"/>
    </row>
    <row r="543">
      <c r="A543" s="6"/>
      <c r="B543" s="4"/>
      <c r="C543" s="4"/>
      <c r="D543" s="4"/>
      <c r="E543" s="4"/>
      <c r="F543" s="4"/>
      <c r="G543" s="4"/>
      <c r="H543" s="4"/>
    </row>
    <row r="544">
      <c r="A544" s="6"/>
      <c r="B544" s="4"/>
      <c r="C544" s="4"/>
      <c r="D544" s="4"/>
      <c r="E544" s="4"/>
      <c r="F544" s="4"/>
      <c r="G544" s="4"/>
      <c r="H544" s="4"/>
    </row>
    <row r="545">
      <c r="A545" s="6"/>
      <c r="B545" s="4"/>
      <c r="C545" s="4"/>
      <c r="D545" s="4"/>
      <c r="E545" s="4"/>
      <c r="F545" s="4"/>
      <c r="G545" s="4"/>
      <c r="H545" s="4"/>
    </row>
    <row r="546">
      <c r="A546" s="6"/>
      <c r="B546" s="4"/>
      <c r="C546" s="4"/>
      <c r="D546" s="4"/>
      <c r="E546" s="4"/>
      <c r="F546" s="4"/>
      <c r="G546" s="4"/>
      <c r="H546" s="4"/>
    </row>
    <row r="547">
      <c r="A547" s="6"/>
      <c r="B547" s="4"/>
      <c r="C547" s="4"/>
      <c r="D547" s="4"/>
      <c r="E547" s="4"/>
      <c r="F547" s="4"/>
      <c r="G547" s="4"/>
      <c r="H547" s="4"/>
    </row>
    <row r="548">
      <c r="A548" s="6"/>
      <c r="B548" s="4"/>
      <c r="C548" s="4"/>
      <c r="D548" s="4"/>
      <c r="E548" s="4"/>
      <c r="F548" s="4"/>
      <c r="G548" s="4"/>
      <c r="H548" s="4"/>
    </row>
    <row r="549">
      <c r="A549" s="6"/>
      <c r="B549" s="4"/>
      <c r="C549" s="4"/>
      <c r="D549" s="4"/>
      <c r="E549" s="4"/>
      <c r="F549" s="4"/>
      <c r="G549" s="4"/>
      <c r="H549" s="4"/>
    </row>
    <row r="550">
      <c r="A550" s="6"/>
      <c r="B550" s="4"/>
      <c r="C550" s="4"/>
      <c r="D550" s="4"/>
      <c r="E550" s="4"/>
      <c r="F550" s="4"/>
      <c r="G550" s="4"/>
      <c r="H550" s="4"/>
    </row>
    <row r="551">
      <c r="A551" s="6"/>
      <c r="B551" s="4"/>
      <c r="C551" s="4"/>
      <c r="D551" s="4"/>
      <c r="E551" s="4"/>
      <c r="F551" s="4"/>
      <c r="G551" s="4"/>
      <c r="H551" s="4"/>
    </row>
    <row r="552">
      <c r="A552" s="6"/>
      <c r="B552" s="4"/>
      <c r="C552" s="4"/>
      <c r="D552" s="4"/>
      <c r="E552" s="4"/>
      <c r="F552" s="4"/>
      <c r="G552" s="4"/>
      <c r="H552" s="4"/>
    </row>
    <row r="553">
      <c r="A553" s="6"/>
      <c r="B553" s="4"/>
      <c r="C553" s="4"/>
      <c r="D553" s="4"/>
      <c r="E553" s="4"/>
      <c r="F553" s="4"/>
      <c r="G553" s="4"/>
      <c r="H553" s="4"/>
    </row>
    <row r="554">
      <c r="A554" s="6"/>
      <c r="B554" s="4"/>
      <c r="C554" s="4"/>
      <c r="D554" s="4"/>
      <c r="E554" s="4"/>
      <c r="F554" s="4"/>
      <c r="G554" s="4"/>
      <c r="H554" s="4"/>
    </row>
    <row r="555">
      <c r="A555" s="6"/>
      <c r="B555" s="4"/>
      <c r="C555" s="4"/>
      <c r="D555" s="4"/>
      <c r="E555" s="4"/>
      <c r="F555" s="4"/>
      <c r="G555" s="4"/>
      <c r="H555" s="4"/>
    </row>
    <row r="556">
      <c r="A556" s="6"/>
      <c r="B556" s="4"/>
      <c r="C556" s="4"/>
      <c r="D556" s="4"/>
      <c r="E556" s="4"/>
      <c r="F556" s="4"/>
      <c r="G556" s="4"/>
      <c r="H556" s="4"/>
    </row>
    <row r="557">
      <c r="A557" s="6"/>
      <c r="B557" s="4"/>
      <c r="C557" s="4"/>
      <c r="D557" s="4"/>
      <c r="E557" s="4"/>
      <c r="F557" s="4"/>
      <c r="G557" s="4"/>
      <c r="H557" s="4"/>
    </row>
    <row r="558">
      <c r="A558" s="6"/>
      <c r="B558" s="4"/>
      <c r="C558" s="4"/>
      <c r="D558" s="4"/>
      <c r="E558" s="4"/>
      <c r="F558" s="4"/>
      <c r="G558" s="4"/>
      <c r="H558" s="4"/>
    </row>
    <row r="559">
      <c r="A559" s="6"/>
      <c r="B559" s="4"/>
      <c r="C559" s="4"/>
      <c r="D559" s="4"/>
      <c r="E559" s="4"/>
      <c r="F559" s="4"/>
      <c r="G559" s="4"/>
      <c r="H559" s="4"/>
    </row>
    <row r="560">
      <c r="A560" s="6"/>
      <c r="B560" s="4"/>
      <c r="C560" s="4"/>
      <c r="D560" s="4"/>
      <c r="E560" s="4"/>
      <c r="F560" s="4"/>
      <c r="G560" s="4"/>
      <c r="H560" s="4"/>
    </row>
    <row r="561">
      <c r="A561" s="6"/>
      <c r="B561" s="4"/>
      <c r="C561" s="4"/>
      <c r="D561" s="4"/>
      <c r="E561" s="4"/>
      <c r="F561" s="4"/>
      <c r="G561" s="4"/>
      <c r="H561" s="4"/>
    </row>
    <row r="562">
      <c r="A562" s="6"/>
      <c r="B562" s="4"/>
      <c r="C562" s="4"/>
      <c r="D562" s="4"/>
      <c r="E562" s="4"/>
      <c r="F562" s="4"/>
      <c r="G562" s="4"/>
      <c r="H562" s="4"/>
    </row>
    <row r="563">
      <c r="A563" s="6"/>
      <c r="B563" s="4"/>
      <c r="C563" s="4"/>
      <c r="D563" s="4"/>
      <c r="E563" s="4"/>
      <c r="F563" s="4"/>
      <c r="G563" s="4"/>
      <c r="H563" s="4"/>
    </row>
    <row r="564">
      <c r="A564" s="6"/>
      <c r="B564" s="4"/>
      <c r="C564" s="4"/>
      <c r="D564" s="4"/>
      <c r="E564" s="4"/>
      <c r="F564" s="4"/>
      <c r="G564" s="4"/>
      <c r="H564" s="4"/>
    </row>
    <row r="565">
      <c r="A565" s="6"/>
      <c r="B565" s="4"/>
      <c r="C565" s="4"/>
      <c r="D565" s="4"/>
      <c r="E565" s="4"/>
      <c r="F565" s="4"/>
      <c r="G565" s="4"/>
      <c r="H565" s="4"/>
    </row>
    <row r="566">
      <c r="A566" s="6"/>
      <c r="B566" s="4"/>
      <c r="C566" s="4"/>
      <c r="D566" s="4"/>
      <c r="E566" s="4"/>
      <c r="F566" s="4"/>
      <c r="G566" s="4"/>
      <c r="H566" s="4"/>
    </row>
    <row r="567">
      <c r="A567" s="6"/>
      <c r="B567" s="4"/>
      <c r="C567" s="4"/>
      <c r="D567" s="4"/>
      <c r="E567" s="4"/>
      <c r="F567" s="4"/>
      <c r="G567" s="4"/>
      <c r="H567" s="4"/>
    </row>
    <row r="568">
      <c r="A568" s="6"/>
      <c r="B568" s="4"/>
      <c r="C568" s="4"/>
      <c r="D568" s="4"/>
      <c r="E568" s="4"/>
      <c r="F568" s="4"/>
      <c r="G568" s="4"/>
      <c r="H568" s="4"/>
    </row>
    <row r="569">
      <c r="A569" s="6"/>
      <c r="B569" s="4"/>
      <c r="C569" s="4"/>
      <c r="D569" s="4"/>
      <c r="E569" s="4"/>
      <c r="F569" s="4"/>
      <c r="G569" s="4"/>
      <c r="H569" s="4"/>
    </row>
    <row r="570">
      <c r="A570" s="6"/>
      <c r="B570" s="4"/>
      <c r="C570" s="4"/>
      <c r="D570" s="4"/>
      <c r="E570" s="4"/>
      <c r="F570" s="4"/>
      <c r="G570" s="4"/>
      <c r="H570" s="4"/>
    </row>
    <row r="571">
      <c r="A571" s="6"/>
      <c r="B571" s="4"/>
      <c r="C571" s="4"/>
      <c r="D571" s="4"/>
      <c r="E571" s="4"/>
      <c r="F571" s="4"/>
      <c r="G571" s="4"/>
      <c r="H571" s="4"/>
    </row>
    <row r="572">
      <c r="A572" s="6"/>
      <c r="B572" s="4"/>
      <c r="C572" s="4"/>
      <c r="D572" s="4"/>
      <c r="E572" s="4"/>
      <c r="F572" s="4"/>
      <c r="G572" s="4"/>
      <c r="H572" s="4"/>
    </row>
    <row r="573">
      <c r="A573" s="6"/>
      <c r="B573" s="4"/>
      <c r="C573" s="4"/>
      <c r="D573" s="4"/>
      <c r="E573" s="4"/>
      <c r="F573" s="4"/>
      <c r="G573" s="4"/>
      <c r="H573" s="4"/>
    </row>
    <row r="574">
      <c r="A574" s="6"/>
      <c r="B574" s="4"/>
      <c r="C574" s="4"/>
      <c r="D574" s="4"/>
      <c r="E574" s="4"/>
      <c r="F574" s="4"/>
      <c r="G574" s="4"/>
      <c r="H574" s="4"/>
    </row>
    <row r="575">
      <c r="A575" s="6"/>
      <c r="B575" s="4"/>
      <c r="C575" s="4"/>
      <c r="D575" s="4"/>
      <c r="E575" s="4"/>
      <c r="F575" s="4"/>
      <c r="G575" s="4"/>
      <c r="H575" s="4"/>
    </row>
    <row r="576">
      <c r="A576" s="6"/>
      <c r="B576" s="4"/>
      <c r="C576" s="4"/>
      <c r="D576" s="4"/>
      <c r="E576" s="4"/>
      <c r="F576" s="4"/>
      <c r="G576" s="4"/>
      <c r="H576" s="4"/>
    </row>
    <row r="577">
      <c r="A577" s="6"/>
      <c r="B577" s="4"/>
      <c r="C577" s="4"/>
      <c r="D577" s="4"/>
      <c r="E577" s="4"/>
      <c r="F577" s="4"/>
      <c r="G577" s="4"/>
      <c r="H577" s="4"/>
    </row>
    <row r="578">
      <c r="A578" s="6"/>
      <c r="B578" s="4"/>
      <c r="C578" s="4"/>
      <c r="D578" s="4"/>
      <c r="E578" s="4"/>
      <c r="F578" s="4"/>
      <c r="G578" s="4"/>
      <c r="H578" s="4"/>
    </row>
    <row r="579">
      <c r="A579" s="6"/>
      <c r="B579" s="4"/>
      <c r="C579" s="4"/>
      <c r="D579" s="4"/>
      <c r="E579" s="4"/>
      <c r="F579" s="4"/>
      <c r="G579" s="4"/>
      <c r="H579" s="4"/>
    </row>
    <row r="580">
      <c r="A580" s="6"/>
      <c r="B580" s="4"/>
      <c r="C580" s="4"/>
      <c r="D580" s="4"/>
      <c r="E580" s="4"/>
      <c r="F580" s="4"/>
      <c r="G580" s="4"/>
      <c r="H580" s="4"/>
    </row>
    <row r="581">
      <c r="A581" s="6"/>
      <c r="B581" s="4"/>
      <c r="C581" s="4"/>
      <c r="D581" s="4"/>
      <c r="E581" s="4"/>
      <c r="F581" s="4"/>
      <c r="G581" s="4"/>
      <c r="H581" s="4"/>
    </row>
    <row r="582">
      <c r="A582" s="6"/>
      <c r="B582" s="4"/>
      <c r="C582" s="4"/>
      <c r="D582" s="4"/>
      <c r="E582" s="4"/>
      <c r="F582" s="4"/>
      <c r="G582" s="4"/>
      <c r="H582" s="4"/>
    </row>
    <row r="583">
      <c r="A583" s="6"/>
      <c r="B583" s="4"/>
      <c r="C583" s="4"/>
      <c r="D583" s="4"/>
      <c r="E583" s="4"/>
      <c r="F583" s="4"/>
      <c r="G583" s="4"/>
      <c r="H583" s="4"/>
    </row>
    <row r="584">
      <c r="A584" s="6"/>
      <c r="B584" s="4"/>
      <c r="C584" s="4"/>
      <c r="D584" s="4"/>
      <c r="E584" s="4"/>
      <c r="F584" s="4"/>
      <c r="G584" s="4"/>
      <c r="H584" s="4"/>
    </row>
    <row r="585">
      <c r="A585" s="6"/>
      <c r="B585" s="4"/>
      <c r="C585" s="4"/>
      <c r="D585" s="4"/>
      <c r="E585" s="4"/>
      <c r="F585" s="4"/>
      <c r="G585" s="4"/>
      <c r="H585" s="4"/>
    </row>
    <row r="586">
      <c r="A586" s="6"/>
      <c r="B586" s="4"/>
      <c r="C586" s="4"/>
      <c r="D586" s="4"/>
      <c r="E586" s="4"/>
      <c r="F586" s="4"/>
      <c r="G586" s="4"/>
      <c r="H586" s="4"/>
    </row>
    <row r="587">
      <c r="A587" s="6"/>
      <c r="B587" s="4"/>
      <c r="C587" s="4"/>
      <c r="D587" s="4"/>
      <c r="E587" s="4"/>
      <c r="F587" s="4"/>
      <c r="G587" s="4"/>
      <c r="H587" s="4"/>
    </row>
    <row r="588">
      <c r="A588" s="6"/>
      <c r="B588" s="4"/>
      <c r="C588" s="4"/>
      <c r="D588" s="4"/>
      <c r="E588" s="4"/>
      <c r="F588" s="4"/>
      <c r="G588" s="4"/>
      <c r="H588" s="4"/>
    </row>
    <row r="589">
      <c r="A589" s="6"/>
      <c r="B589" s="4"/>
      <c r="C589" s="4"/>
      <c r="D589" s="4"/>
      <c r="E589" s="4"/>
      <c r="F589" s="4"/>
      <c r="G589" s="4"/>
      <c r="H589" s="4"/>
    </row>
    <row r="590">
      <c r="A590" s="6"/>
      <c r="B590" s="4"/>
      <c r="C590" s="4"/>
      <c r="D590" s="4"/>
      <c r="E590" s="4"/>
      <c r="F590" s="4"/>
      <c r="G590" s="4"/>
      <c r="H590" s="4"/>
    </row>
    <row r="591">
      <c r="A591" s="6"/>
      <c r="B591" s="4"/>
      <c r="C591" s="4"/>
      <c r="D591" s="4"/>
      <c r="E591" s="4"/>
      <c r="F591" s="4"/>
      <c r="G591" s="4"/>
      <c r="H591" s="4"/>
    </row>
    <row r="592">
      <c r="A592" s="6"/>
      <c r="B592" s="4"/>
      <c r="C592" s="4"/>
      <c r="D592" s="4"/>
      <c r="E592" s="4"/>
      <c r="F592" s="4"/>
      <c r="G592" s="4"/>
      <c r="H592" s="4"/>
    </row>
    <row r="593">
      <c r="A593" s="6"/>
      <c r="B593" s="4"/>
      <c r="C593" s="4"/>
      <c r="D593" s="4"/>
      <c r="E593" s="4"/>
      <c r="F593" s="4"/>
      <c r="G593" s="4"/>
      <c r="H593" s="4"/>
    </row>
    <row r="594">
      <c r="A594" s="6"/>
      <c r="B594" s="4"/>
      <c r="C594" s="4"/>
      <c r="D594" s="4"/>
      <c r="E594" s="4"/>
      <c r="F594" s="4"/>
      <c r="G594" s="4"/>
      <c r="H594" s="4"/>
    </row>
    <row r="595">
      <c r="A595" s="6"/>
      <c r="B595" s="4"/>
      <c r="C595" s="4"/>
      <c r="D595" s="4"/>
      <c r="E595" s="4"/>
      <c r="F595" s="4"/>
      <c r="G595" s="4"/>
      <c r="H595" s="4"/>
    </row>
    <row r="596">
      <c r="A596" s="6"/>
      <c r="B596" s="4"/>
      <c r="C596" s="4"/>
      <c r="D596" s="4"/>
      <c r="E596" s="4"/>
      <c r="F596" s="4"/>
      <c r="G596" s="4"/>
      <c r="H596" s="4"/>
    </row>
    <row r="597">
      <c r="A597" s="6"/>
      <c r="B597" s="4"/>
      <c r="C597" s="4"/>
      <c r="D597" s="4"/>
      <c r="E597" s="4"/>
      <c r="F597" s="4"/>
      <c r="G597" s="4"/>
      <c r="H597" s="4"/>
    </row>
    <row r="598">
      <c r="A598" s="6"/>
      <c r="B598" s="4"/>
      <c r="C598" s="4"/>
      <c r="D598" s="4"/>
      <c r="E598" s="4"/>
      <c r="F598" s="4"/>
      <c r="G598" s="4"/>
      <c r="H598" s="4"/>
    </row>
    <row r="599">
      <c r="A599" s="6"/>
      <c r="B599" s="4"/>
      <c r="C599" s="4"/>
      <c r="D599" s="4"/>
      <c r="E599" s="4"/>
      <c r="F599" s="4"/>
      <c r="G599" s="4"/>
      <c r="H599" s="4"/>
    </row>
    <row r="600">
      <c r="A600" s="6"/>
      <c r="B600" s="4"/>
      <c r="C600" s="4"/>
      <c r="D600" s="4"/>
      <c r="E600" s="4"/>
      <c r="F600" s="4"/>
      <c r="G600" s="4"/>
      <c r="H600" s="4"/>
    </row>
    <row r="601">
      <c r="A601" s="6"/>
      <c r="B601" s="4"/>
      <c r="C601" s="4"/>
      <c r="D601" s="4"/>
      <c r="E601" s="4"/>
      <c r="F601" s="4"/>
      <c r="G601" s="4"/>
      <c r="H601" s="4"/>
    </row>
    <row r="602">
      <c r="A602" s="6"/>
      <c r="B602" s="4"/>
      <c r="C602" s="4"/>
      <c r="D602" s="4"/>
      <c r="E602" s="4"/>
      <c r="F602" s="4"/>
      <c r="G602" s="4"/>
      <c r="H602" s="4"/>
    </row>
    <row r="603">
      <c r="A603" s="6"/>
      <c r="B603" s="4"/>
      <c r="C603" s="4"/>
      <c r="D603" s="4"/>
      <c r="E603" s="4"/>
      <c r="F603" s="4"/>
      <c r="G603" s="4"/>
      <c r="H603" s="4"/>
    </row>
    <row r="604">
      <c r="A604" s="6"/>
      <c r="B604" s="4"/>
      <c r="C604" s="4"/>
      <c r="D604" s="4"/>
      <c r="E604" s="4"/>
      <c r="F604" s="4"/>
      <c r="G604" s="4"/>
      <c r="H604" s="4"/>
    </row>
    <row r="605">
      <c r="A605" s="6"/>
      <c r="B605" s="4"/>
      <c r="C605" s="4"/>
      <c r="D605" s="4"/>
      <c r="E605" s="4"/>
      <c r="F605" s="4"/>
      <c r="G605" s="4"/>
      <c r="H605" s="4"/>
    </row>
    <row r="606">
      <c r="A606" s="6"/>
      <c r="B606" s="4"/>
      <c r="C606" s="4"/>
      <c r="D606" s="4"/>
      <c r="E606" s="4"/>
      <c r="F606" s="4"/>
      <c r="G606" s="4"/>
      <c r="H606" s="4"/>
    </row>
    <row r="607">
      <c r="A607" s="6"/>
      <c r="B607" s="4"/>
      <c r="C607" s="4"/>
      <c r="D607" s="4"/>
      <c r="E607" s="4"/>
      <c r="F607" s="4"/>
      <c r="G607" s="4"/>
      <c r="H607" s="4"/>
    </row>
    <row r="608">
      <c r="A608" s="6"/>
      <c r="B608" s="4"/>
      <c r="C608" s="4"/>
      <c r="D608" s="4"/>
      <c r="E608" s="4"/>
      <c r="F608" s="4"/>
      <c r="G608" s="4"/>
      <c r="H608" s="4"/>
    </row>
    <row r="609">
      <c r="A609" s="6"/>
      <c r="B609" s="4"/>
      <c r="C609" s="4"/>
      <c r="D609" s="4"/>
      <c r="E609" s="4"/>
      <c r="F609" s="4"/>
      <c r="G609" s="4"/>
      <c r="H609" s="4"/>
    </row>
    <row r="610">
      <c r="A610" s="6"/>
      <c r="B610" s="4"/>
      <c r="C610" s="4"/>
      <c r="D610" s="4"/>
      <c r="E610" s="4"/>
      <c r="F610" s="4"/>
      <c r="G610" s="4"/>
      <c r="H610" s="4"/>
    </row>
    <row r="611">
      <c r="A611" s="6"/>
      <c r="B611" s="4"/>
      <c r="C611" s="4"/>
      <c r="D611" s="4"/>
      <c r="E611" s="4"/>
      <c r="F611" s="4"/>
      <c r="G611" s="4"/>
      <c r="H611" s="4"/>
    </row>
    <row r="612">
      <c r="A612" s="6"/>
      <c r="B612" s="4"/>
      <c r="C612" s="4"/>
      <c r="D612" s="4"/>
      <c r="E612" s="4"/>
      <c r="F612" s="4"/>
      <c r="G612" s="4"/>
      <c r="H612" s="4"/>
    </row>
    <row r="613">
      <c r="A613" s="6"/>
      <c r="B613" s="4"/>
      <c r="C613" s="4"/>
      <c r="D613" s="4"/>
      <c r="E613" s="4"/>
      <c r="F613" s="4"/>
      <c r="G613" s="4"/>
      <c r="H613" s="4"/>
    </row>
    <row r="614">
      <c r="A614" s="6"/>
      <c r="B614" s="4"/>
      <c r="C614" s="4"/>
      <c r="D614" s="4"/>
      <c r="E614" s="4"/>
      <c r="F614" s="4"/>
      <c r="G614" s="4"/>
      <c r="H614" s="4"/>
    </row>
    <row r="615">
      <c r="A615" s="6"/>
      <c r="B615" s="4"/>
      <c r="C615" s="4"/>
      <c r="D615" s="4"/>
      <c r="E615" s="4"/>
      <c r="F615" s="4"/>
      <c r="G615" s="4"/>
      <c r="H615" s="4"/>
    </row>
    <row r="616">
      <c r="A616" s="6"/>
      <c r="B616" s="4"/>
      <c r="C616" s="4"/>
      <c r="D616" s="4"/>
      <c r="E616" s="4"/>
      <c r="F616" s="4"/>
      <c r="G616" s="4"/>
      <c r="H616" s="4"/>
    </row>
    <row r="617">
      <c r="A617" s="6"/>
      <c r="B617" s="4"/>
      <c r="C617" s="4"/>
      <c r="D617" s="4"/>
      <c r="E617" s="4"/>
      <c r="F617" s="4"/>
      <c r="G617" s="4"/>
      <c r="H617" s="4"/>
    </row>
    <row r="618">
      <c r="A618" s="6"/>
      <c r="B618" s="4"/>
      <c r="C618" s="4"/>
      <c r="D618" s="4"/>
      <c r="E618" s="4"/>
      <c r="F618" s="4"/>
      <c r="G618" s="4"/>
      <c r="H618" s="4"/>
    </row>
    <row r="619">
      <c r="A619" s="6"/>
      <c r="B619" s="4"/>
      <c r="C619" s="4"/>
      <c r="D619" s="4"/>
      <c r="E619" s="4"/>
      <c r="F619" s="4"/>
      <c r="G619" s="4"/>
      <c r="H619" s="4"/>
    </row>
    <row r="620">
      <c r="A620" s="6"/>
      <c r="B620" s="4"/>
      <c r="C620" s="4"/>
      <c r="D620" s="4"/>
      <c r="E620" s="4"/>
      <c r="F620" s="4"/>
      <c r="G620" s="4"/>
      <c r="H620" s="4"/>
    </row>
    <row r="621">
      <c r="A621" s="6"/>
      <c r="B621" s="4"/>
      <c r="C621" s="4"/>
      <c r="D621" s="4"/>
      <c r="E621" s="4"/>
      <c r="F621" s="4"/>
      <c r="G621" s="4"/>
      <c r="H621" s="4"/>
    </row>
    <row r="622">
      <c r="A622" s="6"/>
      <c r="B622" s="4"/>
      <c r="C622" s="4"/>
      <c r="D622" s="4"/>
      <c r="E622" s="4"/>
      <c r="F622" s="4"/>
      <c r="G622" s="4"/>
      <c r="H622" s="4"/>
    </row>
    <row r="623">
      <c r="A623" s="6"/>
      <c r="B623" s="4"/>
      <c r="C623" s="4"/>
      <c r="D623" s="4"/>
      <c r="E623" s="4"/>
      <c r="F623" s="4"/>
      <c r="G623" s="4"/>
      <c r="H623" s="4"/>
    </row>
    <row r="624">
      <c r="A624" s="6"/>
      <c r="B624" s="4"/>
      <c r="C624" s="4"/>
      <c r="D624" s="4"/>
      <c r="E624" s="4"/>
      <c r="F624" s="4"/>
      <c r="G624" s="4"/>
      <c r="H624" s="4"/>
    </row>
    <row r="625">
      <c r="A625" s="6"/>
      <c r="B625" s="4"/>
      <c r="C625" s="4"/>
      <c r="D625" s="4"/>
      <c r="E625" s="4"/>
      <c r="F625" s="4"/>
      <c r="G625" s="4"/>
      <c r="H625" s="4"/>
    </row>
    <row r="626">
      <c r="A626" s="6"/>
      <c r="B626" s="4"/>
      <c r="C626" s="4"/>
      <c r="D626" s="4"/>
      <c r="E626" s="4"/>
      <c r="F626" s="4"/>
      <c r="G626" s="4"/>
      <c r="H626" s="4"/>
    </row>
    <row r="627">
      <c r="A627" s="6"/>
      <c r="B627" s="4"/>
      <c r="C627" s="4"/>
      <c r="D627" s="4"/>
      <c r="E627" s="4"/>
      <c r="F627" s="4"/>
      <c r="G627" s="4"/>
      <c r="H627" s="4"/>
    </row>
    <row r="628">
      <c r="A628" s="6"/>
      <c r="B628" s="4"/>
      <c r="C628" s="4"/>
      <c r="D628" s="4"/>
      <c r="E628" s="4"/>
      <c r="F628" s="4"/>
      <c r="G628" s="4"/>
      <c r="H628" s="4"/>
    </row>
    <row r="629">
      <c r="A629" s="6"/>
      <c r="B629" s="4"/>
      <c r="C629" s="4"/>
      <c r="D629" s="4"/>
      <c r="E629" s="4"/>
      <c r="F629" s="4"/>
      <c r="G629" s="4"/>
      <c r="H629" s="4"/>
    </row>
    <row r="630">
      <c r="A630" s="6"/>
      <c r="B630" s="4"/>
      <c r="C630" s="4"/>
      <c r="D630" s="4"/>
      <c r="E630" s="4"/>
      <c r="F630" s="4"/>
      <c r="G630" s="4"/>
      <c r="H630" s="4"/>
    </row>
    <row r="631">
      <c r="A631" s="6"/>
      <c r="B631" s="4"/>
      <c r="C631" s="4"/>
      <c r="D631" s="4"/>
      <c r="E631" s="4"/>
      <c r="F631" s="4"/>
      <c r="G631" s="4"/>
      <c r="H631" s="4"/>
    </row>
    <row r="632">
      <c r="A632" s="6"/>
      <c r="B632" s="4"/>
      <c r="C632" s="4"/>
      <c r="D632" s="4"/>
      <c r="E632" s="4"/>
      <c r="F632" s="4"/>
      <c r="G632" s="4"/>
      <c r="H632" s="4"/>
    </row>
    <row r="633">
      <c r="A633" s="6"/>
      <c r="B633" s="4"/>
      <c r="C633" s="4"/>
      <c r="D633" s="4"/>
      <c r="E633" s="4"/>
      <c r="F633" s="4"/>
      <c r="G633" s="4"/>
      <c r="H633" s="4"/>
    </row>
    <row r="634">
      <c r="A634" s="6"/>
      <c r="B634" s="4"/>
      <c r="C634" s="4"/>
      <c r="D634" s="4"/>
      <c r="E634" s="4"/>
      <c r="F634" s="4"/>
      <c r="G634" s="4"/>
      <c r="H634" s="4"/>
    </row>
    <row r="635">
      <c r="A635" s="6"/>
      <c r="B635" s="4"/>
      <c r="C635" s="4"/>
      <c r="D635" s="4"/>
      <c r="E635" s="4"/>
      <c r="F635" s="4"/>
      <c r="G635" s="4"/>
      <c r="H635" s="4"/>
    </row>
    <row r="636">
      <c r="A636" s="6"/>
      <c r="B636" s="4"/>
      <c r="C636" s="4"/>
      <c r="D636" s="4"/>
      <c r="E636" s="4"/>
      <c r="F636" s="4"/>
      <c r="G636" s="4"/>
      <c r="H636" s="4"/>
    </row>
    <row r="637">
      <c r="A637" s="6"/>
      <c r="B637" s="4"/>
      <c r="C637" s="4"/>
      <c r="D637" s="4"/>
      <c r="E637" s="4"/>
      <c r="F637" s="4"/>
      <c r="G637" s="4"/>
      <c r="H637" s="4"/>
    </row>
    <row r="638">
      <c r="A638" s="6"/>
      <c r="B638" s="4"/>
      <c r="C638" s="4"/>
      <c r="D638" s="4"/>
      <c r="E638" s="4"/>
      <c r="F638" s="4"/>
      <c r="G638" s="4"/>
      <c r="H638" s="4"/>
    </row>
    <row r="639">
      <c r="A639" s="6"/>
      <c r="B639" s="4"/>
      <c r="C639" s="4"/>
      <c r="D639" s="4"/>
      <c r="E639" s="4"/>
      <c r="F639" s="4"/>
      <c r="G639" s="4"/>
      <c r="H639" s="4"/>
    </row>
    <row r="640">
      <c r="A640" s="6"/>
      <c r="B640" s="4"/>
      <c r="C640" s="4"/>
      <c r="D640" s="4"/>
      <c r="E640" s="4"/>
      <c r="F640" s="4"/>
      <c r="G640" s="4"/>
      <c r="H640" s="4"/>
    </row>
    <row r="641">
      <c r="A641" s="6"/>
      <c r="B641" s="4"/>
      <c r="C641" s="4"/>
      <c r="D641" s="4"/>
      <c r="E641" s="4"/>
      <c r="F641" s="4"/>
      <c r="G641" s="4"/>
      <c r="H641" s="4"/>
    </row>
    <row r="642">
      <c r="A642" s="6"/>
      <c r="B642" s="4"/>
      <c r="C642" s="4"/>
      <c r="D642" s="4"/>
      <c r="E642" s="4"/>
      <c r="F642" s="4"/>
      <c r="G642" s="4"/>
      <c r="H642" s="4"/>
    </row>
    <row r="643">
      <c r="A643" s="6"/>
      <c r="B643" s="4"/>
      <c r="C643" s="4"/>
      <c r="D643" s="4"/>
      <c r="E643" s="4"/>
      <c r="F643" s="4"/>
      <c r="G643" s="4"/>
      <c r="H643" s="4"/>
    </row>
    <row r="644">
      <c r="A644" s="6"/>
      <c r="B644" s="4"/>
      <c r="C644" s="4"/>
      <c r="D644" s="4"/>
      <c r="E644" s="4"/>
      <c r="F644" s="4"/>
      <c r="G644" s="4"/>
      <c r="H644" s="4"/>
    </row>
    <row r="645">
      <c r="A645" s="6"/>
      <c r="B645" s="4"/>
      <c r="C645" s="4"/>
      <c r="D645" s="4"/>
      <c r="E645" s="4"/>
      <c r="F645" s="4"/>
      <c r="G645" s="4"/>
      <c r="H645" s="4"/>
    </row>
    <row r="646">
      <c r="A646" s="6"/>
      <c r="B646" s="4"/>
      <c r="C646" s="4"/>
      <c r="D646" s="4"/>
      <c r="E646" s="4"/>
      <c r="F646" s="4"/>
      <c r="G646" s="4"/>
      <c r="H646" s="4"/>
    </row>
    <row r="647">
      <c r="A647" s="6"/>
      <c r="B647" s="4"/>
      <c r="C647" s="4"/>
      <c r="D647" s="4"/>
      <c r="E647" s="4"/>
      <c r="F647" s="4"/>
      <c r="G647" s="4"/>
      <c r="H647" s="4"/>
    </row>
    <row r="648">
      <c r="A648" s="6"/>
      <c r="B648" s="4"/>
      <c r="C648" s="4"/>
      <c r="D648" s="4"/>
      <c r="E648" s="4"/>
      <c r="F648" s="4"/>
      <c r="G648" s="4"/>
      <c r="H648" s="4"/>
    </row>
    <row r="649">
      <c r="A649" s="6"/>
      <c r="B649" s="4"/>
      <c r="C649" s="4"/>
      <c r="D649" s="4"/>
      <c r="E649" s="4"/>
      <c r="F649" s="4"/>
      <c r="G649" s="4"/>
      <c r="H649" s="4"/>
    </row>
    <row r="650">
      <c r="A650" s="6"/>
      <c r="B650" s="4"/>
      <c r="C650" s="4"/>
      <c r="D650" s="4"/>
      <c r="E650" s="4"/>
      <c r="F650" s="4"/>
      <c r="G650" s="4"/>
      <c r="H650" s="4"/>
    </row>
    <row r="651">
      <c r="A651" s="6"/>
      <c r="B651" s="4"/>
      <c r="C651" s="4"/>
      <c r="D651" s="4"/>
      <c r="E651" s="4"/>
      <c r="F651" s="4"/>
      <c r="G651" s="4"/>
      <c r="H651" s="4"/>
    </row>
    <row r="652">
      <c r="A652" s="6"/>
      <c r="B652" s="4"/>
      <c r="C652" s="4"/>
      <c r="D652" s="4"/>
      <c r="E652" s="4"/>
      <c r="F652" s="4"/>
      <c r="G652" s="4"/>
      <c r="H652" s="4"/>
    </row>
    <row r="653">
      <c r="A653" s="6"/>
      <c r="B653" s="4"/>
      <c r="C653" s="4"/>
      <c r="D653" s="4"/>
      <c r="E653" s="4"/>
      <c r="F653" s="4"/>
      <c r="G653" s="4"/>
      <c r="H653" s="4"/>
    </row>
    <row r="654">
      <c r="A654" s="6"/>
      <c r="B654" s="4"/>
      <c r="C654" s="4"/>
      <c r="D654" s="4"/>
      <c r="E654" s="4"/>
      <c r="F654" s="4"/>
      <c r="G654" s="4"/>
      <c r="H654" s="4"/>
    </row>
    <row r="655">
      <c r="A655" s="6"/>
      <c r="B655" s="4"/>
      <c r="C655" s="4"/>
      <c r="D655" s="4"/>
      <c r="E655" s="4"/>
      <c r="F655" s="4"/>
      <c r="G655" s="4"/>
      <c r="H655" s="4"/>
    </row>
    <row r="656">
      <c r="A656" s="6"/>
      <c r="B656" s="4"/>
      <c r="C656" s="4"/>
      <c r="D656" s="4"/>
      <c r="E656" s="4"/>
      <c r="F656" s="4"/>
      <c r="G656" s="4"/>
      <c r="H656" s="4"/>
    </row>
    <row r="657">
      <c r="A657" s="6"/>
      <c r="B657" s="4"/>
      <c r="C657" s="4"/>
      <c r="D657" s="4"/>
      <c r="E657" s="4"/>
      <c r="F657" s="4"/>
      <c r="G657" s="4"/>
      <c r="H657" s="4"/>
    </row>
    <row r="658">
      <c r="A658" s="6"/>
      <c r="B658" s="4"/>
      <c r="C658" s="4"/>
      <c r="D658" s="4"/>
      <c r="E658" s="4"/>
      <c r="F658" s="4"/>
      <c r="G658" s="4"/>
      <c r="H658" s="4"/>
    </row>
    <row r="659">
      <c r="A659" s="6"/>
      <c r="B659" s="4"/>
      <c r="C659" s="4"/>
      <c r="D659" s="4"/>
      <c r="E659" s="4"/>
      <c r="F659" s="4"/>
      <c r="G659" s="4"/>
      <c r="H659" s="4"/>
    </row>
    <row r="660">
      <c r="A660" s="6"/>
      <c r="B660" s="4"/>
      <c r="C660" s="4"/>
      <c r="D660" s="4"/>
      <c r="E660" s="4"/>
      <c r="F660" s="4"/>
      <c r="G660" s="4"/>
      <c r="H660" s="4"/>
    </row>
    <row r="661">
      <c r="A661" s="6"/>
      <c r="B661" s="4"/>
      <c r="C661" s="4"/>
      <c r="D661" s="4"/>
      <c r="E661" s="4"/>
      <c r="F661" s="4"/>
      <c r="G661" s="4"/>
      <c r="H661" s="4"/>
    </row>
    <row r="662">
      <c r="A662" s="6"/>
      <c r="B662" s="4"/>
      <c r="C662" s="4"/>
      <c r="D662" s="4"/>
      <c r="E662" s="4"/>
      <c r="F662" s="4"/>
      <c r="G662" s="4"/>
      <c r="H662" s="4"/>
    </row>
    <row r="663">
      <c r="A663" s="6"/>
      <c r="B663" s="4"/>
      <c r="C663" s="4"/>
      <c r="D663" s="4"/>
      <c r="E663" s="4"/>
      <c r="F663" s="4"/>
      <c r="G663" s="4"/>
      <c r="H663" s="4"/>
    </row>
    <row r="664">
      <c r="A664" s="6"/>
      <c r="B664" s="4"/>
      <c r="C664" s="4"/>
      <c r="D664" s="4"/>
      <c r="E664" s="4"/>
      <c r="F664" s="4"/>
      <c r="G664" s="4"/>
      <c r="H664" s="4"/>
    </row>
    <row r="665">
      <c r="A665" s="6"/>
      <c r="B665" s="4"/>
      <c r="C665" s="4"/>
      <c r="D665" s="4"/>
      <c r="E665" s="4"/>
      <c r="F665" s="4"/>
      <c r="G665" s="4"/>
      <c r="H665" s="4"/>
    </row>
    <row r="666">
      <c r="A666" s="6"/>
      <c r="B666" s="4"/>
      <c r="C666" s="4"/>
      <c r="D666" s="4"/>
      <c r="E666" s="4"/>
      <c r="F666" s="4"/>
      <c r="G666" s="4"/>
      <c r="H666" s="4"/>
    </row>
    <row r="667">
      <c r="A667" s="6"/>
      <c r="B667" s="4"/>
      <c r="C667" s="4"/>
      <c r="D667" s="4"/>
      <c r="E667" s="4"/>
      <c r="F667" s="4"/>
      <c r="G667" s="4"/>
      <c r="H667" s="4"/>
    </row>
    <row r="668">
      <c r="A668" s="6"/>
      <c r="B668" s="4"/>
      <c r="C668" s="4"/>
      <c r="D668" s="4"/>
      <c r="E668" s="4"/>
      <c r="F668" s="4"/>
      <c r="G668" s="4"/>
      <c r="H668" s="4"/>
    </row>
    <row r="669">
      <c r="A669" s="6"/>
      <c r="B669" s="4"/>
      <c r="C669" s="4"/>
      <c r="D669" s="4"/>
      <c r="E669" s="4"/>
      <c r="F669" s="4"/>
      <c r="G669" s="4"/>
      <c r="H669" s="4"/>
    </row>
    <row r="670">
      <c r="A670" s="6"/>
      <c r="B670" s="4"/>
      <c r="C670" s="4"/>
      <c r="D670" s="4"/>
      <c r="E670" s="4"/>
      <c r="F670" s="4"/>
      <c r="G670" s="4"/>
      <c r="H670" s="4"/>
    </row>
    <row r="671">
      <c r="A671" s="6"/>
      <c r="B671" s="4"/>
      <c r="C671" s="4"/>
      <c r="D671" s="4"/>
      <c r="E671" s="4"/>
      <c r="F671" s="4"/>
      <c r="G671" s="4"/>
      <c r="H671" s="4"/>
    </row>
    <row r="672">
      <c r="A672" s="6"/>
      <c r="B672" s="4"/>
      <c r="C672" s="4"/>
      <c r="D672" s="4"/>
      <c r="E672" s="4"/>
      <c r="F672" s="4"/>
      <c r="G672" s="4"/>
      <c r="H672" s="4"/>
    </row>
    <row r="673">
      <c r="A673" s="6"/>
      <c r="B673" s="4"/>
      <c r="C673" s="4"/>
      <c r="D673" s="4"/>
      <c r="E673" s="4"/>
      <c r="F673" s="4"/>
      <c r="G673" s="4"/>
      <c r="H673" s="4"/>
    </row>
    <row r="674">
      <c r="A674" s="6"/>
      <c r="B674" s="4"/>
      <c r="C674" s="4"/>
      <c r="D674" s="4"/>
      <c r="E674" s="4"/>
      <c r="F674" s="4"/>
      <c r="G674" s="4"/>
      <c r="H674" s="4"/>
    </row>
    <row r="675">
      <c r="A675" s="6"/>
      <c r="B675" s="4"/>
      <c r="C675" s="4"/>
      <c r="D675" s="4"/>
      <c r="E675" s="4"/>
      <c r="F675" s="4"/>
      <c r="G675" s="4"/>
      <c r="H675" s="4"/>
    </row>
    <row r="676">
      <c r="A676" s="6"/>
      <c r="B676" s="4"/>
      <c r="C676" s="4"/>
      <c r="D676" s="4"/>
      <c r="E676" s="4"/>
      <c r="F676" s="4"/>
      <c r="G676" s="4"/>
      <c r="H676" s="4"/>
    </row>
    <row r="677">
      <c r="A677" s="6"/>
      <c r="B677" s="4"/>
      <c r="C677" s="4"/>
      <c r="D677" s="4"/>
      <c r="E677" s="4"/>
      <c r="F677" s="4"/>
      <c r="G677" s="4"/>
      <c r="H677" s="4"/>
    </row>
    <row r="678">
      <c r="A678" s="6"/>
      <c r="B678" s="4"/>
      <c r="C678" s="4"/>
      <c r="D678" s="4"/>
      <c r="E678" s="4"/>
      <c r="F678" s="4"/>
      <c r="G678" s="4"/>
      <c r="H678" s="4"/>
    </row>
    <row r="679">
      <c r="A679" s="6"/>
      <c r="B679" s="4"/>
      <c r="C679" s="4"/>
      <c r="D679" s="4"/>
      <c r="E679" s="4"/>
      <c r="F679" s="4"/>
      <c r="G679" s="4"/>
      <c r="H679" s="4"/>
    </row>
    <row r="680">
      <c r="A680" s="6"/>
      <c r="B680" s="4"/>
      <c r="C680" s="4"/>
      <c r="D680" s="4"/>
      <c r="E680" s="4"/>
      <c r="F680" s="4"/>
      <c r="G680" s="4"/>
      <c r="H680" s="4"/>
    </row>
    <row r="681">
      <c r="A681" s="6"/>
      <c r="B681" s="4"/>
      <c r="C681" s="4"/>
      <c r="D681" s="4"/>
      <c r="E681" s="4"/>
      <c r="F681" s="4"/>
      <c r="G681" s="4"/>
      <c r="H681" s="4"/>
    </row>
    <row r="682">
      <c r="A682" s="6"/>
      <c r="B682" s="4"/>
      <c r="C682" s="4"/>
      <c r="D682" s="4"/>
      <c r="E682" s="4"/>
      <c r="F682" s="4"/>
      <c r="G682" s="4"/>
      <c r="H682" s="4"/>
    </row>
    <row r="683">
      <c r="A683" s="6"/>
      <c r="B683" s="4"/>
      <c r="C683" s="4"/>
      <c r="D683" s="4"/>
      <c r="E683" s="4"/>
      <c r="F683" s="4"/>
      <c r="G683" s="4"/>
      <c r="H683" s="4"/>
    </row>
    <row r="684">
      <c r="A684" s="6"/>
      <c r="B684" s="4"/>
      <c r="C684" s="4"/>
      <c r="D684" s="4"/>
      <c r="E684" s="4"/>
      <c r="F684" s="4"/>
      <c r="G684" s="4"/>
      <c r="H684" s="4"/>
    </row>
    <row r="685">
      <c r="A685" s="6"/>
      <c r="B685" s="4"/>
      <c r="C685" s="4"/>
      <c r="D685" s="4"/>
      <c r="E685" s="4"/>
      <c r="F685" s="4"/>
      <c r="G685" s="4"/>
      <c r="H685" s="4"/>
    </row>
    <row r="686">
      <c r="A686" s="6"/>
      <c r="B686" s="4"/>
      <c r="C686" s="4"/>
      <c r="D686" s="4"/>
      <c r="E686" s="4"/>
      <c r="F686" s="4"/>
      <c r="G686" s="4"/>
      <c r="H686" s="4"/>
    </row>
    <row r="687">
      <c r="A687" s="6"/>
      <c r="B687" s="4"/>
      <c r="C687" s="4"/>
      <c r="D687" s="4"/>
      <c r="E687" s="4"/>
      <c r="F687" s="4"/>
      <c r="G687" s="4"/>
      <c r="H687" s="4"/>
    </row>
    <row r="688">
      <c r="A688" s="6"/>
      <c r="B688" s="4"/>
      <c r="C688" s="4"/>
      <c r="D688" s="4"/>
      <c r="E688" s="4"/>
      <c r="F688" s="4"/>
      <c r="G688" s="4"/>
      <c r="H688" s="4"/>
    </row>
    <row r="689">
      <c r="A689" s="6"/>
      <c r="B689" s="4"/>
      <c r="C689" s="4"/>
      <c r="D689" s="4"/>
      <c r="E689" s="4"/>
      <c r="F689" s="4"/>
      <c r="G689" s="4"/>
      <c r="H689" s="4"/>
    </row>
    <row r="690">
      <c r="A690" s="6"/>
      <c r="B690" s="4"/>
      <c r="C690" s="4"/>
      <c r="D690" s="4"/>
      <c r="E690" s="4"/>
      <c r="F690" s="4"/>
      <c r="G690" s="4"/>
      <c r="H690" s="4"/>
    </row>
    <row r="691">
      <c r="A691" s="6"/>
      <c r="B691" s="4"/>
      <c r="C691" s="4"/>
      <c r="D691" s="4"/>
      <c r="E691" s="4"/>
      <c r="F691" s="4"/>
      <c r="G691" s="4"/>
      <c r="H691" s="4"/>
    </row>
    <row r="692">
      <c r="A692" s="6"/>
      <c r="B692" s="4"/>
      <c r="C692" s="4"/>
      <c r="D692" s="4"/>
      <c r="E692" s="4"/>
      <c r="F692" s="4"/>
      <c r="G692" s="4"/>
      <c r="H692" s="4"/>
    </row>
    <row r="693">
      <c r="A693" s="6"/>
      <c r="B693" s="4"/>
      <c r="C693" s="4"/>
      <c r="D693" s="4"/>
      <c r="E693" s="4"/>
      <c r="F693" s="4"/>
      <c r="G693" s="4"/>
      <c r="H693" s="4"/>
    </row>
    <row r="694">
      <c r="A694" s="6"/>
      <c r="B694" s="4"/>
      <c r="C694" s="4"/>
      <c r="D694" s="4"/>
      <c r="E694" s="4"/>
      <c r="F694" s="4"/>
      <c r="G694" s="4"/>
      <c r="H694" s="4"/>
    </row>
    <row r="695">
      <c r="A695" s="6"/>
      <c r="B695" s="4"/>
      <c r="C695" s="4"/>
      <c r="D695" s="4"/>
      <c r="E695" s="4"/>
      <c r="F695" s="4"/>
      <c r="G695" s="4"/>
      <c r="H695" s="4"/>
    </row>
    <row r="696">
      <c r="A696" s="6"/>
      <c r="B696" s="4"/>
      <c r="C696" s="4"/>
      <c r="D696" s="4"/>
      <c r="E696" s="4"/>
      <c r="F696" s="4"/>
      <c r="G696" s="4"/>
      <c r="H696" s="4"/>
    </row>
    <row r="697">
      <c r="A697" s="6"/>
      <c r="B697" s="4"/>
      <c r="C697" s="4"/>
      <c r="D697" s="4"/>
      <c r="E697" s="4"/>
      <c r="F697" s="4"/>
      <c r="G697" s="4"/>
      <c r="H697" s="4"/>
    </row>
    <row r="698">
      <c r="A698" s="6"/>
      <c r="B698" s="4"/>
      <c r="C698" s="4"/>
      <c r="D698" s="4"/>
      <c r="E698" s="4"/>
      <c r="F698" s="4"/>
      <c r="G698" s="4"/>
      <c r="H698" s="4"/>
    </row>
    <row r="699">
      <c r="A699" s="6"/>
      <c r="B699" s="4"/>
      <c r="C699" s="4"/>
      <c r="D699" s="4"/>
      <c r="E699" s="4"/>
      <c r="F699" s="4"/>
      <c r="G699" s="4"/>
      <c r="H699" s="4"/>
    </row>
    <row r="700">
      <c r="A700" s="6"/>
      <c r="B700" s="4"/>
      <c r="C700" s="4"/>
      <c r="D700" s="4"/>
      <c r="E700" s="4"/>
      <c r="F700" s="4"/>
      <c r="G700" s="4"/>
      <c r="H700" s="4"/>
    </row>
    <row r="701">
      <c r="A701" s="6"/>
      <c r="B701" s="4"/>
      <c r="C701" s="4"/>
      <c r="D701" s="4"/>
      <c r="E701" s="4"/>
      <c r="F701" s="4"/>
      <c r="G701" s="4"/>
      <c r="H701" s="4"/>
    </row>
    <row r="702">
      <c r="A702" s="6"/>
      <c r="B702" s="4"/>
      <c r="C702" s="4"/>
      <c r="D702" s="4"/>
      <c r="E702" s="4"/>
      <c r="F702" s="4"/>
      <c r="G702" s="4"/>
      <c r="H702" s="4"/>
    </row>
    <row r="703">
      <c r="A703" s="6"/>
      <c r="B703" s="4"/>
      <c r="C703" s="4"/>
      <c r="D703" s="4"/>
      <c r="E703" s="4"/>
      <c r="F703" s="4"/>
      <c r="G703" s="4"/>
      <c r="H703" s="4"/>
    </row>
    <row r="704">
      <c r="A704" s="6"/>
      <c r="B704" s="4"/>
      <c r="C704" s="4"/>
      <c r="D704" s="4"/>
      <c r="E704" s="4"/>
      <c r="F704" s="4"/>
      <c r="G704" s="4"/>
      <c r="H704" s="4"/>
    </row>
    <row r="705">
      <c r="A705" s="6"/>
      <c r="B705" s="4"/>
      <c r="C705" s="4"/>
      <c r="D705" s="4"/>
      <c r="E705" s="4"/>
      <c r="F705" s="4"/>
      <c r="G705" s="4"/>
      <c r="H705" s="4"/>
    </row>
    <row r="706">
      <c r="A706" s="6"/>
      <c r="B706" s="4"/>
      <c r="C706" s="4"/>
      <c r="D706" s="4"/>
      <c r="E706" s="4"/>
      <c r="F706" s="4"/>
      <c r="G706" s="4"/>
      <c r="H706" s="4"/>
    </row>
    <row r="707">
      <c r="A707" s="6"/>
      <c r="B707" s="4"/>
      <c r="C707" s="4"/>
      <c r="D707" s="4"/>
      <c r="E707" s="4"/>
      <c r="F707" s="4"/>
      <c r="G707" s="4"/>
      <c r="H707" s="4"/>
    </row>
    <row r="708">
      <c r="A708" s="6"/>
      <c r="B708" s="4"/>
      <c r="C708" s="4"/>
      <c r="D708" s="4"/>
      <c r="E708" s="4"/>
      <c r="F708" s="4"/>
      <c r="G708" s="4"/>
      <c r="H708" s="4"/>
    </row>
    <row r="709">
      <c r="A709" s="6"/>
      <c r="B709" s="4"/>
      <c r="C709" s="4"/>
      <c r="D709" s="4"/>
      <c r="E709" s="4"/>
      <c r="F709" s="4"/>
      <c r="G709" s="4"/>
      <c r="H709" s="4"/>
    </row>
    <row r="710">
      <c r="A710" s="6"/>
      <c r="B710" s="4"/>
      <c r="C710" s="4"/>
      <c r="D710" s="4"/>
      <c r="E710" s="4"/>
      <c r="F710" s="4"/>
      <c r="G710" s="4"/>
      <c r="H710" s="4"/>
    </row>
    <row r="711">
      <c r="A711" s="6"/>
      <c r="B711" s="4"/>
      <c r="C711" s="4"/>
      <c r="D711" s="4"/>
      <c r="E711" s="4"/>
      <c r="F711" s="4"/>
      <c r="G711" s="4"/>
      <c r="H711" s="4"/>
    </row>
    <row r="712">
      <c r="A712" s="6"/>
      <c r="B712" s="4"/>
      <c r="C712" s="4"/>
      <c r="D712" s="4"/>
      <c r="E712" s="4"/>
      <c r="F712" s="4"/>
      <c r="G712" s="4"/>
      <c r="H712" s="4"/>
    </row>
    <row r="713">
      <c r="A713" s="6"/>
      <c r="B713" s="4"/>
      <c r="C713" s="4"/>
      <c r="D713" s="4"/>
      <c r="E713" s="4"/>
      <c r="F713" s="4"/>
      <c r="G713" s="4"/>
      <c r="H713" s="4"/>
    </row>
    <row r="714">
      <c r="A714" s="6"/>
      <c r="B714" s="4"/>
      <c r="C714" s="4"/>
      <c r="D714" s="4"/>
      <c r="E714" s="4"/>
      <c r="F714" s="4"/>
      <c r="G714" s="4"/>
      <c r="H714" s="4"/>
    </row>
    <row r="715">
      <c r="A715" s="6"/>
      <c r="B715" s="4"/>
      <c r="C715" s="4"/>
      <c r="D715" s="4"/>
      <c r="E715" s="4"/>
      <c r="F715" s="4"/>
      <c r="G715" s="4"/>
      <c r="H715" s="4"/>
    </row>
    <row r="716">
      <c r="A716" s="6"/>
      <c r="B716" s="4"/>
      <c r="C716" s="4"/>
      <c r="D716" s="4"/>
      <c r="E716" s="4"/>
      <c r="F716" s="4"/>
      <c r="G716" s="4"/>
      <c r="H716" s="4"/>
    </row>
    <row r="717">
      <c r="A717" s="6"/>
      <c r="B717" s="4"/>
      <c r="C717" s="4"/>
      <c r="D717" s="4"/>
      <c r="E717" s="4"/>
      <c r="F717" s="4"/>
      <c r="G717" s="4"/>
      <c r="H717" s="4"/>
    </row>
    <row r="718">
      <c r="A718" s="6"/>
      <c r="B718" s="4"/>
      <c r="C718" s="4"/>
      <c r="D718" s="4"/>
      <c r="E718" s="4"/>
      <c r="F718" s="4"/>
      <c r="G718" s="4"/>
      <c r="H718" s="4"/>
    </row>
    <row r="719">
      <c r="A719" s="6"/>
      <c r="B719" s="4"/>
      <c r="C719" s="4"/>
      <c r="D719" s="4"/>
      <c r="E719" s="4"/>
      <c r="F719" s="4"/>
      <c r="G719" s="4"/>
      <c r="H719" s="4"/>
    </row>
    <row r="720">
      <c r="A720" s="6"/>
      <c r="B720" s="4"/>
      <c r="C720" s="4"/>
      <c r="D720" s="4"/>
      <c r="E720" s="4"/>
      <c r="F720" s="4"/>
      <c r="G720" s="4"/>
      <c r="H720" s="4"/>
    </row>
    <row r="721">
      <c r="A721" s="6"/>
      <c r="B721" s="4"/>
      <c r="C721" s="4"/>
      <c r="D721" s="4"/>
      <c r="E721" s="4"/>
      <c r="F721" s="4"/>
      <c r="G721" s="4"/>
      <c r="H721" s="4"/>
    </row>
    <row r="722">
      <c r="A722" s="6"/>
      <c r="B722" s="4"/>
      <c r="C722" s="4"/>
      <c r="D722" s="4"/>
      <c r="E722" s="4"/>
      <c r="F722" s="4"/>
      <c r="G722" s="4"/>
      <c r="H722" s="4"/>
    </row>
    <row r="723">
      <c r="A723" s="6"/>
      <c r="B723" s="4"/>
      <c r="C723" s="4"/>
      <c r="D723" s="4"/>
      <c r="E723" s="4"/>
      <c r="F723" s="4"/>
      <c r="G723" s="4"/>
      <c r="H723" s="4"/>
    </row>
    <row r="724">
      <c r="A724" s="6"/>
      <c r="B724" s="4"/>
      <c r="C724" s="4"/>
      <c r="D724" s="4"/>
      <c r="E724" s="4"/>
      <c r="F724" s="4"/>
      <c r="G724" s="4"/>
      <c r="H724" s="4"/>
    </row>
    <row r="725">
      <c r="A725" s="6"/>
      <c r="B725" s="4"/>
      <c r="C725" s="4"/>
      <c r="D725" s="4"/>
      <c r="E725" s="4"/>
      <c r="F725" s="4"/>
      <c r="G725" s="4"/>
      <c r="H725" s="4"/>
    </row>
    <row r="726">
      <c r="A726" s="6"/>
      <c r="B726" s="4"/>
      <c r="C726" s="4"/>
      <c r="D726" s="4"/>
      <c r="E726" s="4"/>
      <c r="F726" s="4"/>
      <c r="G726" s="4"/>
      <c r="H726" s="4"/>
    </row>
    <row r="727">
      <c r="A727" s="6"/>
      <c r="B727" s="4"/>
      <c r="C727" s="4"/>
      <c r="D727" s="4"/>
      <c r="E727" s="4"/>
      <c r="F727" s="4"/>
      <c r="G727" s="4"/>
      <c r="H727" s="4"/>
    </row>
    <row r="728">
      <c r="A728" s="6"/>
      <c r="B728" s="4"/>
      <c r="C728" s="4"/>
      <c r="D728" s="4"/>
      <c r="E728" s="4"/>
      <c r="F728" s="4"/>
      <c r="G728" s="4"/>
      <c r="H728" s="4"/>
    </row>
    <row r="729">
      <c r="A729" s="6"/>
      <c r="B729" s="4"/>
      <c r="C729" s="4"/>
      <c r="D729" s="4"/>
      <c r="E729" s="4"/>
      <c r="F729" s="4"/>
      <c r="G729" s="4"/>
      <c r="H729" s="4"/>
    </row>
    <row r="730">
      <c r="A730" s="6"/>
      <c r="B730" s="4"/>
      <c r="C730" s="4"/>
      <c r="D730" s="4"/>
      <c r="E730" s="4"/>
      <c r="F730" s="4"/>
      <c r="G730" s="4"/>
      <c r="H730" s="4"/>
    </row>
    <row r="731">
      <c r="A731" s="6"/>
      <c r="B731" s="4"/>
      <c r="C731" s="4"/>
      <c r="D731" s="4"/>
      <c r="E731" s="4"/>
      <c r="F731" s="4"/>
      <c r="G731" s="4"/>
      <c r="H731" s="4"/>
    </row>
    <row r="732">
      <c r="A732" s="6"/>
      <c r="B732" s="4"/>
      <c r="C732" s="4"/>
      <c r="D732" s="4"/>
      <c r="E732" s="4"/>
      <c r="F732" s="4"/>
      <c r="G732" s="4"/>
      <c r="H732" s="4"/>
    </row>
    <row r="733">
      <c r="A733" s="6"/>
      <c r="B733" s="4"/>
      <c r="C733" s="4"/>
      <c r="D733" s="4"/>
      <c r="E733" s="4"/>
      <c r="F733" s="4"/>
      <c r="G733" s="4"/>
      <c r="H733" s="4"/>
    </row>
    <row r="734">
      <c r="A734" s="6"/>
      <c r="B734" s="4"/>
      <c r="C734" s="4"/>
      <c r="D734" s="4"/>
      <c r="E734" s="4"/>
      <c r="F734" s="4"/>
      <c r="G734" s="4"/>
      <c r="H734" s="4"/>
    </row>
    <row r="735">
      <c r="A735" s="6"/>
      <c r="B735" s="4"/>
      <c r="C735" s="4"/>
      <c r="D735" s="4"/>
      <c r="E735" s="4"/>
      <c r="F735" s="4"/>
      <c r="G735" s="4"/>
      <c r="H735" s="4"/>
    </row>
    <row r="736">
      <c r="A736" s="6"/>
      <c r="B736" s="4"/>
      <c r="C736" s="4"/>
      <c r="D736" s="4"/>
      <c r="E736" s="4"/>
      <c r="F736" s="4"/>
      <c r="G736" s="4"/>
      <c r="H736" s="4"/>
    </row>
    <row r="737">
      <c r="A737" s="6"/>
      <c r="B737" s="4"/>
      <c r="C737" s="4"/>
      <c r="D737" s="4"/>
      <c r="E737" s="4"/>
      <c r="F737" s="4"/>
      <c r="G737" s="4"/>
      <c r="H737" s="4"/>
    </row>
    <row r="738">
      <c r="A738" s="6"/>
      <c r="B738" s="4"/>
      <c r="C738" s="4"/>
      <c r="D738" s="4"/>
      <c r="E738" s="4"/>
      <c r="F738" s="4"/>
      <c r="G738" s="4"/>
      <c r="H738" s="4"/>
    </row>
    <row r="739">
      <c r="A739" s="6"/>
      <c r="B739" s="4"/>
      <c r="C739" s="4"/>
      <c r="D739" s="4"/>
      <c r="E739" s="4"/>
      <c r="F739" s="4"/>
      <c r="G739" s="4"/>
      <c r="H739" s="4"/>
    </row>
    <row r="740">
      <c r="A740" s="6"/>
      <c r="B740" s="4"/>
      <c r="C740" s="4"/>
      <c r="D740" s="4"/>
      <c r="E740" s="4"/>
      <c r="F740" s="4"/>
      <c r="G740" s="4"/>
      <c r="H740" s="4"/>
    </row>
    <row r="741">
      <c r="A741" s="6"/>
      <c r="B741" s="4"/>
      <c r="C741" s="4"/>
      <c r="D741" s="4"/>
      <c r="E741" s="4"/>
      <c r="F741" s="4"/>
      <c r="G741" s="4"/>
      <c r="H741" s="4"/>
    </row>
    <row r="742">
      <c r="A742" s="6"/>
      <c r="B742" s="4"/>
      <c r="C742" s="4"/>
      <c r="D742" s="4"/>
      <c r="E742" s="4"/>
      <c r="F742" s="4"/>
      <c r="G742" s="4"/>
      <c r="H742" s="4"/>
    </row>
    <row r="743">
      <c r="A743" s="6"/>
      <c r="B743" s="4"/>
      <c r="C743" s="4"/>
      <c r="D743" s="4"/>
      <c r="E743" s="4"/>
      <c r="F743" s="4"/>
      <c r="G743" s="4"/>
      <c r="H743" s="4"/>
    </row>
    <row r="744">
      <c r="A744" s="6"/>
      <c r="B744" s="4"/>
      <c r="C744" s="4"/>
      <c r="D744" s="4"/>
      <c r="E744" s="4"/>
      <c r="F744" s="4"/>
      <c r="G744" s="4"/>
      <c r="H744" s="4"/>
    </row>
    <row r="745">
      <c r="A745" s="6"/>
      <c r="B745" s="4"/>
      <c r="C745" s="4"/>
      <c r="D745" s="4"/>
      <c r="E745" s="4"/>
      <c r="F745" s="4"/>
      <c r="G745" s="4"/>
      <c r="H745" s="4"/>
    </row>
    <row r="746">
      <c r="A746" s="6"/>
      <c r="B746" s="4"/>
      <c r="C746" s="4"/>
      <c r="D746" s="4"/>
      <c r="E746" s="4"/>
      <c r="F746" s="4"/>
      <c r="G746" s="4"/>
      <c r="H746" s="4"/>
    </row>
    <row r="747">
      <c r="A747" s="6"/>
      <c r="B747" s="4"/>
      <c r="C747" s="4"/>
      <c r="D747" s="4"/>
      <c r="E747" s="4"/>
      <c r="F747" s="4"/>
      <c r="G747" s="4"/>
      <c r="H747" s="4"/>
    </row>
    <row r="748">
      <c r="A748" s="6"/>
      <c r="B748" s="4"/>
      <c r="C748" s="4"/>
      <c r="D748" s="4"/>
      <c r="E748" s="4"/>
      <c r="F748" s="4"/>
      <c r="G748" s="4"/>
      <c r="H748" s="4"/>
    </row>
    <row r="749">
      <c r="A749" s="6"/>
      <c r="B749" s="4"/>
      <c r="C749" s="4"/>
      <c r="D749" s="4"/>
      <c r="E749" s="4"/>
      <c r="F749" s="4"/>
      <c r="G749" s="4"/>
      <c r="H749" s="4"/>
    </row>
    <row r="750">
      <c r="A750" s="6"/>
      <c r="B750" s="4"/>
      <c r="C750" s="4"/>
      <c r="D750" s="4"/>
      <c r="E750" s="4"/>
      <c r="F750" s="4"/>
      <c r="G750" s="4"/>
      <c r="H750" s="4"/>
    </row>
    <row r="751">
      <c r="A751" s="6"/>
      <c r="B751" s="4"/>
      <c r="C751" s="4"/>
      <c r="D751" s="4"/>
      <c r="E751" s="4"/>
      <c r="F751" s="4"/>
      <c r="G751" s="4"/>
      <c r="H751" s="4"/>
    </row>
    <row r="752">
      <c r="A752" s="6"/>
      <c r="B752" s="4"/>
      <c r="C752" s="4"/>
      <c r="D752" s="4"/>
      <c r="E752" s="4"/>
      <c r="F752" s="4"/>
      <c r="G752" s="4"/>
      <c r="H752" s="4"/>
    </row>
    <row r="753">
      <c r="A753" s="6"/>
      <c r="B753" s="4"/>
      <c r="C753" s="4"/>
      <c r="D753" s="4"/>
      <c r="E753" s="4"/>
      <c r="F753" s="4"/>
      <c r="G753" s="4"/>
      <c r="H753" s="4"/>
    </row>
    <row r="754">
      <c r="A754" s="6"/>
      <c r="B754" s="4"/>
      <c r="C754" s="4"/>
      <c r="D754" s="4"/>
      <c r="E754" s="4"/>
      <c r="F754" s="4"/>
      <c r="G754" s="4"/>
      <c r="H754" s="4"/>
    </row>
    <row r="755">
      <c r="A755" s="6"/>
      <c r="B755" s="4"/>
      <c r="C755" s="4"/>
      <c r="D755" s="4"/>
      <c r="E755" s="4"/>
      <c r="F755" s="4"/>
      <c r="G755" s="4"/>
      <c r="H755" s="4"/>
    </row>
    <row r="756">
      <c r="A756" s="6"/>
      <c r="B756" s="4"/>
      <c r="C756" s="4"/>
      <c r="D756" s="4"/>
      <c r="E756" s="4"/>
      <c r="F756" s="4"/>
      <c r="G756" s="4"/>
      <c r="H756" s="4"/>
    </row>
    <row r="757">
      <c r="A757" s="6"/>
      <c r="B757" s="4"/>
      <c r="C757" s="4"/>
      <c r="D757" s="4"/>
      <c r="E757" s="4"/>
      <c r="F757" s="4"/>
      <c r="G757" s="4"/>
      <c r="H757" s="4"/>
    </row>
    <row r="758">
      <c r="A758" s="6"/>
      <c r="B758" s="4"/>
      <c r="C758" s="4"/>
      <c r="D758" s="4"/>
      <c r="E758" s="4"/>
      <c r="F758" s="4"/>
      <c r="G758" s="4"/>
      <c r="H758" s="4"/>
    </row>
    <row r="759">
      <c r="A759" s="6"/>
      <c r="B759" s="4"/>
      <c r="C759" s="4"/>
      <c r="D759" s="4"/>
      <c r="E759" s="4"/>
      <c r="F759" s="4"/>
      <c r="G759" s="4"/>
      <c r="H759" s="4"/>
    </row>
    <row r="760">
      <c r="A760" s="6"/>
      <c r="B760" s="4"/>
      <c r="C760" s="4"/>
      <c r="D760" s="4"/>
      <c r="E760" s="4"/>
      <c r="F760" s="4"/>
      <c r="G760" s="4"/>
      <c r="H760" s="4"/>
    </row>
    <row r="761">
      <c r="A761" s="6"/>
      <c r="B761" s="4"/>
      <c r="C761" s="4"/>
      <c r="D761" s="4"/>
      <c r="E761" s="4"/>
      <c r="F761" s="4"/>
      <c r="G761" s="4"/>
      <c r="H761" s="4"/>
    </row>
    <row r="762">
      <c r="A762" s="6"/>
      <c r="B762" s="4"/>
      <c r="C762" s="4"/>
      <c r="D762" s="4"/>
      <c r="E762" s="4"/>
      <c r="F762" s="4"/>
      <c r="G762" s="4"/>
      <c r="H762" s="4"/>
    </row>
    <row r="763">
      <c r="A763" s="6"/>
      <c r="B763" s="4"/>
      <c r="C763" s="4"/>
      <c r="D763" s="4"/>
      <c r="E763" s="4"/>
      <c r="F763" s="4"/>
      <c r="G763" s="4"/>
      <c r="H763" s="4"/>
    </row>
    <row r="764">
      <c r="A764" s="6"/>
      <c r="B764" s="4"/>
      <c r="C764" s="4"/>
      <c r="D764" s="4"/>
      <c r="E764" s="4"/>
      <c r="F764" s="4"/>
      <c r="G764" s="4"/>
      <c r="H764" s="4"/>
    </row>
    <row r="765">
      <c r="A765" s="6"/>
      <c r="B765" s="4"/>
      <c r="C765" s="4"/>
      <c r="D765" s="4"/>
      <c r="E765" s="4"/>
      <c r="F765" s="4"/>
      <c r="G765" s="4"/>
      <c r="H765" s="4"/>
    </row>
    <row r="766">
      <c r="A766" s="6"/>
      <c r="B766" s="4"/>
      <c r="C766" s="4"/>
      <c r="D766" s="4"/>
      <c r="E766" s="4"/>
      <c r="F766" s="4"/>
      <c r="G766" s="4"/>
      <c r="H766" s="4"/>
    </row>
    <row r="767">
      <c r="A767" s="6"/>
      <c r="B767" s="4"/>
      <c r="C767" s="4"/>
      <c r="D767" s="4"/>
      <c r="E767" s="4"/>
      <c r="F767" s="4"/>
      <c r="G767" s="4"/>
      <c r="H767" s="4"/>
    </row>
    <row r="768">
      <c r="A768" s="6"/>
      <c r="B768" s="4"/>
      <c r="C768" s="4"/>
      <c r="D768" s="4"/>
      <c r="E768" s="4"/>
      <c r="F768" s="4"/>
      <c r="G768" s="4"/>
      <c r="H768" s="4"/>
    </row>
    <row r="769">
      <c r="A769" s="6"/>
      <c r="B769" s="4"/>
      <c r="C769" s="4"/>
      <c r="D769" s="4"/>
      <c r="E769" s="4"/>
      <c r="F769" s="4"/>
      <c r="G769" s="4"/>
      <c r="H769" s="4"/>
    </row>
    <row r="770">
      <c r="A770" s="6"/>
      <c r="B770" s="4"/>
      <c r="C770" s="4"/>
      <c r="D770" s="4"/>
      <c r="E770" s="4"/>
      <c r="F770" s="4"/>
      <c r="G770" s="4"/>
      <c r="H770" s="4"/>
    </row>
    <row r="771">
      <c r="A771" s="6"/>
      <c r="B771" s="4"/>
      <c r="C771" s="4"/>
      <c r="D771" s="4"/>
      <c r="E771" s="4"/>
      <c r="F771" s="4"/>
      <c r="G771" s="4"/>
      <c r="H771" s="4"/>
    </row>
    <row r="772">
      <c r="A772" s="6"/>
      <c r="B772" s="4"/>
      <c r="C772" s="4"/>
      <c r="D772" s="4"/>
      <c r="E772" s="4"/>
      <c r="F772" s="4"/>
      <c r="G772" s="4"/>
      <c r="H772" s="4"/>
    </row>
    <row r="773">
      <c r="A773" s="6"/>
      <c r="B773" s="4"/>
      <c r="C773" s="4"/>
      <c r="D773" s="4"/>
      <c r="E773" s="4"/>
      <c r="F773" s="4"/>
      <c r="G773" s="4"/>
      <c r="H773" s="4"/>
    </row>
    <row r="774">
      <c r="A774" s="6"/>
      <c r="B774" s="4"/>
      <c r="C774" s="4"/>
      <c r="D774" s="4"/>
      <c r="E774" s="4"/>
      <c r="F774" s="4"/>
      <c r="G774" s="4"/>
      <c r="H774" s="4"/>
    </row>
    <row r="775">
      <c r="A775" s="6"/>
      <c r="B775" s="4"/>
      <c r="C775" s="4"/>
      <c r="D775" s="4"/>
      <c r="E775" s="4"/>
      <c r="F775" s="4"/>
      <c r="G775" s="4"/>
      <c r="H775" s="4"/>
    </row>
    <row r="776">
      <c r="A776" s="6"/>
      <c r="B776" s="4"/>
      <c r="C776" s="4"/>
      <c r="D776" s="4"/>
      <c r="E776" s="4"/>
      <c r="F776" s="4"/>
      <c r="G776" s="4"/>
      <c r="H776" s="4"/>
    </row>
    <row r="777">
      <c r="A777" s="6"/>
      <c r="B777" s="4"/>
      <c r="C777" s="4"/>
      <c r="D777" s="4"/>
      <c r="E777" s="4"/>
      <c r="F777" s="4"/>
      <c r="G777" s="4"/>
      <c r="H777" s="4"/>
    </row>
    <row r="778">
      <c r="A778" s="6"/>
      <c r="B778" s="4"/>
      <c r="C778" s="4"/>
      <c r="D778" s="4"/>
      <c r="E778" s="4"/>
      <c r="F778" s="4"/>
      <c r="G778" s="4"/>
      <c r="H778" s="4"/>
    </row>
    <row r="779">
      <c r="A779" s="6"/>
      <c r="B779" s="4"/>
      <c r="C779" s="4"/>
      <c r="D779" s="4"/>
      <c r="E779" s="4"/>
      <c r="F779" s="4"/>
      <c r="G779" s="4"/>
      <c r="H779" s="4"/>
    </row>
    <row r="780">
      <c r="A780" s="6"/>
      <c r="B780" s="4"/>
      <c r="C780" s="4"/>
      <c r="D780" s="4"/>
      <c r="E780" s="4"/>
      <c r="F780" s="4"/>
      <c r="G780" s="4"/>
      <c r="H780" s="4"/>
    </row>
    <row r="781">
      <c r="A781" s="6"/>
      <c r="B781" s="4"/>
      <c r="C781" s="4"/>
      <c r="D781" s="4"/>
      <c r="E781" s="4"/>
      <c r="F781" s="4"/>
      <c r="G781" s="4"/>
      <c r="H781" s="4"/>
    </row>
    <row r="782">
      <c r="A782" s="6"/>
      <c r="B782" s="4"/>
      <c r="C782" s="4"/>
      <c r="D782" s="4"/>
      <c r="E782" s="4"/>
      <c r="F782" s="4"/>
      <c r="G782" s="4"/>
      <c r="H782" s="4"/>
    </row>
    <row r="783">
      <c r="A783" s="6"/>
      <c r="B783" s="4"/>
      <c r="C783" s="4"/>
      <c r="D783" s="4"/>
      <c r="E783" s="4"/>
      <c r="F783" s="4"/>
      <c r="G783" s="4"/>
      <c r="H783" s="4"/>
    </row>
    <row r="784">
      <c r="A784" s="6"/>
      <c r="B784" s="4"/>
      <c r="C784" s="4"/>
      <c r="D784" s="4"/>
      <c r="E784" s="4"/>
      <c r="F784" s="4"/>
      <c r="G784" s="4"/>
      <c r="H784" s="4"/>
    </row>
    <row r="785">
      <c r="A785" s="6"/>
      <c r="B785" s="4"/>
      <c r="C785" s="4"/>
      <c r="D785" s="4"/>
      <c r="E785" s="4"/>
      <c r="F785" s="4"/>
      <c r="G785" s="4"/>
      <c r="H785" s="4"/>
    </row>
    <row r="786">
      <c r="A786" s="6"/>
      <c r="B786" s="4"/>
      <c r="C786" s="4"/>
      <c r="D786" s="4"/>
      <c r="E786" s="4"/>
      <c r="F786" s="4"/>
      <c r="G786" s="4"/>
      <c r="H786" s="4"/>
    </row>
    <row r="787">
      <c r="A787" s="6"/>
      <c r="B787" s="4"/>
      <c r="C787" s="4"/>
      <c r="D787" s="4"/>
      <c r="E787" s="4"/>
      <c r="F787" s="4"/>
      <c r="G787" s="4"/>
      <c r="H787" s="4"/>
    </row>
    <row r="788">
      <c r="A788" s="6"/>
      <c r="B788" s="4"/>
      <c r="C788" s="4"/>
      <c r="D788" s="4"/>
      <c r="E788" s="4"/>
      <c r="F788" s="4"/>
      <c r="G788" s="4"/>
      <c r="H788" s="4"/>
    </row>
    <row r="789">
      <c r="A789" s="6"/>
      <c r="B789" s="4"/>
      <c r="C789" s="4"/>
      <c r="D789" s="4"/>
      <c r="E789" s="4"/>
      <c r="F789" s="4"/>
      <c r="G789" s="4"/>
      <c r="H789" s="4"/>
    </row>
    <row r="790">
      <c r="A790" s="6"/>
      <c r="B790" s="4"/>
      <c r="C790" s="4"/>
      <c r="D790" s="4"/>
      <c r="E790" s="4"/>
      <c r="F790" s="4"/>
      <c r="G790" s="4"/>
      <c r="H790" s="4"/>
    </row>
    <row r="791">
      <c r="A791" s="6"/>
      <c r="B791" s="4"/>
      <c r="C791" s="4"/>
      <c r="D791" s="4"/>
      <c r="E791" s="4"/>
      <c r="F791" s="4"/>
      <c r="G791" s="4"/>
      <c r="H791" s="4"/>
    </row>
    <row r="792">
      <c r="A792" s="6"/>
      <c r="B792" s="4"/>
      <c r="C792" s="4"/>
      <c r="D792" s="4"/>
      <c r="E792" s="4"/>
      <c r="F792" s="4"/>
      <c r="G792" s="4"/>
      <c r="H792" s="4"/>
    </row>
    <row r="793">
      <c r="A793" s="6"/>
      <c r="B793" s="4"/>
      <c r="C793" s="4"/>
      <c r="D793" s="4"/>
      <c r="E793" s="4"/>
      <c r="F793" s="4"/>
      <c r="G793" s="4"/>
      <c r="H793" s="4"/>
    </row>
    <row r="794">
      <c r="A794" s="6"/>
      <c r="B794" s="4"/>
      <c r="C794" s="4"/>
      <c r="D794" s="4"/>
      <c r="E794" s="4"/>
      <c r="F794" s="4"/>
      <c r="G794" s="4"/>
      <c r="H794" s="4"/>
    </row>
    <row r="795">
      <c r="A795" s="6"/>
      <c r="B795" s="4"/>
      <c r="C795" s="4"/>
      <c r="D795" s="4"/>
      <c r="E795" s="4"/>
      <c r="F795" s="4"/>
      <c r="G795" s="4"/>
      <c r="H795" s="4"/>
    </row>
    <row r="796">
      <c r="A796" s="6"/>
      <c r="B796" s="4"/>
      <c r="C796" s="4"/>
      <c r="D796" s="4"/>
      <c r="E796" s="4"/>
      <c r="F796" s="4"/>
      <c r="G796" s="4"/>
      <c r="H796" s="4"/>
    </row>
    <row r="797">
      <c r="A797" s="6"/>
      <c r="B797" s="4"/>
      <c r="C797" s="4"/>
      <c r="D797" s="4"/>
      <c r="E797" s="4"/>
      <c r="F797" s="4"/>
      <c r="G797" s="4"/>
      <c r="H797" s="4"/>
    </row>
    <row r="798">
      <c r="A798" s="6"/>
      <c r="B798" s="4"/>
      <c r="C798" s="4"/>
      <c r="D798" s="4"/>
      <c r="E798" s="4"/>
      <c r="F798" s="4"/>
      <c r="G798" s="4"/>
      <c r="H798" s="4"/>
    </row>
    <row r="799">
      <c r="A799" s="6"/>
      <c r="B799" s="4"/>
      <c r="C799" s="4"/>
      <c r="D799" s="4"/>
      <c r="E799" s="4"/>
      <c r="F799" s="4"/>
      <c r="G799" s="4"/>
      <c r="H799" s="4"/>
    </row>
    <row r="800">
      <c r="A800" s="6"/>
      <c r="B800" s="4"/>
      <c r="C800" s="4"/>
      <c r="D800" s="4"/>
      <c r="E800" s="4"/>
      <c r="F800" s="4"/>
      <c r="G800" s="4"/>
      <c r="H800" s="4"/>
    </row>
    <row r="801">
      <c r="A801" s="6"/>
      <c r="B801" s="4"/>
      <c r="C801" s="4"/>
      <c r="D801" s="4"/>
      <c r="E801" s="4"/>
      <c r="F801" s="4"/>
      <c r="G801" s="4"/>
      <c r="H801" s="4"/>
    </row>
    <row r="802">
      <c r="A802" s="6"/>
      <c r="B802" s="4"/>
      <c r="C802" s="4"/>
      <c r="D802" s="4"/>
      <c r="E802" s="4"/>
      <c r="F802" s="4"/>
      <c r="G802" s="4"/>
      <c r="H802" s="4"/>
    </row>
    <row r="803">
      <c r="A803" s="6"/>
      <c r="B803" s="4"/>
      <c r="C803" s="4"/>
      <c r="D803" s="4"/>
      <c r="E803" s="4"/>
      <c r="F803" s="4"/>
      <c r="G803" s="4"/>
      <c r="H803" s="4"/>
    </row>
    <row r="804">
      <c r="A804" s="6"/>
      <c r="B804" s="4"/>
      <c r="C804" s="4"/>
      <c r="D804" s="4"/>
      <c r="E804" s="4"/>
      <c r="F804" s="4"/>
      <c r="G804" s="4"/>
      <c r="H804" s="4"/>
    </row>
    <row r="805">
      <c r="A805" s="6"/>
      <c r="B805" s="4"/>
      <c r="C805" s="4"/>
      <c r="D805" s="4"/>
      <c r="E805" s="4"/>
      <c r="F805" s="4"/>
      <c r="G805" s="4"/>
      <c r="H805" s="4"/>
    </row>
    <row r="806">
      <c r="A806" s="6"/>
      <c r="B806" s="4"/>
      <c r="C806" s="4"/>
      <c r="D806" s="4"/>
      <c r="E806" s="4"/>
      <c r="F806" s="4"/>
      <c r="G806" s="4"/>
      <c r="H806" s="4"/>
    </row>
    <row r="807">
      <c r="A807" s="6"/>
      <c r="B807" s="4"/>
      <c r="C807" s="4"/>
      <c r="D807" s="4"/>
      <c r="E807" s="4"/>
      <c r="F807" s="4"/>
      <c r="G807" s="4"/>
      <c r="H807" s="4"/>
    </row>
    <row r="808">
      <c r="A808" s="6"/>
      <c r="B808" s="4"/>
      <c r="C808" s="4"/>
      <c r="D808" s="4"/>
      <c r="E808" s="4"/>
      <c r="F808" s="4"/>
      <c r="G808" s="4"/>
      <c r="H808" s="4"/>
    </row>
    <row r="809">
      <c r="A809" s="6"/>
      <c r="B809" s="4"/>
      <c r="C809" s="4"/>
      <c r="D809" s="4"/>
      <c r="E809" s="4"/>
      <c r="F809" s="4"/>
      <c r="G809" s="4"/>
      <c r="H809" s="4"/>
    </row>
    <row r="810">
      <c r="A810" s="6"/>
      <c r="B810" s="4"/>
      <c r="C810" s="4"/>
      <c r="D810" s="4"/>
      <c r="E810" s="4"/>
      <c r="F810" s="4"/>
      <c r="G810" s="4"/>
      <c r="H810" s="4"/>
    </row>
    <row r="811">
      <c r="A811" s="6"/>
      <c r="B811" s="4"/>
      <c r="C811" s="4"/>
      <c r="D811" s="4"/>
      <c r="E811" s="4"/>
      <c r="F811" s="4"/>
      <c r="G811" s="4"/>
      <c r="H811" s="4"/>
    </row>
    <row r="812">
      <c r="A812" s="6"/>
      <c r="B812" s="4"/>
      <c r="C812" s="4"/>
      <c r="D812" s="4"/>
      <c r="E812" s="4"/>
      <c r="F812" s="4"/>
      <c r="G812" s="4"/>
      <c r="H812" s="4"/>
    </row>
    <row r="813">
      <c r="A813" s="6"/>
      <c r="B813" s="4"/>
      <c r="C813" s="4"/>
      <c r="D813" s="4"/>
      <c r="E813" s="4"/>
      <c r="F813" s="4"/>
      <c r="G813" s="4"/>
      <c r="H813" s="4"/>
    </row>
    <row r="814">
      <c r="A814" s="6"/>
      <c r="B814" s="4"/>
      <c r="C814" s="4"/>
      <c r="D814" s="4"/>
      <c r="E814" s="4"/>
      <c r="F814" s="4"/>
      <c r="G814" s="4"/>
      <c r="H814" s="4"/>
    </row>
    <row r="815">
      <c r="A815" s="6"/>
      <c r="B815" s="4"/>
      <c r="C815" s="4"/>
      <c r="D815" s="4"/>
      <c r="E815" s="4"/>
      <c r="F815" s="4"/>
      <c r="G815" s="4"/>
      <c r="H815" s="4"/>
    </row>
    <row r="816">
      <c r="A816" s="6"/>
      <c r="B816" s="4"/>
      <c r="C816" s="4"/>
      <c r="D816" s="4"/>
      <c r="E816" s="4"/>
      <c r="F816" s="4"/>
      <c r="G816" s="4"/>
      <c r="H816" s="4"/>
    </row>
    <row r="817">
      <c r="A817" s="6"/>
      <c r="B817" s="4"/>
      <c r="C817" s="4"/>
      <c r="D817" s="4"/>
      <c r="E817" s="4"/>
      <c r="F817" s="4"/>
      <c r="G817" s="4"/>
      <c r="H817" s="4"/>
    </row>
    <row r="818">
      <c r="A818" s="6"/>
      <c r="B818" s="4"/>
      <c r="C818" s="4"/>
      <c r="D818" s="4"/>
      <c r="E818" s="4"/>
      <c r="F818" s="4"/>
      <c r="G818" s="4"/>
      <c r="H818" s="4"/>
    </row>
    <row r="819">
      <c r="A819" s="6"/>
      <c r="B819" s="4"/>
      <c r="C819" s="4"/>
      <c r="D819" s="4"/>
      <c r="E819" s="4"/>
      <c r="F819" s="4"/>
      <c r="G819" s="4"/>
      <c r="H819" s="4"/>
    </row>
    <row r="820">
      <c r="A820" s="6"/>
      <c r="B820" s="4"/>
      <c r="C820" s="4"/>
      <c r="D820" s="4"/>
      <c r="E820" s="4"/>
      <c r="F820" s="4"/>
      <c r="G820" s="4"/>
      <c r="H820" s="4"/>
    </row>
    <row r="821">
      <c r="A821" s="6"/>
      <c r="B821" s="4"/>
      <c r="C821" s="4"/>
      <c r="D821" s="4"/>
      <c r="E821" s="4"/>
      <c r="F821" s="4"/>
      <c r="G821" s="4"/>
      <c r="H821" s="4"/>
    </row>
    <row r="822">
      <c r="A822" s="6"/>
      <c r="B822" s="4"/>
      <c r="C822" s="4"/>
      <c r="D822" s="4"/>
      <c r="E822" s="4"/>
      <c r="F822" s="4"/>
      <c r="G822" s="4"/>
      <c r="H822" s="4"/>
    </row>
    <row r="823">
      <c r="A823" s="6"/>
      <c r="B823" s="4"/>
      <c r="C823" s="4"/>
      <c r="D823" s="4"/>
      <c r="E823" s="4"/>
      <c r="F823" s="4"/>
      <c r="G823" s="4"/>
      <c r="H823" s="4"/>
    </row>
    <row r="824">
      <c r="A824" s="6"/>
      <c r="B824" s="4"/>
      <c r="C824" s="4"/>
      <c r="D824" s="4"/>
      <c r="E824" s="4"/>
      <c r="F824" s="4"/>
      <c r="G824" s="4"/>
      <c r="H824" s="4"/>
    </row>
    <row r="825">
      <c r="A825" s="6"/>
      <c r="B825" s="4"/>
      <c r="C825" s="4"/>
      <c r="D825" s="4"/>
      <c r="E825" s="4"/>
      <c r="F825" s="4"/>
      <c r="G825" s="4"/>
      <c r="H825" s="4"/>
    </row>
    <row r="826">
      <c r="A826" s="6"/>
      <c r="B826" s="4"/>
      <c r="C826" s="4"/>
      <c r="D826" s="4"/>
      <c r="E826" s="4"/>
      <c r="F826" s="4"/>
      <c r="G826" s="4"/>
      <c r="H826" s="4"/>
    </row>
    <row r="827">
      <c r="A827" s="6"/>
      <c r="B827" s="4"/>
      <c r="C827" s="4"/>
      <c r="D827" s="4"/>
      <c r="E827" s="4"/>
      <c r="F827" s="4"/>
      <c r="G827" s="4"/>
      <c r="H827" s="4"/>
    </row>
    <row r="828">
      <c r="A828" s="6"/>
      <c r="B828" s="4"/>
      <c r="C828" s="4"/>
      <c r="D828" s="4"/>
      <c r="E828" s="4"/>
      <c r="F828" s="4"/>
      <c r="G828" s="4"/>
      <c r="H828" s="4"/>
    </row>
    <row r="829">
      <c r="A829" s="6"/>
      <c r="B829" s="4"/>
      <c r="C829" s="4"/>
      <c r="D829" s="4"/>
      <c r="E829" s="4"/>
      <c r="F829" s="4"/>
      <c r="G829" s="4"/>
      <c r="H829" s="4"/>
    </row>
    <row r="830">
      <c r="A830" s="6"/>
      <c r="B830" s="4"/>
      <c r="C830" s="4"/>
      <c r="D830" s="4"/>
      <c r="E830" s="4"/>
      <c r="F830" s="4"/>
      <c r="G830" s="4"/>
      <c r="H830" s="4"/>
    </row>
    <row r="831">
      <c r="A831" s="6"/>
      <c r="B831" s="4"/>
      <c r="C831" s="4"/>
      <c r="D831" s="4"/>
      <c r="E831" s="4"/>
      <c r="F831" s="4"/>
      <c r="G831" s="4"/>
      <c r="H831" s="4"/>
    </row>
    <row r="832">
      <c r="A832" s="6"/>
      <c r="B832" s="4"/>
      <c r="C832" s="4"/>
      <c r="D832" s="4"/>
      <c r="E832" s="4"/>
      <c r="F832" s="4"/>
      <c r="G832" s="4"/>
      <c r="H832" s="4"/>
    </row>
    <row r="833">
      <c r="A833" s="6"/>
      <c r="B833" s="4"/>
      <c r="C833" s="4"/>
      <c r="D833" s="4"/>
      <c r="E833" s="4"/>
      <c r="F833" s="4"/>
      <c r="G833" s="4"/>
      <c r="H833" s="4"/>
    </row>
    <row r="834">
      <c r="A834" s="6"/>
      <c r="B834" s="4"/>
      <c r="C834" s="4"/>
      <c r="D834" s="4"/>
      <c r="E834" s="4"/>
      <c r="F834" s="4"/>
      <c r="G834" s="4"/>
      <c r="H834" s="4"/>
    </row>
    <row r="835">
      <c r="A835" s="6"/>
      <c r="B835" s="4"/>
      <c r="C835" s="4"/>
      <c r="D835" s="4"/>
      <c r="E835" s="4"/>
      <c r="F835" s="4"/>
      <c r="G835" s="4"/>
      <c r="H835" s="4"/>
    </row>
    <row r="836">
      <c r="A836" s="6"/>
      <c r="B836" s="4"/>
      <c r="C836" s="4"/>
      <c r="D836" s="4"/>
      <c r="E836" s="4"/>
      <c r="F836" s="4"/>
      <c r="G836" s="4"/>
      <c r="H836" s="4"/>
    </row>
    <row r="837">
      <c r="A837" s="6"/>
      <c r="B837" s="4"/>
      <c r="C837" s="4"/>
      <c r="D837" s="4"/>
      <c r="E837" s="4"/>
      <c r="F837" s="4"/>
      <c r="G837" s="4"/>
      <c r="H837" s="4"/>
    </row>
    <row r="838">
      <c r="A838" s="6"/>
      <c r="B838" s="4"/>
      <c r="C838" s="4"/>
      <c r="D838" s="4"/>
      <c r="E838" s="4"/>
      <c r="F838" s="4"/>
      <c r="G838" s="4"/>
      <c r="H838" s="4"/>
    </row>
    <row r="839">
      <c r="A839" s="6"/>
      <c r="B839" s="4"/>
      <c r="C839" s="4"/>
      <c r="D839" s="4"/>
      <c r="E839" s="4"/>
      <c r="F839" s="4"/>
      <c r="G839" s="4"/>
      <c r="H839" s="4"/>
    </row>
    <row r="840">
      <c r="A840" s="6"/>
      <c r="B840" s="4"/>
      <c r="C840" s="4"/>
      <c r="D840" s="4"/>
      <c r="E840" s="4"/>
      <c r="F840" s="4"/>
      <c r="G840" s="4"/>
      <c r="H840" s="4"/>
    </row>
    <row r="841">
      <c r="A841" s="6"/>
      <c r="B841" s="4"/>
      <c r="C841" s="4"/>
      <c r="D841" s="4"/>
      <c r="E841" s="4"/>
      <c r="F841" s="4"/>
      <c r="G841" s="4"/>
      <c r="H841" s="4"/>
    </row>
    <row r="842">
      <c r="A842" s="6"/>
      <c r="B842" s="4"/>
      <c r="C842" s="4"/>
      <c r="D842" s="4"/>
      <c r="E842" s="4"/>
      <c r="F842" s="4"/>
      <c r="G842" s="4"/>
      <c r="H842" s="4"/>
    </row>
    <row r="843">
      <c r="A843" s="6"/>
      <c r="B843" s="4"/>
      <c r="C843" s="4"/>
      <c r="D843" s="4"/>
      <c r="E843" s="4"/>
      <c r="F843" s="4"/>
      <c r="G843" s="4"/>
      <c r="H843" s="4"/>
    </row>
    <row r="844">
      <c r="A844" s="6"/>
      <c r="B844" s="4"/>
      <c r="C844" s="4"/>
      <c r="D844" s="4"/>
      <c r="E844" s="4"/>
      <c r="F844" s="4"/>
      <c r="G844" s="4"/>
      <c r="H844" s="4"/>
    </row>
    <row r="845">
      <c r="A845" s="6"/>
      <c r="B845" s="4"/>
      <c r="C845" s="4"/>
      <c r="D845" s="4"/>
      <c r="E845" s="4"/>
      <c r="F845" s="4"/>
      <c r="G845" s="4"/>
      <c r="H845" s="4"/>
    </row>
    <row r="846">
      <c r="A846" s="6"/>
      <c r="B846" s="4"/>
      <c r="C846" s="4"/>
      <c r="D846" s="4"/>
      <c r="E846" s="4"/>
      <c r="F846" s="4"/>
      <c r="G846" s="4"/>
      <c r="H846" s="4"/>
    </row>
    <row r="847">
      <c r="A847" s="6"/>
      <c r="B847" s="4"/>
      <c r="C847" s="4"/>
      <c r="D847" s="4"/>
      <c r="E847" s="4"/>
      <c r="F847" s="4"/>
      <c r="G847" s="4"/>
      <c r="H847" s="4"/>
    </row>
    <row r="848">
      <c r="A848" s="6"/>
      <c r="B848" s="4"/>
      <c r="C848" s="4"/>
      <c r="D848" s="4"/>
      <c r="E848" s="4"/>
      <c r="F848" s="4"/>
      <c r="G848" s="4"/>
      <c r="H848" s="4"/>
    </row>
    <row r="849">
      <c r="A849" s="6"/>
      <c r="B849" s="4"/>
      <c r="C849" s="4"/>
      <c r="D849" s="4"/>
      <c r="E849" s="4"/>
      <c r="F849" s="4"/>
      <c r="G849" s="4"/>
      <c r="H849" s="4"/>
    </row>
    <row r="850">
      <c r="A850" s="6"/>
      <c r="B850" s="4"/>
      <c r="C850" s="4"/>
      <c r="D850" s="4"/>
      <c r="E850" s="4"/>
      <c r="F850" s="4"/>
      <c r="G850" s="4"/>
      <c r="H850" s="4"/>
    </row>
    <row r="851">
      <c r="A851" s="6"/>
      <c r="B851" s="4"/>
      <c r="C851" s="4"/>
      <c r="D851" s="4"/>
      <c r="E851" s="4"/>
      <c r="F851" s="4"/>
      <c r="G851" s="4"/>
      <c r="H851" s="4"/>
    </row>
    <row r="852">
      <c r="A852" s="6"/>
      <c r="B852" s="4"/>
      <c r="C852" s="4"/>
      <c r="D852" s="4"/>
      <c r="E852" s="4"/>
      <c r="F852" s="4"/>
      <c r="G852" s="4"/>
      <c r="H852" s="4"/>
    </row>
    <row r="853">
      <c r="A853" s="6"/>
      <c r="B853" s="4"/>
      <c r="C853" s="4"/>
      <c r="D853" s="4"/>
      <c r="E853" s="4"/>
      <c r="F853" s="4"/>
      <c r="G853" s="4"/>
      <c r="H853" s="4"/>
    </row>
    <row r="854">
      <c r="A854" s="6"/>
      <c r="B854" s="4"/>
      <c r="C854" s="4"/>
      <c r="D854" s="4"/>
      <c r="E854" s="4"/>
      <c r="F854" s="4"/>
      <c r="G854" s="4"/>
      <c r="H854" s="4"/>
    </row>
    <row r="855">
      <c r="A855" s="6"/>
      <c r="B855" s="4"/>
      <c r="C855" s="4"/>
      <c r="D855" s="4"/>
      <c r="E855" s="4"/>
      <c r="F855" s="4"/>
      <c r="G855" s="4"/>
      <c r="H855" s="4"/>
    </row>
    <row r="856">
      <c r="A856" s="6"/>
      <c r="B856" s="4"/>
      <c r="C856" s="4"/>
      <c r="D856" s="4"/>
      <c r="E856" s="4"/>
      <c r="F856" s="4"/>
      <c r="G856" s="4"/>
      <c r="H856" s="4"/>
    </row>
    <row r="857">
      <c r="A857" s="6"/>
      <c r="B857" s="4"/>
      <c r="C857" s="4"/>
      <c r="D857" s="4"/>
      <c r="E857" s="4"/>
      <c r="F857" s="4"/>
      <c r="G857" s="4"/>
      <c r="H857" s="4"/>
    </row>
    <row r="858">
      <c r="A858" s="6"/>
      <c r="B858" s="4"/>
      <c r="C858" s="4"/>
      <c r="D858" s="4"/>
      <c r="E858" s="4"/>
      <c r="F858" s="4"/>
      <c r="G858" s="4"/>
      <c r="H858" s="4"/>
    </row>
    <row r="859">
      <c r="A859" s="6"/>
      <c r="B859" s="4"/>
      <c r="C859" s="4"/>
      <c r="D859" s="4"/>
      <c r="E859" s="4"/>
      <c r="F859" s="4"/>
      <c r="G859" s="4"/>
      <c r="H859" s="4"/>
    </row>
    <row r="860">
      <c r="A860" s="6"/>
      <c r="B860" s="4"/>
      <c r="C860" s="4"/>
      <c r="D860" s="4"/>
      <c r="E860" s="4"/>
      <c r="F860" s="4"/>
      <c r="G860" s="4"/>
      <c r="H860" s="4"/>
    </row>
    <row r="861">
      <c r="A861" s="6"/>
      <c r="B861" s="4"/>
      <c r="C861" s="4"/>
      <c r="D861" s="4"/>
      <c r="E861" s="4"/>
      <c r="F861" s="4"/>
      <c r="G861" s="4"/>
      <c r="H861" s="4"/>
    </row>
    <row r="862">
      <c r="A862" s="6"/>
      <c r="B862" s="4"/>
      <c r="C862" s="4"/>
      <c r="D862" s="4"/>
      <c r="E862" s="4"/>
      <c r="F862" s="4"/>
      <c r="G862" s="4"/>
      <c r="H862" s="4"/>
    </row>
    <row r="863">
      <c r="A863" s="6"/>
      <c r="B863" s="4"/>
      <c r="C863" s="4"/>
      <c r="D863" s="4"/>
      <c r="E863" s="4"/>
      <c r="F863" s="4"/>
      <c r="G863" s="4"/>
      <c r="H863" s="4"/>
    </row>
    <row r="864">
      <c r="A864" s="6"/>
      <c r="B864" s="4"/>
      <c r="C864" s="4"/>
      <c r="D864" s="4"/>
      <c r="E864" s="4"/>
      <c r="F864" s="4"/>
      <c r="G864" s="4"/>
      <c r="H864" s="4"/>
    </row>
    <row r="865">
      <c r="A865" s="6"/>
      <c r="B865" s="4"/>
      <c r="C865" s="4"/>
      <c r="D865" s="4"/>
      <c r="E865" s="4"/>
      <c r="F865" s="4"/>
      <c r="G865" s="4"/>
      <c r="H865" s="4"/>
    </row>
    <row r="866">
      <c r="A866" s="6"/>
      <c r="B866" s="4"/>
      <c r="C866" s="4"/>
      <c r="D866" s="4"/>
      <c r="E866" s="4"/>
      <c r="F866" s="4"/>
      <c r="G866" s="4"/>
      <c r="H866" s="4"/>
    </row>
    <row r="867">
      <c r="A867" s="6"/>
      <c r="B867" s="4"/>
      <c r="C867" s="4"/>
      <c r="D867" s="4"/>
      <c r="E867" s="4"/>
      <c r="F867" s="4"/>
      <c r="G867" s="4"/>
      <c r="H867" s="4"/>
    </row>
    <row r="868">
      <c r="A868" s="6"/>
      <c r="B868" s="4"/>
      <c r="C868" s="4"/>
      <c r="D868" s="4"/>
      <c r="E868" s="4"/>
      <c r="F868" s="4"/>
      <c r="G868" s="4"/>
      <c r="H868" s="4"/>
    </row>
    <row r="869">
      <c r="A869" s="6"/>
      <c r="B869" s="4"/>
      <c r="C869" s="4"/>
      <c r="D869" s="4"/>
      <c r="E869" s="4"/>
      <c r="F869" s="4"/>
      <c r="G869" s="4"/>
      <c r="H869" s="4"/>
    </row>
    <row r="870">
      <c r="A870" s="6"/>
      <c r="B870" s="4"/>
      <c r="C870" s="4"/>
      <c r="D870" s="4"/>
      <c r="E870" s="4"/>
      <c r="F870" s="4"/>
      <c r="G870" s="4"/>
      <c r="H870" s="4"/>
    </row>
    <row r="871">
      <c r="A871" s="6"/>
      <c r="B871" s="4"/>
      <c r="C871" s="4"/>
      <c r="D871" s="4"/>
      <c r="E871" s="4"/>
      <c r="F871" s="4"/>
      <c r="G871" s="4"/>
      <c r="H871" s="4"/>
    </row>
    <row r="872">
      <c r="A872" s="6"/>
      <c r="B872" s="4"/>
      <c r="C872" s="4"/>
      <c r="D872" s="4"/>
      <c r="E872" s="4"/>
      <c r="F872" s="4"/>
      <c r="G872" s="4"/>
      <c r="H872" s="4"/>
    </row>
    <row r="873">
      <c r="A873" s="6"/>
      <c r="B873" s="4"/>
      <c r="C873" s="4"/>
      <c r="D873" s="4"/>
      <c r="E873" s="4"/>
      <c r="F873" s="4"/>
      <c r="G873" s="4"/>
      <c r="H873" s="4"/>
    </row>
    <row r="874">
      <c r="A874" s="6"/>
      <c r="B874" s="4"/>
      <c r="C874" s="4"/>
      <c r="D874" s="4"/>
      <c r="E874" s="4"/>
      <c r="F874" s="4"/>
      <c r="G874" s="4"/>
      <c r="H874" s="4"/>
    </row>
    <row r="875">
      <c r="A875" s="6"/>
      <c r="B875" s="4"/>
      <c r="C875" s="4"/>
      <c r="D875" s="4"/>
      <c r="E875" s="4"/>
      <c r="F875" s="4"/>
      <c r="G875" s="4"/>
      <c r="H875" s="4"/>
    </row>
    <row r="876">
      <c r="A876" s="6"/>
      <c r="B876" s="4"/>
      <c r="C876" s="4"/>
      <c r="D876" s="4"/>
      <c r="E876" s="4"/>
      <c r="F876" s="4"/>
      <c r="G876" s="4"/>
      <c r="H876" s="4"/>
    </row>
    <row r="877">
      <c r="A877" s="6"/>
      <c r="B877" s="4"/>
      <c r="C877" s="4"/>
      <c r="D877" s="4"/>
      <c r="E877" s="4"/>
      <c r="F877" s="4"/>
      <c r="G877" s="4"/>
      <c r="H877" s="4"/>
    </row>
    <row r="878">
      <c r="A878" s="6"/>
      <c r="B878" s="4"/>
      <c r="C878" s="4"/>
      <c r="D878" s="4"/>
      <c r="E878" s="4"/>
      <c r="F878" s="4"/>
      <c r="G878" s="4"/>
      <c r="H878" s="4"/>
    </row>
    <row r="879">
      <c r="A879" s="6"/>
      <c r="B879" s="4"/>
      <c r="C879" s="4"/>
      <c r="D879" s="4"/>
      <c r="E879" s="4"/>
      <c r="F879" s="4"/>
      <c r="G879" s="4"/>
      <c r="H879" s="4"/>
    </row>
    <row r="880">
      <c r="A880" s="6"/>
      <c r="B880" s="4"/>
      <c r="C880" s="4"/>
      <c r="D880" s="4"/>
      <c r="E880" s="4"/>
      <c r="F880" s="4"/>
      <c r="G880" s="4"/>
      <c r="H880" s="4"/>
    </row>
    <row r="881">
      <c r="A881" s="6"/>
      <c r="B881" s="4"/>
      <c r="C881" s="4"/>
      <c r="D881" s="4"/>
      <c r="E881" s="4"/>
      <c r="F881" s="4"/>
      <c r="G881" s="4"/>
      <c r="H881" s="4"/>
    </row>
    <row r="882">
      <c r="A882" s="6"/>
      <c r="B882" s="4"/>
      <c r="C882" s="4"/>
      <c r="D882" s="4"/>
      <c r="E882" s="4"/>
      <c r="F882" s="4"/>
      <c r="G882" s="4"/>
      <c r="H882" s="4"/>
    </row>
    <row r="883">
      <c r="A883" s="6"/>
      <c r="B883" s="4"/>
      <c r="C883" s="4"/>
      <c r="D883" s="4"/>
      <c r="E883" s="4"/>
      <c r="F883" s="4"/>
      <c r="G883" s="4"/>
      <c r="H883" s="4"/>
    </row>
    <row r="884">
      <c r="A884" s="6"/>
      <c r="B884" s="4"/>
      <c r="C884" s="4"/>
      <c r="D884" s="4"/>
      <c r="E884" s="4"/>
      <c r="F884" s="4"/>
      <c r="G884" s="4"/>
      <c r="H884" s="4"/>
    </row>
    <row r="885">
      <c r="A885" s="6"/>
      <c r="B885" s="4"/>
      <c r="C885" s="4"/>
      <c r="D885" s="4"/>
      <c r="E885" s="4"/>
      <c r="F885" s="4"/>
      <c r="G885" s="4"/>
      <c r="H885" s="4"/>
    </row>
    <row r="886">
      <c r="A886" s="6"/>
      <c r="B886" s="4"/>
      <c r="C886" s="4"/>
      <c r="D886" s="4"/>
      <c r="E886" s="4"/>
      <c r="F886" s="4"/>
      <c r="G886" s="4"/>
      <c r="H886" s="4"/>
    </row>
    <row r="887">
      <c r="A887" s="6"/>
      <c r="B887" s="4"/>
      <c r="C887" s="4"/>
      <c r="D887" s="4"/>
      <c r="E887" s="4"/>
      <c r="F887" s="4"/>
      <c r="G887" s="4"/>
      <c r="H887" s="4"/>
    </row>
    <row r="888">
      <c r="A888" s="6"/>
      <c r="B888" s="4"/>
      <c r="C888" s="4"/>
      <c r="D888" s="4"/>
      <c r="E888" s="4"/>
      <c r="F888" s="4"/>
      <c r="G888" s="4"/>
      <c r="H888" s="4"/>
    </row>
    <row r="889">
      <c r="A889" s="6"/>
      <c r="B889" s="4"/>
      <c r="C889" s="4"/>
      <c r="D889" s="4"/>
      <c r="E889" s="4"/>
      <c r="F889" s="4"/>
      <c r="G889" s="4"/>
      <c r="H889" s="4"/>
    </row>
    <row r="890">
      <c r="A890" s="6"/>
      <c r="B890" s="4"/>
      <c r="C890" s="4"/>
      <c r="D890" s="4"/>
      <c r="E890" s="4"/>
      <c r="F890" s="4"/>
      <c r="G890" s="4"/>
      <c r="H890" s="4"/>
    </row>
    <row r="891">
      <c r="A891" s="6"/>
      <c r="B891" s="4"/>
      <c r="C891" s="4"/>
      <c r="D891" s="4"/>
      <c r="E891" s="4"/>
      <c r="F891" s="4"/>
      <c r="G891" s="4"/>
      <c r="H891" s="4"/>
    </row>
    <row r="892">
      <c r="A892" s="6"/>
      <c r="B892" s="4"/>
      <c r="C892" s="4"/>
      <c r="D892" s="4"/>
      <c r="E892" s="4"/>
      <c r="F892" s="4"/>
      <c r="G892" s="4"/>
      <c r="H892" s="4"/>
    </row>
    <row r="893">
      <c r="A893" s="6"/>
      <c r="B893" s="4"/>
      <c r="C893" s="4"/>
      <c r="D893" s="4"/>
      <c r="E893" s="4"/>
      <c r="F893" s="4"/>
      <c r="G893" s="4"/>
      <c r="H893" s="4"/>
    </row>
    <row r="894">
      <c r="A894" s="6"/>
      <c r="B894" s="4"/>
      <c r="C894" s="4"/>
      <c r="D894" s="4"/>
      <c r="E894" s="4"/>
      <c r="F894" s="4"/>
      <c r="G894" s="4"/>
      <c r="H894" s="4"/>
    </row>
    <row r="895">
      <c r="A895" s="6"/>
      <c r="B895" s="4"/>
      <c r="C895" s="4"/>
      <c r="D895" s="4"/>
      <c r="E895" s="4"/>
      <c r="F895" s="4"/>
      <c r="G895" s="4"/>
      <c r="H895" s="4"/>
    </row>
    <row r="896">
      <c r="A896" s="6"/>
      <c r="B896" s="4"/>
      <c r="C896" s="4"/>
      <c r="D896" s="4"/>
      <c r="E896" s="4"/>
      <c r="F896" s="4"/>
      <c r="G896" s="4"/>
      <c r="H896" s="4"/>
    </row>
    <row r="897">
      <c r="A897" s="6"/>
      <c r="B897" s="4"/>
      <c r="C897" s="4"/>
      <c r="D897" s="4"/>
      <c r="E897" s="4"/>
      <c r="F897" s="4"/>
      <c r="G897" s="4"/>
      <c r="H897" s="4"/>
    </row>
    <row r="898">
      <c r="A898" s="6"/>
      <c r="B898" s="4"/>
      <c r="C898" s="4"/>
      <c r="D898" s="4"/>
      <c r="E898" s="4"/>
      <c r="F898" s="4"/>
      <c r="G898" s="4"/>
      <c r="H898" s="4"/>
    </row>
    <row r="899">
      <c r="A899" s="6"/>
      <c r="B899" s="4"/>
      <c r="C899" s="4"/>
      <c r="D899" s="4"/>
      <c r="E899" s="4"/>
      <c r="F899" s="4"/>
      <c r="G899" s="4"/>
      <c r="H899" s="4"/>
    </row>
    <row r="900">
      <c r="A900" s="6"/>
      <c r="B900" s="4"/>
      <c r="C900" s="4"/>
      <c r="D900" s="4"/>
      <c r="E900" s="4"/>
      <c r="F900" s="4"/>
      <c r="G900" s="4"/>
      <c r="H900" s="4"/>
    </row>
    <row r="901">
      <c r="A901" s="6"/>
      <c r="B901" s="4"/>
      <c r="C901" s="4"/>
      <c r="D901" s="4"/>
      <c r="E901" s="4"/>
      <c r="F901" s="4"/>
      <c r="G901" s="4"/>
      <c r="H901" s="4"/>
    </row>
    <row r="902">
      <c r="A902" s="6"/>
      <c r="B902" s="4"/>
      <c r="C902" s="4"/>
      <c r="D902" s="4"/>
      <c r="E902" s="4"/>
      <c r="F902" s="4"/>
      <c r="G902" s="4"/>
      <c r="H902" s="4"/>
    </row>
    <row r="903">
      <c r="A903" s="6"/>
      <c r="B903" s="4"/>
      <c r="C903" s="4"/>
      <c r="D903" s="4"/>
      <c r="E903" s="4"/>
      <c r="F903" s="4"/>
      <c r="G903" s="4"/>
      <c r="H903" s="4"/>
    </row>
    <row r="904">
      <c r="A904" s="6"/>
      <c r="B904" s="4"/>
      <c r="C904" s="4"/>
      <c r="D904" s="4"/>
      <c r="E904" s="4"/>
      <c r="F904" s="4"/>
      <c r="G904" s="4"/>
      <c r="H904" s="4"/>
    </row>
    <row r="905">
      <c r="A905" s="6"/>
      <c r="B905" s="4"/>
      <c r="C905" s="4"/>
      <c r="D905" s="4"/>
      <c r="E905" s="4"/>
      <c r="F905" s="4"/>
      <c r="G905" s="4"/>
      <c r="H905" s="4"/>
    </row>
    <row r="906">
      <c r="A906" s="6"/>
      <c r="B906" s="4"/>
      <c r="C906" s="4"/>
      <c r="D906" s="4"/>
      <c r="E906" s="4"/>
      <c r="F906" s="4"/>
      <c r="G906" s="4"/>
      <c r="H906" s="4"/>
    </row>
    <row r="907">
      <c r="A907" s="6"/>
      <c r="B907" s="4"/>
      <c r="C907" s="4"/>
      <c r="D907" s="4"/>
      <c r="E907" s="4"/>
      <c r="F907" s="4"/>
      <c r="G907" s="4"/>
      <c r="H907" s="4"/>
    </row>
    <row r="908">
      <c r="A908" s="6"/>
      <c r="B908" s="4"/>
      <c r="C908" s="4"/>
      <c r="D908" s="4"/>
      <c r="E908" s="4"/>
      <c r="F908" s="4"/>
      <c r="G908" s="4"/>
      <c r="H908" s="4"/>
    </row>
    <row r="909">
      <c r="A909" s="6"/>
      <c r="B909" s="4"/>
      <c r="C909" s="4"/>
      <c r="D909" s="4"/>
      <c r="E909" s="4"/>
      <c r="F909" s="4"/>
      <c r="G909" s="4"/>
      <c r="H909" s="4"/>
    </row>
    <row r="910">
      <c r="A910" s="6"/>
      <c r="B910" s="4"/>
      <c r="C910" s="4"/>
      <c r="D910" s="4"/>
      <c r="E910" s="4"/>
      <c r="F910" s="4"/>
      <c r="G910" s="4"/>
      <c r="H910" s="4"/>
    </row>
    <row r="911">
      <c r="A911" s="6"/>
      <c r="B911" s="4"/>
      <c r="C911" s="4"/>
      <c r="D911" s="4"/>
      <c r="E911" s="4"/>
      <c r="F911" s="4"/>
      <c r="G911" s="4"/>
      <c r="H911" s="4"/>
    </row>
    <row r="912">
      <c r="A912" s="6"/>
      <c r="B912" s="4"/>
      <c r="C912" s="4"/>
      <c r="D912" s="4"/>
      <c r="E912" s="4"/>
      <c r="F912" s="4"/>
      <c r="G912" s="4"/>
      <c r="H912" s="4"/>
    </row>
    <row r="913">
      <c r="A913" s="6"/>
      <c r="B913" s="4"/>
      <c r="C913" s="4"/>
      <c r="D913" s="4"/>
      <c r="E913" s="4"/>
      <c r="F913" s="4"/>
      <c r="G913" s="4"/>
      <c r="H913" s="4"/>
    </row>
    <row r="914">
      <c r="A914" s="6"/>
      <c r="B914" s="4"/>
      <c r="C914" s="4"/>
      <c r="D914" s="4"/>
      <c r="E914" s="4"/>
      <c r="F914" s="4"/>
      <c r="G914" s="4"/>
      <c r="H914" s="4"/>
    </row>
    <row r="915">
      <c r="A915" s="6"/>
      <c r="B915" s="4"/>
      <c r="C915" s="4"/>
      <c r="D915" s="4"/>
      <c r="E915" s="4"/>
      <c r="F915" s="4"/>
      <c r="G915" s="4"/>
      <c r="H915" s="4"/>
    </row>
    <row r="916">
      <c r="A916" s="6"/>
      <c r="B916" s="4"/>
      <c r="C916" s="4"/>
      <c r="D916" s="4"/>
      <c r="E916" s="4"/>
      <c r="F916" s="4"/>
      <c r="G916" s="4"/>
      <c r="H916" s="4"/>
    </row>
    <row r="917">
      <c r="A917" s="6"/>
      <c r="B917" s="4"/>
      <c r="C917" s="4"/>
      <c r="D917" s="4"/>
      <c r="E917" s="4"/>
      <c r="F917" s="4"/>
      <c r="G917" s="4"/>
      <c r="H917" s="4"/>
    </row>
    <row r="918">
      <c r="A918" s="6"/>
      <c r="B918" s="4"/>
      <c r="C918" s="4"/>
      <c r="D918" s="4"/>
      <c r="E918" s="4"/>
      <c r="F918" s="4"/>
      <c r="G918" s="4"/>
      <c r="H918" s="4"/>
    </row>
    <row r="919">
      <c r="A919" s="6"/>
      <c r="B919" s="4"/>
      <c r="C919" s="4"/>
      <c r="D919" s="4"/>
      <c r="E919" s="4"/>
      <c r="F919" s="4"/>
      <c r="G919" s="4"/>
      <c r="H919" s="4"/>
    </row>
    <row r="920">
      <c r="A920" s="6"/>
      <c r="B920" s="4"/>
      <c r="C920" s="4"/>
      <c r="D920" s="4"/>
      <c r="E920" s="4"/>
      <c r="F920" s="4"/>
      <c r="G920" s="4"/>
      <c r="H920" s="4"/>
    </row>
    <row r="921">
      <c r="A921" s="6"/>
      <c r="B921" s="4"/>
      <c r="C921" s="4"/>
      <c r="D921" s="4"/>
      <c r="E921" s="4"/>
      <c r="F921" s="4"/>
      <c r="G921" s="4"/>
      <c r="H921" s="4"/>
    </row>
    <row r="922">
      <c r="A922" s="6"/>
      <c r="B922" s="4"/>
      <c r="C922" s="4"/>
      <c r="D922" s="4"/>
      <c r="E922" s="4"/>
      <c r="F922" s="4"/>
      <c r="G922" s="4"/>
      <c r="H922" s="4"/>
    </row>
  </sheetData>
  <autoFilter ref="$A$1:$H$47"/>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41.38"/>
    <col customWidth="1" min="3" max="3" width="33.13"/>
    <col customWidth="1" min="4" max="8" width="26.25"/>
    <col customWidth="1" min="18" max="18" width="15.88"/>
  </cols>
  <sheetData>
    <row r="1">
      <c r="A1" s="1" t="s">
        <v>0</v>
      </c>
      <c r="B1" s="2" t="s">
        <v>1</v>
      </c>
      <c r="C1" s="2" t="s">
        <v>2</v>
      </c>
      <c r="D1" s="2" t="s">
        <v>3</v>
      </c>
      <c r="E1" s="2" t="s">
        <v>4</v>
      </c>
      <c r="F1" s="2" t="s">
        <v>5</v>
      </c>
      <c r="G1" s="2" t="s">
        <v>6</v>
      </c>
      <c r="H1" s="2" t="s">
        <v>7</v>
      </c>
    </row>
    <row r="2">
      <c r="A2" s="4">
        <v>1.0</v>
      </c>
      <c r="B2" s="8" t="s">
        <v>112</v>
      </c>
      <c r="C2" s="4" t="str">
        <f>IFERROR(__xludf.DUMMYFUNCTION("GOOGLETRANSLATE(B2,""en"",""ru"")"),"политика конфиденциальности")</f>
        <v>политика конфиденциальности</v>
      </c>
      <c r="D2" s="4" t="str">
        <f>IFERROR(__xludf.DUMMYFUNCTION("GOOGLETRANSLATE(B2,""en"",""id"")"),"Kebijakan pribadi")</f>
        <v>Kebijakan pribadi</v>
      </c>
      <c r="E2" s="4" t="str">
        <f>IFERROR(__xludf.DUMMYFUNCTION("GOOGLETRANSLATE(B2,""en"",""vi"")"),"Chính sách bảo mật")</f>
        <v>Chính sách bảo mật</v>
      </c>
      <c r="F2" s="4" t="str">
        <f>IFERROR(__xludf.DUMMYFUNCTION("GOOGLETRANSLATE(B2,""en"",""th"")"),"นโยบายความเป็นส่วนตัว")</f>
        <v>นโยบายความเป็นส่วนตัว</v>
      </c>
      <c r="G2" s="4" t="str">
        <f>IFERROR(__xludf.DUMMYFUNCTION("GOOGLETRANSLATE(B2,""en"",""ms"")"),"Dasar Privasi")</f>
        <v>Dasar Privasi</v>
      </c>
      <c r="H2" s="4" t="str">
        <f>IFERROR(__xludf.DUMMYFUNCTION("GOOGLETRANSLATE(B2,""en"",""zh-CN"")"),"隐私政策")</f>
        <v>隐私政策</v>
      </c>
    </row>
    <row r="3">
      <c r="A3" s="4">
        <v>1.0</v>
      </c>
      <c r="B3" s="8" t="s">
        <v>293</v>
      </c>
      <c r="C3" s="4" t="str">
        <f>IFERROR(__xludf.DUMMYFUNCTION("GOOGLETRANSLATE(B3,""en"",""ru"")"),"Дата вступления в силу: 1 января 2023 г.")</f>
        <v>Дата вступления в силу: 1 января 2023 г.</v>
      </c>
      <c r="D3" s="4" t="str">
        <f>IFERROR(__xludf.DUMMYFUNCTION("GOOGLETRANSLATE(B3,""en"",""id"")"),"Tanggal Efektif: 1 Januari 2023")</f>
        <v>Tanggal Efektif: 1 Januari 2023</v>
      </c>
      <c r="E3" s="4" t="str">
        <f>IFERROR(__xludf.DUMMYFUNCTION("GOOGLETRANSLATE(B3,""en"",""vi"")"),"Ngày có hiệu lực: 1 tháng 1 năm 2023")</f>
        <v>Ngày có hiệu lực: 1 tháng 1 năm 2023</v>
      </c>
      <c r="F3" s="4" t="str">
        <f>IFERROR(__xludf.DUMMYFUNCTION("GOOGLETRANSLATE(B3,""en"",""th"")"),"วันที่มีผล: 1 มกราคม 2566")</f>
        <v>วันที่มีผล: 1 มกราคม 2566</v>
      </c>
      <c r="G3" s="4" t="str">
        <f>IFERROR(__xludf.DUMMYFUNCTION("GOOGLETRANSLATE(B3,""en"",""ms"")"),"Tarikh Berkuatkuasa: 1 Januari 2023")</f>
        <v>Tarikh Berkuatkuasa: 1 Januari 2023</v>
      </c>
      <c r="H3" s="4" t="str">
        <f>IFERROR(__xludf.DUMMYFUNCTION("GOOGLETRANSLATE(B3,""en"",""zh-CN"")"),"生效日期：2023年1月1日")</f>
        <v>生效日期：2023年1月1日</v>
      </c>
    </row>
    <row r="4">
      <c r="A4" s="4">
        <v>1.0</v>
      </c>
      <c r="B4" s="8" t="s">
        <v>294</v>
      </c>
      <c r="C4" s="4" t="str">
        <f>IFERROR(__xludf.DUMMYFUNCTION("GOOGLETRANSLATE(B4,""en"",""ru"")"),"Добро пожаловать в Sellmatica, ведущую платформу для инструментов и услуг электронной коммерции. Мы стремимся защищать вашу конфиденциальность и обеспечить безопасность вашей личной информации. В этой политике конфиденциальности описывается, как Sellmatic"&amp;"a собирает, использует, раскрывает и защищает вашу информацию, когда вы получаете доступ к нашему веб -сайту и используете наши услуги. Пожалуйста, внимательно прочитайте эту политику конфиденциальности, чтобы понять нашу практику в отношении ваших личных"&amp;" данных.")</f>
        <v>Добро пожаловать в Sellmatica, ведущую платформу для инструментов и услуг электронной коммерции. Мы стремимся защищать вашу конфиденциальность и обеспечить безопасность вашей личной информации. В этой политике конфиденциальности описывается, как Sellmatica собирает, использует, раскрывает и защищает вашу информацию, когда вы получаете доступ к нашему веб -сайту и используете наши услуги. Пожалуйста, внимательно прочитайте эту политику конфиденциальности, чтобы понять нашу практику в отношении ваших личных данных.</v>
      </c>
      <c r="D4" s="4" t="str">
        <f>IFERROR(__xludf.DUMMYFUNCTION("GOOGLETRANSLATE(B4,""en"",""id"")"),"Selamat datang di SellMatica, platform terkemuka untuk alat dan layanan e-commerce. Kami berkomitmen untuk melindungi privasi Anda dan memastikan keamanan informasi pribadi Anda. Kebijakan privasi ini menguraikan bagaimana Sellmatatica mengumpulkan, mengg"&amp;"unakan, mengungkapkan, dan melindungi informasi Anda ketika Anda mengakses situs web kami dan menggunakan layanan kami. Harap baca kebijakan privasi ini dengan cermat untuk memahami praktik kami mengenai data pribadi Anda.")</f>
        <v>Selamat datang di SellMatica, platform terkemuka untuk alat dan layanan e-commerce. Kami berkomitmen untuk melindungi privasi Anda dan memastikan keamanan informasi pribadi Anda. Kebijakan privasi ini menguraikan bagaimana Sellmatatica mengumpulkan, menggunakan, mengungkapkan, dan melindungi informasi Anda ketika Anda mengakses situs web kami dan menggunakan layanan kami. Harap baca kebijakan privasi ini dengan cermat untuk memahami praktik kami mengenai data pribadi Anda.</v>
      </c>
      <c r="E4" s="4" t="str">
        <f>IFERROR(__xludf.DUMMYFUNCTION("GOOGLETRANSLATE(B4,""en"",""vi"")"),"Chào mừng bạn đến Sellmatica, một nền tảng hàng đầu cho các công cụ và dịch vụ thương mại điện tử. Chúng tôi cam kết bảo vệ quyền riêng tư của bạn và đảm bảo bảo mật thông tin cá nhân của bạn. Chính sách bảo mật này phác thảo cách SellMatica thu thập, sử "&amp;"dụng, tiết lộ và bảo vệ thông tin của bạn khi bạn truy cập trang web của chúng tôi và sử dụng dịch vụ của chúng tôi. Vui lòng đọc chính sách quyền riêng tư này một cách cẩn thận để hiểu các thực tiễn của chúng tôi về dữ liệu cá nhân của bạn.")</f>
        <v>Chào mừng bạn đến Sellmatica, một nền tảng hàng đầu cho các công cụ và dịch vụ thương mại điện tử. Chúng tôi cam kết bảo vệ quyền riêng tư của bạn và đảm bảo bảo mật thông tin cá nhân của bạn. Chính sách bảo mật này phác thảo cách SellMatica thu thập, sử dụng, tiết lộ và bảo vệ thông tin của bạn khi bạn truy cập trang web của chúng tôi và sử dụng dịch vụ của chúng tôi. Vui lòng đọc chính sách quyền riêng tư này một cách cẩn thận để hiểu các thực tiễn của chúng tôi về dữ liệu cá nhân của bạn.</v>
      </c>
      <c r="F4" s="4" t="str">
        <f>IFERROR(__xludf.DUMMYFUNCTION("GOOGLETRANSLATE(B4,""en"",""th"")"),"ยินดีต้อนรับสู่ Sellmatica แพลตฟอร์มชั้นนำสำหรับเครื่องมือและบริการอีคอมเมิร์ซ เรามุ่งมั่นที่จะปกป้องความเป็นส่วนตัวของคุณและรับรองความปลอดภัยของข้อมูลส่วนบุคคลของคุณ นโยบายความเป็นส่วนตัวนี้สรุปว่า Sellmatica รวบรวมใช้เปิดเผยและปกป้องข้อมูลของคุณอย่างไรเ"&amp;"มื่อคุณเข้าถึงเว็บไซต์ของเราและใช้บริการของเรา โปรดอ่านนโยบายความเป็นส่วนตัวนี้อย่างรอบคอบเพื่อทำความเข้าใจแนวทางปฏิบัติของเราเกี่ยวกับข้อมูลส่วนบุคคลของคุณ")</f>
        <v>ยินดีต้อนรับสู่ Sellmatica แพลตฟอร์มชั้นนำสำหรับเครื่องมือและบริการอีคอมเมิร์ซ เรามุ่งมั่นที่จะปกป้องความเป็นส่วนตัวของคุณและรับรองความปลอดภัยของข้อมูลส่วนบุคคลของคุณ นโยบายความเป็นส่วนตัวนี้สรุปว่า Sellmatica รวบรวมใช้เปิดเผยและปกป้องข้อมูลของคุณอย่างไรเมื่อคุณเข้าถึงเว็บไซต์ของเราและใช้บริการของเรา โปรดอ่านนโยบายความเป็นส่วนตัวนี้อย่างรอบคอบเพื่อทำความเข้าใจแนวทางปฏิบัติของเราเกี่ยวกับข้อมูลส่วนบุคคลของคุณ</v>
      </c>
      <c r="G4" s="4" t="str">
        <f>IFERROR(__xludf.DUMMYFUNCTION("GOOGLETRANSLATE(B4,""en"",""ms"")"),"Selamat datang ke Sellmatica, platform utama untuk alat dan perkhidmatan e-dagang. Kami komited untuk melindungi privasi anda dan memastikan keselamatan maklumat peribadi anda. Dasar Privasi ini menggariskan bagaimana Sellmatica mengumpul, menggunakan, me"&amp;"ndedahkan, dan melindungi maklumat anda apabila anda mengakses laman web kami dan menggunakan perkhidmatan kami. Sila baca Dasar Privasi ini dengan teliti untuk memahami amalan kami mengenai data peribadi anda.")</f>
        <v>Selamat datang ke Sellmatica, platform utama untuk alat dan perkhidmatan e-dagang. Kami komited untuk melindungi privasi anda dan memastikan keselamatan maklumat peribadi anda. Dasar Privasi ini menggariskan bagaimana Sellmatica mengumpul, menggunakan, mendedahkan, dan melindungi maklumat anda apabila anda mengakses laman web kami dan menggunakan perkhidmatan kami. Sila baca Dasar Privasi ini dengan teliti untuk memahami amalan kami mengenai data peribadi anda.</v>
      </c>
      <c r="H4" s="4" t="str">
        <f>IFERROR(__xludf.DUMMYFUNCTION("GOOGLETRANSLATE(B4,""en"",""zh-CN"")"),"欢迎来到塞尔玛蒂亚（Sellmatica），这是电子商务工具和服务的领先平台。我们致力于保护您的隐私并确保您的个人信息安全。本隐私政策概述了Sellmatica在访问我们的网站并使用我们的服务时如何收集，使用，披露和保护您的信息。请仔细阅读本隐私政策，以了解我们有关您的个人数据的实践。")</f>
        <v>欢迎来到塞尔玛蒂亚（Sellmatica），这是电子商务工具和服务的领先平台。我们致力于保护您的隐私并确保您的个人信息安全。本隐私政策概述了Sellmatica在访问我们的网站并使用我们的服务时如何收集，使用，披露和保护您的信息。请仔细阅读本隐私政策，以了解我们有关您的个人数据的实践。</v>
      </c>
    </row>
    <row r="5">
      <c r="A5" s="4">
        <v>1.0</v>
      </c>
      <c r="B5" s="8" t="s">
        <v>295</v>
      </c>
      <c r="C5" s="4" t="str">
        <f>IFERROR(__xludf.DUMMYFUNCTION("GOOGLETRANSLATE(B5,""en"",""ru"")"),"Информация, которую мы собираем
1.1 Личная информация: мы можем собирать личную информацию, которую вы предоставляете нам, когда вы создаете учетную запись, совершаете покупку, связываются с нашей поддержкой клиентов или участвуете в любых других действия"&amp;"х на нашем веб -сайте. Эта информация может включать ваше имя, адрес электронной почты, платежный адрес и платежные данные.
1.2 Информация об использовании: когда вы посещаете наш веб -сайт или используете наши услуги, мы автоматически собираем определенн"&amp;"ую информацию о вашем устройстве, просмотре действий и шаблонов. Эта информация может включать ваш IP -адрес, тип браузера, страницы ссылки/выхода, операционную систему и другие аналогичные данные.
1.3 Cookie и аналогичные технологии: мы используем файлы "&amp;"cookie и аналогичные технологии для улучшения вашего опыта на нашем веб -сайте и улучшить наши услуги. Эти технологии позволяют нам собирать информацию, такую ​​как ваши предпочтения, информация о сеансе и аналитические данные. Вы можете управлять предпоч"&amp;"тениями cookie через настройки браузера.
")</f>
        <v>Информация, которую мы собираем
1.1 Личная информация: мы можем собирать личную информацию, которую вы предоставляете нам, когда вы создаете учетную запись, совершаете покупку, связываются с нашей поддержкой клиентов или участвуете в любых других действиях на нашем веб -сайте. Эта информация может включать ваше имя, адрес электронной почты, платежный адрес и платежные данные.
1.2 Информация об использовании: когда вы посещаете наш веб -сайт или используете наши услуги, мы автоматически собираем определенную информацию о вашем устройстве, просмотре действий и шаблонов. Эта информация может включать ваш IP -адрес, тип браузера, страницы ссылки/выхода, операционную систему и другие аналогичные данные.
1.3 Cookie и аналогичные технологии: мы используем файлы cookie и аналогичные технологии для улучшения вашего опыта на нашем веб -сайте и улучшить наши услуги. Эти технологии позволяют нам собирать информацию, такую ​​как ваши предпочтения, информация о сеансе и аналитические данные. Вы можете управлять предпочтениями cookie через настройки браузера.
</v>
      </c>
      <c r="D5" s="4" t="str">
        <f>IFERROR(__xludf.DUMMYFUNCTION("GOOGLETRANSLATE(B5,""en"",""id"")"),"Informasi yang kami kumpulkan
1.1 Informasi Pribadi: Kami dapat mengumpulkan informasi pribadi yang Anda berikan kepada kami saat Anda membuat akun, melakukan pembelian, menghubungi dukungan pelanggan kami, atau terlibat dalam kegiatan lain di situs web k"&amp;"ami. Informasi ini dapat mencakup nama Anda, alamat email, alamat penagihan, dan detail pembayaran.
1.2 Informasi Penggunaan: Ketika Anda mengunjungi situs web kami atau menggunakan layanan kami, kami secara otomatis mengumpulkan informasi tertentu tentan"&amp;"g perangkat Anda, tindakan menjelajah, dan pola. Informasi ini dapat mencakup alamat IP Anda, jenis browser, halaman merujuk/keluar, sistem operasi, dan data serupa lainnya.
1.3 Cookie dan teknologi serupa: Kami menggunakan cookie dan teknologi serupa unt"&amp;"uk meningkatkan pengalaman Anda di situs web kami dan meningkatkan layanan kami. Teknologi ini memungkinkan kami untuk mengumpulkan informasi seperti preferensi Anda, informasi sesi, dan data analitik. Anda dapat mengelola preferensi cookie Anda melalui p"&amp;"engaturan browser Anda.
")</f>
        <v>Informasi yang kami kumpulkan
1.1 Informasi Pribadi: Kami dapat mengumpulkan informasi pribadi yang Anda berikan kepada kami saat Anda membuat akun, melakukan pembelian, menghubungi dukungan pelanggan kami, atau terlibat dalam kegiatan lain di situs web kami. Informasi ini dapat mencakup nama Anda, alamat email, alamat penagihan, dan detail pembayaran.
1.2 Informasi Penggunaan: Ketika Anda mengunjungi situs web kami atau menggunakan layanan kami, kami secara otomatis mengumpulkan informasi tertentu tentang perangkat Anda, tindakan menjelajah, dan pola. Informasi ini dapat mencakup alamat IP Anda, jenis browser, halaman merujuk/keluar, sistem operasi, dan data serupa lainnya.
1.3 Cookie dan teknologi serupa: Kami menggunakan cookie dan teknologi serupa untuk meningkatkan pengalaman Anda di situs web kami dan meningkatkan layanan kami. Teknologi ini memungkinkan kami untuk mengumpulkan informasi seperti preferensi Anda, informasi sesi, dan data analitik. Anda dapat mengelola preferensi cookie Anda melalui pengaturan browser Anda.
</v>
      </c>
      <c r="E5" s="4" t="str">
        <f>IFERROR(__xludf.DUMMYFUNCTION("GOOGLETRANSLATE(B5,""en"",""vi"")"),"thông tin chúng tôi thu thập
1.1 Thông tin cá nhân: Chúng tôi có thể thu thập thông tin cá nhân mà bạn cung cấp cho chúng tôi khi bạn tạo tài khoản, mua hàng, liên hệ với hỗ trợ khách hàng của chúng tôi hoặc tham gia vào bất kỳ hoạt động nào khác trên tra"&amp;"ng web của chúng tôi. Thông tin này có thể bao gồm tên, địa chỉ email, địa chỉ thanh toán và chi tiết thanh toán của bạn.
1.2 Thông tin sử dụng: Khi bạn truy cập trang web của chúng tôi hoặc sử dụng dịch vụ của chúng tôi, chúng tôi tự động thu thập một số"&amp;" thông tin nhất định về thiết bị của bạn, hành động duyệt web và mẫu. Thông tin này có thể bao gồm địa chỉ IP của bạn, loại trình duyệt, trang giới thiệu/thoát, hệ điều hành và dữ liệu tương tự khác.
1.3 Cookie và các công nghệ tương tự: Chúng tôi sử dụng"&amp;" cookie và các công nghệ tương tự để nâng cao trải nghiệm của bạn trên trang web của chúng tôi và cải thiện dịch vụ của chúng tôi. Các công nghệ này cho phép chúng tôi thu thập thông tin như sở thích, thông tin phiên và dữ liệu phân tích của bạn. Bạn có t"&amp;"hể quản lý tùy chọn cookie của bạn thông qua cài đặt trình duyệt của bạn.
")</f>
        <v>thông tin chúng tôi thu thập
1.1 Thông tin cá nhân: Chúng tôi có thể thu thập thông tin cá nhân mà bạn cung cấp cho chúng tôi khi bạn tạo tài khoản, mua hàng, liên hệ với hỗ trợ khách hàng của chúng tôi hoặc tham gia vào bất kỳ hoạt động nào khác trên trang web của chúng tôi. Thông tin này có thể bao gồm tên, địa chỉ email, địa chỉ thanh toán và chi tiết thanh toán của bạn.
1.2 Thông tin sử dụng: Khi bạn truy cập trang web của chúng tôi hoặc sử dụng dịch vụ của chúng tôi, chúng tôi tự động thu thập một số thông tin nhất định về thiết bị của bạn, hành động duyệt web và mẫu. Thông tin này có thể bao gồm địa chỉ IP của bạn, loại trình duyệt, trang giới thiệu/thoát, hệ điều hành và dữ liệu tương tự khác.
1.3 Cookie và các công nghệ tương tự: Chúng tôi sử dụng cookie và các công nghệ tương tự để nâng cao trải nghiệm của bạn trên trang web của chúng tôi và cải thiện dịch vụ của chúng tôi. Các công nghệ này cho phép chúng tôi thu thập thông tin như sở thích, thông tin phiên và dữ liệu phân tích của bạn. Bạn có thể quản lý tùy chọn cookie của bạn thông qua cài đặt trình duyệt của bạn.
</v>
      </c>
      <c r="F5" s="4" t="str">
        <f>IFERROR(__xludf.DUMMYFUNCTION("GOOGLETRANSLATE(B5,""en"",""th"")"),"ข้อมูลที่เรารวบรวม
1.1 ข้อมูลส่วนบุคคล: เราอาจรวบรวมข้อมูลส่วนบุคคลที่คุณให้กับเราเมื่อคุณสร้างบัญชีทำการซื้อติดต่อฝ่ายสนับสนุนลูกค้าของเราหรือมีส่วนร่วมในกิจกรรมอื่น ๆ ในเว็บไซต์ของเรา ข้อมูลนี้อาจรวมถึงชื่อที่อยู่อีเมลที่อยู่การเรียกเก็บเงินและรายละเอีย"&amp;"ดการชำระเงินของคุณ
1.2 ข้อมูลการใช้งาน: เมื่อคุณเยี่ยมชมเว็บไซต์ของเราหรือใช้บริการของเราเราจะรวบรวมข้อมูลบางอย่างเกี่ยวกับอุปกรณ์การเรียกดูและรูปแบบของคุณโดยอัตโนมัติ ข้อมูลนี้อาจรวมถึงที่อยู่ IP ของคุณประเภทเบราว์เซอร์หน้าอ้างอิง/ออกระบบปฏิบัติการและข้อ"&amp;"มูลอื่น ๆ ที่คล้ายกัน
1.3 คุกกี้และเทคโนโลยีที่คล้ายกัน: เราใช้คุกกี้และเทคโนโลยีที่คล้ายกันเพื่อเพิ่มประสบการณ์ของคุณบนเว็บไซต์ของเราและปรับปรุงบริการของเรา เทคโนโลยีเหล่านี้ช่วยให้เราสามารถรวบรวมข้อมูลเช่นการตั้งค่าข้อมูลเซสชันและข้อมูลการวิเคราะห์ของคุ"&amp;"ณ คุณสามารถจัดการการตั้งค่าคุกกี้ของคุณผ่านการตั้งค่าเบราว์เซอร์ของคุณ
")</f>
        <v>ข้อมูลที่เรารวบรวม
1.1 ข้อมูลส่วนบุคคล: เราอาจรวบรวมข้อมูลส่วนบุคคลที่คุณให้กับเราเมื่อคุณสร้างบัญชีทำการซื้อติดต่อฝ่ายสนับสนุนลูกค้าของเราหรือมีส่วนร่วมในกิจกรรมอื่น ๆ ในเว็บไซต์ของเรา ข้อมูลนี้อาจรวมถึงชื่อที่อยู่อีเมลที่อยู่การเรียกเก็บเงินและรายละเอียดการชำระเงินของคุณ
1.2 ข้อมูลการใช้งาน: เมื่อคุณเยี่ยมชมเว็บไซต์ของเราหรือใช้บริการของเราเราจะรวบรวมข้อมูลบางอย่างเกี่ยวกับอุปกรณ์การเรียกดูและรูปแบบของคุณโดยอัตโนมัติ ข้อมูลนี้อาจรวมถึงที่อยู่ IP ของคุณประเภทเบราว์เซอร์หน้าอ้างอิง/ออกระบบปฏิบัติการและข้อมูลอื่น ๆ ที่คล้ายกัน
1.3 คุกกี้และเทคโนโลยีที่คล้ายกัน: เราใช้คุกกี้และเทคโนโลยีที่คล้ายกันเพื่อเพิ่มประสบการณ์ของคุณบนเว็บไซต์ของเราและปรับปรุงบริการของเรา เทคโนโลยีเหล่านี้ช่วยให้เราสามารถรวบรวมข้อมูลเช่นการตั้งค่าข้อมูลเซสชันและข้อมูลการวิเคราะห์ของคุณ คุณสามารถจัดการการตั้งค่าคุกกี้ของคุณผ่านการตั้งค่าเบราว์เซอร์ของคุณ
</v>
      </c>
      <c r="G5" s="4" t="str">
        <f>IFERROR(__xludf.DUMMYFUNCTION("GOOGLETRANSLATE(B5,""en"",""ms"")"),"Maklumat yang kami kumpulkan
1.1 Maklumat Peribadi: Kami boleh mengumpul maklumat peribadi yang anda berikan kepada kami apabila anda membuat akaun, membuat pembelian, hubungi sokongan pelanggan kami, atau terlibat dalam sebarang aktiviti lain di laman we"&amp;"b kami. Maklumat ini mungkin termasuk nama, alamat e -mel, alamat pengebilan, dan butiran pembayaran anda.
1.2 Maklumat Penggunaan: Apabila anda melawat laman web kami atau menggunakan perkhidmatan kami, kami secara automatik mengumpulkan maklumat tertent"&amp;"u mengenai peranti anda, tindakan melayari, dan corak. Maklumat ini mungkin termasuk alamat IP anda, jenis penyemak imbas, halaman merujuk/keluar, sistem operasi, dan data lain yang serupa.
1.3 Kuki dan Teknologi Sama: Kami menggunakan kuki dan teknologi "&amp;"yang serupa untuk meningkatkan pengalaman anda di laman web kami dan meningkatkan perkhidmatan kami. Teknologi ini membolehkan kami mengumpul maklumat seperti keutamaan anda, maklumat sesi, dan data analisis. Anda boleh menguruskan keutamaan cookie anda m"&amp;"elalui tetapan penyemak imbas anda.
")</f>
        <v>Maklumat yang kami kumpulkan
1.1 Maklumat Peribadi: Kami boleh mengumpul maklumat peribadi yang anda berikan kepada kami apabila anda membuat akaun, membuat pembelian, hubungi sokongan pelanggan kami, atau terlibat dalam sebarang aktiviti lain di laman web kami. Maklumat ini mungkin termasuk nama, alamat e -mel, alamat pengebilan, dan butiran pembayaran anda.
1.2 Maklumat Penggunaan: Apabila anda melawat laman web kami atau menggunakan perkhidmatan kami, kami secara automatik mengumpulkan maklumat tertentu mengenai peranti anda, tindakan melayari, dan corak. Maklumat ini mungkin termasuk alamat IP anda, jenis penyemak imbas, halaman merujuk/keluar, sistem operasi, dan data lain yang serupa.
1.3 Kuki dan Teknologi Sama: Kami menggunakan kuki dan teknologi yang serupa untuk meningkatkan pengalaman anda di laman web kami dan meningkatkan perkhidmatan kami. Teknologi ini membolehkan kami mengumpul maklumat seperti keutamaan anda, maklumat sesi, dan data analisis. Anda boleh menguruskan keutamaan cookie anda melalui tetapan penyemak imbas anda.
</v>
      </c>
      <c r="H5" s="4" t="str">
        <f>IFERROR(__xludf.DUMMYFUNCTION("GOOGLETRANSLATE(B5,""en"",""zh-CN"")"),"我们收集的信息
1.1个人信息：我们可能会在创建帐户，购买，联系我们的客户支持或从事我们网站上的任何其他活动时收集您提供给我们的个人信息。此信息可能包括您的姓名，电子邮件地址，账单地址和付款详细信息。
1.2使用信息：当您访问我们的网站或使用我们的服务时，我们会自动收集有关您的设备，浏览操作和模式的某些信息。此信息可能包括您的IP地址，浏览器类型，参考/退出页面，操作系统和其他类似数据。
1.3 Cookie和类似技术：我们使用Cookie和类似技术来增强您在我们的网站上的体验并改善我们的服务。这些技术使"&amp;"我们能够收集您的偏好，会话信息和分析数据等信息。您可以通过浏览器设置管理cookie首选项。
")</f>
        <v>我们收集的信息
1.1个人信息：我们可能会在创建帐户，购买，联系我们的客户支持或从事我们网站上的任何其他活动时收集您提供给我们的个人信息。此信息可能包括您的姓名，电子邮件地址，账单地址和付款详细信息。
1.2使用信息：当您访问我们的网站或使用我们的服务时，我们会自动收集有关您的设备，浏览操作和模式的某些信息。此信息可能包括您的IP地址，浏览器类型，参考/退出页面，操作系统和其他类似数据。
1.3 Cookie和类似技术：我们使用Cookie和类似技术来增强您在我们的网站上的体验并改善我们的服务。这些技术使我们能够收集您的偏好，会话信息和分析数据等信息。您可以通过浏览器设置管理cookie首选项。
</v>
      </c>
    </row>
    <row r="6">
      <c r="A6" s="4">
        <v>1.0</v>
      </c>
      <c r="B6" s="8" t="s">
        <v>296</v>
      </c>
      <c r="C6" s="4" t="str">
        <f>IFERROR(__xludf.DUMMYFUNCTION("GOOGLETRANSLATE(B6,""en"",""ru"")"),"Как мы используем вашу информацию
2.1 Предоставление услуг: мы используем информацию, которую мы собираем для предоставления, обслуживания и улучшения наших услуг. Это включает в себя обработку ваших заказов, общение с вами и персонализация вашего опыта н"&amp;"а нашей платформе.
2.2. Вы можете отказаться от получения таких сообщений в любое время, следуя инструкциям отказа от подписки, указанных в электронных письмах, или напрямую связавшись с нами.
2.3 Аналитика и исследования. Мы анализируем информацию, котор"&amp;"ую мы собираем, чтобы лучше понять предпочтения наших пользователей, улучшить наши услуги и разрабатывать новые функции и функции. Это включает в себя проведение исследований, создание агрегированных статистических данных и выполнение анализа данных.
2.4 "&amp;"Правовые соответствия и защита: мы можем использовать вашу информацию для соблюдения применимых законов, правил и юридических процессов. Мы также можем использовать его для защиты наших прав, интересов и безопасности нашей платформы и пользователей.
")</f>
        <v>Как мы используем вашу информацию
2.1 Предоставление услуг: мы используем информацию, которую мы собираем для предоставления, обслуживания и улучшения наших услуг. Это включает в себя обработку ваших заказов, общение с вами и персонализация вашего опыта на нашей платформе.
2.2. Вы можете отказаться от получения таких сообщений в любое время, следуя инструкциям отказа от подписки, указанных в электронных письмах, или напрямую связавшись с нами.
2.3 Аналитика и исследования. Мы анализируем информацию, которую мы собираем, чтобы лучше понять предпочтения наших пользователей, улучшить наши услуги и разрабатывать новые функции и функции. Это включает в себя проведение исследований, создание агрегированных статистических данных и выполнение анализа данных.
2.4 Правовые соответствия и защита: мы можем использовать вашу информацию для соблюдения применимых законов, правил и юридических процессов. Мы также можем использовать его для защиты наших прав, интересов и безопасности нашей платформы и пользователей.
</v>
      </c>
      <c r="D6" s="4" t="str">
        <f>IFERROR(__xludf.DUMMYFUNCTION("GOOGLETRANSLATE(B6,""en"",""id"")"),"Bagaimana kami menggunakan informasi Anda
2.1 Penyediaan Layanan: Kami menggunakan informasi yang kami kumpulkan untuk menyediakan, memelihara, dan meningkatkan layanan kami. Ini termasuk memproses pesanan Anda, berkomunikasi dengan Anda, dan mempersonali"&amp;"sasikan pengalaman Anda di platform kami.
2.2 Pemasaran dan Komunikasi: Dengan persetujuan Anda, kami dapat menggunakan informasi kontak Anda untuk mengirimi Anda materi promosi, buletin, dan pembaruan tentang produk dan layanan kami. Anda dapat memilih u"&amp;"ntuk tidak menerima komunikasi tersebut kapan saja dengan mengikuti instruksi berhenti berlangganan yang disediakan dalam email atau menghubungi kami secara langsung.
2.3 Analisis dan Penelitian: Kami menganalisis informasi yang kami kumpulkan untuk lebih"&amp;" memahami preferensi pengguna kami, meningkatkan layanan kami, dan mengembangkan fitur dan fungsi baru. Ini termasuk melakukan penelitian, menghasilkan data statistik agregat, dan melakukan analisis data.
2.4 Kepatuhan dan Perlindungan Hukum: Kami dapat m"&amp;"enggunakan informasi Anda untuk mematuhi hukum, peraturan, dan proses hukum yang berlaku. Kami juga dapat menggunakannya untuk melindungi hak, kepentingan, dan keamanan kami dari platform dan pengguna kami.
")</f>
        <v>Bagaimana kami menggunakan informasi Anda
2.1 Penyediaan Layanan: Kami menggunakan informasi yang kami kumpulkan untuk menyediakan, memelihara, dan meningkatkan layanan kami. Ini termasuk memproses pesanan Anda, berkomunikasi dengan Anda, dan mempersonalisasikan pengalaman Anda di platform kami.
2.2 Pemasaran dan Komunikasi: Dengan persetujuan Anda, kami dapat menggunakan informasi kontak Anda untuk mengirimi Anda materi promosi, buletin, dan pembaruan tentang produk dan layanan kami. Anda dapat memilih untuk tidak menerima komunikasi tersebut kapan saja dengan mengikuti instruksi berhenti berlangganan yang disediakan dalam email atau menghubungi kami secara langsung.
2.3 Analisis dan Penelitian: Kami menganalisis informasi yang kami kumpulkan untuk lebih memahami preferensi pengguna kami, meningkatkan layanan kami, dan mengembangkan fitur dan fungsi baru. Ini termasuk melakukan penelitian, menghasilkan data statistik agregat, dan melakukan analisis data.
2.4 Kepatuhan dan Perlindungan Hukum: Kami dapat menggunakan informasi Anda untuk mematuhi hukum, peraturan, dan proses hukum yang berlaku. Kami juga dapat menggunakannya untuk melindungi hak, kepentingan, dan keamanan kami dari platform dan pengguna kami.
</v>
      </c>
      <c r="E6" s="4" t="str">
        <f>IFERROR(__xludf.DUMMYFUNCTION("GOOGLETRANSLATE(B6,""en"",""vi"")"),"Cách chúng tôi sử dụng thông tin của bạn
2.1 Cung cấp dịch vụ: Chúng tôi sử dụng thông tin chúng tôi thu thập để cung cấp, duy trì và cải thiện dịch vụ của chúng tôi. Điều này bao gồm xử lý các đơn đặt hàng của bạn, giao tiếp với bạn và cá nhân hóa trải n"&amp;"ghiệm của bạn trên nền tảng của chúng tôi.
2.2 Tiếp thị và truyền thông: Với sự đồng ý của bạn, chúng tôi có thể sử dụng thông tin liên hệ của bạn để gửi cho bạn tài liệu quảng cáo, bản tin và cập nhật về các sản phẩm và dịch vụ của chúng tôi. Bạn có thể "&amp;"từ chối nhận thông tin liên lạc như vậy bất cứ lúc nào bằng cách làm theo các hướng dẫn hủy đăng ký được cung cấp trong email hoặc liên hệ trực tiếp với chúng tôi.
2.3 Phân tích và nghiên cứu: Chúng tôi phân tích thông tin chúng tôi thu thập để hiểu rõ hơ"&amp;"n về sở thích của người dùng, cải thiện dịch vụ của chúng tôi và phát triển các tính năng và chức năng mới. Điều này bao gồm tiến hành nghiên cứu, tạo dữ liệu thống kê tổng hợp và thực hiện phân tích dữ liệu.
2.4 Tuân thủ và bảo vệ pháp lý: Chúng tôi có t"&amp;"hể sử dụng thông tin của bạn để tuân thủ các luật, quy định và quy trình pháp lý hiện hành. Chúng tôi cũng có thể sử dụng nó để bảo vệ quyền, lợi ích của chúng tôi và bảo mật của nền tảng và người dùng của chúng tôi.
")</f>
        <v>Cách chúng tôi sử dụng thông tin của bạn
2.1 Cung cấp dịch vụ: Chúng tôi sử dụng thông tin chúng tôi thu thập để cung cấp, duy trì và cải thiện dịch vụ của chúng tôi. Điều này bao gồm xử lý các đơn đặt hàng của bạn, giao tiếp với bạn và cá nhân hóa trải nghiệm của bạn trên nền tảng của chúng tôi.
2.2 Tiếp thị và truyền thông: Với sự đồng ý của bạn, chúng tôi có thể sử dụng thông tin liên hệ của bạn để gửi cho bạn tài liệu quảng cáo, bản tin và cập nhật về các sản phẩm và dịch vụ của chúng tôi. Bạn có thể từ chối nhận thông tin liên lạc như vậy bất cứ lúc nào bằng cách làm theo các hướng dẫn hủy đăng ký được cung cấp trong email hoặc liên hệ trực tiếp với chúng tôi.
2.3 Phân tích và nghiên cứu: Chúng tôi phân tích thông tin chúng tôi thu thập để hiểu rõ hơn về sở thích của người dùng, cải thiện dịch vụ của chúng tôi và phát triển các tính năng và chức năng mới. Điều này bao gồm tiến hành nghiên cứu, tạo dữ liệu thống kê tổng hợp và thực hiện phân tích dữ liệu.
2.4 Tuân thủ và bảo vệ pháp lý: Chúng tôi có thể sử dụng thông tin của bạn để tuân thủ các luật, quy định và quy trình pháp lý hiện hành. Chúng tôi cũng có thể sử dụng nó để bảo vệ quyền, lợi ích của chúng tôi và bảo mật của nền tảng và người dùng của chúng tôi.
</v>
      </c>
      <c r="F6" s="4" t="str">
        <f>IFERROR(__xludf.DUMMYFUNCTION("GOOGLETRANSLATE(B6,""en"",""th"")"),"เราใช้ข้อมูลของคุณอย่างไร
2.1 บทบัญญัติของบริการ: เราใช้ข้อมูลที่เรารวบรวมเพื่อให้การดูแลรักษาและปรับปรุงบริการของเรา ซึ่งรวมถึงการประมวลผลคำสั่งซื้อการสื่อสารกับคุณและปรับแต่งประสบการณ์ของคุณบนแพลตฟอร์มของเรา
2.2 การตลาดและการสื่อสาร: ด้วยความยินยอมของคุ"&amp;"ณเราอาจใช้ข้อมูลการติดต่อของคุณเพื่อส่งเอกสารส่งเสริมการขายจดหมายข่าวและการอัปเดตเกี่ยวกับผลิตภัณฑ์และบริการของเรา คุณสามารถยกเลิกการรับการสื่อสารดังกล่าวได้ตลอดเวลาโดยทำตามคำแนะนำในการยกเลิกการสมัครที่ให้ไว้ในอีเมลหรือติดต่อเราโดยตรง
2.3 การวิเคราะห์และก"&amp;"ารวิจัย: เราวิเคราะห์ข้อมูลที่เรารวบรวมเพื่อทำความเข้าใจการตั้งค่าของผู้ใช้ปรับปรุงบริการของเราและพัฒนาคุณสมบัติและฟังก์ชันการทำงานใหม่ ๆ ซึ่งรวมถึงการดำเนินการวิจัยสร้างข้อมูลทางสถิติโดยรวมและดำเนินการวิเคราะห์ข้อมูล
2.4 การปฏิบัติตามกฎหมายและการป้องกัน:"&amp;" เราอาจใช้ข้อมูลของคุณเพื่อให้สอดคล้องกับกฎหมายกฎระเบียบและกระบวนการทางกฎหมายที่เกี่ยวข้อง นอกจากนี้เรายังอาจใช้เพื่อปกป้องสิทธิ์ผลประโยชน์และความปลอดภัยของแพลตฟอร์มและผู้ใช้ของเรา
")</f>
        <v>เราใช้ข้อมูลของคุณอย่างไร
2.1 บทบัญญัติของบริการ: เราใช้ข้อมูลที่เรารวบรวมเพื่อให้การดูแลรักษาและปรับปรุงบริการของเรา ซึ่งรวมถึงการประมวลผลคำสั่งซื้อการสื่อสารกับคุณและปรับแต่งประสบการณ์ของคุณบนแพลตฟอร์มของเรา
2.2 การตลาดและการสื่อสาร: ด้วยความยินยอมของคุณเราอาจใช้ข้อมูลการติดต่อของคุณเพื่อส่งเอกสารส่งเสริมการขายจดหมายข่าวและการอัปเดตเกี่ยวกับผลิตภัณฑ์และบริการของเรา คุณสามารถยกเลิกการรับการสื่อสารดังกล่าวได้ตลอดเวลาโดยทำตามคำแนะนำในการยกเลิกการสมัครที่ให้ไว้ในอีเมลหรือติดต่อเราโดยตรง
2.3 การวิเคราะห์และการวิจัย: เราวิเคราะห์ข้อมูลที่เรารวบรวมเพื่อทำความเข้าใจการตั้งค่าของผู้ใช้ปรับปรุงบริการของเราและพัฒนาคุณสมบัติและฟังก์ชันการทำงานใหม่ ๆ ซึ่งรวมถึงการดำเนินการวิจัยสร้างข้อมูลทางสถิติโดยรวมและดำเนินการวิเคราะห์ข้อมูล
2.4 การปฏิบัติตามกฎหมายและการป้องกัน: เราอาจใช้ข้อมูลของคุณเพื่อให้สอดคล้องกับกฎหมายกฎระเบียบและกระบวนการทางกฎหมายที่เกี่ยวข้อง นอกจากนี้เรายังอาจใช้เพื่อปกป้องสิทธิ์ผลประโยชน์และความปลอดภัยของแพลตฟอร์มและผู้ใช้ของเรา
</v>
      </c>
      <c r="G6" s="4" t="str">
        <f>IFERROR(__xludf.DUMMYFUNCTION("GOOGLETRANSLATE(B6,""en"",""ms"")"),"Bagaimana Kami Menggunakan Maklumat Anda
2.1 Penyediaan Perkhidmatan: Kami menggunakan maklumat yang kami kumpulkan untuk menyediakan, menyelenggara, dan meningkatkan perkhidmatan kami. Ini termasuk memproses pesanan anda, berkomunikasi dengan anda, dan m"&amp;"emperibadikan pengalaman anda di platform kami.
2.2 Pemasaran dan Komunikasi: Dengan persetujuan anda, kami boleh menggunakan maklumat hubungan anda untuk menghantar bahan promosi, surat berita, dan kemas kini mengenai produk dan perkhidmatan kami. Anda b"&amp;"oleh memilih untuk menerima komunikasi sedemikian pada bila-bila masa dengan mengikuti arahan berhenti berlangganan yang disediakan dalam e-mel atau menghubungi kami secara langsung.
2.3 Analisis dan Penyelidikan: Kami menganalisis maklumat yang kami kump"&amp;"ulkan untuk lebih memahami keutamaan pengguna kami, meningkatkan perkhidmatan kami, dan membangunkan ciri -ciri dan fungsi baru. Ini termasuk menjalankan penyelidikan, menghasilkan data statistik agregat, dan melaksanakan analisis data.
2.4 Pematuhan dan "&amp;"Perlindungan Undang -Undang: Kami boleh menggunakan maklumat anda untuk mematuhi undang -undang, peraturan, dan proses undang -undang yang berkenaan. Kami juga boleh menggunakannya untuk melindungi hak, kepentingan, dan keselamatan platform dan pengguna k"&amp;"ami.
")</f>
        <v>Bagaimana Kami Menggunakan Maklumat Anda
2.1 Penyediaan Perkhidmatan: Kami menggunakan maklumat yang kami kumpulkan untuk menyediakan, menyelenggara, dan meningkatkan perkhidmatan kami. Ini termasuk memproses pesanan anda, berkomunikasi dengan anda, dan memperibadikan pengalaman anda di platform kami.
2.2 Pemasaran dan Komunikasi: Dengan persetujuan anda, kami boleh menggunakan maklumat hubungan anda untuk menghantar bahan promosi, surat berita, dan kemas kini mengenai produk dan perkhidmatan kami. Anda boleh memilih untuk menerima komunikasi sedemikian pada bila-bila masa dengan mengikuti arahan berhenti berlangganan yang disediakan dalam e-mel atau menghubungi kami secara langsung.
2.3 Analisis dan Penyelidikan: Kami menganalisis maklumat yang kami kumpulkan untuk lebih memahami keutamaan pengguna kami, meningkatkan perkhidmatan kami, dan membangunkan ciri -ciri dan fungsi baru. Ini termasuk menjalankan penyelidikan, menghasilkan data statistik agregat, dan melaksanakan analisis data.
2.4 Pematuhan dan Perlindungan Undang -Undang: Kami boleh menggunakan maklumat anda untuk mematuhi undang -undang, peraturan, dan proses undang -undang yang berkenaan. Kami juga boleh menggunakannya untuk melindungi hak, kepentingan, dan keselamatan platform dan pengguna kami.
</v>
      </c>
      <c r="H6" s="4" t="str">
        <f>IFERROR(__xludf.DUMMYFUNCTION("GOOGLETRANSLATE(B6,""en"",""zh-CN"")"),"我们如何使用您的信息
2.1服务提供：我们使用收集的信息来提供，维护和改善我们的服务。这包括处理您的订单，与您沟通并在我们的平台上个性化您的体验。
2.2营销和沟通：在您的同意下，我们可能会使用您的联系信息向您发送促销材料，新闻通讯以及有关我们的产品和服务的最新信息。您可以随时按照电子邮件中提供的退订说明或直接与我们联系，随时选择退出此类通信。
2.3分析和研究：我们分析我们收集的信息，以更好地了解用户的偏好，改善我们的服务并开发新的功能和功能。这包括进行研究，生成汇总的统计数据以及执行数据分析。
2.4"&amp;"法律合规性和保护：我们可以使用您的信息来遵守适用的法律，法规和法律程序。我们还可以使用它来保护我们的权利，利益以及我们平台和用户的安全。
")</f>
        <v>我们如何使用您的信息
2.1服务提供：我们使用收集的信息来提供，维护和改善我们的服务。这包括处理您的订单，与您沟通并在我们的平台上个性化您的体验。
2.2营销和沟通：在您的同意下，我们可能会使用您的联系信息向您发送促销材料，新闻通讯以及有关我们的产品和服务的最新信息。您可以随时按照电子邮件中提供的退订说明或直接与我们联系，随时选择退出此类通信。
2.3分析和研究：我们分析我们收集的信息，以更好地了解用户的偏好，改善我们的服务并开发新的功能和功能。这包括进行研究，生成汇总的统计数据以及执行数据分析。
2.4法律合规性和保护：我们可以使用您的信息来遵守适用的法律，法规和法律程序。我们还可以使用它来保护我们的权利，利益以及我们平台和用户的安全。
</v>
      </c>
    </row>
    <row r="7">
      <c r="A7" s="4">
        <v>1.0</v>
      </c>
      <c r="B7" s="8" t="s">
        <v>297</v>
      </c>
      <c r="C7" s="4" t="str">
        <f>IFERROR(__xludf.DUMMYFUNCTION("GOOGLETRANSLATE(B7,""en"",""ru"")"),"Обмен информацией и раскрытие информации
3.1 Сторонние поставщики услуг: мы можем поделиться вашей информацией с доверенными сторонними поставщиками услуг, которые помогают нам в работе в нашем бизнесе, таких как обработчики платежей, поставщики облачного"&amp;" хранилища и платформы поддержки клиентов. Эти поставщики услуг обязаны поддерживать конфиденциальность и безопасность вашей информации.
3.2 Бизнес -трансфер: в случае слияния, приобретения или продажи активов ваша информация может быть передана в рамках "&amp;"транзакции. Мы уведомим вас по электронной почте или заметному уведомлению на нашем веб -сайте о любых таких изменениях в собственности или контроле вашей личной информации.
3.3 Требования к правовым требованиям: мы можем раскрывать вашу информацию, если "&amp;"это необходимо, чтобы сделать это по закону или в ответ на действительные запросы со стороны государственных органов (например, государственные учреждения, суды или правоохранительные органы).")</f>
        <v>Обмен информацией и раскрытие информации
3.1 Сторонние поставщики услуг: мы можем поделиться вашей информацией с доверенными сторонними поставщиками услуг, которые помогают нам в работе в нашем бизнесе, таких как обработчики платежей, поставщики облачного хранилища и платформы поддержки клиентов. Эти поставщики услуг обязаны поддерживать конфиденциальность и безопасность вашей информации.
3.2 Бизнес -трансфер: в случае слияния, приобретения или продажи активов ваша информация может быть передана в рамках транзакции. Мы уведомим вас по электронной почте или заметному уведомлению на нашем веб -сайте о любых таких изменениях в собственности или контроле вашей личной информации.
3.3 Требования к правовым требованиям: мы можем раскрывать вашу информацию, если это необходимо, чтобы сделать это по закону или в ответ на действительные запросы со стороны государственных органов (например, государственные учреждения, суды или правоохранительные органы).</v>
      </c>
      <c r="D7" s="4" t="str">
        <f>IFERROR(__xludf.DUMMYFUNCTION("GOOGLETRANSLATE(B7,""en"",""id"")"),"Berbagi informasi dan pengungkapan
3.1 Penyedia Layanan Pihak Ketiga: Kami dapat membagikan informasi Anda dengan penyedia layanan pihak ketiga tepercaya yang membantu kami dalam mengoperasikan bisnis kami, seperti pemroses pembayaran, penyedia penyimpana"&amp;"n cloud, dan platform dukungan pelanggan. Penyedia layanan ini berkewajiban untuk menjaga kerahasiaan dan keamanan informasi Anda.
3.2 Transfer Bisnis: Jika terjadi merger, akuisisi, atau penjualan aset, informasi Anda dapat ditransfer sebagai bagian dari"&amp;" transaksi. Kami akan memberi tahu Anda melalui email atau pemberitahuan terkemuka di situs web kami tentang perubahan dalam kepemilikan atau kontrol informasi pribadi Anda.
3.3 Persyaratan Hukum: Kami dapat mengungkapkan informasi Anda jika diharuskan un"&amp;"tuk melakukannya secara hukum atau sebagai tanggapan atas permintaan yang sah dari otoritas publik (mis., Lembaga pemerintah, pengadilan, atau penegakan hukum).")</f>
        <v>Berbagi informasi dan pengungkapan
3.1 Penyedia Layanan Pihak Ketiga: Kami dapat membagikan informasi Anda dengan penyedia layanan pihak ketiga tepercaya yang membantu kami dalam mengoperasikan bisnis kami, seperti pemroses pembayaran, penyedia penyimpanan cloud, dan platform dukungan pelanggan. Penyedia layanan ini berkewajiban untuk menjaga kerahasiaan dan keamanan informasi Anda.
3.2 Transfer Bisnis: Jika terjadi merger, akuisisi, atau penjualan aset, informasi Anda dapat ditransfer sebagai bagian dari transaksi. Kami akan memberi tahu Anda melalui email atau pemberitahuan terkemuka di situs web kami tentang perubahan dalam kepemilikan atau kontrol informasi pribadi Anda.
3.3 Persyaratan Hukum: Kami dapat mengungkapkan informasi Anda jika diharuskan untuk melakukannya secara hukum atau sebagai tanggapan atas permintaan yang sah dari otoritas publik (mis., Lembaga pemerintah, pengadilan, atau penegakan hukum).</v>
      </c>
      <c r="E7" s="4" t="str">
        <f>IFERROR(__xludf.DUMMYFUNCTION("GOOGLETRANSLATE(B7,""en"",""vi"")"),"Chia sẻ và tiết lộ thông tin
3.1 Nhà cung cấp dịch vụ của bên thứ ba: Chúng tôi có thể chia sẻ thông tin của bạn với các nhà cung cấp dịch vụ bên thứ ba đáng tin cậy, những người hỗ trợ chúng tôi vận hành doanh nghiệp của chúng tôi, chẳng hạn như bộ xử lý"&amp;" thanh toán, nhà cung cấp lưu trữ đám mây và nền tảng hỗ trợ khách hàng. Các nhà cung cấp dịch vụ này có nghĩa vụ duy trì tính bảo mật và bảo mật thông tin của bạn.
3.2 Chuyển khoản kinh doanh: Trong trường hợp sáp nhập, mua lại hoặc bán tài sản, thông ti"&amp;"n của bạn có thể được chuyển giao như một phần của giao dịch. Chúng tôi sẽ thông báo cho bạn qua email hoặc thông báo nổi bật trên trang web của chúng tôi về bất kỳ thay đổi nào về quyền sở hữu hoặc kiểm soát thông tin cá nhân của bạn.
3.3 Yêu cầu pháp lý"&amp;": Chúng tôi có thể tiết lộ thông tin của bạn nếu được yêu cầu làm theo luật hoặc đáp ứng các yêu cầu hợp lệ từ các cơ quan công quyền (ví dụ: các cơ quan chính phủ, tòa án hoặc thực thi pháp luật).")</f>
        <v>Chia sẻ và tiết lộ thông tin
3.1 Nhà cung cấp dịch vụ của bên thứ ba: Chúng tôi có thể chia sẻ thông tin của bạn với các nhà cung cấp dịch vụ bên thứ ba đáng tin cậy, những người hỗ trợ chúng tôi vận hành doanh nghiệp của chúng tôi, chẳng hạn như bộ xử lý thanh toán, nhà cung cấp lưu trữ đám mây và nền tảng hỗ trợ khách hàng. Các nhà cung cấp dịch vụ này có nghĩa vụ duy trì tính bảo mật và bảo mật thông tin của bạn.
3.2 Chuyển khoản kinh doanh: Trong trường hợp sáp nhập, mua lại hoặc bán tài sản, thông tin của bạn có thể được chuyển giao như một phần của giao dịch. Chúng tôi sẽ thông báo cho bạn qua email hoặc thông báo nổi bật trên trang web của chúng tôi về bất kỳ thay đổi nào về quyền sở hữu hoặc kiểm soát thông tin cá nhân của bạn.
3.3 Yêu cầu pháp lý: Chúng tôi có thể tiết lộ thông tin của bạn nếu được yêu cầu làm theo luật hoặc đáp ứng các yêu cầu hợp lệ từ các cơ quan công quyền (ví dụ: các cơ quan chính phủ, tòa án hoặc thực thi pháp luật).</v>
      </c>
      <c r="F7" s="4" t="str">
        <f>IFERROR(__xludf.DUMMYFUNCTION("GOOGLETRANSLATE(B7,""en"",""th"")"),"การแบ่งปันข้อมูลและการเปิดเผยข้อมูล
3.1 ผู้ให้บริการบุคคลที่สาม: เราอาจแบ่งปันข้อมูลของคุณกับผู้ให้บริการบุคคลที่สามที่เชื่อถือได้ซึ่งช่วยเหลือเราในการดำเนินธุรกิจของเราเช่นโปรเซสเซอร์การชำระเงินผู้ให้บริการจัดเก็บข้อมูลคลาวด์และแพลตฟอร์มการสนับสนุนลูกค้า"&amp;" ผู้ให้บริการเหล่านี้มีหน้าที่ต้องรักษาความลับและความปลอดภัยของข้อมูลของคุณ
3.2 การโอนธุรกิจ: ในกรณีที่มีการควบรวมกิจการการได้มาหรือการขายสินทรัพย์ข้อมูลของคุณอาจถูกโอนเป็นส่วนหนึ่งของการทำธุรกรรม เราจะแจ้งให้คุณทราบผ่านทางอีเมลหรือประกาศที่โดดเด่นบนเว็บไ"&amp;"ซต์ของเราเกี่ยวกับการเปลี่ยนแปลงใด ๆ ในการเป็นเจ้าของหรือควบคุมข้อมูลส่วนบุคคลของคุณ
3.3 ข้อกำหนดทางกฎหมาย: เราอาจเปิดเผยข้อมูลของคุณหากจำเป็นต้องทำตามกฎหมายหรือเพื่อตอบสนองต่อการร้องขอที่ถูกต้องจากหน่วยงานสาธารณะ (เช่นหน่วยงานของรัฐศาลหรือการบังคับใช้กฎห"&amp;"มาย)")</f>
        <v>การแบ่งปันข้อมูลและการเปิดเผยข้อมูล
3.1 ผู้ให้บริการบุคคลที่สาม: เราอาจแบ่งปันข้อมูลของคุณกับผู้ให้บริการบุคคลที่สามที่เชื่อถือได้ซึ่งช่วยเหลือเราในการดำเนินธุรกิจของเราเช่นโปรเซสเซอร์การชำระเงินผู้ให้บริการจัดเก็บข้อมูลคลาวด์และแพลตฟอร์มการสนับสนุนลูกค้า ผู้ให้บริการเหล่านี้มีหน้าที่ต้องรักษาความลับและความปลอดภัยของข้อมูลของคุณ
3.2 การโอนธุรกิจ: ในกรณีที่มีการควบรวมกิจการการได้มาหรือการขายสินทรัพย์ข้อมูลของคุณอาจถูกโอนเป็นส่วนหนึ่งของการทำธุรกรรม เราจะแจ้งให้คุณทราบผ่านทางอีเมลหรือประกาศที่โดดเด่นบนเว็บไซต์ของเราเกี่ยวกับการเปลี่ยนแปลงใด ๆ ในการเป็นเจ้าของหรือควบคุมข้อมูลส่วนบุคคลของคุณ
3.3 ข้อกำหนดทางกฎหมาย: เราอาจเปิดเผยข้อมูลของคุณหากจำเป็นต้องทำตามกฎหมายหรือเพื่อตอบสนองต่อการร้องขอที่ถูกต้องจากหน่วยงานสาธารณะ (เช่นหน่วยงานของรัฐศาลหรือการบังคับใช้กฎหมาย)</v>
      </c>
      <c r="G7" s="4" t="str">
        <f>IFERROR(__xludf.DUMMYFUNCTION("GOOGLETRANSLATE(B7,""en"",""ms"")"),"Perkongsian dan Pendedahan Maklumat
3.1 Penyedia Perkhidmatan Pihak Ketiga: Kami boleh berkongsi maklumat anda dengan penyedia perkhidmatan pihak ketiga yang dipercayai yang membantu kami dalam mengendalikan perniagaan kami, seperti pemproses pembayaran, "&amp;"penyedia storan awan, dan platform sokongan pelanggan. Penyedia perkhidmatan ini diwajibkan untuk mengekalkan kerahsiaan dan keselamatan maklumat anda.
3.2 Pemindahan Perniagaan: Sekiranya penggabungan, pengambilalihan, atau penjualan aset, maklumat anda "&amp;"boleh dipindahkan sebagai sebahagian daripada transaksi. Kami akan memberitahu anda melalui e -mel atau notis yang menonjol di laman web kami mengenai apa -apa perubahan dalam pemilikan atau kawalan maklumat peribadi anda.
3.3 Keperluan Undang -Undang: Ka"&amp;"mi boleh mendedahkan maklumat anda jika dikehendaki berbuat demikian melalui undang -undang atau sebagai tindak balas kepada permintaan yang sah dari pihak berkuasa awam (mis., Agensi kerajaan, mahkamah, atau penguatkuasaan undang -undang).")</f>
        <v>Perkongsian dan Pendedahan Maklumat
3.1 Penyedia Perkhidmatan Pihak Ketiga: Kami boleh berkongsi maklumat anda dengan penyedia perkhidmatan pihak ketiga yang dipercayai yang membantu kami dalam mengendalikan perniagaan kami, seperti pemproses pembayaran, penyedia storan awan, dan platform sokongan pelanggan. Penyedia perkhidmatan ini diwajibkan untuk mengekalkan kerahsiaan dan keselamatan maklumat anda.
3.2 Pemindahan Perniagaan: Sekiranya penggabungan, pengambilalihan, atau penjualan aset, maklumat anda boleh dipindahkan sebagai sebahagian daripada transaksi. Kami akan memberitahu anda melalui e -mel atau notis yang menonjol di laman web kami mengenai apa -apa perubahan dalam pemilikan atau kawalan maklumat peribadi anda.
3.3 Keperluan Undang -Undang: Kami boleh mendedahkan maklumat anda jika dikehendaki berbuat demikian melalui undang -undang atau sebagai tindak balas kepada permintaan yang sah dari pihak berkuasa awam (mis., Agensi kerajaan, mahkamah, atau penguatkuasaan undang -undang).</v>
      </c>
      <c r="H7" s="4" t="str">
        <f>IFERROR(__xludf.DUMMYFUNCTION("GOOGLETRANSLATE(B7,""en"",""zh-CN"")"),"信息共享和披露
3.1第三方服务提供商：我们可能会与可信赖的第三方服务提供商共享您的信息，这些服务提供商协助我们经营业务，例如付款处理器，云存储提供商和客户支持平台。这些服务提供商有义务保持信息的机密性和安全性。
3.2业务转移：如果合并，收购或出售资产，您的信息可能会作为交易的一部分转移。我们将通过电子邮件或我们网站上的突出通知通知您有关您的个人信息的所有权或控制权的任何此类更改。
3.3法律要求：如果需要，我们可以根据法律或应对公共当局的有效要求（例如政府机构，法院或执法部门）披露您的信息。")</f>
        <v>信息共享和披露
3.1第三方服务提供商：我们可能会与可信赖的第三方服务提供商共享您的信息，这些服务提供商协助我们经营业务，例如付款处理器，云存储提供商和客户支持平台。这些服务提供商有义务保持信息的机密性和安全性。
3.2业务转移：如果合并，收购或出售资产，您的信息可能会作为交易的一部分转移。我们将通过电子邮件或我们网站上的突出通知通知您有关您的个人信息的所有权或控制权的任何此类更改。
3.3法律要求：如果需要，我们可以根据法律或应对公共当局的有效要求（例如政府机构，法院或执法部门）披露您的信息。</v>
      </c>
    </row>
    <row r="8">
      <c r="A8" s="4">
        <v>1.0</v>
      </c>
      <c r="B8" s="8" t="s">
        <v>298</v>
      </c>
      <c r="C8" s="4" t="str">
        <f>IFERROR(__xludf.DUMMYFUNCTION("GOOGLETRANSLATE(B8,""en"",""ru"")"),"Безопасность данных
Sellmatica принимает разумные меры для защиты вашей личной информации от несанкционированного доступа, раскрытия, изменения или разрушения. Однако обратите внимание, что ни один метод передачи через Интернет или электронное хранилище н"&amp;"е является полностью безопасным. Мы не можем гарантировать абсолютную безопасность, но мы стремимся использовать коммерчески приемлемые средства для защиты вашей информации.
")</f>
        <v>Безопасность данных
Sellmatica принимает разумные меры для защиты вашей личной информации от несанкционированного доступа, раскрытия, изменения или разрушения. Однако обратите внимание, что ни один метод передачи через Интернет или электронное хранилище не является полностью безопасным. Мы не можем гарантировать абсолютную безопасность, но мы стремимся использовать коммерчески приемлемые средства для защиты вашей информации.
</v>
      </c>
      <c r="D8" s="4" t="str">
        <f>IFERROR(__xludf.DUMMYFUNCTION("GOOGLETRANSLATE(B8,""en"",""id"")"),"Keamanan data
SellMatica mengambil langkah -langkah yang wajar untuk melindungi informasi pribadi Anda dari akses, pengungkapan, perubahan, atau penghancuran yang tidak sah. Namun, harap dicatat bahwa tidak ada metode transmisi melalui internet atau penyi"&amp;"mpanan elektronik sepenuhnya aman. Kami tidak dapat menjamin keamanan absolut, tetapi kami berusaha untuk menggunakan cara yang dapat diterima secara komersial untuk melindungi informasi Anda.
")</f>
        <v>Keamanan data
SellMatica mengambil langkah -langkah yang wajar untuk melindungi informasi pribadi Anda dari akses, pengungkapan, perubahan, atau penghancuran yang tidak sah. Namun, harap dicatat bahwa tidak ada metode transmisi melalui internet atau penyimpanan elektronik sepenuhnya aman. Kami tidak dapat menjamin keamanan absolut, tetapi kami berusaha untuk menggunakan cara yang dapat diterima secara komersial untuk melindungi informasi Anda.
</v>
      </c>
      <c r="E8" s="4" t="str">
        <f>IFERROR(__xludf.DUMMYFUNCTION("GOOGLETRANSLATE(B8,""en"",""vi"")"),"Bảo mật dữ liệu
Sellmatica thực hiện các biện pháp hợp lý để bảo vệ thông tin cá nhân của bạn khỏi truy cập trái phép, tiết lộ, thay đổi hoặc phá hủy. Tuy nhiên, xin lưu ý rằng không có phương pháp truyền qua internet hoặc lưu trữ điện tử hoàn toàn an toà"&amp;"n. Chúng tôi không thể đảm bảo bảo mật tuyệt đối, nhưng chúng tôi cố gắng sử dụng các phương tiện được chấp nhận thương mại để bảo vệ thông tin của bạn.
")</f>
        <v>Bảo mật dữ liệu
Sellmatica thực hiện các biện pháp hợp lý để bảo vệ thông tin cá nhân của bạn khỏi truy cập trái phép, tiết lộ, thay đổi hoặc phá hủy. Tuy nhiên, xin lưu ý rằng không có phương pháp truyền qua internet hoặc lưu trữ điện tử hoàn toàn an toàn. Chúng tôi không thể đảm bảo bảo mật tuyệt đối, nhưng chúng tôi cố gắng sử dụng các phương tiện được chấp nhận thương mại để bảo vệ thông tin của bạn.
</v>
      </c>
      <c r="F8" s="4" t="str">
        <f>IFERROR(__xludf.DUMMYFUNCTION("GOOGLETRANSLATE(B8,""en"",""th"")"),"ความปลอดภัยของข้อมูล
Sellmatica ใช้มาตรการที่สมเหตุสมผลในการปกป้องข้อมูลส่วนบุคคลของคุณจากการเข้าถึงการเปิดเผยการเปลี่ยนแปลงหรือการทำลายล้างโดยไม่ได้รับอนุญาต อย่างไรก็ตามโปรดทราบว่าไม่มีวิธีการส่งผ่านทางอินเทอร์เน็ตหรือที่เก็บข้อมูลอิเล็กทรอนิกส์นั้นปลอด"&amp;"ภัยทั้งหมด เราไม่สามารถรับประกันความปลอดภัยที่แน่นอนได้ แต่เราพยายามใช้วิธีการที่ยอมรับได้ในเชิงพาณิชย์เพื่อปกป้องข้อมูลของคุณ
")</f>
        <v>ความปลอดภัยของข้อมูล
Sellmatica ใช้มาตรการที่สมเหตุสมผลในการปกป้องข้อมูลส่วนบุคคลของคุณจากการเข้าถึงการเปิดเผยการเปลี่ยนแปลงหรือการทำลายล้างโดยไม่ได้รับอนุญาต อย่างไรก็ตามโปรดทราบว่าไม่มีวิธีการส่งผ่านทางอินเทอร์เน็ตหรือที่เก็บข้อมูลอิเล็กทรอนิกส์นั้นปลอดภัยทั้งหมด เราไม่สามารถรับประกันความปลอดภัยที่แน่นอนได้ แต่เราพยายามใช้วิธีการที่ยอมรับได้ในเชิงพาณิชย์เพื่อปกป้องข้อมูลของคุณ
</v>
      </c>
      <c r="G8" s="4" t="str">
        <f>IFERROR(__xludf.DUMMYFUNCTION("GOOGLETRANSLATE(B8,""en"",""ms"")"),"Keselamatan Data
Sellmatica mengambil langkah yang munasabah untuk melindungi maklumat peribadi anda daripada akses, pendedahan, perubahan, atau kemusnahan yang tidak dibenarkan. Walau bagaimanapun, sila ambil perhatian bahawa tiada kaedah penghantaran me"&amp;"lalui internet atau storan elektronik sepenuhnya selamat. Kami tidak dapat menjamin keselamatan mutlak, tetapi kami berusaha untuk menggunakan cara yang boleh diterima secara komersil untuk melindungi maklumat anda.
")</f>
        <v>Keselamatan Data
Sellmatica mengambil langkah yang munasabah untuk melindungi maklumat peribadi anda daripada akses, pendedahan, perubahan, atau kemusnahan yang tidak dibenarkan. Walau bagaimanapun, sila ambil perhatian bahawa tiada kaedah penghantaran melalui internet atau storan elektronik sepenuhnya selamat. Kami tidak dapat menjamin keselamatan mutlak, tetapi kami berusaha untuk menggunakan cara yang boleh diterima secara komersil untuk melindungi maklumat anda.
</v>
      </c>
      <c r="H8" s="4" t="str">
        <f>IFERROR(__xludf.DUMMYFUNCTION("GOOGLETRANSLATE(B8,""en"",""zh-CN"")"),"数据安全
Sellmatica采取合理的措施来保护您的个人信息免受未经授权的访问，披露，更改或破坏。但是，请注意，没有通过Internet或电子存储的传输方法完全安全。我们不能保证绝对的安全性，但是我们努力使用商业上可接受的手段来保护您的信息。
")</f>
        <v>数据安全
Sellmatica采取合理的措施来保护您的个人信息免受未经授权的访问，披露，更改或破坏。但是，请注意，没有通过Internet或电子存储的传输方法完全安全。我们不能保证绝对的安全性，但是我们努力使用商业上可接受的手段来保护您的信息。
</v>
      </c>
    </row>
    <row r="9">
      <c r="A9" s="4">
        <v>1.0</v>
      </c>
      <c r="B9" s="8" t="s">
        <v>299</v>
      </c>
      <c r="C9" s="4" t="str">
        <f>IFERROR(__xludf.DUMMYFUNCTION("GOOGLETRANSLATE(B9,""en"",""ru"")"),"Ваш выбор и права
5.1 Информация об учетной записи: вы имеете право просмотреть, обновлять или удалять личную информацию, связанную с вашей учетной записью Sellmatica. Вы можете получить доступ и изменить информацию о своей учетной записи, войдя в настрой"&amp;"ки вашей учетной записи.
5.2. Коммуникация: если вы больше не хотите получать от нас маркетинговые сообщения, вы можете отказаться от подписки, следуя инструкциям в электронных письмах или напрямую связаться с нами.
5.3 Не отслеживайте сигналы: Sellmatica"&amp;" не отвечает не отслеживать сигналы из вашего браузера.
")</f>
        <v>Ваш выбор и права
5.1 Информация об учетной записи: вы имеете право просмотреть, обновлять или удалять личную информацию, связанную с вашей учетной записью Sellmatica. Вы можете получить доступ и изменить информацию о своей учетной записи, войдя в настройки вашей учетной записи.
5.2. Коммуникация: если вы больше не хотите получать от нас маркетинговые сообщения, вы можете отказаться от подписки, следуя инструкциям в электронных письмах или напрямую связаться с нами.
5.3 Не отслеживайте сигналы: Sellmatica не отвечает не отслеживать сигналы из вашего браузера.
</v>
      </c>
      <c r="D9" s="4" t="str">
        <f>IFERROR(__xludf.DUMMYFUNCTION("GOOGLETRANSLATE(B9,""en"",""id"")"),"Pilihan dan Hak Anda
5.1 Informasi Akun: Anda memiliki hak untuk meninjau, memperbarui, atau menghapus informasi pribadi yang terkait dengan akun SellMatica Anda. Anda dapat mengakses dan memodifikasi informasi akun Anda dengan masuk ke pengaturan akun An"&amp;"da.
5.2 Komunikasi: Jika Anda tidak lagi ingin menerima komunikasi pemasaran dari kami, Anda dapat berhenti berlangganan dengan mengikuti instruksi dalam email atau menghubungi kami secara langsung.
5.3 Jangan melacak sinyal: SellmaCia tidak menanggapi ti"&amp;"dak melacak sinyal dari browser Anda.
")</f>
        <v>Pilihan dan Hak Anda
5.1 Informasi Akun: Anda memiliki hak untuk meninjau, memperbarui, atau menghapus informasi pribadi yang terkait dengan akun SellMatica Anda. Anda dapat mengakses dan memodifikasi informasi akun Anda dengan masuk ke pengaturan akun Anda.
5.2 Komunikasi: Jika Anda tidak lagi ingin menerima komunikasi pemasaran dari kami, Anda dapat berhenti berlangganan dengan mengikuti instruksi dalam email atau menghubungi kami secara langsung.
5.3 Jangan melacak sinyal: SellmaCia tidak menanggapi tidak melacak sinyal dari browser Anda.
</v>
      </c>
      <c r="E9" s="4" t="str">
        <f>IFERROR(__xludf.DUMMYFUNCTION("GOOGLETRANSLATE(B9,""en"",""vi"")"),"Lựa chọn và quyền của bạn
5.1 Thông tin tài khoản: Bạn có quyền xem xét, cập nhật hoặc xóa thông tin cá nhân được liên kết với tài khoản SellMatica của bạn. Bạn có thể truy cập và sửa đổi thông tin tài khoản của mình bằng cách đăng nhập vào cài đặt tài kh"&amp;"oản của bạn.
5.2 Truyền thông: Nếu bạn không còn muốn nhận thông tin liên lạc tiếp thị từ chúng tôi, bạn có thể hủy đăng ký bằng cách làm theo các hướng dẫn trong email hoặc liên hệ trực tiếp với chúng tôi.
5.3 Không theo dõi tín hiệu: Sellmatica không ph"&amp;"ản hồi không theo dõi tín hiệu từ trình duyệt của bạn.
")</f>
        <v>Lựa chọn và quyền của bạn
5.1 Thông tin tài khoản: Bạn có quyền xem xét, cập nhật hoặc xóa thông tin cá nhân được liên kết với tài khoản SellMatica của bạn. Bạn có thể truy cập và sửa đổi thông tin tài khoản của mình bằng cách đăng nhập vào cài đặt tài khoản của bạn.
5.2 Truyền thông: Nếu bạn không còn muốn nhận thông tin liên lạc tiếp thị từ chúng tôi, bạn có thể hủy đăng ký bằng cách làm theo các hướng dẫn trong email hoặc liên hệ trực tiếp với chúng tôi.
5.3 Không theo dõi tín hiệu: Sellmatica không phản hồi không theo dõi tín hiệu từ trình duyệt của bạn.
</v>
      </c>
      <c r="F9" s="4" t="str">
        <f>IFERROR(__xludf.DUMMYFUNCTION("GOOGLETRANSLATE(B9,""en"",""th"")"),"ตัวเลือกและสิทธิของคุณ
5.1 ข้อมูลบัญชี: คุณมีสิทธิ์ตรวจสอบอัปเดตหรือลบข้อมูลส่วนบุคคลที่เกี่ยวข้องกับบัญชี SellMatica ของคุณ คุณสามารถเข้าถึงและแก้ไขข้อมูลบัญชีของคุณโดยลงชื่อเข้าใช้การตั้งค่าบัญชีของคุณ
5.2 การสื่อสาร: หากคุณไม่ต้องการรับการสื่อสารการตลา"&amp;"ดจากเราอีกต่อไปคุณสามารถยกเลิกการสมัครได้โดยทำตามคำแนะนำในอีเมลหรือติดต่อเราโดยตรง
5.3 อย่าติดตามสัญญาณ: Sellmatica ไม่ตอบสนองว่าอย่าติดตามสัญญาณจากเบราว์เซอร์ของคุณ
")</f>
        <v>ตัวเลือกและสิทธิของคุณ
5.1 ข้อมูลบัญชี: คุณมีสิทธิ์ตรวจสอบอัปเดตหรือลบข้อมูลส่วนบุคคลที่เกี่ยวข้องกับบัญชี SellMatica ของคุณ คุณสามารถเข้าถึงและแก้ไขข้อมูลบัญชีของคุณโดยลงชื่อเข้าใช้การตั้งค่าบัญชีของคุณ
5.2 การสื่อสาร: หากคุณไม่ต้องการรับการสื่อสารการตลาดจากเราอีกต่อไปคุณสามารถยกเลิกการสมัครได้โดยทำตามคำแนะนำในอีเมลหรือติดต่อเราโดยตรง
5.3 อย่าติดตามสัญญาณ: Sellmatica ไม่ตอบสนองว่าอย่าติดตามสัญญาณจากเบราว์เซอร์ของคุณ
</v>
      </c>
      <c r="G9" s="4" t="str">
        <f>IFERROR(__xludf.DUMMYFUNCTION("GOOGLETRANSLATE(B9,""en"",""ms"")"),"Pilihan dan hak anda
5.1 Maklumat Akaun: Anda berhak untuk menyemak, mengemas kini, atau memadam maklumat peribadi yang berkaitan dengan akaun Sellmatica anda. Anda boleh mengakses dan mengubahsuai maklumat akaun anda dengan log masuk ke tetapan akaun and"&amp;"a.
5.2 Komunikasi: Jika anda tidak lagi ingin menerima komunikasi pemasaran dari kami, anda boleh berhenti melanggan dengan mengikuti arahan dalam e -mel atau menghubungi kami secara langsung.
5.3 Jangan menjejaki isyarat: Sellmatica tidak bertindak balas"&amp;" terhadap jangan menjejaki isyarat dari penyemak imbas anda.
")</f>
        <v>Pilihan dan hak anda
5.1 Maklumat Akaun: Anda berhak untuk menyemak, mengemas kini, atau memadam maklumat peribadi yang berkaitan dengan akaun Sellmatica anda. Anda boleh mengakses dan mengubahsuai maklumat akaun anda dengan log masuk ke tetapan akaun anda.
5.2 Komunikasi: Jika anda tidak lagi ingin menerima komunikasi pemasaran dari kami, anda boleh berhenti melanggan dengan mengikuti arahan dalam e -mel atau menghubungi kami secara langsung.
5.3 Jangan menjejaki isyarat: Sellmatica tidak bertindak balas terhadap jangan menjejaki isyarat dari penyemak imbas anda.
</v>
      </c>
      <c r="H9" s="4" t="str">
        <f>IFERROR(__xludf.DUMMYFUNCTION("GOOGLETRANSLATE(B9,""en"",""zh-CN"")"),"您的选择和权利
5.1帐户信息：您有权审查，更新或删除与Sellmatica帐户相关的个人信息。您可以通过登录帐户设置来访问和修改帐户信息。
5.2通信：如果您不再希望从我们这里接收营销通信，则可以按照电子邮件中的说明或直接与我们联系，从而取消订阅。
5.3请勿跟踪信号：Sellmatica不响应不要跟踪浏览器的信号。
")</f>
        <v>您的选择和权利
5.1帐户信息：您有权审查，更新或删除与Sellmatica帐户相关的个人信息。您可以通过登录帐户设置来访问和修改帐户信息。
5.2通信：如果您不再希望从我们这里接收营销通信，则可以按照电子邮件中的说明或直接与我们联系，从而取消订阅。
5.3请勿跟踪信号：Sellmatica不响应不要跟踪浏览器的信号。
</v>
      </c>
    </row>
    <row r="10">
      <c r="A10" s="4">
        <v>1.0</v>
      </c>
      <c r="B10" s="8" t="s">
        <v>300</v>
      </c>
      <c r="C10" s="4" t="str">
        <f>IFERROR(__xludf.DUMMYFUNCTION("GOOGLETRANSLATE(B10,""en"",""ru"")"),"Детская конфиденциальность
Sellmatica не предназначена для использования людьми в возрасте до 16 лет. Мы не собираем личную информацию от детей. Если мы узнаем, что мы непреднамеренно собрали личную информацию от ребенка до 16 лет, мы предпримем шаги по у"&amp;"далению такой информации из наших систем.
")</f>
        <v>Детская конфиденциальность
Sellmatica не предназначена для использования людьми в возрасте до 16 лет. Мы не собираем личную информацию от детей. Если мы узнаем, что мы непреднамеренно собрали личную информацию от ребенка до 16 лет, мы предпримем шаги по удалению такой информации из наших систем.
</v>
      </c>
      <c r="D10" s="4" t="str">
        <f>IFERROR(__xludf.DUMMYFUNCTION("GOOGLETRANSLATE(B10,""en"",""id"")"),"Privasi anak -anak
Sellmatcia tidak dimaksudkan untuk digunakan oleh individu di bawah usia 16 tahun. Kami tidak secara sadar mengumpulkan informasi pribadi dari anak -anak. Jika kita sadar bahwa kita secara tidak sengaja mengumpulkan informasi pribadi da"&amp;"ri seorang anak di bawah 16 tahun, kita akan mengambil langkah -langkah untuk menghapus informasi semacam itu dari sistem kita.
")</f>
        <v>Privasi anak -anak
Sellmatcia tidak dimaksudkan untuk digunakan oleh individu di bawah usia 16 tahun. Kami tidak secara sadar mengumpulkan informasi pribadi dari anak -anak. Jika kita sadar bahwa kita secara tidak sengaja mengumpulkan informasi pribadi dari seorang anak di bawah 16 tahun, kita akan mengambil langkah -langkah untuk menghapus informasi semacam itu dari sistem kita.
</v>
      </c>
      <c r="E10" s="4" t="str">
        <f>IFERROR(__xludf.DUMMYFUNCTION("GOOGLETRANSLATE(B10,""en"",""vi"")"),"Sự riêng tư của trẻ em
Sellmatica không được sử dụng để sử dụng bởi các cá nhân dưới 16 tuổi. Chúng tôi không cố ý thu thập thông tin cá nhân từ trẻ em. Nếu chúng tôi nhận thức được rằng chúng tôi đã vô tình thu thập thông tin cá nhân từ một đứa trẻ dưới "&amp;"16 tuổi, chúng tôi sẽ thực hiện các bước để xóa thông tin đó khỏi các hệ thống của chúng tôi.
")</f>
        <v>Sự riêng tư của trẻ em
Sellmatica không được sử dụng để sử dụng bởi các cá nhân dưới 16 tuổi. Chúng tôi không cố ý thu thập thông tin cá nhân từ trẻ em. Nếu chúng tôi nhận thức được rằng chúng tôi đã vô tình thu thập thông tin cá nhân từ một đứa trẻ dưới 16 tuổi, chúng tôi sẽ thực hiện các bước để xóa thông tin đó khỏi các hệ thống của chúng tôi.
</v>
      </c>
      <c r="F10" s="4" t="str">
        <f>IFERROR(__xludf.DUMMYFUNCTION("GOOGLETRANSLATE(B10,""en"",""th"")"),"ความเป็นส่วนตัวของเด็ก
Sellmatica ไม่ได้มีไว้สำหรับบุคคลที่มีอายุต่ำกว่า 16 ปีเราไม่ได้รวบรวมข้อมูลส่วนบุคคลจากเด็กอย่างรู้เท่าทัน หากเราทราบว่าเราได้รวบรวมข้อมูลส่วนบุคคลโดยไม่ได้ตั้งใจจากเด็กอายุต่ำกว่า 16 ปีเราจะดำเนินการเพื่อลบข้อมูลดังกล่าวออกจากระบบ"&amp;"ของเรา
")</f>
        <v>ความเป็นส่วนตัวของเด็ก
Sellmatica ไม่ได้มีไว้สำหรับบุคคลที่มีอายุต่ำกว่า 16 ปีเราไม่ได้รวบรวมข้อมูลส่วนบุคคลจากเด็กอย่างรู้เท่าทัน หากเราทราบว่าเราได้รวบรวมข้อมูลส่วนบุคคลโดยไม่ได้ตั้งใจจากเด็กอายุต่ำกว่า 16 ปีเราจะดำเนินการเพื่อลบข้อมูลดังกล่าวออกจากระบบของเรา
</v>
      </c>
      <c r="G10" s="4" t="str">
        <f>IFERROR(__xludf.DUMMYFUNCTION("GOOGLETRANSLATE(B10,""en"",""ms"")"),"Privasi kanak -kanak
Sellmatica tidak dimaksudkan untuk digunakan oleh individu di bawah umur 16 tahun. Kami tidak sengaja mengumpulkan maklumat peribadi dari kanak -kanak. Sekiranya kita sedar bahawa kita secara tidak sengaja mengumpulkan maklumat periba"&amp;"di dari kanak -kanak di bawah 16 tahun, kita akan mengambil langkah -langkah untuk memadamkan maklumat tersebut dari sistem kami.
")</f>
        <v>Privasi kanak -kanak
Sellmatica tidak dimaksudkan untuk digunakan oleh individu di bawah umur 16 tahun. Kami tidak sengaja mengumpulkan maklumat peribadi dari kanak -kanak. Sekiranya kita sedar bahawa kita secara tidak sengaja mengumpulkan maklumat peribadi dari kanak -kanak di bawah 16 tahun, kita akan mengambil langkah -langkah untuk memadamkan maklumat tersebut dari sistem kami.
</v>
      </c>
      <c r="H10" s="4" t="str">
        <f>IFERROR(__xludf.DUMMYFUNCTION("GOOGLETRANSLATE(B10,""en"",""zh-CN"")"),"儿童的隐私
Sellmatica并非旨在使用16岁以下的个人使用。我们没有故意从儿童那里收集个人信息。如果我们意识到我们已经无意中从16岁以下的孩子那里收集了个人信息，我们将采取步骤从系统中删除此类信息。
")</f>
        <v>儿童的隐私
Sellmatica并非旨在使用16岁以下的个人使用。我们没有故意从儿童那里收集个人信息。如果我们意识到我们已经无意中从16岁以下的孩子那里收集了个人信息，我们将采取步骤从系统中删除此类信息。
</v>
      </c>
    </row>
    <row r="11">
      <c r="A11" s="4">
        <v>1.0</v>
      </c>
      <c r="B11" s="8" t="s">
        <v>301</v>
      </c>
      <c r="C11" s="4" t="str">
        <f>IFERROR(__xludf.DUMMYFUNCTION("GOOGLETRANSLATE(B11,""en"",""ru"")"),"Изменения в этой политике конфиденциальности
Мы можем время от времени обновлять эту политику конфиденциальности, чтобы отразить изменения в нашей практике или юридических требованиях. Мы уведомим вас о каких -либо существенных изменениях, опубликовав обн"&amp;"овленную политику конфиденциальности на нашем веб -сайте или другими средствами общения. Мы призываем вас периодически пересматривать эту политику конфиденциальности.
")</f>
        <v>Изменения в этой политике конфиденциальности
Мы можем время от времени обновлять эту политику конфиденциальности, чтобы отразить изменения в нашей практике или юридических требованиях. Мы уведомим вас о каких -либо существенных изменениях, опубликовав обновленную политику конфиденциальности на нашем веб -сайте или другими средствами общения. Мы призываем вас периодически пересматривать эту политику конфиденциальности.
</v>
      </c>
      <c r="D11" s="4" t="str">
        <f>IFERROR(__xludf.DUMMYFUNCTION("GOOGLETRANSLATE(B11,""en"",""id"")"),"Perubahan Kebijakan Privasi ini
Kami dapat memperbarui Kebijakan Privasi ini dari waktu ke waktu untuk mencerminkan perubahan dalam praktik kami atau persyaratan hukum. Kami akan memberi tahu Anda tentang perubahan materi apa pun dengan memposting kebijak"&amp;"an privasi yang diperbarui di situs web kami atau dengan cara komunikasi lainnya. Kami mendorong Anda untuk meninjau kebijakan privasi ini secara berkala.
")</f>
        <v>Perubahan Kebijakan Privasi ini
Kami dapat memperbarui Kebijakan Privasi ini dari waktu ke waktu untuk mencerminkan perubahan dalam praktik kami atau persyaratan hukum. Kami akan memberi tahu Anda tentang perubahan materi apa pun dengan memposting kebijakan privasi yang diperbarui di situs web kami atau dengan cara komunikasi lainnya. Kami mendorong Anda untuk meninjau kebijakan privasi ini secara berkala.
</v>
      </c>
      <c r="E11" s="4" t="str">
        <f>IFERROR(__xludf.DUMMYFUNCTION("GOOGLETRANSLATE(B11,""en"",""vi"")"),"Thay đổi chính sách bảo mật này
Thỉnh thoảng chúng tôi có thể cập nhật chính sách bảo mật này để phản ánh những thay đổi trong thực tiễn hoặc yêu cầu pháp lý của chúng tôi. Chúng tôi sẽ thông báo cho bạn về bất kỳ thay đổi tài liệu nào bằng cách đăng chín"&amp;"h sách bảo mật được cập nhật trên trang web của chúng tôi hoặc bằng các phương tiện liên lạc khác. Chúng tôi khuyến khích bạn xem xét chính sách quyền riêng tư này theo định kỳ.
")</f>
        <v>Thay đổi chính sách bảo mật này
Thỉnh thoảng chúng tôi có thể cập nhật chính sách bảo mật này để phản ánh những thay đổi trong thực tiễn hoặc yêu cầu pháp lý của chúng tôi. Chúng tôi sẽ thông báo cho bạn về bất kỳ thay đổi tài liệu nào bằng cách đăng chính sách bảo mật được cập nhật trên trang web của chúng tôi hoặc bằng các phương tiện liên lạc khác. Chúng tôi khuyến khích bạn xem xét chính sách quyền riêng tư này theo định kỳ.
</v>
      </c>
      <c r="F11" s="4" t="str">
        <f>IFERROR(__xludf.DUMMYFUNCTION("GOOGLETRANSLATE(B11,""en"",""th"")"),"การเปลี่ยนแปลงนโยบายความเป็นส่วนตัวนี้
เราอาจอัปเดตนโยบายความเป็นส่วนตัวนี้เป็นครั้งคราวเพื่อสะท้อนการเปลี่ยนแปลงในการปฏิบัติหรือข้อกำหนดทางกฎหมายของเรา เราจะแจ้งให้คุณทราบถึงการเปลี่ยนแปลงวัสดุใด ๆ โดยการโพสต์นโยบายความเป็นส่วนตัวที่อัปเดตบนเว็บไซต์ของเร"&amp;"าหรือด้วยวิธีการสื่อสารอื่น ๆ เราขอแนะนำให้คุณตรวจสอบนโยบายความเป็นส่วนตัวนี้เป็นระยะ
")</f>
        <v>การเปลี่ยนแปลงนโยบายความเป็นส่วนตัวนี้
เราอาจอัปเดตนโยบายความเป็นส่วนตัวนี้เป็นครั้งคราวเพื่อสะท้อนการเปลี่ยนแปลงในการปฏิบัติหรือข้อกำหนดทางกฎหมายของเรา เราจะแจ้งให้คุณทราบถึงการเปลี่ยนแปลงวัสดุใด ๆ โดยการโพสต์นโยบายความเป็นส่วนตัวที่อัปเดตบนเว็บไซต์ของเราหรือด้วยวิธีการสื่อสารอื่น ๆ เราขอแนะนำให้คุณตรวจสอบนโยบายความเป็นส่วนตัวนี้เป็นระยะ
</v>
      </c>
      <c r="G11" s="4" t="str">
        <f>IFERROR(__xludf.DUMMYFUNCTION("GOOGLETRANSLATE(B11,""en"",""ms"")"),"Perubahan kepada Dasar Privasi ini
Kami boleh mengemas kini Dasar Privasi ini dari semasa ke semasa untuk mencerminkan perubahan dalam amalan atau keperluan undang -undang kami. Kami akan memberitahu anda tentang sebarang perubahan material dengan menyiar"&amp;"kan Dasar Privasi yang dikemas kini di laman web kami atau dengan cara komunikasi lain. Kami menggalakkan anda mengkaji semula dasar privasi ini secara berkala.
")</f>
        <v>Perubahan kepada Dasar Privasi ini
Kami boleh mengemas kini Dasar Privasi ini dari semasa ke semasa untuk mencerminkan perubahan dalam amalan atau keperluan undang -undang kami. Kami akan memberitahu anda tentang sebarang perubahan material dengan menyiarkan Dasar Privasi yang dikemas kini di laman web kami atau dengan cara komunikasi lain. Kami menggalakkan anda mengkaji semula dasar privasi ini secara berkala.
</v>
      </c>
      <c r="H11" s="4" t="str">
        <f>IFERROR(__xludf.DUMMYFUNCTION("GOOGLETRANSLATE(B11,""en"",""zh-CN"")"),"更改本隐私政策
我们可能会不时更新本隐私政策，以反映我们的做法或法律要求的变化。我们将通过在我们的网站或其他通信方式上发布更新的隐私政策来通知您任何重大更改。我们鼓励您定期审查本隐私政策。
")</f>
        <v>更改本隐私政策
我们可能会不时更新本隐私政策，以反映我们的做法或法律要求的变化。我们将通过在我们的网站或其他通信方式上发布更新的隐私政策来通知您任何重大更改。我们鼓励您定期审查本隐私政策。
</v>
      </c>
    </row>
    <row r="12">
      <c r="A12" s="4">
        <v>1.0</v>
      </c>
      <c r="B12" s="8" t="s">
        <v>302</v>
      </c>
      <c r="C12" s="4" t="str">
        <f>IFERROR(__xludf.DUMMYFUNCTION("GOOGLETRANSLATE(B12,""en"",""ru"")"),"Связаться с нами
Если у вас есть какие -либо вопросы, проблемы или запросы, касающиеся настоящей Политики конфиденциальности или нашей практики конфиденциальности, пожалуйста, свяжитесь с нами по адресу info@sellmatica.com.
Используя веб -сайт и услуги Se"&amp;"llmatica, вы признаете, что прочитали и поняли эту политику конфиденциальности, включая то, как мы собираем, используем и раскрываете вашу личную информацию.
")</f>
        <v>Связаться с нами
Если у вас есть какие -либо вопросы, проблемы или запросы, касающиеся настоящей Политики конфиденциальности или нашей практики конфиденциальности, пожалуйста, свяжитесь с нами по адресу info@sellmatica.com.
Используя веб -сайт и услуги Sellmatica, вы признаете, что прочитали и поняли эту политику конфиденциальности, включая то, как мы собираем, используем и раскрываете вашу личную информацию.
</v>
      </c>
      <c r="D12" s="4" t="str">
        <f>IFERROR(__xludf.DUMMYFUNCTION("GOOGLETRANSLATE(B12,""en"",""id"")"),"Hubungi kami
Jika Anda memiliki pertanyaan, kekhawatiran, atau permintaan mengenai kebijakan privasi ini atau praktik privasi kami, silakan hubungi kami di info@sellmatica.com.
Dengan menggunakan situs web dan layanan SellMatica, Anda mengakui bahwa Anda "&amp;"telah membaca dan memahami kebijakan privasi ini, termasuk bagaimana kami mengumpulkan, menggunakan, dan mengungkapkan informasi pribadi Anda.
")</f>
        <v>Hubungi kami
Jika Anda memiliki pertanyaan, kekhawatiran, atau permintaan mengenai kebijakan privasi ini atau praktik privasi kami, silakan hubungi kami di info@sellmatica.com.
Dengan menggunakan situs web dan layanan SellMatica, Anda mengakui bahwa Anda telah membaca dan memahami kebijakan privasi ini, termasuk bagaimana kami mengumpulkan, menggunakan, dan mengungkapkan informasi pribadi Anda.
</v>
      </c>
      <c r="E12" s="4" t="str">
        <f>IFERROR(__xludf.DUMMYFUNCTION("GOOGLETRANSLATE(B12,""en"",""vi"")"),"Liên hệ chúng tôi
Nếu bạn có bất kỳ câu hỏi, mối quan tâm hoặc yêu cầu nào liên quan đến chính sách quyền riêng tư này hoặc thực tiễn bảo mật của chúng tôi, vui lòng liên hệ với chúng tôi tại địa chỉ info@sellmatica.com.
Bằng cách sử dụng trang web và dịc"&amp;"h vụ của SellMatica, bạn thừa nhận rằng bạn đã đọc và hiểu chính sách bảo mật này, bao gồm cách chúng tôi thu thập, sử dụng và tiết lộ thông tin cá nhân của bạn.
")</f>
        <v>Liên hệ chúng tôi
Nếu bạn có bất kỳ câu hỏi, mối quan tâm hoặc yêu cầu nào liên quan đến chính sách quyền riêng tư này hoặc thực tiễn bảo mật của chúng tôi, vui lòng liên hệ với chúng tôi tại địa chỉ info@sellmatica.com.
Bằng cách sử dụng trang web và dịch vụ của SellMatica, bạn thừa nhận rằng bạn đã đọc và hiểu chính sách bảo mật này, bao gồm cách chúng tôi thu thập, sử dụng và tiết lộ thông tin cá nhân của bạn.
</v>
      </c>
      <c r="F12" s="4" t="str">
        <f>IFERROR(__xludf.DUMMYFUNCTION("GOOGLETRANSLATE(B12,""en"",""th"")"),"ติดต่อเรา
หากคุณมีคำถามข้อสงสัยหรือคำขอเกี่ยวกับนโยบายความเป็นส่วนตัวนี้หรือแนวทางปฏิบัติด้านความเป็นส่วนตัวของเราโปรดติดต่อเราที่ info@sellmatica.com
ด้วยการใช้เว็บไซต์และบริการของ SellMatica คุณรับทราบว่าคุณได้อ่านและเข้าใจนโยบายความเป็นส่วนตัวนี้รวมถึง"&amp;"วิธีที่เรารวบรวมใช้และเปิดเผยข้อมูลส่วนบุคคลของคุณ
")</f>
        <v>ติดต่อเรา
หากคุณมีคำถามข้อสงสัยหรือคำขอเกี่ยวกับนโยบายความเป็นส่วนตัวนี้หรือแนวทางปฏิบัติด้านความเป็นส่วนตัวของเราโปรดติดต่อเราที่ info@sellmatica.com
ด้วยการใช้เว็บไซต์และบริการของ SellMatica คุณรับทราบว่าคุณได้อ่านและเข้าใจนโยบายความเป็นส่วนตัวนี้รวมถึงวิธีที่เรารวบรวมใช้และเปิดเผยข้อมูลส่วนบุคคลของคุณ
</v>
      </c>
      <c r="G12" s="4" t="str">
        <f>IFERROR(__xludf.DUMMYFUNCTION("GOOGLETRANSLATE(B12,""en"",""ms"")"),"Hubungi Kami
Jika anda mempunyai sebarang pertanyaan, kebimbangan, atau permintaan mengenai dasar privasi ini atau amalan privasi kami, sila hubungi kami di info@sellmatica.com.
Dengan menggunakan laman web dan perkhidmatan Sellmatica, anda mengakui bahaw"&amp;"a anda telah membaca dan memahami Dasar Privasi ini, termasuk bagaimana kami mengumpul, menggunakan, dan mendedahkan maklumat peribadi anda.
")</f>
        <v>Hubungi Kami
Jika anda mempunyai sebarang pertanyaan, kebimbangan, atau permintaan mengenai dasar privasi ini atau amalan privasi kami, sila hubungi kami di info@sellmatica.com.
Dengan menggunakan laman web dan perkhidmatan Sellmatica, anda mengakui bahawa anda telah membaca dan memahami Dasar Privasi ini, termasuk bagaimana kami mengumpul, menggunakan, dan mendedahkan maklumat peribadi anda.
</v>
      </c>
      <c r="H12" s="4" t="str">
        <f>IFERROR(__xludf.DUMMYFUNCTION("GOOGLETRANSLATE(B12,""en"",""zh-CN"")"),"联系我们
如果您对本隐私政策或我们的隐私惯例有任何疑问，疑虑或请求，请通过info@sellmatica.com与我们联系。
通过使用Sellmatica的网站和服务，您承认您已经阅读并理解了本隐私政策，包括我们如何收集，使用和披露您的个人信息。
")</f>
        <v>联系我们
如果您对本隐私政策或我们的隐私惯例有任何疑问，疑虑或请求，请通过info@sellmatica.com与我们联系。
通过使用Sellmatica的网站和服务，您承认您已经阅读并理解了本隐私政策，包括我们如何收集，使用和披露您的个人信息。
</v>
      </c>
    </row>
    <row r="13">
      <c r="A13" s="4">
        <v>1.0</v>
      </c>
      <c r="B13" s="8" t="s">
        <v>303</v>
      </c>
      <c r="C13" s="4" t="str">
        <f>IFERROR(__xludf.DUMMYFUNCTION("GOOGLETRANSLATE(B13,""en"",""ru"")"),"Условия эксплуатации")</f>
        <v>Условия эксплуатации</v>
      </c>
      <c r="D13" s="4" t="str">
        <f>IFERROR(__xludf.DUMMYFUNCTION("GOOGLETRANSLATE(B13,""en"",""id"")"),"Syarat Penggunaan")</f>
        <v>Syarat Penggunaan</v>
      </c>
      <c r="E13" s="4" t="str">
        <f>IFERROR(__xludf.DUMMYFUNCTION("GOOGLETRANSLATE(B13,""en"",""vi"")"),"Điều khoản sử dụng")</f>
        <v>Điều khoản sử dụng</v>
      </c>
      <c r="F13" s="4" t="str">
        <f>IFERROR(__xludf.DUMMYFUNCTION("GOOGLETRANSLATE(B13,""en"",""th"")"),"ข้อกำหนดการใช้งาน")</f>
        <v>ข้อกำหนดการใช้งาน</v>
      </c>
      <c r="G13" s="4" t="str">
        <f>IFERROR(__xludf.DUMMYFUNCTION("GOOGLETRANSLATE(B13,""en"",""ms"")"),"Syarat Penggunaan")</f>
        <v>Syarat Penggunaan</v>
      </c>
      <c r="H13" s="4" t="str">
        <f>IFERROR(__xludf.DUMMYFUNCTION("GOOGLETRANSLATE(B13,""en"",""zh-CN"")"),"使用条款")</f>
        <v>使用条款</v>
      </c>
    </row>
    <row r="14">
      <c r="A14" s="4">
        <v>1.0</v>
      </c>
      <c r="B14" s="8" t="s">
        <v>304</v>
      </c>
      <c r="C14" s="4" t="str">
        <f>IFERROR(__xludf.DUMMYFUNCTION("GOOGLETRANSLATE(B14,""en"",""ru"")"),"Дата вступления в силу: 1 января 2023 г.
Добро пожаловать в Sellmatica, ведущую платформу для инструментов и услуг электронной коммерции. Настоящие Условия использования регулируют ваш доступ и использование нашего веб -сайта и услуг. Доступа или использо"&amp;"вания Sellmatica, вы соглашаетесь соблюдать эти Условия использования. Если вы не согласны с какой -либо частью настоящих Условий, пожалуйста, воздержитесь от доступа или использования нашей платформы.
")</f>
        <v>Дата вступления в силу: 1 января 2023 г.
Добро пожаловать в Sellmatica, ведущую платформу для инструментов и услуг электронной коммерции. Настоящие Условия использования регулируют ваш доступ и использование нашего веб -сайта и услуг. Доступа или использования Sellmatica, вы соглашаетесь соблюдать эти Условия использования. Если вы не согласны с какой -либо частью настоящих Условий, пожалуйста, воздержитесь от доступа или использования нашей платформы.
</v>
      </c>
      <c r="D14" s="4" t="str">
        <f>IFERROR(__xludf.DUMMYFUNCTION("GOOGLETRANSLATE(B14,""en"",""id"")"),"Tanggal Efektif: 1 Januari 2023
Selamat datang di SellMatica, platform terkemuka untuk alat dan layanan e-commerce. Ketentuan penggunaan ini mengatur akses Anda ke dan penggunaan situs web dan layanan kami. Dengan mengakses atau menggunakan SellMatica, An"&amp;"da setuju untuk mematuhi Ketentuan Penggunaan ini. Jika Anda tidak setuju dengan bagian mana pun dari Ketentuan ini, silakan jangan mengakses atau menggunakan platform kami.
")</f>
        <v>Tanggal Efektif: 1 Januari 2023
Selamat datang di SellMatica, platform terkemuka untuk alat dan layanan e-commerce. Ketentuan penggunaan ini mengatur akses Anda ke dan penggunaan situs web dan layanan kami. Dengan mengakses atau menggunakan SellMatica, Anda setuju untuk mematuhi Ketentuan Penggunaan ini. Jika Anda tidak setuju dengan bagian mana pun dari Ketentuan ini, silakan jangan mengakses atau menggunakan platform kami.
</v>
      </c>
      <c r="E14" s="4" t="str">
        <f>IFERROR(__xludf.DUMMYFUNCTION("GOOGLETRANSLATE(B14,""en"",""vi"")"),"Ngày có hiệu lực: 1 tháng 1 năm 2023
Chào mừng bạn đến Sellmatica, một nền tảng hàng đầu cho các công cụ và dịch vụ thương mại điện tử. Các Điều khoản sử dụng này chi phối quyền truy cập của bạn và sử dụng trang web và dịch vụ của chúng tôi. Bằng cách tru"&amp;"y cập hoặc sử dụng Sellmatica, bạn đồng ý tuân thủ các Điều khoản sử dụng này. Nếu bạn không đồng ý với bất kỳ phần nào của các Điều khoản này, vui lòng không truy cập hoặc sử dụng nền tảng của chúng tôi.
")</f>
        <v>Ngày có hiệu lực: 1 tháng 1 năm 2023
Chào mừng bạn đến Sellmatica, một nền tảng hàng đầu cho các công cụ và dịch vụ thương mại điện tử. Các Điều khoản sử dụng này chi phối quyền truy cập của bạn và sử dụng trang web và dịch vụ của chúng tôi. Bằng cách truy cập hoặc sử dụng Sellmatica, bạn đồng ý tuân thủ các Điều khoản sử dụng này. Nếu bạn không đồng ý với bất kỳ phần nào của các Điều khoản này, vui lòng không truy cập hoặc sử dụng nền tảng của chúng tôi.
</v>
      </c>
      <c r="F14" s="4" t="str">
        <f>IFERROR(__xludf.DUMMYFUNCTION("GOOGLETRANSLATE(B14,""en"",""th"")"),"วันที่มีผล: 1 มกราคม 2566
ยินดีต้อนรับสู่ Sellmatica แพลตฟอร์มชั้นนำสำหรับเครื่องมือและบริการอีคอมเมิร์ซ ข้อกำหนดการใช้งานเหล่านี้ควบคุมการเข้าถึงและการใช้งานเว็บไซต์และบริการของเรา โดยการเข้าถึงหรือใช้ SellMatica คุณตกลงที่จะปฏิบัติตามข้อกำหนดการใช้งานเห"&amp;"ล่านี้ หากคุณไม่เห็นด้วยกับส่วนใดส่วนหนึ่งของข้อกำหนดเหล่านี้โปรดงดการเข้าถึงหรือใช้แพลตฟอร์มของเรา
")</f>
        <v>วันที่มีผล: 1 มกราคม 2566
ยินดีต้อนรับสู่ Sellmatica แพลตฟอร์มชั้นนำสำหรับเครื่องมือและบริการอีคอมเมิร์ซ ข้อกำหนดการใช้งานเหล่านี้ควบคุมการเข้าถึงและการใช้งานเว็บไซต์และบริการของเรา โดยการเข้าถึงหรือใช้ SellMatica คุณตกลงที่จะปฏิบัติตามข้อกำหนดการใช้งานเหล่านี้ หากคุณไม่เห็นด้วยกับส่วนใดส่วนหนึ่งของข้อกำหนดเหล่านี้โปรดงดการเข้าถึงหรือใช้แพลตฟอร์มของเรา
</v>
      </c>
      <c r="G14" s="4" t="str">
        <f>IFERROR(__xludf.DUMMYFUNCTION("GOOGLETRANSLATE(B14,""en"",""ms"")"),"Tarikh Berkuatkuasa: 1 Januari 2023
Selamat datang ke Sellmatica, platform utama untuk alat dan perkhidmatan e-dagang. Syarat Penggunaan ini mentadbir akses anda dan penggunaan laman web dan perkhidmatan kami. Dengan mengakses atau menggunakan Sellmatica,"&amp;" anda bersetuju untuk mematuhi Syarat Penggunaan ini. Jika anda tidak bersetuju dengan mana -mana bahagian terma ini, sila jangan mengakses atau menggunakan platform kami.
")</f>
        <v>Tarikh Berkuatkuasa: 1 Januari 2023
Selamat datang ke Sellmatica, platform utama untuk alat dan perkhidmatan e-dagang. Syarat Penggunaan ini mentadbir akses anda dan penggunaan laman web dan perkhidmatan kami. Dengan mengakses atau menggunakan Sellmatica, anda bersetuju untuk mematuhi Syarat Penggunaan ini. Jika anda tidak bersetuju dengan mana -mana bahagian terma ini, sila jangan mengakses atau menggunakan platform kami.
</v>
      </c>
      <c r="H14" s="4" t="str">
        <f>IFERROR(__xludf.DUMMYFUNCTION("GOOGLETRANSLATE(B14,""en"",""zh-CN"")"),"生效日期：2023年1月1日
欢迎来到塞尔玛蒂亚（Sellmatica），这是电子商务工具和服务的领先平台。这些使用条款管理您对我们网站和服务的访问和使用。通过访问或使用Sellmatica，您同意遵守这些使用条款。如果您不同意这些条款的任何部分，请避免访问或使用我们的平台。
")</f>
        <v>生效日期：2023年1月1日
欢迎来到塞尔玛蒂亚（Sellmatica），这是电子商务工具和服务的领先平台。这些使用条款管理您对我们网站和服务的访问和使用。通过访问或使用Sellmatica，您同意遵守这些使用条款。如果您不同意这些条款的任何部分，请避免访问或使用我们的平台。
</v>
      </c>
    </row>
    <row r="15">
      <c r="A15" s="4">
        <v>1.0</v>
      </c>
      <c r="B15" s="8" t="s">
        <v>305</v>
      </c>
      <c r="C15" s="4" t="str">
        <f>IFERROR(__xludf.DUMMYFUNCTION("GOOGLETRANSLATE(B15,""en"",""ru"")"),"Регистрация учетной записи и пользовательские обязательства
1.1 Создание учетной записи: Чтобы получить доступ к определенным функциям Sellmatica, вам может потребоваться создать учетную запись. Вы должны предоставить точную, полную и актуальную информаци"&amp;"ю в процессе регистрации. Вы несете единоличную ответственность за поддержание конфиденциальности учетных данных и за любые действия, которые происходят в соответствии с вашей учетной записью.
1.2 Обязательства пользователя: вы соглашаетесь использовать S"&amp;"ellmatica в соответствии с применимыми законами, правилами и настоящими Условиями использования. Вы не будете заниматься какой -либо деятельностью, которая мешает или нарушает функционирование нашей платформы или нарушает права других. Вы несете ответстве"&amp;"нность за любой контент, который вы загружаете, передаете или делитесь через Sellmatica, и вы должны убедиться, что он не нарушает какие-либо применимые законы или права сторонних.
")</f>
        <v>Регистрация учетной записи и пользовательские обязательства
1.1 Создание учетной записи: Чтобы получить доступ к определенным функциям Sellmatica, вам может потребоваться создать учетную запись. Вы должны предоставить точную, полную и актуальную информацию в процессе регистрации. Вы несете единоличную ответственность за поддержание конфиденциальности учетных данных и за любые действия, которые происходят в соответствии с вашей учетной записью.
1.2 Обязательства пользователя: вы соглашаетесь использовать Sellmatica в соответствии с применимыми законами, правилами и настоящими Условиями использования. Вы не будете заниматься какой -либо деятельностью, которая мешает или нарушает функционирование нашей платформы или нарушает права других. Вы несете ответственность за любой контент, который вы загружаете, передаете или делитесь через Sellmatica, и вы должны убедиться, что он не нарушает какие-либо применимые законы или права сторонних.
</v>
      </c>
      <c r="D15" s="4" t="str">
        <f>IFERROR(__xludf.DUMMYFUNCTION("GOOGLETRANSLATE(B15,""en"",""id"")"),"Pendaftaran Akun dan Kewajiban Pengguna
1.1 Pembuatan Akun: Untuk mengakses fitur -fitur tertentu dari SellMatica, Anda mungkin perlu membuat akun. Anda harus memberikan informasi yang akurat, lengkap, dan terkini selama proses pendaftaran. Anda bertanggu"&amp;"ng jawab penuh untuk menjaga kerahasiaan kredensial akun Anda dan untuk kegiatan apa pun yang terjadi di bawah akun Anda.
1.2 Kewajiban Pengguna: Anda setuju untuk menggunakan SellMatica sesuai dengan hukum, peraturan, dan Ketentuan Penggunaan ini yang be"&amp;"rlaku. Anda tidak akan terlibat dalam aktivitas apa pun yang mengganggu atau mengganggu fungsi platform kami, atau melanggar hak orang lain. Anda bertanggung jawab atas konten apa pun yang Anda unggah, kirim, atau bagikan melalui SellMatica, dan Anda haru"&amp;"s memastikan bahwa itu tidak melanggar hukum yang berlaku atau hak pihak ketiga.
")</f>
        <v>Pendaftaran Akun dan Kewajiban Pengguna
1.1 Pembuatan Akun: Untuk mengakses fitur -fitur tertentu dari SellMatica, Anda mungkin perlu membuat akun. Anda harus memberikan informasi yang akurat, lengkap, dan terkini selama proses pendaftaran. Anda bertanggung jawab penuh untuk menjaga kerahasiaan kredensial akun Anda dan untuk kegiatan apa pun yang terjadi di bawah akun Anda.
1.2 Kewajiban Pengguna: Anda setuju untuk menggunakan SellMatica sesuai dengan hukum, peraturan, dan Ketentuan Penggunaan ini yang berlaku. Anda tidak akan terlibat dalam aktivitas apa pun yang mengganggu atau mengganggu fungsi platform kami, atau melanggar hak orang lain. Anda bertanggung jawab atas konten apa pun yang Anda unggah, kirim, atau bagikan melalui SellMatica, dan Anda harus memastikan bahwa itu tidak melanggar hukum yang berlaku atau hak pihak ketiga.
</v>
      </c>
      <c r="E15" s="4" t="str">
        <f>IFERROR(__xludf.DUMMYFUNCTION("GOOGLETRANSLATE(B15,""en"",""vi"")"),"Đăng ký tài khoản và nghĩa vụ người dùng
1.1 Tạo tài khoản: Để truy cập một số tính năng nhất định của SellMatica, bạn có thể cần tạo tài khoản. Bạn phải cung cấp thông tin chính xác, đầy đủ và cập nhật trong quá trình đăng ký. Bạn hoàn toàn chịu trách nh"&amp;"iệm duy trì tính bảo mật của thông tin đăng nhập tài khoản của bạn và cho bất kỳ hoạt động nào xảy ra trong tài khoản của bạn.
1.2 Nghĩa vụ của người dùng: Bạn đồng ý sử dụng Sellmatica tuân thủ luật pháp, quy định hiện hành và các Điều khoản sử dụng này."&amp;" Bạn sẽ không tham gia vào bất kỳ hoạt động nào can thiệp hoặc phá vỡ hoạt động của nền tảng của chúng tôi hoặc xâm phạm quyền của người khác. Bạn chịu trách nhiệm cho bất kỳ nội dung nào bạn tải lên, truyền tải hoặc chia sẻ thông qua Sellmatica và bạn ph"&amp;"ải đảm bảo rằng nó không vi phạm bất kỳ luật hiện hành hoặc quyền của bên thứ ba.
")</f>
        <v>Đăng ký tài khoản và nghĩa vụ người dùng
1.1 Tạo tài khoản: Để truy cập một số tính năng nhất định của SellMatica, bạn có thể cần tạo tài khoản. Bạn phải cung cấp thông tin chính xác, đầy đủ và cập nhật trong quá trình đăng ký. Bạn hoàn toàn chịu trách nhiệm duy trì tính bảo mật của thông tin đăng nhập tài khoản của bạn và cho bất kỳ hoạt động nào xảy ra trong tài khoản của bạn.
1.2 Nghĩa vụ của người dùng: Bạn đồng ý sử dụng Sellmatica tuân thủ luật pháp, quy định hiện hành và các Điều khoản sử dụng này. Bạn sẽ không tham gia vào bất kỳ hoạt động nào can thiệp hoặc phá vỡ hoạt động của nền tảng của chúng tôi hoặc xâm phạm quyền của người khác. Bạn chịu trách nhiệm cho bất kỳ nội dung nào bạn tải lên, truyền tải hoặc chia sẻ thông qua Sellmatica và bạn phải đảm bảo rằng nó không vi phạm bất kỳ luật hiện hành hoặc quyền của bên thứ ba.
</v>
      </c>
      <c r="F15" s="4" t="str">
        <f>IFERROR(__xludf.DUMMYFUNCTION("GOOGLETRANSLATE(B15,""en"",""th"")"),"การลงทะเบียนบัญชีและภาระผูกพันของผู้ใช้
1.1 การสร้างบัญชี: เพื่อเข้าถึงคุณสมบัติบางอย่างของ SellMatica คุณอาจต้องสร้างบัญชี คุณต้องให้ข้อมูลที่ถูกต้องสมบูรณ์และทันสมัยในระหว่างกระบวนการลงทะเบียน คุณมีความรับผิดชอบ แต่เพียงผู้เดียวในการรักษาความลับของข้อมู"&amp;"ลรับรองบัญชีของคุณและสำหรับกิจกรรมใด ๆ ที่เกิดขึ้นภายใต้บัญชีของคุณ
1.2 ภาระผูกพันของผู้ใช้: คุณตกลงที่จะใช้ SellMatica ตามกฎหมายกฎระเบียบและข้อกำหนดการใช้งานเหล่านี้ คุณจะไม่มีส่วนร่วมในกิจกรรมใด ๆ ที่รบกวนหรือขัดขวางการทำงานของแพลตฟอร์มของเราหรือละเมิดส"&amp;"ิทธิของผู้อื่น คุณมีความรับผิดชอบต่อเนื้อหาใด ๆ ที่คุณอัปโหลดส่งหรือแบ่งปันผ่าน SellMatica และคุณต้องตรวจสอบให้แน่ใจว่าไม่ละเมิดกฎหมายที่เกี่ยวข้องหรือสิทธิ์ของบุคคลที่สาม
")</f>
        <v>การลงทะเบียนบัญชีและภาระผูกพันของผู้ใช้
1.1 การสร้างบัญชี: เพื่อเข้าถึงคุณสมบัติบางอย่างของ SellMatica คุณอาจต้องสร้างบัญชี คุณต้องให้ข้อมูลที่ถูกต้องสมบูรณ์และทันสมัยในระหว่างกระบวนการลงทะเบียน คุณมีความรับผิดชอบ แต่เพียงผู้เดียวในการรักษาความลับของข้อมูลรับรองบัญชีของคุณและสำหรับกิจกรรมใด ๆ ที่เกิดขึ้นภายใต้บัญชีของคุณ
1.2 ภาระผูกพันของผู้ใช้: คุณตกลงที่จะใช้ SellMatica ตามกฎหมายกฎระเบียบและข้อกำหนดการใช้งานเหล่านี้ คุณจะไม่มีส่วนร่วมในกิจกรรมใด ๆ ที่รบกวนหรือขัดขวางการทำงานของแพลตฟอร์มของเราหรือละเมิดสิทธิของผู้อื่น คุณมีความรับผิดชอบต่อเนื้อหาใด ๆ ที่คุณอัปโหลดส่งหรือแบ่งปันผ่าน SellMatica และคุณต้องตรวจสอบให้แน่ใจว่าไม่ละเมิดกฎหมายที่เกี่ยวข้องหรือสิทธิ์ของบุคคลที่สาม
</v>
      </c>
      <c r="G15" s="4" t="str">
        <f>IFERROR(__xludf.DUMMYFUNCTION("GOOGLETRANSLATE(B15,""en"",""ms"")"),"Pendaftaran akaun dan kewajipan pengguna
1.1 Penciptaan Akaun: Untuk mengakses ciri -ciri tertentu sellmatica, anda mungkin perlu membuat akaun. Anda mesti memberikan maklumat yang tepat, lengkap, dan terkini semasa proses pendaftaran. Anda bertanggungjaw"&amp;"ab sepenuhnya untuk mengekalkan kerahsiaan kelayakan akaun anda dan untuk sebarang aktiviti yang berlaku di bawah akaun anda.
1.2 Kewajipan Pengguna: Anda bersetuju menggunakan Sellmatica dengan mematuhi undang -undang, peraturan, dan Syarat Penggunaan ya"&amp;"ng berkenaan. Anda tidak akan terlibat dalam sebarang aktiviti yang mengganggu atau mengganggu fungsi platform kami, atau melanggar hak orang lain. Anda bertanggungjawab untuk sebarang kandungan yang anda muat naik, menghantar, atau berkongsi melalui Sell"&amp;"matica, dan anda mesti memastikan bahawa ia tidak melanggar mana-mana undang-undang yang berkenaan atau hak pihak ketiga.
")</f>
        <v>Pendaftaran akaun dan kewajipan pengguna
1.1 Penciptaan Akaun: Untuk mengakses ciri -ciri tertentu sellmatica, anda mungkin perlu membuat akaun. Anda mesti memberikan maklumat yang tepat, lengkap, dan terkini semasa proses pendaftaran. Anda bertanggungjawab sepenuhnya untuk mengekalkan kerahsiaan kelayakan akaun anda dan untuk sebarang aktiviti yang berlaku di bawah akaun anda.
1.2 Kewajipan Pengguna: Anda bersetuju menggunakan Sellmatica dengan mematuhi undang -undang, peraturan, dan Syarat Penggunaan yang berkenaan. Anda tidak akan terlibat dalam sebarang aktiviti yang mengganggu atau mengganggu fungsi platform kami, atau melanggar hak orang lain. Anda bertanggungjawab untuk sebarang kandungan yang anda muat naik, menghantar, atau berkongsi melalui Sellmatica, dan anda mesti memastikan bahawa ia tidak melanggar mana-mana undang-undang yang berkenaan atau hak pihak ketiga.
</v>
      </c>
      <c r="H15" s="4" t="str">
        <f>IFERROR(__xludf.DUMMYFUNCTION("GOOGLETRANSLATE(B15,""en"",""zh-CN"")"),"帐户注册和用户义务
1.1帐户创建：要访问Sellmatica的某些功能，您可能需要创建一个帐户。您必须在注册过程中提供准确，完整和最新信息。您负责维护帐户凭据的机密性以及您帐户下发生的任何活动。
1.2用户义务：您同意根据适用的法律，法规和这些使用条款使用Sellmatica。您不会从事任何干扰或破坏我们平台功能或侵犯他人权利的活动。您对通过Sellmatica上传，传输或共享的任何内容负责，并且必须确保它不会侵犯任何适用的法律或第三方权利。
")</f>
        <v>帐户注册和用户义务
1.1帐户创建：要访问Sellmatica的某些功能，您可能需要创建一个帐户。您必须在注册过程中提供准确，完整和最新信息。您负责维护帐户凭据的机密性以及您帐户下发生的任何活动。
1.2用户义务：您同意根据适用的法律，法规和这些使用条款使用Sellmatica。您不会从事任何干扰或破坏我们平台功能或侵犯他人权利的活动。您对通过Sellmatica上传，传输或共享的任何内容负责，并且必须确保它不会侵犯任何适用的法律或第三方权利。
</v>
      </c>
    </row>
    <row r="16">
      <c r="A16" s="4">
        <v>1.0</v>
      </c>
      <c r="B16" s="8" t="s">
        <v>306</v>
      </c>
      <c r="C16" s="4" t="str">
        <f>IFERROR(__xludf.DUMMYFUNCTION("GOOGLETRANSLATE(B16,""en"",""ru"")"),"Права интеллектуальной собственности
2.1 Собственность: Sellmatica и связанный с ним контент, включая, помимо прочего, логотипы, товарные знаки, текст, графика, изображения, видео и программное обеспечение, являются собственностью Sellmatica или ее лиценз"&amp;"иаров и защищены законами об интеллектуальной собственности. Вы не можете использовать, воспроизводить, распространять, изменять или создавать производные работы на основе нашей интеллектуальной собственности без нашего явного письменного разрешения.
2.2 "&amp;"Пользовательский контент: загружая, передавая или обмениваясь любого контента через Sellmatica, вы предоставляете Sellmatica неисключительную, всемирную лицензию без роялти на использование, изменение, воспроизведение, отображение и распределение этого ко"&amp;"нтента исключительно для предоставления нашего предоставления наших услуги.")</f>
        <v>Права интеллектуальной собственности
2.1 Собственность: Sellmatica и связанный с ним контент, включая, помимо прочего, логотипы, товарные знаки, текст, графика, изображения, видео и программное обеспечение, являются собственностью Sellmatica или ее лицензиаров и защищены законами об интеллектуальной собственности. Вы не можете использовать, воспроизводить, распространять, изменять или создавать производные работы на основе нашей интеллектуальной собственности без нашего явного письменного разрешения.
2.2 Пользовательский контент: загружая, передавая или обмениваясь любого контента через Sellmatica, вы предоставляете Sellmatica неисключительную, всемирную лицензию без роялти на использование, изменение, воспроизведение, отображение и распределение этого контента исключительно для предоставления нашего предоставления наших услуги.</v>
      </c>
      <c r="D16" s="4" t="str">
        <f>IFERROR(__xludf.DUMMYFUNCTION("GOOGLETRANSLATE(B16,""en"",""id"")"),"Hak kekayaan intelektual
2.1 Kepemilikan: SellMatica dan konten yang terkait, termasuk tetapi tidak terbatas pada logo, merek dagang, teks, grafik, gambar, video, dan perangkat lunak, adalah milik Sellmatatica atau pemberi lisensinya dan dilindungi oleh u"&amp;"ndang -undang kekayaan intelektual. Anda tidak boleh menggunakan, mereproduksi, mendistribusikan, memodifikasi, atau membuat karya turunan berdasarkan kekayaan intelektual kami tanpa izin tertulis eksplisit kami.
2.2 Konten Pengguna: Dengan mengunggah, me"&amp;"ntransmisikan, atau membagikan konten apa pun melalui SellMatica, Anda memberikan Lisensi SellMatica yang tidak eksklusif, di seluruh dunia, bebas royalti untuk menggunakan, memodifikasi, mereproduksi, menampilkan, dan mendistribusikan konten itu semata-m"&amp;"ata untuk tujuan menyediakan kami jasa.")</f>
        <v>Hak kekayaan intelektual
2.1 Kepemilikan: SellMatica dan konten yang terkait, termasuk tetapi tidak terbatas pada logo, merek dagang, teks, grafik, gambar, video, dan perangkat lunak, adalah milik Sellmatatica atau pemberi lisensinya dan dilindungi oleh undang -undang kekayaan intelektual. Anda tidak boleh menggunakan, mereproduksi, mendistribusikan, memodifikasi, atau membuat karya turunan berdasarkan kekayaan intelektual kami tanpa izin tertulis eksplisit kami.
2.2 Konten Pengguna: Dengan mengunggah, mentransmisikan, atau membagikan konten apa pun melalui SellMatica, Anda memberikan Lisensi SellMatica yang tidak eksklusif, di seluruh dunia, bebas royalti untuk menggunakan, memodifikasi, mereproduksi, menampilkan, dan mendistribusikan konten itu semata-mata untuk tujuan menyediakan kami jasa.</v>
      </c>
      <c r="E16" s="4" t="str">
        <f>IFERROR(__xludf.DUMMYFUNCTION("GOOGLETRANSLATE(B16,""en"",""vi"")"),"Quyền sở hữu trí tuệ
2.1 Quyền sở hữu: Sellmatica và nội dung liên quan của nó, bao gồm nhưng không giới hạn ở logo, nhãn hiệu, văn bản, đồ họa, hình ảnh, video và phần mềm, là tài sản của Sellmatica hoặc người cấp phép và được bảo vệ bởi luật sở hữu trí "&amp;"tuệ. Bạn không được sử dụng, sao chép, phân phối, sửa đổi hoặc tạo các tác phẩm phái sinh dựa trên tài sản trí tuệ của chúng tôi mà không có sự cho phép rõ ràng bằng văn bản của chúng tôi.
2.2 Nội dung người dùng: Bằng cách tải lên, truyền hoặc chia sẻ bấ"&amp;"t kỳ nội dung nào thông qua Sellmatica, bạn cấp cho Sellmatica một giấy phép không độc quyền, trên toàn thế giới, miễn phí bản quyền để sử dụng, sửa đổi, sao chép, hiển thị và phân phối nội dung đó chỉ cho mục đích cung cấp cho chúng tôi dịch vụ.")</f>
        <v>Quyền sở hữu trí tuệ
2.1 Quyền sở hữu: Sellmatica và nội dung liên quan của nó, bao gồm nhưng không giới hạn ở logo, nhãn hiệu, văn bản, đồ họa, hình ảnh, video và phần mềm, là tài sản của Sellmatica hoặc người cấp phép và được bảo vệ bởi luật sở hữu trí tuệ. Bạn không được sử dụng, sao chép, phân phối, sửa đổi hoặc tạo các tác phẩm phái sinh dựa trên tài sản trí tuệ của chúng tôi mà không có sự cho phép rõ ràng bằng văn bản của chúng tôi.
2.2 Nội dung người dùng: Bằng cách tải lên, truyền hoặc chia sẻ bất kỳ nội dung nào thông qua Sellmatica, bạn cấp cho Sellmatica một giấy phép không độc quyền, trên toàn thế giới, miễn phí bản quyền để sử dụng, sửa đổi, sao chép, hiển thị và phân phối nội dung đó chỉ cho mục đích cung cấp cho chúng tôi dịch vụ.</v>
      </c>
      <c r="F16" s="4" t="str">
        <f>IFERROR(__xludf.DUMMYFUNCTION("GOOGLETRANSLATE(B16,""en"",""th"")"),"สิทธิในทรัพย์สินทางปัญญา
2.1 ความเป็นเจ้าของ: Sellmatica และเนื้อหาที่เกี่ยวข้องรวมถึง แต่ไม่ จำกัด เฉพาะโลโก้เครื่องหมายการค้าข้อความกราฟิกรูปภาพวิดีโอและซอฟต์แวร์เป็นทรัพย์สินของ Sellmatica หรือผู้ออกใบอนุญาตและได้รับการคุ้มครองตามกฎหมายทรัพย์สินทางปัญญ"&amp;"า คุณไม่สามารถใช้ทำซ้ำแจกจ่ายแก้ไขหรือสร้างงานอนุพันธ์ตามทรัพย์สินทางปัญญาของเราโดยไม่ได้รับอนุญาตเป็นลายลักษณ์อักษรอย่างชัดเจน
2.2 เนื้อหาของผู้ใช้: โดยการอัปโหลดส่งหรือแบ่งปันเนื้อหาใด ๆ ผ่าน SellMatica คุณให้สิทธิ์การใช้งานที่ไม่ผูกขาดทั่วโลกไม่มีค่าลิ"&amp;"ขสิทธิ์ที่จะใช้แก้ไขทำซ้ำแสดงและแจกจ่ายเนื้อหานั้นเพื่อจุดประสงค์ในการจัดหาของเรา บริการ.")</f>
        <v>สิทธิในทรัพย์สินทางปัญญา
2.1 ความเป็นเจ้าของ: Sellmatica และเนื้อหาที่เกี่ยวข้องรวมถึง แต่ไม่ จำกัด เฉพาะโลโก้เครื่องหมายการค้าข้อความกราฟิกรูปภาพวิดีโอและซอฟต์แวร์เป็นทรัพย์สินของ Sellmatica หรือผู้ออกใบอนุญาตและได้รับการคุ้มครองตามกฎหมายทรัพย์สินทางปัญญา คุณไม่สามารถใช้ทำซ้ำแจกจ่ายแก้ไขหรือสร้างงานอนุพันธ์ตามทรัพย์สินทางปัญญาของเราโดยไม่ได้รับอนุญาตเป็นลายลักษณ์อักษรอย่างชัดเจน
2.2 เนื้อหาของผู้ใช้: โดยการอัปโหลดส่งหรือแบ่งปันเนื้อหาใด ๆ ผ่าน SellMatica คุณให้สิทธิ์การใช้งานที่ไม่ผูกขาดทั่วโลกไม่มีค่าลิขสิทธิ์ที่จะใช้แก้ไขทำซ้ำแสดงและแจกจ่ายเนื้อหานั้นเพื่อจุดประสงค์ในการจัดหาของเรา บริการ.</v>
      </c>
      <c r="G16" s="4" t="str">
        <f>IFERROR(__xludf.DUMMYFUNCTION("GOOGLETRANSLATE(B16,""en"",""ms"")"),"Hak harta Intelek
2.1 Pemilikan: Sellmatica dan kandungannya yang berkaitan, termasuk tetapi tidak terhad kepada logo, tanda dagangan, teks, grafik, imej, video, dan perisian, adalah milik Sellmatica atau pemberi lesennya dan dilindungi oleh undang -undan"&amp;"g harta intelek. Anda tidak boleh menggunakan, menghasilkan semula, mengedarkan, mengubah suai, atau membuat karya terbitan berdasarkan harta intelektual kami tanpa kebenaran bertulis yang jelas.
2.2 Kandungan Pengguna: Dengan memuat naik, menghantar, ata"&amp;"u berkongsi apa-apa kandungan melalui sellmatica, anda memberikan sellmatica sebagai lesen tanpa eksklusif, di seluruh dunia, bebas royalti untuk menggunakan, mengubah, menghasilkan semula, memaparkan, dan mengedarkan kandungan semata-mata untuk tujuan me"&amp;"nyediakan kami perkhidmatan.")</f>
        <v>Hak harta Intelek
2.1 Pemilikan: Sellmatica dan kandungannya yang berkaitan, termasuk tetapi tidak terhad kepada logo, tanda dagangan, teks, grafik, imej, video, dan perisian, adalah milik Sellmatica atau pemberi lesennya dan dilindungi oleh undang -undang harta intelek. Anda tidak boleh menggunakan, menghasilkan semula, mengedarkan, mengubah suai, atau membuat karya terbitan berdasarkan harta intelektual kami tanpa kebenaran bertulis yang jelas.
2.2 Kandungan Pengguna: Dengan memuat naik, menghantar, atau berkongsi apa-apa kandungan melalui sellmatica, anda memberikan sellmatica sebagai lesen tanpa eksklusif, di seluruh dunia, bebas royalti untuk menggunakan, mengubah, menghasilkan semula, memaparkan, dan mengedarkan kandungan semata-mata untuk tujuan menyediakan kami perkhidmatan.</v>
      </c>
      <c r="H16" s="4" t="str">
        <f>IFERROR(__xludf.DUMMYFUNCTION("GOOGLETRANSLATE(B16,""en"",""zh-CN"")"),"知识产权
2.1所有权：Sellmatica及其相关内容，包括但不限于徽标，商标，文本，图形，图像，视频和软件，是Sellmatica或其许可人的财产，并受到知识产权法律的保护。未经我们明确的书面许可，您不得根据我们的知识产权使用，复制，分发，修改或创建衍生作品。
2.2用户内容：通过塞尔玛蒂卡上传，传输或共享任何内容，您可以授予sellmatica非排他性的，全球的免版税许可，以使用，修改，复制，复制，展示和分发该内容，仅出于提供我们的目的服务。")</f>
        <v>知识产权
2.1所有权：Sellmatica及其相关内容，包括但不限于徽标，商标，文本，图形，图像，视频和软件，是Sellmatica或其许可人的财产，并受到知识产权法律的保护。未经我们明确的书面许可，您不得根据我们的知识产权使用，复制，分发，修改或创建衍生作品。
2.2用户内容：通过塞尔玛蒂卡上传，传输或共享任何内容，您可以授予sellmatica非排他性的，全球的免版税许可，以使用，修改，复制，复制，展示和分发该内容，仅出于提供我们的目的服务。</v>
      </c>
    </row>
    <row r="17">
      <c r="A17" s="4">
        <v>1.0</v>
      </c>
      <c r="B17" s="8" t="s">
        <v>307</v>
      </c>
      <c r="C17" s="4" t="str">
        <f>IFERROR(__xludf.DUMMYFUNCTION("GOOGLETRANSLATE(B17,""en"",""ru"")"),"Запрещено поведение
При использовании Sellmatica вы соглашаетесь не:
3.1 нарушайте любые применимые законы, правила или права третьих сторон.
3.2. Вступите в любые мошеннические, обманчивые или вводящие в заблуждение деятельность.
3.3 Выдайте себя за любы"&amp;"е лица или сущность или ложно заявить или исказить вашу принадлежность к человеку или сущности.
3.4 Используйте Sellmatica для распространения спама, вредоносного ПО или другого вредоносного контента.
3.5 Попытайтесь получить несанкционированный доступ к "&amp;"системам Sellmatica или вмешиваться в безопасность или целостность нашей платформы.
3.6 Соберите или хранить личную информацию других пользователей без их согласия
")</f>
        <v>Запрещено поведение
При использовании Sellmatica вы соглашаетесь не:
3.1 нарушайте любые применимые законы, правила или права третьих сторон.
3.2. Вступите в любые мошеннические, обманчивые или вводящие в заблуждение деятельность.
3.3 Выдайте себя за любые лица или сущность или ложно заявить или исказить вашу принадлежность к человеку или сущности.
3.4 Используйте Sellmatica для распространения спама, вредоносного ПО или другого вредоносного контента.
3.5 Попытайтесь получить несанкционированный доступ к системам Sellmatica или вмешиваться в безопасность или целостность нашей платформы.
3.6 Соберите или хранить личную информацию других пользователей без их согласия
</v>
      </c>
      <c r="D17" s="4" t="str">
        <f>IFERROR(__xludf.DUMMYFUNCTION("GOOGLETRANSLATE(B17,""en"",""id"")"),"Perilaku terlarang
Saat menggunakan SellMatica, Anda setuju untuk tidak:
3.1 melanggar hukum, peraturan, atau hak pihak ketiga yang berlaku.
3.2 terlibat dalam segala kegiatan penipuan, menipu, atau menyesatkan.
3.3 Menyamar sebagai orang atau entitas apa"&amp;" pun atau menyatakan secara salah atau salah menggambarkan afiliasi Anda dengan seseorang atau entitas.
3.4 Gunakan SellMatica untuk mendistribusikan spam, malware, atau konten jahat lainnya.
3.5 Upaya untuk mendapatkan akses yang tidak sah ke sistem Sell"&amp;"Matica atau mengganggu keamanan atau integritas platform kami.
3.6 Kumpulkan atau simpan informasi pribadi dari pengguna lain tanpa persetujuan mereka
")</f>
        <v>Perilaku terlarang
Saat menggunakan SellMatica, Anda setuju untuk tidak:
3.1 melanggar hukum, peraturan, atau hak pihak ketiga yang berlaku.
3.2 terlibat dalam segala kegiatan penipuan, menipu, atau menyesatkan.
3.3 Menyamar sebagai orang atau entitas apa pun atau menyatakan secara salah atau salah menggambarkan afiliasi Anda dengan seseorang atau entitas.
3.4 Gunakan SellMatica untuk mendistribusikan spam, malware, atau konten jahat lainnya.
3.5 Upaya untuk mendapatkan akses yang tidak sah ke sistem SellMatica atau mengganggu keamanan atau integritas platform kami.
3.6 Kumpulkan atau simpan informasi pribadi dari pengguna lain tanpa persetujuan mereka
</v>
      </c>
      <c r="E17" s="4" t="str">
        <f>IFERROR(__xludf.DUMMYFUNCTION("GOOGLETRANSLATE(B17,""en"",""vi"")"),"Hành vi cấm
Khi sử dụng Sellmatica, bạn đồng ý không:
3.1 Vi phạm bất kỳ luật, quy định hoặc quyền của bên thứ ba.
3.2 Tham gia vào bất kỳ hoạt động gian lận, lừa đảo hoặc gây hiểu lầm.
3.3 Vụ mạo danh bất kỳ cá nhân hoặc tổ chức nào hoặc tuyên bố sai hoặ"&amp;"c trình bày sai sự liên kết của bạn với một người hoặc tổ chức.
3.4 Sử dụng Sellmatica để phân phối thư rác, phần mềm độc hại hoặc nội dung độc hại khác.
3.5 Cố gắng để có quyền truy cập trái phép vào các hệ thống của SellMatica hoặc can thiệp vào tính bả"&amp;"o mật hoặc tính toàn vẹn của nền tảng của chúng tôi.
3.6 Thu thập hoặc lưu trữ thông tin cá nhân của người dùng khác mà không có sự đồng ý của họ
")</f>
        <v>Hành vi cấm
Khi sử dụng Sellmatica, bạn đồng ý không:
3.1 Vi phạm bất kỳ luật, quy định hoặc quyền của bên thứ ba.
3.2 Tham gia vào bất kỳ hoạt động gian lận, lừa đảo hoặc gây hiểu lầm.
3.3 Vụ mạo danh bất kỳ cá nhân hoặc tổ chức nào hoặc tuyên bố sai hoặc trình bày sai sự liên kết của bạn với một người hoặc tổ chức.
3.4 Sử dụng Sellmatica để phân phối thư rác, phần mềm độc hại hoặc nội dung độc hại khác.
3.5 Cố gắng để có quyền truy cập trái phép vào các hệ thống của SellMatica hoặc can thiệp vào tính bảo mật hoặc tính toàn vẹn của nền tảng của chúng tôi.
3.6 Thu thập hoặc lưu trữ thông tin cá nhân của người dùng khác mà không có sự đồng ý của họ
</v>
      </c>
      <c r="F17" s="4" t="str">
        <f>IFERROR(__xludf.DUMMYFUNCTION("GOOGLETRANSLATE(B17,""en"",""th"")"),"การกระทำที่ต้องห้าม
เมื่อใช้ sellmatica คุณตกลงที่จะไม่:
3.1 ละเมิดกฎหมายกฎระเบียบหรือสิทธิของบุคคลที่สามที่เกี่ยวข้อง
3.2 มีส่วนร่วมในกิจกรรมที่หลอกลวงหลอกลวงหรือทำให้เข้าใจผิด
3.3 เลียนแบบบุคคลหรือนิติบุคคลใด ๆ หรือรัฐหรือบิดเบือนความจริงหรือบิดเบือนควา"&amp;"มเกี่ยวข้องกับบุคคลหรือนิติบุคคล
3.4 ใช้ sellmatica เพื่อแจกจ่ายสแปมมัลแวร์หรือเนื้อหาที่เป็นอันตรายอื่น ๆ
3.5 พยายามเข้าถึงระบบของ Sellmatica หรือแทรกแซงความปลอดภัยหรือความสมบูรณ์ของแพลตฟอร์มของเราโดยไม่ได้รับอนุญาต
3.6 รวบรวมหรือจัดเก็บข้อมูลส่วนบุคคลขอ"&amp;"งผู้ใช้รายอื่นโดยไม่ได้รับความยินยอม
")</f>
        <v>การกระทำที่ต้องห้าม
เมื่อใช้ sellmatica คุณตกลงที่จะไม่:
3.1 ละเมิดกฎหมายกฎระเบียบหรือสิทธิของบุคคลที่สามที่เกี่ยวข้อง
3.2 มีส่วนร่วมในกิจกรรมที่หลอกลวงหลอกลวงหรือทำให้เข้าใจผิด
3.3 เลียนแบบบุคคลหรือนิติบุคคลใด ๆ หรือรัฐหรือบิดเบือนความจริงหรือบิดเบือนความเกี่ยวข้องกับบุคคลหรือนิติบุคคล
3.4 ใช้ sellmatica เพื่อแจกจ่ายสแปมมัลแวร์หรือเนื้อหาที่เป็นอันตรายอื่น ๆ
3.5 พยายามเข้าถึงระบบของ Sellmatica หรือแทรกแซงความปลอดภัยหรือความสมบูรณ์ของแพลตฟอร์มของเราโดยไม่ได้รับอนุญาต
3.6 รวบรวมหรือจัดเก็บข้อมูลส่วนบุคคลของผู้ใช้รายอื่นโดยไม่ได้รับความยินยอม
</v>
      </c>
      <c r="G17" s="4" t="str">
        <f>IFERROR(__xludf.DUMMYFUNCTION("GOOGLETRANSLATE(B17,""en"",""ms"")"),"Kelakuan yang dilarang
Apabila menggunakan Sellmatica, anda bersetuju untuk tidak:
3.1 melanggar mana-mana undang-undang, peraturan, atau hak pihak ketiga yang berkenaan.
3.2 terlibat dalam aktiviti penipuan, menipu, atau mengelirukan.
3.3 Meniru mana -ma"&amp;"na orang atau entiti atau secara palsu menyatakan atau menyalahgunakan gabungan anda dengan seseorang atau entiti.
3.4 Gunakan Sellmatica untuk mengedarkan spam, malware, atau kandungan berniat jahat yang lain.
3.5 Percubaan untuk mendapatkan akses yang t"&amp;"idak dibenarkan ke sistem Sellmatica atau mengganggu keselamatan atau integriti platform kami.
3.6 Kumpulkan atau simpan maklumat peribadi pengguna lain tanpa persetujuan mereka
")</f>
        <v>Kelakuan yang dilarang
Apabila menggunakan Sellmatica, anda bersetuju untuk tidak:
3.1 melanggar mana-mana undang-undang, peraturan, atau hak pihak ketiga yang berkenaan.
3.2 terlibat dalam aktiviti penipuan, menipu, atau mengelirukan.
3.3 Meniru mana -mana orang atau entiti atau secara palsu menyatakan atau menyalahgunakan gabungan anda dengan seseorang atau entiti.
3.4 Gunakan Sellmatica untuk mengedarkan spam, malware, atau kandungan berniat jahat yang lain.
3.5 Percubaan untuk mendapatkan akses yang tidak dibenarkan ke sistem Sellmatica atau mengganggu keselamatan atau integriti platform kami.
3.6 Kumpulkan atau simpan maklumat peribadi pengguna lain tanpa persetujuan mereka
</v>
      </c>
      <c r="H17" s="4" t="str">
        <f>IFERROR(__xludf.DUMMYFUNCTION("GOOGLETRANSLATE(B17,""en"",""zh-CN"")"),"禁止的行为
使用Sellmatica时，您同意不这样做：
3.1违反任何适用的法律，法规或第三方权利。
3.2从事任何欺诈，欺骗或误导性的活动。
3.3假冒您与某人或实体的隶属关系的任何个人，实体或虚假陈述或虚假陈述。
3.4使用Sellmatica分发垃圾邮件，恶意软件或其他恶意内容。
3.5试图获得未经授权的访问Sellmatica的系统或干扰我们平台的安全性或完整性。
3.6未经其他用户的同意收集或存储其他用户的个人信息
")</f>
        <v>禁止的行为
使用Sellmatica时，您同意不这样做：
3.1违反任何适用的法律，法规或第三方权利。
3.2从事任何欺诈，欺骗或误导性的活动。
3.3假冒您与某人或实体的隶属关系的任何个人，实体或虚假陈述或虚假陈述。
3.4使用Sellmatica分发垃圾邮件，恶意软件或其他恶意内容。
3.5试图获得未经授权的访问Sellmatica的系统或干扰我们平台的安全性或完整性。
3.6未经其他用户的同意收集或存储其他用户的个人信息
</v>
      </c>
    </row>
    <row r="18">
      <c r="A18" s="4">
        <v>1.0</v>
      </c>
      <c r="B18" s="8" t="s">
        <v>308</v>
      </c>
      <c r="C18" s="4" t="str">
        <f>IFERROR(__xludf.DUMMYFUNCTION("GOOGLETRANSLATE(B18,""en"",""ru"")"),"Сторонние ссылки и контент
Sellmatica может содержать ссылки на сторонние веб-сайты или ресурсы. Мы не несем ответственности за доступность, точность или содержание этих сторонних сайтов. Включение любых ссылок не подразумевает одобрения или принадлежност"&amp;"и к связанному сайту. Вы получаете доступ к сторонним веб-сайтам на свой собственный риск и должны просматривать их условия и политики конфиденциальности.
")</f>
        <v>Сторонние ссылки и контент
Sellmatica может содержать ссылки на сторонние веб-сайты или ресурсы. Мы не несем ответственности за доступность, точность или содержание этих сторонних сайтов. Включение любых ссылок не подразумевает одобрения или принадлежности к связанному сайту. Вы получаете доступ к сторонним веб-сайтам на свой собственный риск и должны просматривать их условия и политики конфиденциальности.
</v>
      </c>
      <c r="D18" s="4" t="str">
        <f>IFERROR(__xludf.DUMMYFUNCTION("GOOGLETRANSLATE(B18,""en"",""id"")"),"Tautan dan konten pihak ketiga
SellMatica dapat berisi tautan ke situs web atau sumber daya pihak ketiga. Kami tidak bertanggung jawab atas ketersediaan, akurasi, atau konten dari situs pihak ketiga ini. Dimasukkannya tautan apa pun tidak menyiratkan duku"&amp;"ngan atau afiliasi dengan situs yang ditautkan. Anda mengakses situs web pihak ketiga dengan risiko Anda sendiri dan harus meninjau ketentuan dan kebijakan privasi mereka.
")</f>
        <v>Tautan dan konten pihak ketiga
SellMatica dapat berisi tautan ke situs web atau sumber daya pihak ketiga. Kami tidak bertanggung jawab atas ketersediaan, akurasi, atau konten dari situs pihak ketiga ini. Dimasukkannya tautan apa pun tidak menyiratkan dukungan atau afiliasi dengan situs yang ditautkan. Anda mengakses situs web pihak ketiga dengan risiko Anda sendiri dan harus meninjau ketentuan dan kebijakan privasi mereka.
</v>
      </c>
      <c r="E18" s="4" t="str">
        <f>IFERROR(__xludf.DUMMYFUNCTION("GOOGLETRANSLATE(B18,""en"",""vi"")"),"Liên kết và nội dung của bên thứ ba
Sellmatica có thể chứa các liên kết đến các trang web hoặc tài nguyên của bên thứ ba. Chúng tôi không chịu trách nhiệm về tính khả dụng, chính xác hoặc nội dung của các trang web bên thứ ba này. Việc bao gồm bất kỳ liên"&amp;" kết nào không ngụ ý chứng thực hoặc liên kết với trang web được liên kết. Bạn truy cập các trang web của bên thứ ba có nguy cơ của riêng bạn và nên xem xét các điều khoản và chính sách bảo mật của họ.
")</f>
        <v>Liên kết và nội dung của bên thứ ba
Sellmatica có thể chứa các liên kết đến các trang web hoặc tài nguyên của bên thứ ba. Chúng tôi không chịu trách nhiệm về tính khả dụng, chính xác hoặc nội dung của các trang web bên thứ ba này. Việc bao gồm bất kỳ liên kết nào không ngụ ý chứng thực hoặc liên kết với trang web được liên kết. Bạn truy cập các trang web của bên thứ ba có nguy cơ của riêng bạn và nên xem xét các điều khoản và chính sách bảo mật của họ.
</v>
      </c>
      <c r="F18" s="4" t="str">
        <f>IFERROR(__xludf.DUMMYFUNCTION("GOOGLETRANSLATE(B18,""en"",""th"")"),"ลิงค์และเนื้อหาของบุคคลที่สาม
Sellmatica อาจมีลิงก์ไปยังเว็บไซต์หรือทรัพยากรของบุคคลที่สาม เราจะไม่รับผิดชอบต่อความพร้อมใช้งานความถูกต้องหรือเนื้อหาของเว็บไซต์บุคคลที่สามเหล่านี้ การรวมลิงก์ใด ๆ ไม่ได้หมายความถึงการรับรองหรือการติดต่อกับเว็บไซต์ที่เชื่อมโ"&amp;"ยง คุณเข้าถึงเว็บไซต์ของบุคคลที่สามด้วยความเสี่ยงของคุณเองและควรตรวจสอบข้อกำหนดและนโยบายความเป็นส่วนตัวของพวกเขา
")</f>
        <v>ลิงค์และเนื้อหาของบุคคลที่สาม
Sellmatica อาจมีลิงก์ไปยังเว็บไซต์หรือทรัพยากรของบุคคลที่สาม เราจะไม่รับผิดชอบต่อความพร้อมใช้งานความถูกต้องหรือเนื้อหาของเว็บไซต์บุคคลที่สามเหล่านี้ การรวมลิงก์ใด ๆ ไม่ได้หมายความถึงการรับรองหรือการติดต่อกับเว็บไซต์ที่เชื่อมโยง คุณเข้าถึงเว็บไซต์ของบุคคลที่สามด้วยความเสี่ยงของคุณเองและควรตรวจสอบข้อกำหนดและนโยบายความเป็นส่วนตัวของพวกเขา
</v>
      </c>
      <c r="G18" s="4" t="str">
        <f>IFERROR(__xludf.DUMMYFUNCTION("GOOGLETRANSLATE(B18,""en"",""ms"")"),"Pautan dan kandungan pihak ketiga
Sellmatica mungkin mengandungi pautan ke laman web atau sumber pihak ketiga. Kami tidak bertanggungjawab untuk ketersediaan, ketepatan, atau kandungan tapak pihak ketiga ini. Kemasukan mana -mana pautan tidak menyiratkan "&amp;"pengesahan atau gabungan dengan tapak yang dipautkan. Anda mengakses laman web pihak ketiga dengan risiko anda sendiri dan harus mengkaji semula terma dan dasar privasi mereka.
")</f>
        <v>Pautan dan kandungan pihak ketiga
Sellmatica mungkin mengandungi pautan ke laman web atau sumber pihak ketiga. Kami tidak bertanggungjawab untuk ketersediaan, ketepatan, atau kandungan tapak pihak ketiga ini. Kemasukan mana -mana pautan tidak menyiratkan pengesahan atau gabungan dengan tapak yang dipautkan. Anda mengakses laman web pihak ketiga dengan risiko anda sendiri dan harus mengkaji semula terma dan dasar privasi mereka.
</v>
      </c>
      <c r="H18" s="4" t="str">
        <f>IFERROR(__xludf.DUMMYFUNCTION("GOOGLETRANSLATE(B18,""en"",""zh-CN"")"),"第三方链接和内容
Sellmatica可能包含指向第三方网站或资源的链接。我们对这些第三方站点的可用性，准确性或内容概不负责。包含任何链接并不意味着与链接站点的认可或隶属关系。您会自行访问第三方网站，并应查看其条款和隐私政策。
")</f>
        <v>第三方链接和内容
Sellmatica可能包含指向第三方网站或资源的链接。我们对这些第三方站点的可用性，准确性或内容概不负责。包含任何链接并不意味着与链接站点的认可或隶属关系。您会自行访问第三方网站，并应查看其条款和隐私政策。
</v>
      </c>
    </row>
    <row r="19">
      <c r="A19" s="4">
        <v>1.0</v>
      </c>
      <c r="B19" s="8" t="s">
        <v>309</v>
      </c>
      <c r="C19" s="4" t="str">
        <f>IFERROR(__xludf.DUMMYFUNCTION("GOOGLETRANSLATE(B19,""en"",""ru"")"),"Ограничение ответственности
В полной мере, разрешенной применимым законодательством, Sellmatica, ее филиалами, должностными лицами, директорами, сотрудниками и агентами не несут ответственности за любые косвенные, случайные, особые, косвенные или каратель"&amp;"ные убытки, включая, помимо прочего, потерю прибыли, данные , или гудвилл, возникающий в результате использования вами Sellmatica или любого контента, доступного через нашу платформу.
")</f>
        <v>Ограничение ответственности
В полной мере, разрешенной применимым законодательством, Sellmatica, ее филиалами, должностными лицами, директорами, сотрудниками и агентами не несут ответственности за любые косвенные, случайные, особые, косвенные или карательные убытки, включая, помимо прочего, потерю прибыли, данные , или гудвилл, возникающий в результате использования вами Sellmatica или любого контента, доступного через нашу платформу.
</v>
      </c>
      <c r="D19" s="4" t="str">
        <f>IFERROR(__xludf.DUMMYFUNCTION("GOOGLETRANSLATE(B19,""en"",""id"")"),"Batasan tanggung jawab
Sejauh yang diizinkan oleh hukum yang berlaku, Sellmatica, afiliasinya, pejabat, direktur, karyawan, dan agen tidak akan bertanggung jawab atas kerusakan tidak langsung, insidental, khusus, konsekuensial, atau hukuman, termasuk teta"&amp;"pi tidak terbatas pada hilangnya keuntungan, data, data , atau goodwill, timbul dari penggunaan SellMatica atau konten apa pun yang diakses melalui platform kami.
")</f>
        <v>Batasan tanggung jawab
Sejauh yang diizinkan oleh hukum yang berlaku, Sellmatica, afiliasinya, pejabat, direktur, karyawan, dan agen tidak akan bertanggung jawab atas kerusakan tidak langsung, insidental, khusus, konsekuensial, atau hukuman, termasuk tetapi tidak terbatas pada hilangnya keuntungan, data, data , atau goodwill, timbul dari penggunaan SellMatica atau konten apa pun yang diakses melalui platform kami.
</v>
      </c>
      <c r="E19" s="4" t="str">
        <f>IFERROR(__xludf.DUMMYFUNCTION("GOOGLETRANSLATE(B19,""en"",""vi"")"),"Trách nhiệm hữu hạn
Trong phạm vi tối đa được cho phép bởi luật hiện hành, Sellmatica, các chi nhánh, cán bộ, giám đốc, nhân viên và đại lý của nó sẽ không chịu trách nhiệm cho bất kỳ thiệt hại gián tiếp, ngẫu nhiên, đặc biệt, hậu quả hoặc trừng phạt, bao"&amp;" gồm nhưng không giới hạn mất lợi nhuận, dữ liệu , hoặc thiện chí, phát sinh từ việc bạn sử dụng Sellmatica hoặc bất kỳ nội dung nào được truy cập thông qua nền tảng của chúng tôi.
")</f>
        <v>Trách nhiệm hữu hạn
Trong phạm vi tối đa được cho phép bởi luật hiện hành, Sellmatica, các chi nhánh, cán bộ, giám đốc, nhân viên và đại lý của nó sẽ không chịu trách nhiệm cho bất kỳ thiệt hại gián tiếp, ngẫu nhiên, đặc biệt, hậu quả hoặc trừng phạt, bao gồm nhưng không giới hạn mất lợi nhuận, dữ liệu , hoặc thiện chí, phát sinh từ việc bạn sử dụng Sellmatica hoặc bất kỳ nội dung nào được truy cập thông qua nền tảng của chúng tôi.
</v>
      </c>
      <c r="F19" s="4" t="str">
        <f>IFERROR(__xludf.DUMMYFUNCTION("GOOGLETRANSLATE(B19,""en"",""th"")"),"กฏเกณฑ์ของหนี้สิน
ในระดับที่ได้รับอนุญาตอย่างเต็มที่ตามกฎหมายที่บังคับใช้, Sellmatica, บริษัท ในเครือ, เจ้าหน้าที่, กรรมการ, พนักงาน, และตัวแทนจะไม่รับผิดชอบต่อความเสียหายทางอ้อม, โดยบังเอิญ, พิเศษ, ผลสืบเนื่องหรือการลงโทษรวมถึง แต่ไม่ จำกัด เฉพาะการสูญเส"&amp;"ียผลกำไรข้อมูลข้อมูลข้อมูลข้อมูล หรือค่าความนิยมที่เกิดขึ้นจากการใช้ Sellmatica หรือเนื้อหาใด ๆ ที่เข้าถึงได้ผ่านแพลตฟอร์มของเรา
")</f>
        <v>กฏเกณฑ์ของหนี้สิน
ในระดับที่ได้รับอนุญาตอย่างเต็มที่ตามกฎหมายที่บังคับใช้, Sellmatica, บริษัท ในเครือ, เจ้าหน้าที่, กรรมการ, พนักงาน, และตัวแทนจะไม่รับผิดชอบต่อความเสียหายทางอ้อม, โดยบังเอิญ, พิเศษ, ผลสืบเนื่องหรือการลงโทษรวมถึง แต่ไม่ จำกัด เฉพาะการสูญเสียผลกำไรข้อมูลข้อมูลข้อมูลข้อมูล หรือค่าความนิยมที่เกิดขึ้นจากการใช้ Sellmatica หรือเนื้อหาใด ๆ ที่เข้าถึงได้ผ่านแพลตฟอร์มของเรา
</v>
      </c>
      <c r="G19" s="4" t="str">
        <f>IFERROR(__xludf.DUMMYFUNCTION("GOOGLETRANSLATE(B19,""en"",""ms"")"),"Batasan liabiliti
Setakat yang dibenarkan oleh undang -undang yang berkenaan, sellmatica, sekutu, pegawai, pengarah, pekerja, dan ejennya tidak boleh dipertanggungjawabkan untuk apa -apa kerosakan tidak langsung, sampingan, khas, berbangkit, atau punitif,"&amp;" termasuk tetapi tidak terhad kepada kehilangan keuntungan, data , atau muhibah, yang timbul daripada penggunaan sellmatica atau sebarang kandungan yang diakses melalui platform kami.
")</f>
        <v>Batasan liabiliti
Setakat yang dibenarkan oleh undang -undang yang berkenaan, sellmatica, sekutu, pegawai, pengarah, pekerja, dan ejennya tidak boleh dipertanggungjawabkan untuk apa -apa kerosakan tidak langsung, sampingan, khas, berbangkit, atau punitif, termasuk tetapi tidak terhad kepada kehilangan keuntungan, data , atau muhibah, yang timbul daripada penggunaan sellmatica atau sebarang kandungan yang diakses melalui platform kami.
</v>
      </c>
      <c r="H19" s="4" t="str">
        <f>IFERROR(__xludf.DUMMYFUNCTION("GOOGLETRANSLATE(B19,""en"",""zh-CN"")"),"责任限制
在适用法律允许的最大范围内，Sellmatica，其分支机构，官员，董事，雇员和代理商不得对任何间接，偶然，特殊，特殊，结果或惩罚性损害赔偿，包括但不限于损失利润，数据，数据，或善意，是由于您使用Sellmatica或通过我们平台访问的任何内容而产生的。
")</f>
        <v>责任限制
在适用法律允许的最大范围内，Sellmatica，其分支机构，官员，董事，雇员和代理商不得对任何间接，偶然，特殊，特殊，结果或惩罚性损害赔偿，包括但不限于损失利润，数据，数据，或善意，是由于您使用Sellmatica或通过我们平台访问的任何内容而产生的。
</v>
      </c>
    </row>
    <row r="20">
      <c r="A20" s="4">
        <v>1.0</v>
      </c>
      <c r="B20" s="8" t="s">
        <v>310</v>
      </c>
      <c r="C20" s="4" t="str">
        <f>IFERROR(__xludf.DUMMYFUNCTION("GOOGLETRANSLATE(B20,""en"",""ru"")"),"Компенсация
Вы соглашаетесь возместить и удерживать Sellmatica, ее филиалов, должностных лиц, директоров, сотрудников и агентов, безвредных от любых претензий, требований, убытков, обязательств, расходов или расходов, включая разумные гонорары адвокатов, "&amp;"возникающие из или связанных с или связанным с вашим использованием или связанными с Sellmatica, ваше нарушение настоящих Условий использования или ваше нарушение любых прав другой стороны.
")</f>
        <v>Компенсация
Вы соглашаетесь возместить и удерживать Sellmatica, ее филиалов, должностных лиц, директоров, сотрудников и агентов, безвредных от любых претензий, требований, убытков, обязательств, расходов или расходов, включая разумные гонорары адвокатов, возникающие из или связанных с или связанным с вашим использованием или связанными с Sellmatica, ваше нарушение настоящих Условий использования или ваше нарушение любых прав другой стороны.
</v>
      </c>
      <c r="D20" s="4" t="str">
        <f>IFERROR(__xludf.DUMMYFUNCTION("GOOGLETRANSLATE(B20,""en"",""id"")"),"Ganti rugi
Anda setuju untuk mengganti rugi dan menahan Sellmatatica, afiliasinya, pejabat, direktur, karyawan, dan agen yang tidak berbahaya dari klaim, tuntutan, kerugian, kewajiban, biaya, atau pengeluaran apa pun, termasuk biaya pengacara yang wajar, "&amp;"yang timbul dari atau terkait dengan penggunaan Anda dari Anda SellMatica, pelanggaran Anda terhadap Ketentuan Penggunaan ini, atau pelanggaran Anda terhadap hak -hak pihak lain.
")</f>
        <v>Ganti rugi
Anda setuju untuk mengganti rugi dan menahan Sellmatatica, afiliasinya, pejabat, direktur, karyawan, dan agen yang tidak berbahaya dari klaim, tuntutan, kerugian, kewajiban, biaya, atau pengeluaran apa pun, termasuk biaya pengacara yang wajar, yang timbul dari atau terkait dengan penggunaan Anda dari Anda SellMatica, pelanggaran Anda terhadap Ketentuan Penggunaan ini, atau pelanggaran Anda terhadap hak -hak pihak lain.
</v>
      </c>
      <c r="E20" s="4" t="str">
        <f>IFERROR(__xludf.DUMMYFUNCTION("GOOGLETRANSLATE(B20,""en"",""vi"")"),"Sự bồi thường
Bạn đồng ý bồi thường và giữ Sellmatica, các chi nhánh, cán bộ, giám đốc, nhân viên và đại lý của nó vô hại từ mọi khiếu nại, yêu cầu, tổn thất, nợ, chi phí hoặc chi phí, bao gồm cả phí luật sư hợp lý, phát sinh hoặc liên quan đến việc bạn s"&amp;"ử dụng Sellmatica, bạn vi phạm các Điều khoản sử dụng này hoặc vi phạm bất kỳ quyền nào của Bên khác.
")</f>
        <v>Sự bồi thường
Bạn đồng ý bồi thường và giữ Sellmatica, các chi nhánh, cán bộ, giám đốc, nhân viên và đại lý của nó vô hại từ mọi khiếu nại, yêu cầu, tổn thất, nợ, chi phí hoặc chi phí, bao gồm cả phí luật sư hợp lý, phát sinh hoặc liên quan đến việc bạn sử dụng Sellmatica, bạn vi phạm các Điều khoản sử dụng này hoặc vi phạm bất kỳ quyền nào của Bên khác.
</v>
      </c>
      <c r="F20" s="4" t="str">
        <f>IFERROR(__xludf.DUMMYFUNCTION("GOOGLETRANSLATE(B20,""en"",""th"")"),"การชดใช้ค่าเสียหาย
คุณตกลงที่จะชดใช้ค่าเสียหายและถือ Sellmatica บริษัท ในเครือเจ้าหน้าที่กรรมการพนักงานและตัวแทนที่ไม่เป็นอันตรายจากการเรียกร้องความต้องการความสูญเสียหนี้สินค่าใช้จ่ายหรือค่าใช้จ่ายรวมถึงค่าธรรมเนียมทนายความที่สมเหตุสมผล Sellmatica การละเม"&amp;"ิดข้อกำหนดการใช้งานเหล่านี้หรือการละเมิดสิทธิ์ใด ๆ ของบุคคลอื่น
")</f>
        <v>การชดใช้ค่าเสียหาย
คุณตกลงที่จะชดใช้ค่าเสียหายและถือ Sellmatica บริษัท ในเครือเจ้าหน้าที่กรรมการพนักงานและตัวแทนที่ไม่เป็นอันตรายจากการเรียกร้องความต้องการความสูญเสียหนี้สินค่าใช้จ่ายหรือค่าใช้จ่ายรวมถึงค่าธรรมเนียมทนายความที่สมเหตุสมผล Sellmatica การละเมิดข้อกำหนดการใช้งานเหล่านี้หรือการละเมิดสิทธิ์ใด ๆ ของบุคคลอื่น
</v>
      </c>
      <c r="G20" s="4" t="str">
        <f>IFERROR(__xludf.DUMMYFUNCTION("GOOGLETRANSLATE(B20,""en"",""ms"")"),"Ganti rugi
Anda bersetuju untuk menanggung rugi dan memegang sellmatica, sekutunya, pegawai, pengarah, pekerja, dan ejen yang tidak berbahaya daripada sebarang tuntutan, tuntutan, kerugian, liabiliti, kos, atau perbelanjaan, termasuk yuran peguam yang mun"&amp;"asabah, yang timbul daripada atau berkaitan dengan penggunaan anda Sellmatica, pelanggaran Terma Penggunaan ini, atau pelanggaran anda terhadap mana -mana hak pihak lain.
")</f>
        <v>Ganti rugi
Anda bersetuju untuk menanggung rugi dan memegang sellmatica, sekutunya, pegawai, pengarah, pekerja, dan ejen yang tidak berbahaya daripada sebarang tuntutan, tuntutan, kerugian, liabiliti, kos, atau perbelanjaan, termasuk yuran peguam yang munasabah, yang timbul daripada atau berkaitan dengan penggunaan anda Sellmatica, pelanggaran Terma Penggunaan ini, atau pelanggaran anda terhadap mana -mana hak pihak lain.
</v>
      </c>
      <c r="H20" s="4" t="str">
        <f>IFERROR(__xludf.DUMMYFUNCTION("GOOGLETRANSLATE(B20,""en"",""zh-CN"")"),"保障
您同意赔偿并持有Sellmatica，其分支机构，官员，董事，雇员和代理商因与您使用或与您使用有关的任何索赔，要求，损失，负债，费用，费用或费用，包括合理律师的费用或与您使用的使用，包括合理的律师费Sellmatica，您违反这些使用条款或侵犯另一方的任何权利。
")</f>
        <v>保障
您同意赔偿并持有Sellmatica，其分支机构，官员，董事，雇员和代理商因与您使用或与您使用有关的任何索赔，要求，损失，负债，费用，费用或费用，包括合理律师的费用或与您使用的使用，包括合理的律师费Sellmatica，您违反这些使用条款或侵犯另一方的任何权利。
</v>
      </c>
    </row>
    <row r="21">
      <c r="A21" s="4">
        <v>1.0</v>
      </c>
      <c r="B21" s="8" t="s">
        <v>311</v>
      </c>
      <c r="C21" s="4" t="str">
        <f>IFERROR(__xludf.DUMMYFUNCTION("GOOGLETRANSLATE(B21,""en"",""ru"")"),"Модификация и прекращение
Sellmatica оставляет за собой право изменять, приостановить или прекращать любой аспект нашей платформы или настоящие Условия использования в любое время без предварительного уведомления. Мы также можем наложить ограничения на оп"&amp;"ределенные функции или ограничить ваш доступ к частям или всем из Sellmatica без ответственности.
")</f>
        <v>Модификация и прекращение
Sellmatica оставляет за собой право изменять, приостановить или прекращать любой аспект нашей платформы или настоящие Условия использования в любое время без предварительного уведомления. Мы также можем наложить ограничения на определенные функции или ограничить ваш доступ к частям или всем из Sellmatica без ответственности.
</v>
      </c>
      <c r="D21" s="4" t="str">
        <f>IFERROR(__xludf.DUMMYFUNCTION("GOOGLETRANSLATE(B21,""en"",""id"")"),"Modifikasi dan penghentian
SellMatica berhak untuk memodifikasi, menangguhkan, atau menghentikan aspek apa pun dari platform kami atau Ketentuan Penggunaan ini kapan saja, tanpa pemberitahuan sebelumnya. Kami juga dapat memberlakukan batasan pada fitur -f"&amp;"itur tertentu atau membatasi akses Anda ke suku cadang atau semua sellmatca tanpa kewajiban.
")</f>
        <v>Modifikasi dan penghentian
SellMatica berhak untuk memodifikasi, menangguhkan, atau menghentikan aspek apa pun dari platform kami atau Ketentuan Penggunaan ini kapan saja, tanpa pemberitahuan sebelumnya. Kami juga dapat memberlakukan batasan pada fitur -fitur tertentu atau membatasi akses Anda ke suku cadang atau semua sellmatca tanpa kewajiban.
</v>
      </c>
      <c r="E21" s="4" t="str">
        <f>IFERROR(__xludf.DUMMYFUNCTION("GOOGLETRANSLATE(B21,""en"",""vi"")"),"Sửa đổi và chấm dứt
Sellmatica có quyền sửa đổi, đình chỉ hoặc chấm dứt mọi khía cạnh của nền tảng của chúng tôi hoặc các Điều khoản sử dụng này bất cứ lúc nào, mà không cần thông báo trước. Chúng tôi cũng có thể áp đặt các giới hạn đối với một số tính nă"&amp;"ng nhất định hoặc hạn chế quyền truy cập của bạn vào các bộ phận hoặc tất cả Sellmatica mà không có trách nhiệm.
")</f>
        <v>Sửa đổi và chấm dứt
Sellmatica có quyền sửa đổi, đình chỉ hoặc chấm dứt mọi khía cạnh của nền tảng của chúng tôi hoặc các Điều khoản sử dụng này bất cứ lúc nào, mà không cần thông báo trước. Chúng tôi cũng có thể áp đặt các giới hạn đối với một số tính năng nhất định hoặc hạn chế quyền truy cập của bạn vào các bộ phận hoặc tất cả Sellmatica mà không có trách nhiệm.
</v>
      </c>
      <c r="F21" s="4" t="str">
        <f>IFERROR(__xludf.DUMMYFUNCTION("GOOGLETRANSLATE(B21,""en"",""th"")"),"การปรับเปลี่ยนและการเลิกจ้าง
Sellmatica ขอสงวนสิทธิ์ในการแก้ไขระงับหรือยกเลิกแง่มุมใด ๆ ของแพลตฟอร์มของเราหรือข้อกำหนดการใช้งานเหล่านี้ได้ตลอดเวลาโดยไม่ต้องแจ้งให้ทราบล่วงหน้า นอกจากนี้เรายังอาจกำหนดข้อ จำกัด เกี่ยวกับคุณสมบัติบางอย่างหรือ จำกัด การเข้าถึ"&amp;"งชิ้นส่วนหรือ Sellmatica ทั้งหมดโดยไม่ต้องรับผิดชอบ
")</f>
        <v>การปรับเปลี่ยนและการเลิกจ้าง
Sellmatica ขอสงวนสิทธิ์ในการแก้ไขระงับหรือยกเลิกแง่มุมใด ๆ ของแพลตฟอร์มของเราหรือข้อกำหนดการใช้งานเหล่านี้ได้ตลอดเวลาโดยไม่ต้องแจ้งให้ทราบล่วงหน้า นอกจากนี้เรายังอาจกำหนดข้อ จำกัด เกี่ยวกับคุณสมบัติบางอย่างหรือ จำกัด การเข้าถึงชิ้นส่วนหรือ Sellmatica ทั้งหมดโดยไม่ต้องรับผิดชอบ
</v>
      </c>
      <c r="G21" s="4" t="str">
        <f>IFERROR(__xludf.DUMMYFUNCTION("GOOGLETRANSLATE(B21,""en"",""ms"")"),"Pengubahsuaian dan penamatan
Sellmatica berhak untuk mengubah suai, menggantung, atau menamatkan mana -mana aspek Platform kami atau Terma Penggunaan ini pada bila -bila masa, tanpa notis terlebih dahulu. Kami juga boleh mengenakan had ke atas ciri -ciri "&amp;"tertentu atau menyekat akses anda ke bahagian atau semua sellmatica tanpa liabiliti.
")</f>
        <v>Pengubahsuaian dan penamatan
Sellmatica berhak untuk mengubah suai, menggantung, atau menamatkan mana -mana aspek Platform kami atau Terma Penggunaan ini pada bila -bila masa, tanpa notis terlebih dahulu. Kami juga boleh mengenakan had ke atas ciri -ciri tertentu atau menyekat akses anda ke bahagian atau semua sellmatica tanpa liabiliti.
</v>
      </c>
      <c r="H21" s="4" t="str">
        <f>IFERROR(__xludf.DUMMYFUNCTION("GOOGLETRANSLATE(B21,""en"",""zh-CN"")"),"修改和终止
Sellmatica保留随时修改，暂停或终止我们平台或这些使用条款的任何方面的权利，恕不另行通知。我们也可能对某些功能施加限制，或者限制您对零件或塞尔玛蒂卡的访问，而无需责任。
")</f>
        <v>修改和终止
Sellmatica保留随时修改，暂停或终止我们平台或这些使用条款的任何方面的权利，恕不另行通知。我们也可能对某些功能施加限制，或者限制您对零件或塞尔玛蒂卡的访问，而无需责任。
</v>
      </c>
    </row>
    <row r="22">
      <c r="A22" s="8">
        <v>1.0</v>
      </c>
      <c r="B22" s="10" t="s">
        <v>312</v>
      </c>
      <c r="C22" s="4" t="str">
        <f>IFERROR(__xludf.DUMMYFUNCTION("GOOGLETRANSLATE(B22,""en"",""ru"")"),"Регулирующее законодательство и юрисдикция
Настоящие Условия использования регулируются и толкуются в соответствии с законами [вставки страны/государства]. Любые споры, возникающие или связанные с настоящими Условиями, подлежат исключительной юрисдикции с"&amp;"удов, расположенных в [вставленной юрисдикции].")</f>
        <v>Регулирующее законодательство и юрисдикция
Настоящие Условия использования регулируются и толкуются в соответствии с законами [вставки страны/государства]. Любые споры, возникающие или связанные с настоящими Условиями, подлежат исключительной юрисдикции судов, расположенных в [вставленной юрисдикции].</v>
      </c>
      <c r="D22" s="4" t="str">
        <f>IFERROR(__xludf.DUMMYFUNCTION("GOOGLETRANSLATE(B22,""en"",""id"")"),"Mengatur hukum dan yurisdiksi
Ketentuan Penggunaan ini akan diatur oleh dan ditafsirkan sesuai dengan hukum [Sisipkan Negara/Negara]. Setiap perselisihan yang timbul dari atau terkait dengan Ketentuan ini harus tunduk pada yurisdiksi eksklusif pengadilan "&amp;"yang terletak di [masukkan yurisdiksi].")</f>
        <v>Mengatur hukum dan yurisdiksi
Ketentuan Penggunaan ini akan diatur oleh dan ditafsirkan sesuai dengan hukum [Sisipkan Negara/Negara]. Setiap perselisihan yang timbul dari atau terkait dengan Ketentuan ini harus tunduk pada yurisdiksi eksklusif pengadilan yang terletak di [masukkan yurisdiksi].</v>
      </c>
      <c r="E22" s="4" t="str">
        <f>IFERROR(__xludf.DUMMYFUNCTION("GOOGLETRANSLATE(B22,""en"",""vi"")"),"Luật chính quyền và quyền tài phán
Các Điều khoản sử dụng này sẽ được điều chỉnh và hiểu theo luật pháp [chèn quốc gia/nhà nước]. Bất kỳ tranh chấp nào phát sinh từ hoặc liên quan đến các Điều khoản này sẽ phải tuân theo thẩm quyền độc quyền của các tòa á"&amp;"n nằm trong [Quyền tài phán chèn].")</f>
        <v>Luật chính quyền và quyền tài phán
Các Điều khoản sử dụng này sẽ được điều chỉnh và hiểu theo luật pháp [chèn quốc gia/nhà nước]. Bất kỳ tranh chấp nào phát sinh từ hoặc liên quan đến các Điều khoản này sẽ phải tuân theo thẩm quyền độc quyền của các tòa án nằm trong [Quyền tài phán chèn].</v>
      </c>
      <c r="F22" s="4" t="str">
        <f>IFERROR(__xludf.DUMMYFUNCTION("GOOGLETRANSLATE(B22,""en"",""th"")"),"กฎหมายและเขตอำนาจศาล
ข้อกำหนดการใช้งานเหล่านี้จะถูกควบคุมโดยและตีความตามกฎหมายของ [Insert Country/State] ข้อพิพาทใด ๆ ที่เกิดขึ้นจากหรือเกี่ยวข้องกับข้อกำหนดเหล่านี้จะอยู่ภายใต้เขตอำนาจศาลพิเศษของศาลที่ตั้งอยู่ใน [เขตอำนาจศาลแทรก]")</f>
        <v>กฎหมายและเขตอำนาจศาล
ข้อกำหนดการใช้งานเหล่านี้จะถูกควบคุมโดยและตีความตามกฎหมายของ [Insert Country/State] ข้อพิพาทใด ๆ ที่เกิดขึ้นจากหรือเกี่ยวข้องกับข้อกำหนดเหล่านี้จะอยู่ภายใต้เขตอำนาจศาลพิเศษของศาลที่ตั้งอยู่ใน [เขตอำนาจศาลแทรก]</v>
      </c>
      <c r="G22" s="4" t="str">
        <f>IFERROR(__xludf.DUMMYFUNCTION("GOOGLETRANSLATE(B22,""en"",""ms"")"),"Mengatur undang -undang dan bidang kuasa
Syarat Penggunaan ini akan ditadbir oleh dan ditafsirkan mengikut undang -undang [memasukkan negara/negara]. Sebarang pertikaian yang timbul daripada atau yang berkaitan dengan Terma ini hendaklah tertakluk kepada "&amp;"bidang kuasa eksklusif mahkamah yang terletak di [memasukkan bidang kuasa].")</f>
        <v>Mengatur undang -undang dan bidang kuasa
Syarat Penggunaan ini akan ditadbir oleh dan ditafsirkan mengikut undang -undang [memasukkan negara/negara]. Sebarang pertikaian yang timbul daripada atau yang berkaitan dengan Terma ini hendaklah tertakluk kepada bidang kuasa eksklusif mahkamah yang terletak di [memasukkan bidang kuasa].</v>
      </c>
      <c r="H22" s="4" t="str">
        <f>IFERROR(__xludf.DUMMYFUNCTION("GOOGLETRANSLATE(B22,""en"",""zh-CN"")"),"治理法律和管辖区
这些使用条款应由[Insert intern/State]的法律管辖并根据[Insert国家/州]的法律解释。与本条款引起或相关的任何争议均应受[Insert管辖权]中法院的专属管辖权。")</f>
        <v>治理法律和管辖区
这些使用条款应由[Insert intern/State]的法律管辖并根据[Insert国家/州]的法律解释。与本条款引起或相关的任何争议均应受[Insert管辖权]中法院的专属管辖权。</v>
      </c>
    </row>
    <row r="23">
      <c r="A23" s="8">
        <v>1.0</v>
      </c>
      <c r="B23" s="8" t="s">
        <v>313</v>
      </c>
      <c r="C23" s="4" t="str">
        <f>IFERROR(__xludf.DUMMYFUNCTION("GOOGLETRANSLATE(B23,""en"",""ru"")"),"Разделительность
Если какое -либо положение настоящих Условий использования считается неисполнимым или недействительным в соответствии с применимым законодательством, оставшиеся положения должны продолжаться в полной силе и эффекте.
")</f>
        <v>Разделительность
Если какое -либо положение настоящих Условий использования считается неисполнимым или недействительным в соответствии с применимым законодательством, оставшиеся положения должны продолжаться в полной силе и эффекте.
</v>
      </c>
      <c r="D23" s="4" t="str">
        <f>IFERROR(__xludf.DUMMYFUNCTION("GOOGLETRANSLATE(B23,""en"",""id"")"),"Keparahan
Jika ada ketentuan dari Ketentuan Penggunaan ini yang ditemukan tidak dapat dilaksanakan atau tidak valid berdasarkan hukum yang berlaku, ketentuan yang tersisa akan berlanjut dengan kekuatan dan efek penuh.
")</f>
        <v>Keparahan
Jika ada ketentuan dari Ketentuan Penggunaan ini yang ditemukan tidak dapat dilaksanakan atau tidak valid berdasarkan hukum yang berlaku, ketentuan yang tersisa akan berlanjut dengan kekuatan dan efek penuh.
</v>
      </c>
      <c r="E23" s="4" t="str">
        <f>IFERROR(__xludf.DUMMYFUNCTION("GOOGLETRANSLATE(B23,""en"",""vi"")"),"Độ nghiêm trọng
Nếu bất kỳ điều khoản nào của các Điều khoản sử dụng này được tìm thấy là không thể thực thi hoặc không hợp lệ theo luật hiện hành, các điều khoản còn lại sẽ tiếp tục có hiệu lực và hiệu lực đầy đủ.
")</f>
        <v>Độ nghiêm trọng
Nếu bất kỳ điều khoản nào của các Điều khoản sử dụng này được tìm thấy là không thể thực thi hoặc không hợp lệ theo luật hiện hành, các điều khoản còn lại sẽ tiếp tục có hiệu lực và hiệu lực đầy đủ.
</v>
      </c>
      <c r="F23" s="4" t="str">
        <f>IFERROR(__xludf.DUMMYFUNCTION("GOOGLETRANSLATE(B23,""en"",""th"")"),"ความสามารถในการแยกได้
หากบทบัญญัติใด ๆ ของข้อกำหนดการใช้งานเหล่านี้พบว่าไม่มีผลบังคับใช้หรือไม่ถูกต้องภายใต้กฎหมายที่บังคับใช้บทบัญญัติที่เหลือจะยังคงดำเนินต่อไปอย่างสมบูรณ์และผลกระทบ
")</f>
        <v>ความสามารถในการแยกได้
หากบทบัญญัติใด ๆ ของข้อกำหนดการใช้งานเหล่านี้พบว่าไม่มีผลบังคับใช้หรือไม่ถูกต้องภายใต้กฎหมายที่บังคับใช้บทบัญญัติที่เหลือจะยังคงดำเนินต่อไปอย่างสมบูรณ์และผลกระทบ
</v>
      </c>
      <c r="G23" s="4" t="str">
        <f>IFERROR(__xludf.DUMMYFUNCTION("GOOGLETRANSLATE(B23,""en"",""ms"")"),"Keterasingan
Sekiranya mana -mana peruntukan Terma Penggunaan ini didapati tidak boleh dikuatkuasakan atau tidak sah di bawah undang -undang yang berkenaan, peruntukan yang selebihnya akan terus berkuatkuasa dan berkuat kuasa sepenuhnya.
")</f>
        <v>Keterasingan
Sekiranya mana -mana peruntukan Terma Penggunaan ini didapati tidak boleh dikuatkuasakan atau tidak sah di bawah undang -undang yang berkenaan, peruntukan yang selebihnya akan terus berkuatkuasa dan berkuat kuasa sepenuhnya.
</v>
      </c>
      <c r="H23" s="4" t="str">
        <f>IFERROR(__xludf.DUMMYFUNCTION("GOOGLETRANSLATE(B23,""en"",""zh-CN"")"),"严重性
如果根据适用法律发现这些使用条款的任何规定是无法执行或无效的，则其余规定应全力以赴。
")</f>
        <v>严重性
如果根据适用法律发现这些使用条款的任何规定是无法执行或无效的，则其余规定应全力以赴。
</v>
      </c>
    </row>
    <row r="24">
      <c r="A24" s="8">
        <v>1.0</v>
      </c>
      <c r="B24" s="8" t="s">
        <v>314</v>
      </c>
      <c r="C24" s="4" t="str">
        <f>IFERROR(__xludf.DUMMYFUNCTION("GOOGLETRANSLATE(B24,""en"",""ru"")"),"Полное согласие
Настоящие Условия использования представляют собой полное соглашение между вами и Sellmatica по предмету здесь и заменяют любые предыдущие или одновременные соглашения, понимание или представления.
")</f>
        <v>Полное согласие
Настоящие Условия использования представляют собой полное соглашение между вами и Sellmatica по предмету здесь и заменяют любые предыдущие или одновременные соглашения, понимание или представления.
</v>
      </c>
      <c r="D24" s="4" t="str">
        <f>IFERROR(__xludf.DUMMYFUNCTION("GOOGLETRANSLATE(B24,""en"",""id"")"),"Seluruh perjanjian
Ketentuan Penggunaan ini merupakan seluruh perjanjian antara Anda dan Sellmatika mengenai materi pelajaran di sini dan menggantikan perjanjian, pemahaman, atau representasi sebelumnya atau kontemporer.
")</f>
        <v>Seluruh perjanjian
Ketentuan Penggunaan ini merupakan seluruh perjanjian antara Anda dan Sellmatika mengenai materi pelajaran di sini dan menggantikan perjanjian, pemahaman, atau representasi sebelumnya atau kontemporer.
</v>
      </c>
      <c r="E24" s="4" t="str">
        <f>IFERROR(__xludf.DUMMYFUNCTION("GOOGLETRANSLATE(B24,""en"",""vi"")"),"Toàn bộ thỏa thuận
Các Điều khoản sử dụng này tạo thành toàn bộ thỏa thuận giữa bạn và Sellmatica liên quan đến vấn đề ở đây và thay thế mọi thỏa thuận, hiểu hoặc đại diện trước hoặc trước đây.
")</f>
        <v>Toàn bộ thỏa thuận
Các Điều khoản sử dụng này tạo thành toàn bộ thỏa thuận giữa bạn và Sellmatica liên quan đến vấn đề ở đây và thay thế mọi thỏa thuận, hiểu hoặc đại diện trước hoặc trước đây.
</v>
      </c>
      <c r="F24" s="4" t="str">
        <f>IFERROR(__xludf.DUMMYFUNCTION("GOOGLETRANSLATE(B24,""en"",""th"")"),"ข้อตกลงทั้งหมด
ข้อกำหนดการใช้งานเหล่านี้เป็นข้อตกลงทั้งหมดระหว่างคุณและ Sellmatica เกี่ยวกับเรื่องนี้ในที่นี้และแทนที่ข้อตกลงความเข้าใจหรือการเป็นตัวแทนก่อนหน้านี้ก่อนหรือเกิดขึ้นพร้อมกัน
")</f>
        <v>ข้อตกลงทั้งหมด
ข้อกำหนดการใช้งานเหล่านี้เป็นข้อตกลงทั้งหมดระหว่างคุณและ Sellmatica เกี่ยวกับเรื่องนี้ในที่นี้และแทนที่ข้อตกลงความเข้าใจหรือการเป็นตัวแทนก่อนหน้านี้ก่อนหรือเกิดขึ้นพร้อมกัน
</v>
      </c>
      <c r="G24" s="4" t="str">
        <f>IFERROR(__xludf.DUMMYFUNCTION("GOOGLETRANSLATE(B24,""en"",""ms"")"),"Keseluruhan perjanjian
Syarat Penggunaan ini merupakan keseluruhan perjanjian antara anda dan Sellmatica mengenai perkara yang ada di sini dan menggantikan perjanjian, pemahaman, atau perwakilan yang terdahulu atau sezaman.
")</f>
        <v>Keseluruhan perjanjian
Syarat Penggunaan ini merupakan keseluruhan perjanjian antara anda dan Sellmatica mengenai perkara yang ada di sini dan menggantikan perjanjian, pemahaman, atau perwakilan yang terdahulu atau sezaman.
</v>
      </c>
      <c r="H24" s="4" t="str">
        <f>IFERROR(__xludf.DUMMYFUNCTION("GOOGLETRANSLATE(B24,""en"",""zh-CN"")"),"整个协议
这些使用条款构成了您与Sellmatica之间关于此处主题的整个协议，并取代了任何先前或同期的协议，理解或代表。
")</f>
        <v>整个协议
这些使用条款构成了您与Sellmatica之间关于此处主题的整个协议，并取代了任何先前或同期的协议，理解或代表。
</v>
      </c>
    </row>
    <row r="25">
      <c r="A25" s="4">
        <v>1.0</v>
      </c>
      <c r="B25" s="8" t="s">
        <v>315</v>
      </c>
      <c r="C25" s="4" t="str">
        <f>IFERROR(__xludf.DUMMYFUNCTION("GOOGLETRANSLATE(B25,""en"",""ru"")"),"Связаться с нами
Если у вас есть какие -либо вопросы, проблемы или запросы, касающиеся настоящих Условий использования, пожалуйста, свяжитесь с нами по адресу info@sellmatica.com.
Доступа или использования Sellmatica, вы признаете, что прочитали, поняли и"&amp;" согласились с настоящими Условиями использования.
")</f>
        <v>Связаться с нами
Если у вас есть какие -либо вопросы, проблемы или запросы, касающиеся настоящих Условий использования, пожалуйста, свяжитесь с нами по адресу info@sellmatica.com.
Доступа или использования Sellmatica, вы признаете, что прочитали, поняли и согласились с настоящими Условиями использования.
</v>
      </c>
      <c r="D25" s="4" t="str">
        <f>IFERROR(__xludf.DUMMYFUNCTION("GOOGLETRANSLATE(B25,""en"",""id"")"),"Hubungi kami
Jika Anda memiliki pertanyaan, kekhawatiran, atau permintaan mengenai ketentuan penggunaan ini, silakan hubungi kami di info@sellmatatia.com.
Dengan mengakses atau menggunakan SellMatica, Anda mengakui bahwa Anda telah membaca, memahami, dan "&amp;"menyetujui Ketentuan Penggunaan ini.
")</f>
        <v>Hubungi kami
Jika Anda memiliki pertanyaan, kekhawatiran, atau permintaan mengenai ketentuan penggunaan ini, silakan hubungi kami di info@sellmatatia.com.
Dengan mengakses atau menggunakan SellMatica, Anda mengakui bahwa Anda telah membaca, memahami, dan menyetujui Ketentuan Penggunaan ini.
</v>
      </c>
      <c r="E25" s="4" t="str">
        <f>IFERROR(__xludf.DUMMYFUNCTION("GOOGLETRANSLATE(B25,""en"",""vi"")"),"Liên hệ chúng tôi
Nếu bạn có bất kỳ câu hỏi, mối quan tâm hoặc yêu cầu nào liên quan đến các Điều khoản sử dụng này, vui lòng liên hệ với chúng tôi tại địa chỉ info@sellmatica.com.
Bằng cách truy cập hoặc sử dụng Sellmatica, bạn thừa nhận rằng bạn đã đọc,"&amp;" hiểu và đồng ý với các Điều khoản sử dụng này.
")</f>
        <v>Liên hệ chúng tôi
Nếu bạn có bất kỳ câu hỏi, mối quan tâm hoặc yêu cầu nào liên quan đến các Điều khoản sử dụng này, vui lòng liên hệ với chúng tôi tại địa chỉ info@sellmatica.com.
Bằng cách truy cập hoặc sử dụng Sellmatica, bạn thừa nhận rằng bạn đã đọc, hiểu và đồng ý với các Điều khoản sử dụng này.
</v>
      </c>
      <c r="F25" s="4" t="str">
        <f>IFERROR(__xludf.DUMMYFUNCTION("GOOGLETRANSLATE(B25,""en"",""th"")"),"ติดต่อเรา
หากคุณมีคำถามข้อสงสัยหรือคำขอเกี่ยวกับข้อกำหนดการใช้งานเหล่านี้โปรดติดต่อเราที่ info@sellmatica.com
โดยการเข้าถึงหรือใช้ SellMatica คุณรับทราบว่าคุณได้อ่านเข้าใจและตกลงกับข้อกำหนดการใช้งานเหล่านี้
")</f>
        <v>ติดต่อเรา
หากคุณมีคำถามข้อสงสัยหรือคำขอเกี่ยวกับข้อกำหนดการใช้งานเหล่านี้โปรดติดต่อเราที่ info@sellmatica.com
โดยการเข้าถึงหรือใช้ SellMatica คุณรับทราบว่าคุณได้อ่านเข้าใจและตกลงกับข้อกำหนดการใช้งานเหล่านี้
</v>
      </c>
      <c r="G25" s="4" t="str">
        <f>IFERROR(__xludf.DUMMYFUNCTION("GOOGLETRANSLATE(B25,""en"",""ms"")"),"Hubungi Kami
Sekiranya anda mempunyai sebarang pertanyaan, kebimbangan, atau permintaan mengenai Syarat Penggunaan ini, sila hubungi kami di info@sellmatica.com.
Dengan mengakses atau menggunakan Sellmatica, anda mengakui bahawa anda telah membaca, memaha"&amp;"mi, dan bersetuju dengan Syarat Penggunaan ini.
")</f>
        <v>Hubungi Kami
Sekiranya anda mempunyai sebarang pertanyaan, kebimbangan, atau permintaan mengenai Syarat Penggunaan ini, sila hubungi kami di info@sellmatica.com.
Dengan mengakses atau menggunakan Sellmatica, anda mengakui bahawa anda telah membaca, memahami, dan bersetuju dengan Syarat Penggunaan ini.
</v>
      </c>
      <c r="H25" s="4" t="str">
        <f>IFERROR(__xludf.DUMMYFUNCTION("GOOGLETRANSLATE(B25,""en"",""zh-CN"")"),"联系我们
如果您对这些使用条款有任何疑问，疑虑或请求，请通过info@sellmatica.com与我们联系。
通过访问或使用Sellmatica，您承认您已经阅读，理解并同意了这些使用条款。
")</f>
        <v>联系我们
如果您对这些使用条款有任何疑问，疑虑或请求，请通过info@sellmatica.com与我们联系。
通过访问或使用Sellmatica，您承认您已经阅读，理解并同意了这些使用条款。
</v>
      </c>
    </row>
    <row r="26">
      <c r="A26" s="4">
        <v>2.0</v>
      </c>
      <c r="B26" s="4" t="s">
        <v>87</v>
      </c>
      <c r="C26" s="4" t="str">
        <f>IFERROR(__xludf.DUMMYFUNCTION("GOOGLETRANSLATE(B26,""en"",""ru"")"),"Sellmatica")</f>
        <v>Sellmatica</v>
      </c>
      <c r="D26" s="4" t="str">
        <f>IFERROR(__xludf.DUMMYFUNCTION("GOOGLETRANSLATE(B26,""en"",""id"")"),"Sellmatcia")</f>
        <v>Sellmatcia</v>
      </c>
      <c r="E26" s="4" t="str">
        <f>IFERROR(__xludf.DUMMYFUNCTION("GOOGLETRANSLATE(B26,""en"",""vi"")"),"Bán")</f>
        <v>Bán</v>
      </c>
      <c r="F26" s="4" t="str">
        <f>IFERROR(__xludf.DUMMYFUNCTION("GOOGLETRANSLATE(B26,""en"",""th"")"),"Sellmatica")</f>
        <v>Sellmatica</v>
      </c>
      <c r="G26" s="4" t="str">
        <f>IFERROR(__xludf.DUMMYFUNCTION("GOOGLETRANSLATE(B26,""en"",""ms"")"),"Sellmatica")</f>
        <v>Sellmatica</v>
      </c>
      <c r="H26" s="4" t="str">
        <f>IFERROR(__xludf.DUMMYFUNCTION("GOOGLETRANSLATE(B26,""en"",""zh-CN"")"),"Sellmatica")</f>
        <v>Sellmatica</v>
      </c>
    </row>
    <row r="27">
      <c r="A27" s="4">
        <v>2.0</v>
      </c>
      <c r="B27" s="4" t="s">
        <v>88</v>
      </c>
      <c r="C27" s="4" t="str">
        <f>IFERROR(__xludf.DUMMYFUNCTION("GOOGLETRANSLATE(B27,""en"",""ru"")"),"info@sellmatica.com")</f>
        <v>info@sellmatica.com</v>
      </c>
      <c r="D27" s="4" t="str">
        <f>IFERROR(__xludf.DUMMYFUNCTION("GOOGLETRANSLATE(B27,""en"",""id"")"),"info@sellmatica.com")</f>
        <v>info@sellmatica.com</v>
      </c>
      <c r="E27" s="4" t="str">
        <f>IFERROR(__xludf.DUMMYFUNCTION("GOOGLETRANSLATE(B27,""en"",""vi"")"),"info@sellmatica.com")</f>
        <v>info@sellmatica.com</v>
      </c>
      <c r="F27" s="4" t="str">
        <f>IFERROR(__xludf.DUMMYFUNCTION("GOOGLETRANSLATE(B27,""en"",""th"")"),"info@sellmatica.com")</f>
        <v>info@sellmatica.com</v>
      </c>
      <c r="G27" s="4" t="str">
        <f>IFERROR(__xludf.DUMMYFUNCTION("GOOGLETRANSLATE(B27,""en"",""ms"")"),"info@sellmatica.com")</f>
        <v>info@sellmatica.com</v>
      </c>
      <c r="H27" s="4" t="str">
        <f>IFERROR(__xludf.DUMMYFUNCTION("GOOGLETRANSLATE(B27,""en"",""zh-CN"")"),"info@sellmatica.com")</f>
        <v>info@sellmatica.com</v>
      </c>
    </row>
    <row r="28">
      <c r="A28" s="4">
        <v>2.0</v>
      </c>
      <c r="B28" s="4" t="s">
        <v>89</v>
      </c>
      <c r="C28" s="4" t="str">
        <f>IFERROR(__xludf.DUMMYFUNCTION("GOOGLETRANSLATE(B28,""en"",""ru"")"),"Решения")</f>
        <v>Решения</v>
      </c>
      <c r="D28" s="4" t="str">
        <f>IFERROR(__xludf.DUMMYFUNCTION("GOOGLETRANSLATE(B28,""en"",""id"")"),"Solusi")</f>
        <v>Solusi</v>
      </c>
      <c r="E28" s="4" t="str">
        <f>IFERROR(__xludf.DUMMYFUNCTION("GOOGLETRANSLATE(B28,""en"",""vi"")"),"Các giải pháp")</f>
        <v>Các giải pháp</v>
      </c>
      <c r="F28" s="4" t="str">
        <f>IFERROR(__xludf.DUMMYFUNCTION("GOOGLETRANSLATE(B28,""en"",""th"")"),"การแก้ปัญหา")</f>
        <v>การแก้ปัญหา</v>
      </c>
      <c r="G28" s="4" t="str">
        <f>IFERROR(__xludf.DUMMYFUNCTION("GOOGLETRANSLATE(B28,""en"",""ms"")"),"Penyelesaian")</f>
        <v>Penyelesaian</v>
      </c>
      <c r="H28" s="4" t="str">
        <f>IFERROR(__xludf.DUMMYFUNCTION("GOOGLETRANSLATE(B28,""en"",""zh-CN"")"),"解决方案")</f>
        <v>解决方案</v>
      </c>
    </row>
    <row r="29">
      <c r="A29" s="4">
        <v>2.0</v>
      </c>
      <c r="B29" s="4" t="s">
        <v>90</v>
      </c>
      <c r="C29" s="4" t="str">
        <f>IFERROR(__xludf.DUMMYFUNCTION("GOOGLETRANSLATE(B29,""en"",""ru"")"),"Новые продавцы")</f>
        <v>Новые продавцы</v>
      </c>
      <c r="D29" s="4" t="str">
        <f>IFERROR(__xludf.DUMMYFUNCTION("GOOGLETRANSLATE(B29,""en"",""id"")"),"Penjual baru")</f>
        <v>Penjual baru</v>
      </c>
      <c r="E29" s="4" t="str">
        <f>IFERROR(__xludf.DUMMYFUNCTION("GOOGLETRANSLATE(B29,""en"",""vi"")"),"Người bán mới")</f>
        <v>Người bán mới</v>
      </c>
      <c r="F29" s="4" t="str">
        <f>IFERROR(__xludf.DUMMYFUNCTION("GOOGLETRANSLATE(B29,""en"",""th"")"),"ผู้ขายใหม่")</f>
        <v>ผู้ขายใหม่</v>
      </c>
      <c r="G29" s="4" t="str">
        <f>IFERROR(__xludf.DUMMYFUNCTION("GOOGLETRANSLATE(B29,""en"",""ms"")"),"Penjual baru")</f>
        <v>Penjual baru</v>
      </c>
      <c r="H29" s="4" t="str">
        <f>IFERROR(__xludf.DUMMYFUNCTION("GOOGLETRANSLATE(B29,""en"",""zh-CN"")"),"新卖家")</f>
        <v>新卖家</v>
      </c>
      <c r="R29" s="5"/>
      <c r="S29" s="5"/>
    </row>
    <row r="30">
      <c r="A30" s="4">
        <v>2.0</v>
      </c>
      <c r="B30" s="4" t="s">
        <v>91</v>
      </c>
      <c r="C30" s="4" t="str">
        <f>IFERROR(__xludf.DUMMYFUNCTION("GOOGLETRANSLATE(B30,""en"",""ru"")"),"Опытные продавцы")</f>
        <v>Опытные продавцы</v>
      </c>
      <c r="D30" s="4" t="str">
        <f>IFERROR(__xludf.DUMMYFUNCTION("GOOGLETRANSLATE(B30,""en"",""id"")"),"Penjual berpengalaman")</f>
        <v>Penjual berpengalaman</v>
      </c>
      <c r="E30" s="4" t="str">
        <f>IFERROR(__xludf.DUMMYFUNCTION("GOOGLETRANSLATE(B30,""en"",""vi"")"),"Người bán có kinh nghiệm")</f>
        <v>Người bán có kinh nghiệm</v>
      </c>
      <c r="F30" s="4" t="str">
        <f>IFERROR(__xludf.DUMMYFUNCTION("GOOGLETRANSLATE(B30,""en"",""th"")"),"ผู้ขายที่มีประสบการณ์")</f>
        <v>ผู้ขายที่มีประสบการณ์</v>
      </c>
      <c r="G30" s="4" t="str">
        <f>IFERROR(__xludf.DUMMYFUNCTION("GOOGLETRANSLATE(B30,""en"",""ms"")"),"Penjual yang berpengalaman")</f>
        <v>Penjual yang berpengalaman</v>
      </c>
      <c r="H30" s="4" t="str">
        <f>IFERROR(__xludf.DUMMYFUNCTION("GOOGLETRANSLATE(B30,""en"",""zh-CN"")"),"经验丰富的卖家")</f>
        <v>经验丰富的卖家</v>
      </c>
      <c r="R30" s="5"/>
      <c r="S30" s="5"/>
    </row>
    <row r="31">
      <c r="A31" s="4">
        <v>2.0</v>
      </c>
      <c r="B31" s="4" t="s">
        <v>16</v>
      </c>
      <c r="C31" s="4" t="str">
        <f>IFERROR(__xludf.DUMMYFUNCTION("GOOGLETRANSLATE(B31,""en"",""ru"")"),"Бренды")</f>
        <v>Бренды</v>
      </c>
      <c r="D31" s="4" t="str">
        <f>IFERROR(__xludf.DUMMYFUNCTION("GOOGLETRANSLATE(B31,""en"",""id"")"),"Merek")</f>
        <v>Merek</v>
      </c>
      <c r="E31" s="4" t="str">
        <f>IFERROR(__xludf.DUMMYFUNCTION("GOOGLETRANSLATE(B31,""en"",""vi"")"),"Nhãn hiệu")</f>
        <v>Nhãn hiệu</v>
      </c>
      <c r="F31" s="4" t="str">
        <f>IFERROR(__xludf.DUMMYFUNCTION("GOOGLETRANSLATE(B31,""en"",""th"")"),"แบรนด์")</f>
        <v>แบรนด์</v>
      </c>
      <c r="G31" s="4" t="str">
        <f>IFERROR(__xludf.DUMMYFUNCTION("GOOGLETRANSLATE(B31,""en"",""ms"")"),"Jenama")</f>
        <v>Jenama</v>
      </c>
      <c r="H31" s="4" t="str">
        <f>IFERROR(__xludf.DUMMYFUNCTION("GOOGLETRANSLATE(B31,""en"",""zh-CN"")"),"品牌")</f>
        <v>品牌</v>
      </c>
    </row>
    <row r="32">
      <c r="A32" s="4">
        <v>2.0</v>
      </c>
      <c r="B32" s="4" t="s">
        <v>20</v>
      </c>
      <c r="C32" s="4" t="str">
        <f>IFERROR(__xludf.DUMMYFUNCTION("GOOGLETRANSLATE(B32,""en"",""ru"")"),"Агентства и консультанты")</f>
        <v>Агентства и консультанты</v>
      </c>
      <c r="D32" s="4" t="str">
        <f>IFERROR(__xludf.DUMMYFUNCTION("GOOGLETRANSLATE(B32,""en"",""id"")"),"Agensi &amp; Konsultan")</f>
        <v>Agensi &amp; Konsultan</v>
      </c>
      <c r="E32" s="4" t="str">
        <f>IFERROR(__xludf.DUMMYFUNCTION("GOOGLETRANSLATE(B32,""en"",""vi"")"),"Các cơ quan &amp; chuyên gia tư vấn")</f>
        <v>Các cơ quan &amp; chuyên gia tư vấn</v>
      </c>
      <c r="F32" s="4" t="str">
        <f>IFERROR(__xludf.DUMMYFUNCTION("GOOGLETRANSLATE(B32,""en"",""th"")"),"เอเจนซี่และที่ปรึกษา")</f>
        <v>เอเจนซี่และที่ปรึกษา</v>
      </c>
      <c r="G32" s="4" t="str">
        <f>IFERROR(__xludf.DUMMYFUNCTION("GOOGLETRANSLATE(B32,""en"",""ms"")"),"Agensi &amp; Perunding")</f>
        <v>Agensi &amp; Perunding</v>
      </c>
      <c r="H32" s="4" t="str">
        <f>IFERROR(__xludf.DUMMYFUNCTION("GOOGLETRANSLATE(B32,""en"",""zh-CN"")"),"机构和顾问")</f>
        <v>机构和顾问</v>
      </c>
    </row>
    <row r="33">
      <c r="A33" s="4">
        <v>2.0</v>
      </c>
      <c r="B33" s="4" t="s">
        <v>92</v>
      </c>
      <c r="C33" s="4" t="str">
        <f>IFERROR(__xludf.DUMMYFUNCTION("GOOGLETRANSLATE(B33,""en"",""ru"")"),"Ритейлеры и реселлеры")</f>
        <v>Ритейлеры и реселлеры</v>
      </c>
      <c r="D33" s="4" t="str">
        <f>IFERROR(__xludf.DUMMYFUNCTION("GOOGLETRANSLATE(B33,""en"",""id"")"),"Pengecer &amp; Pengecer")</f>
        <v>Pengecer &amp; Pengecer</v>
      </c>
      <c r="E33" s="4" t="str">
        <f>IFERROR(__xludf.DUMMYFUNCTION("GOOGLETRANSLATE(B33,""en"",""vi"")"),"Nhà bán lẻ &amp; đại lý")</f>
        <v>Nhà bán lẻ &amp; đại lý</v>
      </c>
      <c r="F33" s="4" t="str">
        <f>IFERROR(__xludf.DUMMYFUNCTION("GOOGLETRANSLATE(B33,""en"",""th"")"),"ผู้ค้าปลีกและผู้ค้าปลีก")</f>
        <v>ผู้ค้าปลีกและผู้ค้าปลีก</v>
      </c>
      <c r="G33" s="4" t="str">
        <f>IFERROR(__xludf.DUMMYFUNCTION("GOOGLETRANSLATE(B33,""en"",""ms"")"),"Peruncit &amp; penjual semula")</f>
        <v>Peruncit &amp; penjual semula</v>
      </c>
      <c r="H33" s="4" t="str">
        <f>IFERROR(__xludf.DUMMYFUNCTION("GOOGLETRANSLATE(B33,""en"",""zh-CN"")"),"零售商和经销商")</f>
        <v>零售商和经销商</v>
      </c>
    </row>
    <row r="34">
      <c r="A34" s="4">
        <v>2.0</v>
      </c>
      <c r="B34" s="4" t="s">
        <v>93</v>
      </c>
      <c r="C34" s="4" t="str">
        <f>IFERROR(__xludf.DUMMYFUNCTION("GOOGLETRANSLATE(B34,""en"",""ru"")"),"Случаи использования")</f>
        <v>Случаи использования</v>
      </c>
      <c r="D34" s="4" t="str">
        <f>IFERROR(__xludf.DUMMYFUNCTION("GOOGLETRANSLATE(B34,""en"",""id"")"),"Menggunakan kasus")</f>
        <v>Menggunakan kasus</v>
      </c>
      <c r="E34" s="4" t="str">
        <f>IFERROR(__xludf.DUMMYFUNCTION("GOOGLETRANSLATE(B34,""en"",""vi"")"),"Trường hợp sử dụng")</f>
        <v>Trường hợp sử dụng</v>
      </c>
      <c r="F34" s="4" t="str">
        <f>IFERROR(__xludf.DUMMYFUNCTION("GOOGLETRANSLATE(B34,""en"",""th"")"),"ใช้เคส")</f>
        <v>ใช้เคส</v>
      </c>
      <c r="G34" s="4" t="str">
        <f>IFERROR(__xludf.DUMMYFUNCTION("GOOGLETRANSLATE(B34,""en"",""ms"")"),"Gunakan kes")</f>
        <v>Gunakan kes</v>
      </c>
      <c r="H34" s="4" t="str">
        <f>IFERROR(__xludf.DUMMYFUNCTION("GOOGLETRANSLATE(B34,""en"",""zh-CN"")"),"用例")</f>
        <v>用例</v>
      </c>
    </row>
    <row r="35">
      <c r="A35" s="4">
        <v>2.0</v>
      </c>
      <c r="B35" s="4" t="s">
        <v>94</v>
      </c>
      <c r="C35" s="4" t="str">
        <f>IFERROR(__xludf.DUMMYFUNCTION("GOOGLETRANSLATE(B35,""en"",""ru"")"),"Найдите продукт для продажи")</f>
        <v>Найдите продукт для продажи</v>
      </c>
      <c r="D35" s="4" t="str">
        <f>IFERROR(__xludf.DUMMYFUNCTION("GOOGLETRANSLATE(B35,""en"",""id"")"),"Temukan produk untuk dijual")</f>
        <v>Temukan produk untuk dijual</v>
      </c>
      <c r="E35" s="4" t="str">
        <f>IFERROR(__xludf.DUMMYFUNCTION("GOOGLETRANSLATE(B35,""en"",""vi"")"),"Tìm một sản phẩm để bán")</f>
        <v>Tìm một sản phẩm để bán</v>
      </c>
      <c r="F35" s="4" t="str">
        <f>IFERROR(__xludf.DUMMYFUNCTION("GOOGLETRANSLATE(B35,""en"",""th"")"),"ค้นหาผลิตภัณฑ์ที่จะขาย")</f>
        <v>ค้นหาผลิตภัณฑ์ที่จะขาย</v>
      </c>
      <c r="G35" s="4" t="str">
        <f>IFERROR(__xludf.DUMMYFUNCTION("GOOGLETRANSLATE(B35,""en"",""ms"")"),"Cari produk untuk dijual")</f>
        <v>Cari produk untuk dijual</v>
      </c>
      <c r="H35" s="4" t="str">
        <f>IFERROR(__xludf.DUMMYFUNCTION("GOOGLETRANSLATE(B35,""en"",""zh-CN"")"),"寻找出售产品")</f>
        <v>寻找出售产品</v>
      </c>
    </row>
    <row r="36">
      <c r="A36" s="4">
        <v>2.0</v>
      </c>
      <c r="B36" s="4" t="s">
        <v>95</v>
      </c>
      <c r="C36" s="4" t="str">
        <f>IFERROR(__xludf.DUMMYFUNCTION("GOOGLETRANSLATE(B36,""en"",""ru"")"),"Расширить на торговые площадки")</f>
        <v>Расширить на торговые площадки</v>
      </c>
      <c r="D36" s="4" t="str">
        <f>IFERROR(__xludf.DUMMYFUNCTION("GOOGLETRANSLATE(B36,""en"",""id"")"),"Perluas ke pasar")</f>
        <v>Perluas ke pasar</v>
      </c>
      <c r="E36" s="4" t="str">
        <f>IFERROR(__xludf.DUMMYFUNCTION("GOOGLETRANSLATE(B36,""en"",""vi"")"),"Mở rộng đến thị trường")</f>
        <v>Mở rộng đến thị trường</v>
      </c>
      <c r="F36" s="4" t="str">
        <f>IFERROR(__xludf.DUMMYFUNCTION("GOOGLETRANSLATE(B36,""en"",""th"")"),"ขยายไปยังตลาด")</f>
        <v>ขยายไปยังตลาด</v>
      </c>
      <c r="G36" s="4" t="str">
        <f>IFERROR(__xludf.DUMMYFUNCTION("GOOGLETRANSLATE(B36,""en"",""ms"")"),"Berkembang ke pasaran")</f>
        <v>Berkembang ke pasaran</v>
      </c>
      <c r="H36" s="4" t="str">
        <f>IFERROR(__xludf.DUMMYFUNCTION("GOOGLETRANSLATE(B36,""en"",""zh-CN"")"),"扩展到市场")</f>
        <v>扩展到市场</v>
      </c>
    </row>
    <row r="37">
      <c r="A37" s="4">
        <v>2.0</v>
      </c>
      <c r="B37" s="4" t="s">
        <v>96</v>
      </c>
      <c r="C37" s="4" t="str">
        <f>IFERROR(__xludf.DUMMYFUNCTION("GOOGLETRANSLATE(B37,""en"",""ru"")"),"Улучшить мою прибыльность")</f>
        <v>Улучшить мою прибыльность</v>
      </c>
      <c r="D37" s="4" t="str">
        <f>IFERROR(__xludf.DUMMYFUNCTION("GOOGLETRANSLATE(B37,""en"",""id"")"),"Meningkatkan profitabilitas saya")</f>
        <v>Meningkatkan profitabilitas saya</v>
      </c>
      <c r="E37" s="4" t="str">
        <f>IFERROR(__xludf.DUMMYFUNCTION("GOOGLETRANSLATE(B37,""en"",""vi"")"),"Cải thiện lợi nhuận của tôi")</f>
        <v>Cải thiện lợi nhuận của tôi</v>
      </c>
      <c r="F37" s="4" t="str">
        <f>IFERROR(__xludf.DUMMYFUNCTION("GOOGLETRANSLATE(B37,""en"",""th"")"),"ปรับปรุงผลกำไรของฉัน")</f>
        <v>ปรับปรุงผลกำไรของฉัน</v>
      </c>
      <c r="G37" s="4" t="str">
        <f>IFERROR(__xludf.DUMMYFUNCTION("GOOGLETRANSLATE(B37,""en"",""ms"")"),"Meningkatkan keuntungan saya")</f>
        <v>Meningkatkan keuntungan saya</v>
      </c>
      <c r="H37" s="4" t="str">
        <f>IFERROR(__xludf.DUMMYFUNCTION("GOOGLETRANSLATE(B37,""en"",""zh-CN"")"),"提高我的盈利能力")</f>
        <v>提高我的盈利能力</v>
      </c>
    </row>
    <row r="38">
      <c r="A38" s="4">
        <v>2.0</v>
      </c>
      <c r="B38" s="4" t="s">
        <v>97</v>
      </c>
      <c r="C38" s="4" t="str">
        <f>IFERROR(__xludf.DUMMYFUNCTION("GOOGLETRANSLATE(B38,""en"",""ru"")"),"Оптимизировать мое присутствие в Интернете")</f>
        <v>Оптимизировать мое присутствие в Интернете</v>
      </c>
      <c r="D38" s="4" t="str">
        <f>IFERROR(__xludf.DUMMYFUNCTION("GOOGLETRANSLATE(B38,""en"",""id"")"),"Optimalkan Kehadiran Online Saya")</f>
        <v>Optimalkan Kehadiran Online Saya</v>
      </c>
      <c r="E38" s="4" t="str">
        <f>IFERROR(__xludf.DUMMYFUNCTION("GOOGLETRANSLATE(B38,""en"",""vi"")"),"Tối ưu hóa sự hiện diện trực tuyến của tôi")</f>
        <v>Tối ưu hóa sự hiện diện trực tuyến của tôi</v>
      </c>
      <c r="F38" s="4" t="str">
        <f>IFERROR(__xludf.DUMMYFUNCTION("GOOGLETRANSLATE(B38,""en"",""th"")"),"เพิ่มประสิทธิภาพสถานะออนไลน์ของฉัน")</f>
        <v>เพิ่มประสิทธิภาพสถานะออนไลน์ของฉัน</v>
      </c>
      <c r="G38" s="4" t="str">
        <f>IFERROR(__xludf.DUMMYFUNCTION("GOOGLETRANSLATE(B38,""en"",""ms"")"),"Mengoptimumkan kehadiran dalam talian saya")</f>
        <v>Mengoptimumkan kehadiran dalam talian saya</v>
      </c>
      <c r="H38" s="4" t="str">
        <f>IFERROR(__xludf.DUMMYFUNCTION("GOOGLETRANSLATE(B38,""en"",""zh-CN"")"),"优化我的在线存在")</f>
        <v>优化我的在线存在</v>
      </c>
    </row>
    <row r="39">
      <c r="A39" s="4">
        <v>2.0</v>
      </c>
      <c r="B39" s="4" t="s">
        <v>98</v>
      </c>
      <c r="C39" s="4" t="str">
        <f>IFERROR(__xludf.DUMMYFUNCTION("GOOGLETRANSLATE(B39,""en"",""ru"")"),"Централизовать мои данные")</f>
        <v>Централизовать мои данные</v>
      </c>
      <c r="D39" s="4" t="str">
        <f>IFERROR(__xludf.DUMMYFUNCTION("GOOGLETRANSLATE(B39,""en"",""id"")"),"Memusatkan data saya")</f>
        <v>Memusatkan data saya</v>
      </c>
      <c r="E39" s="4" t="str">
        <f>IFERROR(__xludf.DUMMYFUNCTION("GOOGLETRANSLATE(B39,""en"",""vi"")"),"Tập trung dữ liệu của tôi")</f>
        <v>Tập trung dữ liệu của tôi</v>
      </c>
      <c r="F39" s="4" t="str">
        <f>IFERROR(__xludf.DUMMYFUNCTION("GOOGLETRANSLATE(B39,""en"",""th"")"),"รวมศูนย์ข้อมูลของฉัน")</f>
        <v>รวมศูนย์ข้อมูลของฉัน</v>
      </c>
      <c r="G39" s="4" t="str">
        <f>IFERROR(__xludf.DUMMYFUNCTION("GOOGLETRANSLATE(B39,""en"",""ms"")"),"Memusatkan data saya")</f>
        <v>Memusatkan data saya</v>
      </c>
      <c r="H39" s="4" t="str">
        <f>IFERROR(__xludf.DUMMYFUNCTION("GOOGLETRANSLATE(B39,""en"",""zh-CN"")"),"集中我的数据")</f>
        <v>集中我的数据</v>
      </c>
    </row>
    <row r="40">
      <c r="A40" s="4">
        <v>2.0</v>
      </c>
      <c r="B40" s="4" t="s">
        <v>99</v>
      </c>
      <c r="C40" s="4" t="str">
        <f>IFERROR(__xludf.DUMMYFUNCTION("GOOGLETRANSLATE(B40,""en"",""ru"")"),"Упростить мой бизнес")</f>
        <v>Упростить мой бизнес</v>
      </c>
      <c r="D40" s="4" t="str">
        <f>IFERROR(__xludf.DUMMYFUNCTION("GOOGLETRANSLATE(B40,""en"",""id"")"),"Merampingkan bisnis saya")</f>
        <v>Merampingkan bisnis saya</v>
      </c>
      <c r="E40" s="4" t="str">
        <f>IFERROR(__xludf.DUMMYFUNCTION("GOOGLETRANSLATE(B40,""en"",""vi"")"),"Hợp lý hóa doanh nghiệp của tôi")</f>
        <v>Hợp lý hóa doanh nghiệp của tôi</v>
      </c>
      <c r="F40" s="4" t="str">
        <f>IFERROR(__xludf.DUMMYFUNCTION("GOOGLETRANSLATE(B40,""en"",""th"")"),"ปรับปรุงธุรกิจของฉัน")</f>
        <v>ปรับปรุงธุรกิจของฉัน</v>
      </c>
      <c r="G40" s="4" t="str">
        <f>IFERROR(__xludf.DUMMYFUNCTION("GOOGLETRANSLATE(B40,""en"",""ms"")"),"Menyelaraskan perniagaan saya")</f>
        <v>Menyelaraskan perniagaan saya</v>
      </c>
      <c r="H40" s="4" t="str">
        <f>IFERROR(__xludf.DUMMYFUNCTION("GOOGLETRANSLATE(B40,""en"",""zh-CN"")"),"简化我的业务")</f>
        <v>简化我的业务</v>
      </c>
    </row>
    <row r="41">
      <c r="A41" s="4">
        <v>2.0</v>
      </c>
      <c r="B41" s="4" t="s">
        <v>100</v>
      </c>
      <c r="C41" s="4" t="str">
        <f>IFERROR(__xludf.DUMMYFUNCTION("GOOGLETRANSLATE(B41,""en"",""ru"")"),"Платформа")</f>
        <v>Платформа</v>
      </c>
      <c r="D41" s="4" t="str">
        <f>IFERROR(__xludf.DUMMYFUNCTION("GOOGLETRANSLATE(B41,""en"",""id"")"),"Platform")</f>
        <v>Platform</v>
      </c>
      <c r="E41" s="4" t="str">
        <f>IFERROR(__xludf.DUMMYFUNCTION("GOOGLETRANSLATE(B41,""en"",""vi"")"),"Nền tảng")</f>
        <v>Nền tảng</v>
      </c>
      <c r="F41" s="4" t="str">
        <f>IFERROR(__xludf.DUMMYFUNCTION("GOOGLETRANSLATE(B41,""en"",""th"")"),"แพลตฟอร์ม")</f>
        <v>แพลตฟอร์ม</v>
      </c>
      <c r="G41" s="4" t="str">
        <f>IFERROR(__xludf.DUMMYFUNCTION("GOOGLETRANSLATE(B41,""en"",""ms"")"),"Platform")</f>
        <v>Platform</v>
      </c>
      <c r="H41" s="4" t="str">
        <f>IFERROR(__xludf.DUMMYFUNCTION("GOOGLETRANSLATE(B41,""en"",""zh-CN"")"),"平台")</f>
        <v>平台</v>
      </c>
    </row>
    <row r="42">
      <c r="A42" s="4">
        <v>2.0</v>
      </c>
      <c r="B42" s="4" t="s">
        <v>101</v>
      </c>
      <c r="C42" s="4" t="str">
        <f>IFERROR(__xludf.DUMMYFUNCTION("GOOGLETRANSLATE(B42,""en"",""ru"")"),"Внешняя аналитика")</f>
        <v>Внешняя аналитика</v>
      </c>
      <c r="D42" s="4" t="str">
        <f>IFERROR(__xludf.DUMMYFUNCTION("GOOGLETRANSLATE(B42,""en"",""id"")"),"Analitik eksternal")</f>
        <v>Analitik eksternal</v>
      </c>
      <c r="E42" s="4" t="str">
        <f>IFERROR(__xludf.DUMMYFUNCTION("GOOGLETRANSLATE(B42,""en"",""vi"")"),"Phân tích bên ngoài")</f>
        <v>Phân tích bên ngoài</v>
      </c>
      <c r="F42" s="4" t="str">
        <f>IFERROR(__xludf.DUMMYFUNCTION("GOOGLETRANSLATE(B42,""en"",""th"")"),"การวิเคราะห์ภายนอก")</f>
        <v>การวิเคราะห์ภายนอก</v>
      </c>
      <c r="G42" s="4" t="str">
        <f>IFERROR(__xludf.DUMMYFUNCTION("GOOGLETRANSLATE(B42,""en"",""ms"")"),"Analisis luaran")</f>
        <v>Analisis luaran</v>
      </c>
      <c r="H42" s="4" t="str">
        <f>IFERROR(__xludf.DUMMYFUNCTION("GOOGLETRANSLATE(B42,""en"",""zh-CN"")"),"外部分析")</f>
        <v>外部分析</v>
      </c>
    </row>
    <row r="43">
      <c r="A43" s="4">
        <v>2.0</v>
      </c>
      <c r="B43" s="4" t="s">
        <v>102</v>
      </c>
      <c r="C43" s="4" t="str">
        <f>IFERROR(__xludf.DUMMYFUNCTION("GOOGLETRANSLATE(B43,""en"",""ru"")"),"Магазины и списки")</f>
        <v>Магазины и списки</v>
      </c>
      <c r="D43" s="4" t="str">
        <f>IFERROR(__xludf.DUMMYFUNCTION("GOOGLETRANSLATE(B43,""en"",""id"")"),"Etalase &amp; daftar")</f>
        <v>Etalase &amp; daftar</v>
      </c>
      <c r="E43" s="4" t="str">
        <f>IFERROR(__xludf.DUMMYFUNCTION("GOOGLETRANSLATE(B43,""en"",""vi"")"),"Cửa hàng &amp; Danh sách")</f>
        <v>Cửa hàng &amp; Danh sách</v>
      </c>
      <c r="F43" s="4" t="str">
        <f>IFERROR(__xludf.DUMMYFUNCTION("GOOGLETRANSLATE(B43,""en"",""th"")"),"หน้าร้านและรายชื่อ")</f>
        <v>หน้าร้านและรายชื่อ</v>
      </c>
      <c r="G43" s="4" t="str">
        <f>IFERROR(__xludf.DUMMYFUNCTION("GOOGLETRANSLATE(B43,""en"",""ms"")"),"Kedai depan &amp; penyenaraian")</f>
        <v>Kedai depan &amp; penyenaraian</v>
      </c>
      <c r="H43" s="4" t="str">
        <f>IFERROR(__xludf.DUMMYFUNCTION("GOOGLETRANSLATE(B43,""en"",""zh-CN"")"),"店面和列表")</f>
        <v>店面和列表</v>
      </c>
    </row>
    <row r="44">
      <c r="A44" s="4">
        <v>2.0</v>
      </c>
      <c r="B44" s="4" t="s">
        <v>103</v>
      </c>
      <c r="C44" s="4" t="str">
        <f>IFERROR(__xludf.DUMMYFUNCTION("GOOGLETRANSLATE(B44,""en"",""ru"")"),"Акции и реклама")</f>
        <v>Акции и реклама</v>
      </c>
      <c r="D44" s="4" t="str">
        <f>IFERROR(__xludf.DUMMYFUNCTION("GOOGLETRANSLATE(B44,""en"",""id"")"),"Promosi &amp; Periklanan")</f>
        <v>Promosi &amp; Periklanan</v>
      </c>
      <c r="E44" s="4" t="str">
        <f>IFERROR(__xludf.DUMMYFUNCTION("GOOGLETRANSLATE(B44,""en"",""vi"")"),"Chương trình khuyến mãi &amp; Quảng cáo")</f>
        <v>Chương trình khuyến mãi &amp; Quảng cáo</v>
      </c>
      <c r="F44" s="4" t="str">
        <f>IFERROR(__xludf.DUMMYFUNCTION("GOOGLETRANSLATE(B44,""en"",""th"")"),"โปรโมชั่นและการโฆษณา")</f>
        <v>โปรโมชั่นและการโฆษณา</v>
      </c>
      <c r="G44" s="4" t="str">
        <f>IFERROR(__xludf.DUMMYFUNCTION("GOOGLETRANSLATE(B44,""en"",""ms"")"),"Promosi &amp; Pengiklanan")</f>
        <v>Promosi &amp; Pengiklanan</v>
      </c>
      <c r="H44" s="4" t="str">
        <f>IFERROR(__xludf.DUMMYFUNCTION("GOOGLETRANSLATE(B44,""en"",""zh-CN"")"),"促销与广告")</f>
        <v>促销与广告</v>
      </c>
    </row>
    <row r="45">
      <c r="A45" s="4">
        <v>2.0</v>
      </c>
      <c r="B45" s="4" t="s">
        <v>31</v>
      </c>
      <c r="C45" s="4" t="str">
        <f>IFERROR(__xludf.DUMMYFUNCTION("GOOGLETRANSLATE(B45,""en"",""ru"")"),"Внутренняя аналитика")</f>
        <v>Внутренняя аналитика</v>
      </c>
      <c r="D45" s="4" t="str">
        <f>IFERROR(__xludf.DUMMYFUNCTION("GOOGLETRANSLATE(B45,""en"",""id"")"),"Analitik internal")</f>
        <v>Analitik internal</v>
      </c>
      <c r="E45" s="4" t="str">
        <f>IFERROR(__xludf.DUMMYFUNCTION("GOOGLETRANSLATE(B45,""en"",""vi"")"),"Phân tích nội bộ")</f>
        <v>Phân tích nội bộ</v>
      </c>
      <c r="F45" s="4" t="str">
        <f>IFERROR(__xludf.DUMMYFUNCTION("GOOGLETRANSLATE(B45,""en"",""th"")"),"การวิเคราะห์ภายใน")</f>
        <v>การวิเคราะห์ภายใน</v>
      </c>
      <c r="G45" s="4" t="str">
        <f>IFERROR(__xludf.DUMMYFUNCTION("GOOGLETRANSLATE(B45,""en"",""ms"")"),"Analisis dalaman")</f>
        <v>Analisis dalaman</v>
      </c>
      <c r="H45" s="4" t="str">
        <f>IFERROR(__xludf.DUMMYFUNCTION("GOOGLETRANSLATE(B45,""en"",""zh-CN"")"),"内部分析")</f>
        <v>内部分析</v>
      </c>
    </row>
    <row r="46">
      <c r="A46" s="4">
        <v>2.0</v>
      </c>
      <c r="B46" s="4" t="s">
        <v>104</v>
      </c>
      <c r="C46" s="4" t="str">
        <f>IFERROR(__xludf.DUMMYFUNCTION("GOOGLETRANSLATE(B46,""en"",""ru"")"),"Компания")</f>
        <v>Компания</v>
      </c>
      <c r="D46" s="4" t="str">
        <f>IFERROR(__xludf.DUMMYFUNCTION("GOOGLETRANSLATE(B46,""en"",""id"")"),"Perusahaan")</f>
        <v>Perusahaan</v>
      </c>
      <c r="E46" s="4" t="str">
        <f>IFERROR(__xludf.DUMMYFUNCTION("GOOGLETRANSLATE(B46,""en"",""vi"")"),"Công ty")</f>
        <v>Công ty</v>
      </c>
      <c r="F46" s="4" t="str">
        <f>IFERROR(__xludf.DUMMYFUNCTION("GOOGLETRANSLATE(B46,""en"",""th"")"),"บริษัท")</f>
        <v>บริษัท</v>
      </c>
      <c r="G46" s="4" t="str">
        <f>IFERROR(__xludf.DUMMYFUNCTION("GOOGLETRANSLATE(B46,""en"",""ms"")"),"Syarikat")</f>
        <v>Syarikat</v>
      </c>
      <c r="H46" s="4" t="str">
        <f>IFERROR(__xludf.DUMMYFUNCTION("GOOGLETRANSLATE(B46,""en"",""zh-CN"")"),"公司")</f>
        <v>公司</v>
      </c>
    </row>
    <row r="47">
      <c r="A47" s="4">
        <v>2.0</v>
      </c>
      <c r="B47" s="4" t="s">
        <v>105</v>
      </c>
      <c r="C47" s="4" t="str">
        <f>IFERROR(__xludf.DUMMYFUNCTION("GOOGLETRANSLATE(B47,""en"",""ru"")"),"О нас")</f>
        <v>О нас</v>
      </c>
      <c r="D47" s="4" t="str">
        <f>IFERROR(__xludf.DUMMYFUNCTION("GOOGLETRANSLATE(B47,""en"",""id"")"),"Tentang kami")</f>
        <v>Tentang kami</v>
      </c>
      <c r="E47" s="4" t="str">
        <f>IFERROR(__xludf.DUMMYFUNCTION("GOOGLETRANSLATE(B47,""en"",""vi"")"),"Về chúng tôi")</f>
        <v>Về chúng tôi</v>
      </c>
      <c r="F47" s="4" t="str">
        <f>IFERROR(__xludf.DUMMYFUNCTION("GOOGLETRANSLATE(B47,""en"",""th"")"),"เกี่ยวกับเรา")</f>
        <v>เกี่ยวกับเรา</v>
      </c>
      <c r="G47" s="4" t="str">
        <f>IFERROR(__xludf.DUMMYFUNCTION("GOOGLETRANSLATE(B47,""en"",""ms"")"),"Tentang kita")</f>
        <v>Tentang kita</v>
      </c>
      <c r="H47" s="4" t="str">
        <f>IFERROR(__xludf.DUMMYFUNCTION("GOOGLETRANSLATE(B47,""en"",""zh-CN"")"),"关于我们")</f>
        <v>关于我们</v>
      </c>
    </row>
    <row r="48">
      <c r="A48" s="4">
        <v>2.0</v>
      </c>
      <c r="B48" s="4" t="s">
        <v>106</v>
      </c>
      <c r="C48" s="4" t="str">
        <f>IFERROR(__xludf.DUMMYFUNCTION("GOOGLETRANSLATE(B48,""en"",""ru"")"),"Наша команда")</f>
        <v>Наша команда</v>
      </c>
      <c r="D48" s="4" t="str">
        <f>IFERROR(__xludf.DUMMYFUNCTION("GOOGLETRANSLATE(B48,""en"",""id"")"),"Tim kita")</f>
        <v>Tim kita</v>
      </c>
      <c r="E48" s="4" t="str">
        <f>IFERROR(__xludf.DUMMYFUNCTION("GOOGLETRANSLATE(B48,""en"",""vi"")"),"Đội của chúng tôi")</f>
        <v>Đội của chúng tôi</v>
      </c>
      <c r="F48" s="4" t="str">
        <f>IFERROR(__xludf.DUMMYFUNCTION("GOOGLETRANSLATE(B48,""en"",""th"")"),"ทีมงานของเรา")</f>
        <v>ทีมงานของเรา</v>
      </c>
      <c r="G48" s="4" t="str">
        <f>IFERROR(__xludf.DUMMYFUNCTION("GOOGLETRANSLATE(B48,""en"",""ms"")"),"Pasukan kami")</f>
        <v>Pasukan kami</v>
      </c>
      <c r="H48" s="4" t="str">
        <f>IFERROR(__xludf.DUMMYFUNCTION("GOOGLETRANSLATE(B48,""en"",""zh-CN"")"),"我们的队伍")</f>
        <v>我们的队伍</v>
      </c>
    </row>
    <row r="49">
      <c r="A49" s="4">
        <v>2.0</v>
      </c>
      <c r="B49" s="4" t="s">
        <v>107</v>
      </c>
      <c r="C49" s="4" t="str">
        <f>IFERROR(__xludf.DUMMYFUNCTION("GOOGLETRANSLATE(B49,""en"",""ru"")"),"Карьера")</f>
        <v>Карьера</v>
      </c>
      <c r="D49" s="4" t="str">
        <f>IFERROR(__xludf.DUMMYFUNCTION("GOOGLETRANSLATE(B49,""en"",""id"")"),"Karier")</f>
        <v>Karier</v>
      </c>
      <c r="E49" s="4" t="str">
        <f>IFERROR(__xludf.DUMMYFUNCTION("GOOGLETRANSLATE(B49,""en"",""vi"")"),"Sự nghiệp")</f>
        <v>Sự nghiệp</v>
      </c>
      <c r="F49" s="4" t="str">
        <f>IFERROR(__xludf.DUMMYFUNCTION("GOOGLETRANSLATE(B49,""en"",""th"")"),"อาชีพ")</f>
        <v>อาชีพ</v>
      </c>
      <c r="G49" s="4" t="str">
        <f>IFERROR(__xludf.DUMMYFUNCTION("GOOGLETRANSLATE(B49,""en"",""ms"")"),"Kerjaya")</f>
        <v>Kerjaya</v>
      </c>
      <c r="H49" s="4" t="str">
        <f>IFERROR(__xludf.DUMMYFUNCTION("GOOGLETRANSLATE(B49,""en"",""zh-CN"")"),"职业")</f>
        <v>职业</v>
      </c>
    </row>
    <row r="50">
      <c r="A50" s="4">
        <v>2.0</v>
      </c>
      <c r="B50" s="4" t="s">
        <v>108</v>
      </c>
      <c r="C50" s="4" t="str">
        <f>IFERROR(__xludf.DUMMYFUNCTION("GOOGLETRANSLATE(B50,""en"",""ru"")"),"Бесплатные услуги")</f>
        <v>Бесплатные услуги</v>
      </c>
      <c r="D50" s="4" t="str">
        <f>IFERROR(__xludf.DUMMYFUNCTION("GOOGLETRANSLATE(B50,""en"",""id"")"),"Layanan gratis")</f>
        <v>Layanan gratis</v>
      </c>
      <c r="E50" s="4" t="str">
        <f>IFERROR(__xludf.DUMMYFUNCTION("GOOGLETRANSLATE(B50,""en"",""vi"")"),"Dịch vụ miễn phí")</f>
        <v>Dịch vụ miễn phí</v>
      </c>
      <c r="F50" s="4" t="str">
        <f>IFERROR(__xludf.DUMMYFUNCTION("GOOGLETRANSLATE(B50,""en"",""th"")"),"บริการฟรี")</f>
        <v>บริการฟรี</v>
      </c>
      <c r="G50" s="4" t="str">
        <f>IFERROR(__xludf.DUMMYFUNCTION("GOOGLETRANSLATE(B50,""en"",""ms"")"),"Perkhidmatan percuma")</f>
        <v>Perkhidmatan percuma</v>
      </c>
      <c r="H50" s="4" t="str">
        <f>IFERROR(__xludf.DUMMYFUNCTION("GOOGLETRANSLATE(B50,""en"",""zh-CN"")"),"免费服务")</f>
        <v>免费服务</v>
      </c>
    </row>
    <row r="51">
      <c r="A51" s="4">
        <v>2.0</v>
      </c>
      <c r="B51" s="4" t="s">
        <v>109</v>
      </c>
      <c r="C51" s="4" t="str">
        <f>IFERROR(__xludf.DUMMYFUNCTION("GOOGLETRANSLATE(B51,""en"",""ru"")"),"Партнерские отношения")</f>
        <v>Партнерские отношения</v>
      </c>
      <c r="D51" s="4" t="str">
        <f>IFERROR(__xludf.DUMMYFUNCTION("GOOGLETRANSLATE(B51,""en"",""id"")"),"Kemitraan")</f>
        <v>Kemitraan</v>
      </c>
      <c r="E51" s="4" t="str">
        <f>IFERROR(__xludf.DUMMYFUNCTION("GOOGLETRANSLATE(B51,""en"",""vi"")"),"Quan hệ đối tác")</f>
        <v>Quan hệ đối tác</v>
      </c>
      <c r="F51" s="4" t="str">
        <f>IFERROR(__xludf.DUMMYFUNCTION("GOOGLETRANSLATE(B51,""en"",""th"")"),"การเป็นหุ้นส่วน")</f>
        <v>การเป็นหุ้นส่วน</v>
      </c>
      <c r="G51" s="4" t="str">
        <f>IFERROR(__xludf.DUMMYFUNCTION("GOOGLETRANSLATE(B51,""en"",""ms"")"),"Perkongsian")</f>
        <v>Perkongsian</v>
      </c>
      <c r="H51" s="4" t="str">
        <f>IFERROR(__xludf.DUMMYFUNCTION("GOOGLETRANSLATE(B51,""en"",""zh-CN"")"),"伙伴关系")</f>
        <v>伙伴关系</v>
      </c>
    </row>
    <row r="52">
      <c r="A52" s="4">
        <v>2.0</v>
      </c>
      <c r="B52" s="4" t="s">
        <v>71</v>
      </c>
      <c r="C52" s="4" t="str">
        <f>IFERROR(__xludf.DUMMYFUNCTION("GOOGLETRANSLATE(B52,""en"",""ru"")"),"Блог")</f>
        <v>Блог</v>
      </c>
      <c r="D52" s="4" t="str">
        <f>IFERROR(__xludf.DUMMYFUNCTION("GOOGLETRANSLATE(B52,""en"",""id"")"),"Blog")</f>
        <v>Blog</v>
      </c>
      <c r="E52" s="4" t="str">
        <f>IFERROR(__xludf.DUMMYFUNCTION("GOOGLETRANSLATE(B52,""en"",""vi"")"),"Blog")</f>
        <v>Blog</v>
      </c>
      <c r="F52" s="4" t="str">
        <f>IFERROR(__xludf.DUMMYFUNCTION("GOOGLETRANSLATE(B52,""en"",""th"")"),"บล็อก")</f>
        <v>บล็อก</v>
      </c>
      <c r="G52" s="4" t="str">
        <f>IFERROR(__xludf.DUMMYFUNCTION("GOOGLETRANSLATE(B52,""en"",""ms"")"),"Blog")</f>
        <v>Blog</v>
      </c>
      <c r="H52" s="4" t="str">
        <f>IFERROR(__xludf.DUMMYFUNCTION("GOOGLETRANSLATE(B52,""en"",""zh-CN"")"),"博客")</f>
        <v>博客</v>
      </c>
    </row>
    <row r="53">
      <c r="A53" s="4">
        <v>2.0</v>
      </c>
      <c r="B53" s="4" t="s">
        <v>110</v>
      </c>
      <c r="C53" s="4" t="str">
        <f>IFERROR(__xludf.DUMMYFUNCTION("GOOGLETRANSLATE(B53,""en"",""ru"")"),"2023. Sellmatica. Все права защищены")</f>
        <v>2023. Sellmatica. Все права защищены</v>
      </c>
      <c r="D53" s="4" t="str">
        <f>IFERROR(__xludf.DUMMYFUNCTION("GOOGLETRANSLATE(B53,""en"",""id"")"),"2023. SellMatica. Seluruh hak cipta")</f>
        <v>2023. SellMatica. Seluruh hak cipta</v>
      </c>
      <c r="E53" s="4" t="str">
        <f>IFERROR(__xludf.DUMMYFUNCTION("GOOGLETRANSLATE(B53,""en"",""vi"")"),"2023. Sellmatica. Đã đăng ký Bản quyền")</f>
        <v>2023. Sellmatica. Đã đăng ký Bản quyền</v>
      </c>
      <c r="F53" s="4" t="str">
        <f>IFERROR(__xludf.DUMMYFUNCTION("GOOGLETRANSLATE(B53,""en"",""th"")"),"2023. Sellmatica สงวนลิขสิทธิ์")</f>
        <v>2023. Sellmatica สงวนลิขสิทธิ์</v>
      </c>
      <c r="G53" s="4" t="str">
        <f>IFERROR(__xludf.DUMMYFUNCTION("GOOGLETRANSLATE(B53,""en"",""ms"")"),"2023. Sellmatica. Hak cipta terpelihara")</f>
        <v>2023. Sellmatica. Hak cipta terpelihara</v>
      </c>
      <c r="H53" s="4" t="str">
        <f>IFERROR(__xludf.DUMMYFUNCTION("GOOGLETRANSLATE(B53,""en"",""zh-CN"")"),"2023年。版权所有")</f>
        <v>2023年。版权所有</v>
      </c>
    </row>
    <row r="54">
      <c r="A54" s="4">
        <v>2.0</v>
      </c>
      <c r="B54" s="4" t="s">
        <v>111</v>
      </c>
      <c r="C54" s="4" t="str">
        <f>IFERROR(__xludf.DUMMYFUNCTION("GOOGLETRANSLATE(B54,""en"",""ru"")"),"Условия использования")</f>
        <v>Условия использования</v>
      </c>
      <c r="D54" s="4" t="str">
        <f>IFERROR(__xludf.DUMMYFUNCTION("GOOGLETRANSLATE(B54,""en"",""id"")"),"Ketentuan Layanan")</f>
        <v>Ketentuan Layanan</v>
      </c>
      <c r="E54" s="4" t="str">
        <f>IFERROR(__xludf.DUMMYFUNCTION("GOOGLETRANSLATE(B54,""en"",""vi"")"),"Điều khoản dịch vụ")</f>
        <v>Điều khoản dịch vụ</v>
      </c>
      <c r="F54" s="4" t="str">
        <f>IFERROR(__xludf.DUMMYFUNCTION("GOOGLETRANSLATE(B54,""en"",""th"")"),"เงื่อนไขการให้บริการ")</f>
        <v>เงื่อนไขการให้บริการ</v>
      </c>
      <c r="G54" s="4" t="str">
        <f>IFERROR(__xludf.DUMMYFUNCTION("GOOGLETRANSLATE(B54,""en"",""ms"")"),"Syarat Perkhidmatan")</f>
        <v>Syarat Perkhidmatan</v>
      </c>
      <c r="H54" s="4" t="str">
        <f>IFERROR(__xludf.DUMMYFUNCTION("GOOGLETRANSLATE(B54,""en"",""zh-CN"")"),"服务条款")</f>
        <v>服务条款</v>
      </c>
    </row>
    <row r="55">
      <c r="A55" s="4">
        <v>2.0</v>
      </c>
      <c r="B55" s="4" t="s">
        <v>112</v>
      </c>
      <c r="C55" s="4" t="str">
        <f>IFERROR(__xludf.DUMMYFUNCTION("GOOGLETRANSLATE(B55,""en"",""ru"")"),"политика конфиденциальности")</f>
        <v>политика конфиденциальности</v>
      </c>
      <c r="D55" s="4" t="str">
        <f>IFERROR(__xludf.DUMMYFUNCTION("GOOGLETRANSLATE(B55,""en"",""id"")"),"Kebijakan pribadi")</f>
        <v>Kebijakan pribadi</v>
      </c>
      <c r="E55" s="4" t="str">
        <f>IFERROR(__xludf.DUMMYFUNCTION("GOOGLETRANSLATE(B55,""en"",""vi"")"),"Chính sách bảo mật")</f>
        <v>Chính sách bảo mật</v>
      </c>
      <c r="F55" s="4" t="str">
        <f>IFERROR(__xludf.DUMMYFUNCTION("GOOGLETRANSLATE(B55,""en"",""th"")"),"นโยบายความเป็นส่วนตัว")</f>
        <v>นโยบายความเป็นส่วนตัว</v>
      </c>
      <c r="G55" s="4" t="str">
        <f>IFERROR(__xludf.DUMMYFUNCTION("GOOGLETRANSLATE(B55,""en"",""ms"")"),"Dasar Privasi")</f>
        <v>Dasar Privasi</v>
      </c>
      <c r="H55" s="4" t="str">
        <f>IFERROR(__xludf.DUMMYFUNCTION("GOOGLETRANSLATE(B55,""en"",""zh-CN"")"),"隐私政策")</f>
        <v>隐私政策</v>
      </c>
    </row>
    <row r="56">
      <c r="A56" s="6"/>
      <c r="B56" s="4"/>
      <c r="C56" s="4"/>
      <c r="D56" s="4"/>
      <c r="E56" s="4"/>
      <c r="F56" s="4"/>
      <c r="G56" s="4"/>
      <c r="H56" s="4"/>
    </row>
    <row r="57">
      <c r="A57" s="6"/>
      <c r="B57" s="4"/>
      <c r="C57" s="4"/>
      <c r="D57" s="4"/>
      <c r="E57" s="4"/>
      <c r="F57" s="4"/>
      <c r="G57" s="4"/>
      <c r="H57" s="4"/>
    </row>
    <row r="58">
      <c r="A58" s="6"/>
      <c r="B58" s="4"/>
      <c r="C58" s="4"/>
      <c r="D58" s="4"/>
      <c r="E58" s="4"/>
      <c r="F58" s="4"/>
      <c r="G58" s="4"/>
      <c r="H58" s="4"/>
    </row>
    <row r="59">
      <c r="A59" s="6"/>
      <c r="B59" s="4"/>
      <c r="C59" s="4"/>
      <c r="D59" s="4"/>
      <c r="E59" s="4"/>
      <c r="F59" s="4"/>
      <c r="G59" s="4"/>
      <c r="H59" s="4"/>
    </row>
    <row r="60">
      <c r="A60" s="6"/>
      <c r="B60" s="4"/>
      <c r="C60" s="4"/>
      <c r="D60" s="4"/>
      <c r="E60" s="4"/>
      <c r="F60" s="4"/>
      <c r="G60" s="4"/>
      <c r="H60" s="4"/>
    </row>
    <row r="61">
      <c r="A61" s="6"/>
      <c r="B61" s="4"/>
      <c r="C61" s="4"/>
      <c r="D61" s="4"/>
      <c r="E61" s="4"/>
      <c r="F61" s="4"/>
      <c r="G61" s="4"/>
      <c r="H61" s="4"/>
    </row>
    <row r="62">
      <c r="A62" s="6"/>
      <c r="B62" s="4"/>
      <c r="C62" s="4"/>
      <c r="D62" s="4"/>
      <c r="E62" s="4"/>
      <c r="F62" s="4"/>
      <c r="G62" s="4"/>
      <c r="H62" s="4"/>
    </row>
    <row r="63">
      <c r="A63" s="6"/>
      <c r="B63" s="4"/>
      <c r="C63" s="4"/>
      <c r="D63" s="4"/>
      <c r="E63" s="4"/>
      <c r="F63" s="4"/>
      <c r="G63" s="4"/>
      <c r="H63" s="4"/>
    </row>
    <row r="64">
      <c r="A64" s="6"/>
      <c r="B64" s="4"/>
      <c r="C64" s="4"/>
      <c r="D64" s="4"/>
      <c r="E64" s="4"/>
      <c r="F64" s="4"/>
      <c r="G64" s="4"/>
      <c r="H64" s="4"/>
    </row>
    <row r="65">
      <c r="A65" s="6"/>
      <c r="B65" s="4"/>
      <c r="C65" s="4"/>
      <c r="D65" s="4"/>
      <c r="E65" s="4"/>
      <c r="F65" s="4"/>
      <c r="G65" s="4"/>
      <c r="H65" s="4"/>
    </row>
    <row r="66">
      <c r="A66" s="6"/>
      <c r="B66" s="4"/>
      <c r="C66" s="4"/>
      <c r="D66" s="4"/>
      <c r="E66" s="4"/>
      <c r="F66" s="4"/>
      <c r="G66" s="4"/>
      <c r="H66" s="4"/>
    </row>
    <row r="67">
      <c r="A67" s="6"/>
      <c r="B67" s="4"/>
      <c r="C67" s="4"/>
      <c r="D67" s="4"/>
      <c r="E67" s="4"/>
      <c r="F67" s="4"/>
      <c r="G67" s="4"/>
      <c r="H67" s="4"/>
    </row>
    <row r="68">
      <c r="A68" s="6"/>
      <c r="B68" s="4"/>
      <c r="C68" s="4"/>
      <c r="D68" s="4"/>
      <c r="E68" s="4"/>
      <c r="F68" s="4"/>
      <c r="G68" s="4"/>
      <c r="H68" s="4"/>
    </row>
    <row r="69">
      <c r="A69" s="6"/>
      <c r="B69" s="4"/>
      <c r="C69" s="4"/>
      <c r="D69" s="4"/>
      <c r="E69" s="4"/>
      <c r="F69" s="4"/>
      <c r="G69" s="4"/>
      <c r="H69" s="4"/>
    </row>
    <row r="70">
      <c r="A70" s="6"/>
      <c r="B70" s="4"/>
      <c r="C70" s="4"/>
      <c r="D70" s="4"/>
      <c r="E70" s="4"/>
      <c r="F70" s="4"/>
      <c r="G70" s="4"/>
      <c r="H70" s="4"/>
    </row>
    <row r="71">
      <c r="A71" s="6"/>
      <c r="B71" s="4"/>
      <c r="C71" s="4"/>
      <c r="D71" s="4"/>
      <c r="E71" s="4"/>
      <c r="F71" s="4"/>
      <c r="G71" s="4"/>
      <c r="H71" s="4"/>
    </row>
    <row r="72">
      <c r="A72" s="6"/>
      <c r="B72" s="4"/>
      <c r="C72" s="4"/>
      <c r="D72" s="4"/>
      <c r="E72" s="4"/>
      <c r="F72" s="4"/>
      <c r="G72" s="4"/>
      <c r="H72" s="4"/>
    </row>
    <row r="73">
      <c r="A73" s="6"/>
      <c r="B73" s="4"/>
      <c r="C73" s="4"/>
      <c r="D73" s="4"/>
      <c r="E73" s="4"/>
      <c r="F73" s="4"/>
      <c r="G73" s="4"/>
      <c r="H73" s="4"/>
    </row>
    <row r="74">
      <c r="A74" s="6"/>
      <c r="B74" s="4"/>
      <c r="C74" s="4"/>
      <c r="D74" s="4"/>
      <c r="E74" s="4"/>
      <c r="F74" s="4"/>
      <c r="G74" s="4"/>
      <c r="H74" s="4"/>
    </row>
    <row r="75">
      <c r="A75" s="6"/>
      <c r="B75" s="4"/>
      <c r="C75" s="4"/>
      <c r="D75" s="4"/>
      <c r="E75" s="4"/>
      <c r="F75" s="4"/>
      <c r="G75" s="4"/>
      <c r="H75" s="4"/>
    </row>
    <row r="76">
      <c r="A76" s="6"/>
      <c r="B76" s="4"/>
      <c r="C76" s="4"/>
      <c r="D76" s="4"/>
      <c r="E76" s="4"/>
      <c r="F76" s="4"/>
      <c r="G76" s="4"/>
      <c r="H76" s="4"/>
    </row>
    <row r="77">
      <c r="A77" s="6"/>
      <c r="B77" s="4"/>
      <c r="C77" s="4"/>
      <c r="D77" s="4"/>
      <c r="E77" s="4"/>
      <c r="F77" s="4"/>
      <c r="G77" s="4"/>
      <c r="H77" s="4"/>
    </row>
    <row r="78">
      <c r="A78" s="6"/>
      <c r="B78" s="4"/>
      <c r="C78" s="4"/>
      <c r="D78" s="4"/>
      <c r="E78" s="4"/>
      <c r="F78" s="4"/>
      <c r="G78" s="4"/>
      <c r="H78" s="4"/>
    </row>
    <row r="79">
      <c r="A79" s="6"/>
      <c r="B79" s="4"/>
      <c r="C79" s="4"/>
      <c r="D79" s="4"/>
      <c r="E79" s="4"/>
      <c r="F79" s="4"/>
      <c r="G79" s="4"/>
      <c r="H79" s="4"/>
    </row>
    <row r="80">
      <c r="A80" s="6"/>
      <c r="B80" s="4"/>
      <c r="C80" s="4"/>
      <c r="D80" s="4"/>
      <c r="E80" s="4"/>
      <c r="F80" s="4"/>
      <c r="G80" s="4"/>
      <c r="H80" s="4"/>
    </row>
    <row r="81">
      <c r="A81" s="6"/>
      <c r="B81" s="4"/>
      <c r="C81" s="4"/>
      <c r="D81" s="4"/>
      <c r="E81" s="4"/>
      <c r="F81" s="4"/>
      <c r="G81" s="4"/>
      <c r="H81" s="4"/>
    </row>
    <row r="82">
      <c r="A82" s="6"/>
      <c r="B82" s="4"/>
      <c r="C82" s="4"/>
      <c r="D82" s="4"/>
      <c r="E82" s="4"/>
      <c r="F82" s="4"/>
      <c r="G82" s="4"/>
      <c r="H82" s="4"/>
    </row>
    <row r="83">
      <c r="A83" s="6"/>
      <c r="B83" s="4"/>
      <c r="C83" s="4"/>
      <c r="D83" s="4"/>
      <c r="E83" s="4"/>
      <c r="F83" s="4"/>
      <c r="G83" s="4"/>
      <c r="H83" s="4"/>
    </row>
    <row r="84">
      <c r="A84" s="6"/>
      <c r="B84" s="4"/>
      <c r="C84" s="4"/>
      <c r="D84" s="4"/>
      <c r="E84" s="4"/>
      <c r="F84" s="4"/>
      <c r="G84" s="4"/>
      <c r="H84" s="4"/>
    </row>
    <row r="85">
      <c r="A85" s="6"/>
      <c r="B85" s="4"/>
      <c r="C85" s="4"/>
      <c r="D85" s="4"/>
      <c r="E85" s="4"/>
      <c r="F85" s="4"/>
      <c r="G85" s="4"/>
      <c r="H85" s="4"/>
    </row>
    <row r="86">
      <c r="A86" s="6"/>
      <c r="B86" s="4"/>
      <c r="C86" s="4"/>
      <c r="D86" s="4"/>
      <c r="E86" s="4"/>
      <c r="F86" s="4"/>
      <c r="G86" s="4"/>
      <c r="H86" s="4"/>
    </row>
    <row r="87">
      <c r="A87" s="6"/>
      <c r="B87" s="4"/>
      <c r="C87" s="4"/>
      <c r="D87" s="4"/>
      <c r="E87" s="4"/>
      <c r="F87" s="4"/>
      <c r="G87" s="4"/>
      <c r="H87" s="4"/>
    </row>
    <row r="88">
      <c r="A88" s="6"/>
      <c r="B88" s="4"/>
      <c r="C88" s="4"/>
      <c r="D88" s="4"/>
      <c r="E88" s="4"/>
      <c r="F88" s="4"/>
      <c r="G88" s="4"/>
      <c r="H88" s="4"/>
    </row>
    <row r="89">
      <c r="A89" s="6"/>
      <c r="B89" s="4"/>
      <c r="C89" s="4"/>
      <c r="D89" s="4"/>
      <c r="E89" s="4"/>
      <c r="F89" s="4"/>
      <c r="G89" s="4"/>
      <c r="H89" s="4"/>
    </row>
    <row r="90">
      <c r="A90" s="6"/>
      <c r="B90" s="4"/>
      <c r="C90" s="4"/>
      <c r="D90" s="4"/>
      <c r="E90" s="4"/>
      <c r="F90" s="4"/>
      <c r="G90" s="4"/>
      <c r="H90" s="4"/>
    </row>
    <row r="91">
      <c r="A91" s="6"/>
      <c r="B91" s="4"/>
      <c r="C91" s="4"/>
      <c r="D91" s="4"/>
      <c r="E91" s="4"/>
      <c r="F91" s="4"/>
      <c r="G91" s="4"/>
      <c r="H91" s="4"/>
    </row>
    <row r="92">
      <c r="A92" s="6"/>
      <c r="B92" s="4"/>
      <c r="C92" s="4"/>
      <c r="D92" s="4"/>
      <c r="E92" s="4"/>
      <c r="F92" s="4"/>
      <c r="G92" s="4"/>
      <c r="H92" s="4"/>
    </row>
    <row r="93">
      <c r="A93" s="6"/>
      <c r="B93" s="4"/>
      <c r="C93" s="4"/>
      <c r="D93" s="4"/>
      <c r="E93" s="4"/>
      <c r="F93" s="4"/>
      <c r="G93" s="4"/>
      <c r="H93" s="4"/>
    </row>
    <row r="94">
      <c r="A94" s="6"/>
      <c r="B94" s="4"/>
      <c r="C94" s="4"/>
      <c r="D94" s="4"/>
      <c r="E94" s="4"/>
      <c r="F94" s="4"/>
      <c r="G94" s="4"/>
      <c r="H94" s="4"/>
    </row>
    <row r="95">
      <c r="A95" s="6"/>
      <c r="B95" s="4"/>
      <c r="C95" s="4"/>
      <c r="D95" s="4"/>
      <c r="E95" s="4"/>
      <c r="F95" s="4"/>
      <c r="G95" s="4"/>
      <c r="H95" s="4"/>
    </row>
    <row r="96">
      <c r="A96" s="6"/>
      <c r="B96" s="4"/>
      <c r="C96" s="4"/>
      <c r="D96" s="4"/>
      <c r="E96" s="4"/>
      <c r="F96" s="4"/>
      <c r="G96" s="4"/>
      <c r="H96" s="4"/>
    </row>
    <row r="97">
      <c r="A97" s="6"/>
      <c r="B97" s="4"/>
      <c r="C97" s="4"/>
      <c r="D97" s="4"/>
      <c r="E97" s="4"/>
      <c r="F97" s="4"/>
      <c r="G97" s="4"/>
      <c r="H97" s="4"/>
    </row>
    <row r="98">
      <c r="A98" s="6"/>
      <c r="B98" s="4"/>
      <c r="C98" s="4"/>
      <c r="D98" s="4"/>
      <c r="E98" s="4"/>
      <c r="F98" s="4"/>
      <c r="G98" s="4"/>
      <c r="H98" s="4"/>
    </row>
    <row r="99">
      <c r="A99" s="6"/>
      <c r="B99" s="4"/>
      <c r="C99" s="4"/>
      <c r="D99" s="4"/>
      <c r="E99" s="4"/>
      <c r="F99" s="4"/>
      <c r="G99" s="4"/>
      <c r="H99" s="4"/>
    </row>
    <row r="100">
      <c r="A100" s="6"/>
      <c r="B100" s="4"/>
      <c r="C100" s="4"/>
      <c r="D100" s="4"/>
      <c r="E100" s="4"/>
      <c r="F100" s="4"/>
      <c r="G100" s="4"/>
      <c r="H100" s="4"/>
    </row>
    <row r="101">
      <c r="A101" s="6"/>
      <c r="B101" s="4"/>
      <c r="C101" s="4"/>
      <c r="D101" s="4"/>
      <c r="E101" s="4"/>
      <c r="F101" s="4"/>
      <c r="G101" s="4"/>
      <c r="H101" s="4"/>
    </row>
    <row r="102">
      <c r="A102" s="6"/>
      <c r="B102" s="4"/>
      <c r="C102" s="4"/>
      <c r="D102" s="4"/>
      <c r="E102" s="4"/>
      <c r="F102" s="4"/>
      <c r="G102" s="4"/>
      <c r="H102" s="4"/>
    </row>
    <row r="103">
      <c r="A103" s="6"/>
      <c r="B103" s="4"/>
      <c r="C103" s="4"/>
      <c r="D103" s="4"/>
      <c r="E103" s="4"/>
      <c r="F103" s="4"/>
      <c r="G103" s="4"/>
      <c r="H103" s="4"/>
    </row>
    <row r="104">
      <c r="A104" s="6"/>
      <c r="B104" s="4"/>
      <c r="C104" s="4"/>
      <c r="D104" s="4"/>
      <c r="E104" s="4"/>
      <c r="F104" s="4"/>
      <c r="G104" s="4"/>
      <c r="H104" s="4"/>
    </row>
    <row r="105">
      <c r="A105" s="6"/>
      <c r="B105" s="4"/>
      <c r="C105" s="4"/>
      <c r="D105" s="4"/>
      <c r="E105" s="4"/>
      <c r="F105" s="4"/>
      <c r="G105" s="4"/>
      <c r="H105" s="4"/>
    </row>
    <row r="106">
      <c r="A106" s="6"/>
      <c r="B106" s="4"/>
      <c r="C106" s="4"/>
      <c r="D106" s="4"/>
      <c r="E106" s="4"/>
      <c r="F106" s="4"/>
      <c r="G106" s="4"/>
      <c r="H106" s="4"/>
    </row>
    <row r="107">
      <c r="A107" s="6"/>
      <c r="B107" s="4"/>
      <c r="C107" s="4"/>
      <c r="D107" s="4"/>
      <c r="E107" s="4"/>
      <c r="F107" s="4"/>
      <c r="G107" s="4"/>
      <c r="H107" s="4"/>
    </row>
    <row r="108">
      <c r="A108" s="6"/>
      <c r="B108" s="4"/>
      <c r="C108" s="4"/>
      <c r="D108" s="4"/>
      <c r="E108" s="4"/>
      <c r="F108" s="4"/>
      <c r="G108" s="4"/>
      <c r="H108" s="4"/>
    </row>
    <row r="109">
      <c r="A109" s="6"/>
      <c r="B109" s="4"/>
      <c r="C109" s="4"/>
      <c r="D109" s="4"/>
      <c r="E109" s="4"/>
      <c r="F109" s="4"/>
      <c r="G109" s="4"/>
      <c r="H109" s="4"/>
    </row>
    <row r="110">
      <c r="A110" s="6"/>
      <c r="B110" s="4"/>
      <c r="C110" s="4"/>
      <c r="D110" s="4"/>
      <c r="E110" s="4"/>
      <c r="F110" s="4"/>
      <c r="G110" s="4"/>
      <c r="H110" s="4"/>
    </row>
    <row r="111">
      <c r="A111" s="6"/>
      <c r="B111" s="4"/>
      <c r="C111" s="4"/>
      <c r="D111" s="4"/>
      <c r="E111" s="4"/>
      <c r="F111" s="4"/>
      <c r="G111" s="4"/>
      <c r="H111" s="4"/>
    </row>
    <row r="112">
      <c r="A112" s="6"/>
      <c r="B112" s="4"/>
      <c r="C112" s="4"/>
      <c r="D112" s="4"/>
      <c r="E112" s="4"/>
      <c r="F112" s="4"/>
      <c r="G112" s="4"/>
      <c r="H112" s="4"/>
    </row>
    <row r="113">
      <c r="A113" s="6"/>
      <c r="B113" s="4"/>
      <c r="C113" s="4"/>
      <c r="D113" s="4"/>
      <c r="E113" s="4"/>
      <c r="F113" s="4"/>
      <c r="G113" s="4"/>
      <c r="H113" s="4"/>
    </row>
    <row r="114">
      <c r="A114" s="6"/>
      <c r="B114" s="4"/>
      <c r="C114" s="4"/>
      <c r="D114" s="4"/>
      <c r="E114" s="4"/>
      <c r="F114" s="4"/>
      <c r="G114" s="4"/>
      <c r="H114" s="4"/>
    </row>
    <row r="115">
      <c r="A115" s="6"/>
      <c r="B115" s="4"/>
      <c r="C115" s="4"/>
      <c r="D115" s="4"/>
      <c r="E115" s="4"/>
      <c r="F115" s="4"/>
      <c r="G115" s="4"/>
      <c r="H115" s="4"/>
    </row>
    <row r="116">
      <c r="A116" s="6"/>
      <c r="B116" s="4"/>
      <c r="C116" s="4"/>
      <c r="D116" s="4"/>
      <c r="E116" s="4"/>
      <c r="F116" s="4"/>
      <c r="G116" s="4"/>
      <c r="H116" s="4"/>
    </row>
    <row r="117">
      <c r="A117" s="6"/>
      <c r="B117" s="4"/>
      <c r="C117" s="4"/>
      <c r="D117" s="4"/>
      <c r="E117" s="4"/>
      <c r="F117" s="4"/>
      <c r="G117" s="4"/>
      <c r="H117" s="4"/>
    </row>
    <row r="118">
      <c r="A118" s="6"/>
      <c r="B118" s="4"/>
      <c r="C118" s="4"/>
      <c r="D118" s="4"/>
      <c r="E118" s="4"/>
      <c r="F118" s="4"/>
      <c r="G118" s="4"/>
      <c r="H118" s="4"/>
    </row>
    <row r="119">
      <c r="A119" s="6"/>
      <c r="B119" s="4"/>
      <c r="C119" s="4"/>
      <c r="D119" s="4"/>
      <c r="E119" s="4"/>
      <c r="F119" s="4"/>
      <c r="G119" s="4"/>
      <c r="H119" s="4"/>
    </row>
    <row r="120">
      <c r="A120" s="6"/>
      <c r="B120" s="4"/>
      <c r="C120" s="4"/>
      <c r="D120" s="4"/>
      <c r="E120" s="4"/>
      <c r="F120" s="4"/>
      <c r="G120" s="4"/>
      <c r="H120" s="4"/>
    </row>
    <row r="121">
      <c r="A121" s="6"/>
      <c r="B121" s="4"/>
      <c r="C121" s="4"/>
      <c r="D121" s="4"/>
      <c r="E121" s="4"/>
      <c r="F121" s="4"/>
      <c r="G121" s="4"/>
      <c r="H121" s="4"/>
    </row>
    <row r="122">
      <c r="A122" s="6"/>
      <c r="B122" s="4"/>
      <c r="C122" s="4"/>
      <c r="D122" s="4"/>
      <c r="E122" s="4"/>
      <c r="F122" s="4"/>
      <c r="G122" s="4"/>
      <c r="H122" s="4"/>
    </row>
    <row r="123">
      <c r="A123" s="6"/>
      <c r="B123" s="4"/>
      <c r="C123" s="4"/>
      <c r="D123" s="4"/>
      <c r="E123" s="4"/>
      <c r="F123" s="4"/>
      <c r="G123" s="4"/>
      <c r="H123" s="4"/>
    </row>
    <row r="124">
      <c r="A124" s="6"/>
      <c r="B124" s="4"/>
      <c r="C124" s="4"/>
      <c r="D124" s="4"/>
      <c r="E124" s="4"/>
      <c r="F124" s="4"/>
      <c r="G124" s="4"/>
      <c r="H124" s="4"/>
    </row>
    <row r="125">
      <c r="A125" s="6"/>
      <c r="B125" s="4"/>
      <c r="C125" s="4"/>
      <c r="D125" s="4"/>
      <c r="E125" s="4"/>
      <c r="F125" s="4"/>
      <c r="G125" s="4"/>
      <c r="H125" s="4"/>
    </row>
    <row r="126">
      <c r="A126" s="6"/>
      <c r="B126" s="4"/>
      <c r="C126" s="4"/>
      <c r="D126" s="4"/>
      <c r="E126" s="4"/>
      <c r="F126" s="4"/>
      <c r="G126" s="4"/>
      <c r="H126" s="4"/>
    </row>
    <row r="127">
      <c r="A127" s="6"/>
      <c r="B127" s="4"/>
      <c r="C127" s="4"/>
      <c r="D127" s="4"/>
      <c r="E127" s="4"/>
      <c r="F127" s="4"/>
      <c r="G127" s="4"/>
      <c r="H127" s="4"/>
    </row>
    <row r="128">
      <c r="A128" s="6"/>
      <c r="B128" s="4"/>
      <c r="C128" s="4"/>
      <c r="D128" s="4"/>
      <c r="E128" s="4"/>
      <c r="F128" s="4"/>
      <c r="G128" s="4"/>
      <c r="H128" s="4"/>
    </row>
    <row r="129">
      <c r="A129" s="6"/>
      <c r="B129" s="4"/>
      <c r="C129" s="4"/>
      <c r="D129" s="4"/>
      <c r="E129" s="4"/>
      <c r="F129" s="4"/>
      <c r="G129" s="4"/>
      <c r="H129" s="4"/>
    </row>
    <row r="130">
      <c r="A130" s="6"/>
      <c r="B130" s="4"/>
      <c r="C130" s="4"/>
      <c r="D130" s="4"/>
      <c r="E130" s="4"/>
      <c r="F130" s="4"/>
      <c r="G130" s="4"/>
      <c r="H130" s="4"/>
    </row>
    <row r="131">
      <c r="A131" s="6"/>
      <c r="B131" s="4"/>
      <c r="C131" s="4"/>
      <c r="D131" s="4"/>
      <c r="E131" s="4"/>
      <c r="F131" s="4"/>
      <c r="G131" s="4"/>
      <c r="H131" s="4"/>
    </row>
    <row r="132">
      <c r="A132" s="6"/>
      <c r="B132" s="4"/>
      <c r="C132" s="4"/>
      <c r="D132" s="4"/>
      <c r="E132" s="4"/>
      <c r="F132" s="4"/>
      <c r="G132" s="4"/>
      <c r="H132" s="4"/>
    </row>
    <row r="133">
      <c r="A133" s="6"/>
      <c r="B133" s="4"/>
      <c r="C133" s="4"/>
      <c r="D133" s="4"/>
      <c r="E133" s="4"/>
      <c r="F133" s="4"/>
      <c r="G133" s="4"/>
      <c r="H133" s="4"/>
    </row>
    <row r="134">
      <c r="A134" s="6"/>
      <c r="B134" s="4"/>
      <c r="C134" s="4"/>
      <c r="D134" s="4"/>
      <c r="E134" s="4"/>
      <c r="F134" s="4"/>
      <c r="G134" s="4"/>
      <c r="H134" s="4"/>
    </row>
    <row r="135">
      <c r="A135" s="6"/>
      <c r="B135" s="4"/>
      <c r="C135" s="4"/>
      <c r="D135" s="4"/>
      <c r="E135" s="4"/>
      <c r="F135" s="4"/>
      <c r="G135" s="4"/>
      <c r="H135" s="4"/>
    </row>
    <row r="136">
      <c r="A136" s="6"/>
      <c r="B136" s="4"/>
      <c r="C136" s="4"/>
      <c r="D136" s="4"/>
      <c r="E136" s="4"/>
      <c r="F136" s="4"/>
      <c r="G136" s="4"/>
      <c r="H136" s="4"/>
    </row>
    <row r="137">
      <c r="A137" s="6"/>
      <c r="B137" s="4"/>
      <c r="C137" s="4"/>
      <c r="D137" s="4"/>
      <c r="E137" s="4"/>
      <c r="F137" s="4"/>
      <c r="G137" s="4"/>
      <c r="H137" s="4"/>
    </row>
    <row r="138">
      <c r="A138" s="6"/>
      <c r="B138" s="4"/>
      <c r="C138" s="4"/>
      <c r="D138" s="4"/>
      <c r="E138" s="4"/>
      <c r="F138" s="4"/>
      <c r="G138" s="4"/>
      <c r="H138" s="4"/>
    </row>
    <row r="139">
      <c r="A139" s="6"/>
      <c r="B139" s="4"/>
      <c r="C139" s="4"/>
      <c r="D139" s="4"/>
      <c r="E139" s="4"/>
      <c r="F139" s="4"/>
      <c r="G139" s="4"/>
      <c r="H139" s="4"/>
    </row>
    <row r="140">
      <c r="A140" s="6"/>
      <c r="B140" s="4"/>
      <c r="C140" s="4"/>
      <c r="D140" s="4"/>
      <c r="E140" s="4"/>
      <c r="F140" s="4"/>
      <c r="G140" s="4"/>
      <c r="H140" s="4"/>
    </row>
    <row r="141">
      <c r="A141" s="6"/>
      <c r="B141" s="4"/>
      <c r="C141" s="4"/>
      <c r="D141" s="4"/>
      <c r="E141" s="4"/>
      <c r="F141" s="4"/>
      <c r="G141" s="4"/>
      <c r="H141" s="4"/>
    </row>
    <row r="142">
      <c r="A142" s="6"/>
      <c r="B142" s="4"/>
      <c r="C142" s="4"/>
      <c r="D142" s="4"/>
      <c r="E142" s="4"/>
      <c r="F142" s="4"/>
      <c r="G142" s="4"/>
      <c r="H142" s="4"/>
    </row>
    <row r="143">
      <c r="A143" s="6"/>
      <c r="B143" s="4"/>
      <c r="C143" s="4"/>
      <c r="D143" s="4"/>
      <c r="E143" s="4"/>
      <c r="F143" s="4"/>
      <c r="G143" s="4"/>
      <c r="H143" s="4"/>
    </row>
    <row r="144">
      <c r="A144" s="6"/>
      <c r="B144" s="4"/>
      <c r="C144" s="4"/>
      <c r="D144" s="4"/>
      <c r="E144" s="4"/>
      <c r="F144" s="4"/>
      <c r="G144" s="4"/>
      <c r="H144" s="4"/>
    </row>
    <row r="145">
      <c r="A145" s="6"/>
      <c r="B145" s="4"/>
      <c r="C145" s="4"/>
      <c r="D145" s="4"/>
      <c r="E145" s="4"/>
      <c r="F145" s="4"/>
      <c r="G145" s="4"/>
      <c r="H145" s="4"/>
    </row>
    <row r="146">
      <c r="A146" s="6"/>
      <c r="B146" s="4"/>
      <c r="C146" s="4"/>
      <c r="D146" s="4"/>
      <c r="E146" s="4"/>
      <c r="F146" s="4"/>
      <c r="G146" s="4"/>
      <c r="H146" s="4"/>
    </row>
    <row r="147">
      <c r="A147" s="6"/>
      <c r="B147" s="4"/>
      <c r="C147" s="4"/>
      <c r="D147" s="4"/>
      <c r="E147" s="4"/>
      <c r="F147" s="4"/>
      <c r="G147" s="4"/>
      <c r="H147" s="4"/>
    </row>
    <row r="148">
      <c r="A148" s="6"/>
      <c r="B148" s="4"/>
      <c r="C148" s="4"/>
      <c r="D148" s="4"/>
      <c r="E148" s="4"/>
      <c r="F148" s="4"/>
      <c r="G148" s="4"/>
      <c r="H148" s="4"/>
    </row>
    <row r="149">
      <c r="A149" s="6"/>
      <c r="B149" s="4"/>
      <c r="C149" s="4"/>
      <c r="D149" s="4"/>
      <c r="E149" s="4"/>
      <c r="F149" s="4"/>
      <c r="G149" s="4"/>
      <c r="H149" s="4"/>
    </row>
    <row r="150">
      <c r="A150" s="6"/>
      <c r="B150" s="4"/>
      <c r="C150" s="4"/>
      <c r="D150" s="4"/>
      <c r="E150" s="4"/>
      <c r="F150" s="4"/>
      <c r="G150" s="4"/>
      <c r="H150" s="4"/>
    </row>
    <row r="151">
      <c r="A151" s="6"/>
      <c r="B151" s="4"/>
      <c r="C151" s="4"/>
      <c r="D151" s="4"/>
      <c r="E151" s="4"/>
      <c r="F151" s="4"/>
      <c r="G151" s="4"/>
      <c r="H151" s="4"/>
    </row>
    <row r="152">
      <c r="A152" s="6"/>
      <c r="B152" s="4"/>
      <c r="C152" s="4"/>
      <c r="D152" s="4"/>
      <c r="E152" s="4"/>
      <c r="F152" s="4"/>
      <c r="G152" s="4"/>
      <c r="H152" s="4"/>
    </row>
    <row r="153">
      <c r="A153" s="6"/>
      <c r="B153" s="4"/>
      <c r="C153" s="4"/>
      <c r="D153" s="4"/>
      <c r="E153" s="4"/>
      <c r="F153" s="4"/>
      <c r="G153" s="4"/>
      <c r="H153" s="4"/>
    </row>
    <row r="154">
      <c r="A154" s="6"/>
      <c r="B154" s="4"/>
      <c r="C154" s="4"/>
      <c r="D154" s="4"/>
      <c r="E154" s="4"/>
      <c r="F154" s="4"/>
      <c r="G154" s="4"/>
      <c r="H154" s="4"/>
    </row>
    <row r="155">
      <c r="A155" s="6"/>
      <c r="B155" s="4"/>
      <c r="C155" s="4"/>
      <c r="D155" s="4"/>
      <c r="E155" s="4"/>
      <c r="F155" s="4"/>
      <c r="G155" s="4"/>
      <c r="H155" s="4"/>
    </row>
    <row r="156">
      <c r="A156" s="6"/>
      <c r="B156" s="4"/>
      <c r="C156" s="4"/>
      <c r="D156" s="4"/>
      <c r="E156" s="4"/>
      <c r="F156" s="4"/>
      <c r="G156" s="4"/>
      <c r="H156" s="4"/>
    </row>
    <row r="157">
      <c r="A157" s="6"/>
      <c r="B157" s="4"/>
      <c r="C157" s="4"/>
      <c r="D157" s="4"/>
      <c r="E157" s="4"/>
      <c r="F157" s="4"/>
      <c r="G157" s="4"/>
      <c r="H157" s="4"/>
    </row>
    <row r="158">
      <c r="A158" s="6"/>
      <c r="B158" s="4"/>
      <c r="C158" s="4"/>
      <c r="D158" s="4"/>
      <c r="E158" s="4"/>
      <c r="F158" s="4"/>
      <c r="G158" s="4"/>
      <c r="H158" s="4"/>
    </row>
    <row r="159">
      <c r="A159" s="6"/>
      <c r="B159" s="4"/>
      <c r="C159" s="4"/>
      <c r="D159" s="4"/>
      <c r="E159" s="4"/>
      <c r="F159" s="4"/>
      <c r="G159" s="4"/>
      <c r="H159" s="4"/>
    </row>
    <row r="160">
      <c r="A160" s="6"/>
      <c r="B160" s="4"/>
      <c r="C160" s="4"/>
      <c r="D160" s="4"/>
      <c r="E160" s="4"/>
      <c r="F160" s="4"/>
      <c r="G160" s="4"/>
      <c r="H160" s="4"/>
    </row>
    <row r="161">
      <c r="A161" s="6"/>
      <c r="B161" s="4"/>
      <c r="C161" s="4"/>
      <c r="D161" s="4"/>
      <c r="E161" s="4"/>
      <c r="F161" s="4"/>
      <c r="G161" s="4"/>
      <c r="H161" s="4"/>
    </row>
    <row r="162">
      <c r="A162" s="6"/>
      <c r="B162" s="4"/>
      <c r="C162" s="4"/>
      <c r="D162" s="4"/>
      <c r="E162" s="4"/>
      <c r="F162" s="4"/>
      <c r="G162" s="4"/>
      <c r="H162" s="4"/>
    </row>
    <row r="163">
      <c r="A163" s="6"/>
      <c r="B163" s="4"/>
      <c r="C163" s="4"/>
      <c r="D163" s="4"/>
      <c r="E163" s="4"/>
      <c r="F163" s="4"/>
      <c r="G163" s="4"/>
      <c r="H163" s="4"/>
    </row>
    <row r="164">
      <c r="A164" s="6"/>
      <c r="B164" s="4"/>
      <c r="C164" s="4"/>
      <c r="D164" s="4"/>
      <c r="E164" s="4"/>
      <c r="F164" s="4"/>
      <c r="G164" s="4"/>
      <c r="H164" s="4"/>
    </row>
    <row r="165">
      <c r="A165" s="6"/>
      <c r="B165" s="4"/>
      <c r="C165" s="4"/>
      <c r="D165" s="4"/>
      <c r="E165" s="4"/>
      <c r="F165" s="4"/>
      <c r="G165" s="4"/>
      <c r="H165" s="4"/>
    </row>
    <row r="166">
      <c r="A166" s="6"/>
      <c r="B166" s="4"/>
      <c r="C166" s="4"/>
      <c r="D166" s="4"/>
      <c r="E166" s="4"/>
      <c r="F166" s="4"/>
      <c r="G166" s="4"/>
      <c r="H166" s="4"/>
    </row>
    <row r="167">
      <c r="A167" s="6"/>
      <c r="B167" s="4"/>
      <c r="C167" s="4"/>
      <c r="D167" s="4"/>
      <c r="E167" s="4"/>
      <c r="F167" s="4"/>
      <c r="G167" s="4"/>
      <c r="H167" s="4"/>
    </row>
    <row r="168">
      <c r="A168" s="6"/>
      <c r="B168" s="4"/>
      <c r="C168" s="4"/>
      <c r="D168" s="4"/>
      <c r="E168" s="4"/>
      <c r="F168" s="4"/>
      <c r="G168" s="4"/>
      <c r="H168" s="4"/>
    </row>
    <row r="169">
      <c r="A169" s="6"/>
      <c r="B169" s="4"/>
      <c r="C169" s="4"/>
      <c r="D169" s="4"/>
      <c r="E169" s="4"/>
      <c r="F169" s="4"/>
      <c r="G169" s="4"/>
      <c r="H169" s="4"/>
    </row>
    <row r="170">
      <c r="A170" s="6"/>
      <c r="B170" s="4"/>
      <c r="C170" s="4"/>
      <c r="D170" s="4"/>
      <c r="E170" s="4"/>
      <c r="F170" s="4"/>
      <c r="G170" s="4"/>
      <c r="H170" s="4"/>
    </row>
    <row r="171">
      <c r="A171" s="6"/>
      <c r="B171" s="4"/>
      <c r="C171" s="4"/>
      <c r="D171" s="4"/>
      <c r="E171" s="4"/>
      <c r="F171" s="4"/>
      <c r="G171" s="4"/>
      <c r="H171" s="4"/>
    </row>
    <row r="172">
      <c r="A172" s="6"/>
      <c r="B172" s="4"/>
      <c r="C172" s="4"/>
      <c r="D172" s="4"/>
      <c r="E172" s="4"/>
      <c r="F172" s="4"/>
      <c r="G172" s="4"/>
      <c r="H172" s="4"/>
    </row>
    <row r="173">
      <c r="A173" s="6"/>
      <c r="B173" s="4"/>
      <c r="C173" s="4"/>
      <c r="D173" s="4"/>
      <c r="E173" s="4"/>
      <c r="F173" s="4"/>
      <c r="G173" s="4"/>
      <c r="H173" s="4"/>
    </row>
    <row r="174">
      <c r="A174" s="6"/>
      <c r="B174" s="4"/>
      <c r="C174" s="4"/>
      <c r="D174" s="4"/>
      <c r="E174" s="4"/>
      <c r="F174" s="4"/>
      <c r="G174" s="4"/>
      <c r="H174" s="4"/>
    </row>
    <row r="175">
      <c r="A175" s="6"/>
      <c r="B175" s="4"/>
      <c r="C175" s="4"/>
      <c r="D175" s="4"/>
      <c r="E175" s="4"/>
      <c r="F175" s="4"/>
      <c r="G175" s="4"/>
      <c r="H175" s="4"/>
    </row>
    <row r="176">
      <c r="A176" s="6"/>
      <c r="B176" s="4"/>
      <c r="C176" s="4"/>
      <c r="D176" s="4"/>
      <c r="E176" s="4"/>
      <c r="F176" s="4"/>
      <c r="G176" s="4"/>
      <c r="H176" s="4"/>
    </row>
    <row r="177">
      <c r="A177" s="6"/>
      <c r="B177" s="4"/>
      <c r="C177" s="4"/>
      <c r="D177" s="4"/>
      <c r="E177" s="4"/>
      <c r="F177" s="4"/>
      <c r="G177" s="4"/>
      <c r="H177" s="4"/>
    </row>
    <row r="178">
      <c r="A178" s="6"/>
      <c r="B178" s="4"/>
      <c r="C178" s="4"/>
      <c r="D178" s="4"/>
      <c r="E178" s="4"/>
      <c r="F178" s="4"/>
      <c r="G178" s="4"/>
      <c r="H178" s="4"/>
    </row>
    <row r="179">
      <c r="A179" s="6"/>
      <c r="B179" s="4"/>
      <c r="C179" s="4"/>
      <c r="D179" s="4"/>
      <c r="E179" s="4"/>
      <c r="F179" s="4"/>
      <c r="G179" s="4"/>
      <c r="H179" s="4"/>
    </row>
    <row r="180">
      <c r="A180" s="6"/>
      <c r="B180" s="4"/>
      <c r="C180" s="4"/>
      <c r="D180" s="4"/>
      <c r="E180" s="4"/>
      <c r="F180" s="4"/>
      <c r="G180" s="4"/>
      <c r="H180" s="4"/>
    </row>
    <row r="181">
      <c r="A181" s="6"/>
      <c r="B181" s="4"/>
      <c r="C181" s="4"/>
      <c r="D181" s="4"/>
      <c r="E181" s="4"/>
      <c r="F181" s="4"/>
      <c r="G181" s="4"/>
      <c r="H181" s="4"/>
    </row>
    <row r="182">
      <c r="A182" s="6"/>
      <c r="B182" s="4"/>
      <c r="C182" s="4"/>
      <c r="D182" s="4"/>
      <c r="E182" s="4"/>
      <c r="F182" s="4"/>
      <c r="G182" s="4"/>
      <c r="H182" s="4"/>
    </row>
    <row r="183">
      <c r="A183" s="6"/>
      <c r="B183" s="4"/>
      <c r="C183" s="4"/>
      <c r="D183" s="4"/>
      <c r="E183" s="4"/>
      <c r="F183" s="4"/>
      <c r="G183" s="4"/>
      <c r="H183" s="4"/>
    </row>
    <row r="184">
      <c r="A184" s="6"/>
      <c r="B184" s="4"/>
      <c r="C184" s="4"/>
      <c r="D184" s="4"/>
      <c r="E184" s="4"/>
      <c r="F184" s="4"/>
      <c r="G184" s="4"/>
      <c r="H184" s="4"/>
    </row>
    <row r="185">
      <c r="A185" s="6"/>
      <c r="B185" s="4"/>
      <c r="C185" s="4"/>
      <c r="D185" s="4"/>
      <c r="E185" s="4"/>
      <c r="F185" s="4"/>
      <c r="G185" s="4"/>
      <c r="H185" s="4"/>
    </row>
    <row r="186">
      <c r="A186" s="6"/>
      <c r="B186" s="4"/>
      <c r="C186" s="4"/>
      <c r="D186" s="4"/>
      <c r="E186" s="4"/>
      <c r="F186" s="4"/>
      <c r="G186" s="4"/>
      <c r="H186" s="4"/>
    </row>
    <row r="187">
      <c r="A187" s="6"/>
      <c r="B187" s="4"/>
      <c r="C187" s="4"/>
      <c r="D187" s="4"/>
      <c r="E187" s="4"/>
      <c r="F187" s="4"/>
      <c r="G187" s="4"/>
      <c r="H187" s="4"/>
    </row>
    <row r="188">
      <c r="A188" s="6"/>
      <c r="B188" s="4"/>
      <c r="C188" s="4"/>
      <c r="D188" s="4"/>
      <c r="E188" s="4"/>
      <c r="F188" s="4"/>
      <c r="G188" s="4"/>
      <c r="H188" s="4"/>
    </row>
    <row r="189">
      <c r="A189" s="6"/>
      <c r="B189" s="4"/>
      <c r="C189" s="4"/>
      <c r="D189" s="4"/>
      <c r="E189" s="4"/>
      <c r="F189" s="4"/>
      <c r="G189" s="4"/>
      <c r="H189" s="4"/>
    </row>
    <row r="190">
      <c r="A190" s="6"/>
      <c r="B190" s="4"/>
      <c r="C190" s="4"/>
      <c r="D190" s="4"/>
      <c r="E190" s="4"/>
      <c r="F190" s="4"/>
      <c r="G190" s="4"/>
      <c r="H190" s="4"/>
    </row>
    <row r="191">
      <c r="A191" s="6"/>
      <c r="B191" s="4"/>
      <c r="C191" s="4"/>
      <c r="D191" s="4"/>
      <c r="E191" s="4"/>
      <c r="F191" s="4"/>
      <c r="G191" s="4"/>
      <c r="H191" s="4"/>
    </row>
    <row r="192">
      <c r="A192" s="6"/>
      <c r="B192" s="4"/>
      <c r="C192" s="4"/>
      <c r="D192" s="4"/>
      <c r="E192" s="4"/>
      <c r="F192" s="4"/>
      <c r="G192" s="4"/>
      <c r="H192" s="4"/>
    </row>
    <row r="193">
      <c r="A193" s="6"/>
      <c r="B193" s="4"/>
      <c r="C193" s="4"/>
      <c r="D193" s="4"/>
      <c r="E193" s="4"/>
      <c r="F193" s="4"/>
      <c r="G193" s="4"/>
      <c r="H193" s="4"/>
    </row>
    <row r="194">
      <c r="A194" s="6"/>
      <c r="B194" s="4"/>
      <c r="C194" s="4"/>
      <c r="D194" s="4"/>
      <c r="E194" s="4"/>
      <c r="F194" s="4"/>
      <c r="G194" s="4"/>
      <c r="H194" s="4"/>
    </row>
    <row r="195">
      <c r="A195" s="6"/>
      <c r="B195" s="4"/>
      <c r="C195" s="4"/>
      <c r="D195" s="4"/>
      <c r="E195" s="4"/>
      <c r="F195" s="4"/>
      <c r="G195" s="4"/>
      <c r="H195" s="4"/>
    </row>
    <row r="196">
      <c r="A196" s="6"/>
      <c r="B196" s="4"/>
      <c r="C196" s="4"/>
      <c r="D196" s="4"/>
      <c r="E196" s="4"/>
      <c r="F196" s="4"/>
      <c r="G196" s="4"/>
      <c r="H196" s="4"/>
    </row>
    <row r="197">
      <c r="A197" s="6"/>
      <c r="B197" s="4"/>
      <c r="C197" s="4"/>
      <c r="D197" s="4"/>
      <c r="E197" s="4"/>
      <c r="F197" s="4"/>
      <c r="G197" s="4"/>
      <c r="H197" s="4"/>
    </row>
    <row r="198">
      <c r="A198" s="6"/>
      <c r="B198" s="4"/>
      <c r="C198" s="4"/>
      <c r="D198" s="4"/>
      <c r="E198" s="4"/>
      <c r="F198" s="4"/>
      <c r="G198" s="4"/>
      <c r="H198" s="4"/>
    </row>
    <row r="199">
      <c r="A199" s="6"/>
      <c r="B199" s="4"/>
      <c r="C199" s="4"/>
      <c r="D199" s="4"/>
      <c r="E199" s="4"/>
      <c r="F199" s="4"/>
      <c r="G199" s="4"/>
      <c r="H199" s="4"/>
    </row>
    <row r="200">
      <c r="A200" s="6"/>
      <c r="B200" s="4"/>
      <c r="C200" s="4"/>
      <c r="D200" s="4"/>
      <c r="E200" s="4"/>
      <c r="F200" s="4"/>
      <c r="G200" s="4"/>
      <c r="H200" s="4"/>
    </row>
    <row r="201">
      <c r="A201" s="6"/>
      <c r="B201" s="4"/>
      <c r="C201" s="4"/>
      <c r="D201" s="4"/>
      <c r="E201" s="4"/>
      <c r="F201" s="4"/>
      <c r="G201" s="4"/>
      <c r="H201" s="4"/>
    </row>
    <row r="202">
      <c r="A202" s="6"/>
      <c r="B202" s="4"/>
      <c r="C202" s="4"/>
      <c r="D202" s="4"/>
      <c r="E202" s="4"/>
      <c r="F202" s="4"/>
      <c r="G202" s="4"/>
      <c r="H202" s="4"/>
    </row>
    <row r="203">
      <c r="A203" s="6"/>
      <c r="B203" s="4"/>
      <c r="C203" s="4"/>
      <c r="D203" s="4"/>
      <c r="E203" s="4"/>
      <c r="F203" s="4"/>
      <c r="G203" s="4"/>
      <c r="H203" s="4"/>
    </row>
    <row r="204">
      <c r="A204" s="6"/>
      <c r="B204" s="4"/>
      <c r="C204" s="4"/>
      <c r="D204" s="4"/>
      <c r="E204" s="4"/>
      <c r="F204" s="4"/>
      <c r="G204" s="4"/>
      <c r="H204" s="4"/>
    </row>
    <row r="205">
      <c r="A205" s="6"/>
      <c r="B205" s="4"/>
      <c r="C205" s="4"/>
      <c r="D205" s="4"/>
      <c r="E205" s="4"/>
      <c r="F205" s="4"/>
      <c r="G205" s="4"/>
      <c r="H205" s="4"/>
    </row>
    <row r="206">
      <c r="A206" s="6"/>
      <c r="B206" s="4"/>
      <c r="C206" s="4"/>
      <c r="D206" s="4"/>
      <c r="E206" s="4"/>
      <c r="F206" s="4"/>
      <c r="G206" s="4"/>
      <c r="H206" s="4"/>
    </row>
    <row r="207">
      <c r="A207" s="6"/>
      <c r="B207" s="4"/>
      <c r="C207" s="4"/>
      <c r="D207" s="4"/>
      <c r="E207" s="4"/>
      <c r="F207" s="4"/>
      <c r="G207" s="4"/>
      <c r="H207" s="4"/>
    </row>
    <row r="208">
      <c r="A208" s="6"/>
      <c r="B208" s="4"/>
      <c r="C208" s="4"/>
      <c r="D208" s="4"/>
      <c r="E208" s="4"/>
      <c r="F208" s="4"/>
      <c r="G208" s="4"/>
      <c r="H208" s="4"/>
    </row>
    <row r="209">
      <c r="A209" s="6"/>
      <c r="B209" s="4"/>
      <c r="C209" s="4"/>
      <c r="D209" s="4"/>
      <c r="E209" s="4"/>
      <c r="F209" s="4"/>
      <c r="G209" s="4"/>
      <c r="H209" s="4"/>
    </row>
    <row r="210">
      <c r="A210" s="6"/>
      <c r="B210" s="4"/>
      <c r="C210" s="4"/>
      <c r="D210" s="4"/>
      <c r="E210" s="4"/>
      <c r="F210" s="4"/>
      <c r="G210" s="4"/>
      <c r="H210" s="4"/>
    </row>
    <row r="211">
      <c r="A211" s="6"/>
      <c r="B211" s="4"/>
      <c r="C211" s="4"/>
      <c r="D211" s="4"/>
      <c r="E211" s="4"/>
      <c r="F211" s="4"/>
      <c r="G211" s="4"/>
      <c r="H211" s="4"/>
    </row>
    <row r="212">
      <c r="A212" s="6"/>
      <c r="B212" s="4"/>
      <c r="C212" s="4"/>
      <c r="D212" s="4"/>
      <c r="E212" s="4"/>
      <c r="F212" s="4"/>
      <c r="G212" s="4"/>
      <c r="H212" s="4"/>
    </row>
    <row r="213">
      <c r="A213" s="6"/>
      <c r="B213" s="4"/>
      <c r="C213" s="4"/>
      <c r="D213" s="4"/>
      <c r="E213" s="4"/>
      <c r="F213" s="4"/>
      <c r="G213" s="4"/>
      <c r="H213" s="4"/>
    </row>
    <row r="214">
      <c r="A214" s="6"/>
      <c r="B214" s="4"/>
      <c r="C214" s="4"/>
      <c r="D214" s="4"/>
      <c r="E214" s="4"/>
      <c r="F214" s="4"/>
      <c r="G214" s="4"/>
      <c r="H214" s="4"/>
    </row>
    <row r="215">
      <c r="A215" s="6"/>
      <c r="B215" s="4"/>
      <c r="C215" s="4"/>
      <c r="D215" s="4"/>
      <c r="E215" s="4"/>
      <c r="F215" s="4"/>
      <c r="G215" s="4"/>
      <c r="H215" s="4"/>
    </row>
    <row r="216">
      <c r="A216" s="6"/>
      <c r="B216" s="4"/>
      <c r="C216" s="4"/>
      <c r="D216" s="4"/>
      <c r="E216" s="4"/>
      <c r="F216" s="4"/>
      <c r="G216" s="4"/>
      <c r="H216" s="4"/>
    </row>
    <row r="217">
      <c r="A217" s="6"/>
      <c r="B217" s="4"/>
      <c r="C217" s="4"/>
      <c r="D217" s="4"/>
      <c r="E217" s="4"/>
      <c r="F217" s="4"/>
      <c r="G217" s="4"/>
      <c r="H217" s="4"/>
    </row>
    <row r="218">
      <c r="A218" s="6"/>
      <c r="B218" s="4"/>
      <c r="C218" s="4"/>
      <c r="D218" s="4"/>
      <c r="E218" s="4"/>
      <c r="F218" s="4"/>
      <c r="G218" s="4"/>
      <c r="H218" s="4"/>
    </row>
    <row r="219">
      <c r="A219" s="6"/>
      <c r="B219" s="4"/>
      <c r="C219" s="4"/>
      <c r="D219" s="4"/>
      <c r="E219" s="4"/>
      <c r="F219" s="4"/>
      <c r="G219" s="4"/>
      <c r="H219" s="4"/>
    </row>
    <row r="220">
      <c r="A220" s="6"/>
      <c r="B220" s="4"/>
      <c r="C220" s="4"/>
      <c r="D220" s="4"/>
      <c r="E220" s="4"/>
      <c r="F220" s="4"/>
      <c r="G220" s="4"/>
      <c r="H220" s="4"/>
    </row>
    <row r="221">
      <c r="A221" s="6"/>
      <c r="B221" s="4"/>
      <c r="C221" s="4"/>
      <c r="D221" s="4"/>
      <c r="E221" s="4"/>
      <c r="F221" s="4"/>
      <c r="G221" s="4"/>
      <c r="H221" s="4"/>
    </row>
    <row r="222">
      <c r="A222" s="6"/>
      <c r="B222" s="4"/>
      <c r="C222" s="4"/>
      <c r="D222" s="4"/>
      <c r="E222" s="4"/>
      <c r="F222" s="4"/>
      <c r="G222" s="4"/>
      <c r="H222" s="4"/>
    </row>
    <row r="223">
      <c r="A223" s="6"/>
      <c r="B223" s="4"/>
      <c r="C223" s="4"/>
      <c r="D223" s="4"/>
      <c r="E223" s="4"/>
      <c r="F223" s="4"/>
      <c r="G223" s="4"/>
      <c r="H223" s="4"/>
    </row>
    <row r="224">
      <c r="A224" s="6"/>
      <c r="B224" s="4"/>
      <c r="C224" s="4"/>
      <c r="D224" s="4"/>
      <c r="E224" s="4"/>
      <c r="F224" s="4"/>
      <c r="G224" s="4"/>
      <c r="H224" s="4"/>
    </row>
    <row r="225">
      <c r="A225" s="6"/>
      <c r="B225" s="4"/>
      <c r="C225" s="4"/>
      <c r="D225" s="4"/>
      <c r="E225" s="4"/>
      <c r="F225" s="4"/>
      <c r="G225" s="4"/>
      <c r="H225" s="4"/>
    </row>
    <row r="226">
      <c r="A226" s="6"/>
      <c r="B226" s="4"/>
      <c r="C226" s="4"/>
      <c r="D226" s="4"/>
      <c r="E226" s="4"/>
      <c r="F226" s="4"/>
      <c r="G226" s="4"/>
      <c r="H226" s="4"/>
    </row>
    <row r="227">
      <c r="A227" s="6"/>
      <c r="B227" s="4"/>
      <c r="C227" s="4"/>
      <c r="D227" s="4"/>
      <c r="E227" s="4"/>
      <c r="F227" s="4"/>
      <c r="G227" s="4"/>
      <c r="H227" s="4"/>
    </row>
    <row r="228">
      <c r="A228" s="6"/>
      <c r="B228" s="4"/>
      <c r="C228" s="4"/>
      <c r="D228" s="4"/>
      <c r="E228" s="4"/>
      <c r="F228" s="4"/>
      <c r="G228" s="4"/>
      <c r="H228" s="4"/>
    </row>
    <row r="229">
      <c r="A229" s="6"/>
      <c r="B229" s="4"/>
      <c r="C229" s="4"/>
      <c r="D229" s="4"/>
      <c r="E229" s="4"/>
      <c r="F229" s="4"/>
      <c r="G229" s="4"/>
      <c r="H229" s="4"/>
    </row>
    <row r="230">
      <c r="A230" s="6"/>
      <c r="B230" s="4"/>
      <c r="C230" s="4"/>
      <c r="D230" s="4"/>
      <c r="E230" s="4"/>
      <c r="F230" s="4"/>
      <c r="G230" s="4"/>
      <c r="H230" s="4"/>
    </row>
    <row r="231">
      <c r="A231" s="6"/>
      <c r="B231" s="4"/>
      <c r="C231" s="4"/>
      <c r="D231" s="4"/>
      <c r="E231" s="4"/>
      <c r="F231" s="4"/>
      <c r="G231" s="4"/>
      <c r="H231" s="4"/>
    </row>
    <row r="232">
      <c r="A232" s="6"/>
      <c r="B232" s="4"/>
      <c r="C232" s="4"/>
      <c r="D232" s="4"/>
      <c r="E232" s="4"/>
      <c r="F232" s="4"/>
      <c r="G232" s="4"/>
      <c r="H232" s="4"/>
    </row>
    <row r="233">
      <c r="A233" s="6"/>
      <c r="B233" s="4"/>
      <c r="C233" s="4"/>
      <c r="D233" s="4"/>
      <c r="E233" s="4"/>
      <c r="F233" s="4"/>
      <c r="G233" s="4"/>
      <c r="H233" s="4"/>
    </row>
    <row r="234">
      <c r="A234" s="6"/>
      <c r="B234" s="4"/>
      <c r="C234" s="4"/>
      <c r="D234" s="4"/>
      <c r="E234" s="4"/>
      <c r="F234" s="4"/>
      <c r="G234" s="4"/>
      <c r="H234" s="4"/>
    </row>
    <row r="235">
      <c r="A235" s="6"/>
      <c r="B235" s="4"/>
      <c r="C235" s="4"/>
      <c r="D235" s="4"/>
      <c r="E235" s="4"/>
      <c r="F235" s="4"/>
      <c r="G235" s="4"/>
      <c r="H235" s="4"/>
    </row>
    <row r="236">
      <c r="A236" s="6"/>
      <c r="B236" s="4"/>
      <c r="C236" s="4"/>
      <c r="D236" s="4"/>
      <c r="E236" s="4"/>
      <c r="F236" s="4"/>
      <c r="G236" s="4"/>
      <c r="H236" s="4"/>
    </row>
    <row r="237">
      <c r="A237" s="6"/>
      <c r="B237" s="4"/>
      <c r="C237" s="4"/>
      <c r="D237" s="4"/>
      <c r="E237" s="4"/>
      <c r="F237" s="4"/>
      <c r="G237" s="4"/>
      <c r="H237" s="4"/>
    </row>
    <row r="238">
      <c r="A238" s="6"/>
      <c r="B238" s="4"/>
      <c r="C238" s="4"/>
      <c r="D238" s="4"/>
      <c r="E238" s="4"/>
      <c r="F238" s="4"/>
      <c r="G238" s="4"/>
      <c r="H238" s="4"/>
    </row>
    <row r="239">
      <c r="A239" s="6"/>
      <c r="B239" s="4"/>
      <c r="C239" s="4"/>
      <c r="D239" s="4"/>
      <c r="E239" s="4"/>
      <c r="F239" s="4"/>
      <c r="G239" s="4"/>
      <c r="H239" s="4"/>
    </row>
    <row r="240">
      <c r="A240" s="6"/>
      <c r="B240" s="4"/>
      <c r="C240" s="4"/>
      <c r="D240" s="4"/>
      <c r="E240" s="4"/>
      <c r="F240" s="4"/>
      <c r="G240" s="4"/>
      <c r="H240" s="4"/>
    </row>
    <row r="241">
      <c r="A241" s="6"/>
      <c r="B241" s="4"/>
      <c r="C241" s="4"/>
      <c r="D241" s="4"/>
      <c r="E241" s="4"/>
      <c r="F241" s="4"/>
      <c r="G241" s="4"/>
      <c r="H241" s="4"/>
    </row>
    <row r="242">
      <c r="A242" s="6"/>
      <c r="B242" s="4"/>
      <c r="C242" s="4"/>
      <c r="D242" s="4"/>
      <c r="E242" s="4"/>
      <c r="F242" s="4"/>
      <c r="G242" s="4"/>
      <c r="H242" s="4"/>
    </row>
    <row r="243">
      <c r="A243" s="6"/>
      <c r="B243" s="4"/>
      <c r="C243" s="4"/>
      <c r="D243" s="4"/>
      <c r="E243" s="4"/>
      <c r="F243" s="4"/>
      <c r="G243" s="4"/>
      <c r="H243" s="4"/>
    </row>
    <row r="244">
      <c r="A244" s="6"/>
      <c r="B244" s="4"/>
      <c r="C244" s="4"/>
      <c r="D244" s="4"/>
      <c r="E244" s="4"/>
      <c r="F244" s="4"/>
      <c r="G244" s="4"/>
      <c r="H244" s="4"/>
    </row>
    <row r="245">
      <c r="A245" s="6"/>
      <c r="B245" s="4"/>
      <c r="C245" s="4"/>
      <c r="D245" s="4"/>
      <c r="E245" s="4"/>
      <c r="F245" s="4"/>
      <c r="G245" s="4"/>
      <c r="H245" s="4"/>
    </row>
    <row r="246">
      <c r="A246" s="6"/>
      <c r="B246" s="4"/>
      <c r="C246" s="4"/>
      <c r="D246" s="4"/>
      <c r="E246" s="4"/>
      <c r="F246" s="4"/>
      <c r="G246" s="4"/>
      <c r="H246" s="4"/>
    </row>
    <row r="247">
      <c r="A247" s="6"/>
      <c r="B247" s="4"/>
      <c r="C247" s="4"/>
      <c r="D247" s="4"/>
      <c r="E247" s="4"/>
      <c r="F247" s="4"/>
      <c r="G247" s="4"/>
      <c r="H247" s="4"/>
    </row>
    <row r="248">
      <c r="A248" s="6"/>
      <c r="B248" s="4"/>
      <c r="C248" s="4"/>
      <c r="D248" s="4"/>
      <c r="E248" s="4"/>
      <c r="F248" s="4"/>
      <c r="G248" s="4"/>
      <c r="H248" s="4"/>
    </row>
    <row r="249">
      <c r="A249" s="6"/>
      <c r="B249" s="4"/>
      <c r="C249" s="4"/>
      <c r="D249" s="4"/>
      <c r="E249" s="4"/>
      <c r="F249" s="4"/>
      <c r="G249" s="4"/>
      <c r="H249" s="4"/>
    </row>
    <row r="250">
      <c r="A250" s="6"/>
      <c r="B250" s="4"/>
      <c r="C250" s="4"/>
      <c r="D250" s="4"/>
      <c r="E250" s="4"/>
      <c r="F250" s="4"/>
      <c r="G250" s="4"/>
      <c r="H250" s="4"/>
    </row>
    <row r="251">
      <c r="A251" s="6"/>
      <c r="B251" s="4"/>
      <c r="C251" s="4"/>
      <c r="D251" s="4"/>
      <c r="E251" s="4"/>
      <c r="F251" s="4"/>
      <c r="G251" s="4"/>
      <c r="H251" s="4"/>
    </row>
    <row r="252">
      <c r="A252" s="6"/>
      <c r="B252" s="4"/>
      <c r="C252" s="4"/>
      <c r="D252" s="4"/>
      <c r="E252" s="4"/>
      <c r="F252" s="4"/>
      <c r="G252" s="4"/>
      <c r="H252" s="4"/>
    </row>
    <row r="253">
      <c r="A253" s="6"/>
      <c r="B253" s="4"/>
      <c r="C253" s="4"/>
      <c r="D253" s="4"/>
      <c r="E253" s="4"/>
      <c r="F253" s="4"/>
      <c r="G253" s="4"/>
      <c r="H253" s="4"/>
    </row>
    <row r="254">
      <c r="A254" s="6"/>
      <c r="B254" s="4"/>
      <c r="C254" s="4"/>
      <c r="D254" s="4"/>
      <c r="E254" s="4"/>
      <c r="F254" s="4"/>
      <c r="G254" s="4"/>
      <c r="H254" s="4"/>
    </row>
    <row r="255">
      <c r="A255" s="6"/>
      <c r="B255" s="4"/>
      <c r="C255" s="4"/>
      <c r="D255" s="4"/>
      <c r="E255" s="4"/>
      <c r="F255" s="4"/>
      <c r="G255" s="4"/>
      <c r="H255" s="4"/>
    </row>
    <row r="256">
      <c r="A256" s="6"/>
      <c r="B256" s="4"/>
      <c r="C256" s="4"/>
      <c r="D256" s="4"/>
      <c r="E256" s="4"/>
      <c r="F256" s="4"/>
      <c r="G256" s="4"/>
      <c r="H256" s="4"/>
    </row>
    <row r="257">
      <c r="A257" s="6"/>
      <c r="B257" s="4"/>
      <c r="C257" s="4"/>
      <c r="D257" s="4"/>
      <c r="E257" s="4"/>
      <c r="F257" s="4"/>
      <c r="G257" s="4"/>
      <c r="H257" s="4"/>
    </row>
    <row r="258">
      <c r="A258" s="6"/>
      <c r="B258" s="4"/>
      <c r="C258" s="4"/>
      <c r="D258" s="4"/>
      <c r="E258" s="4"/>
      <c r="F258" s="4"/>
      <c r="G258" s="4"/>
      <c r="H258" s="4"/>
    </row>
    <row r="259">
      <c r="A259" s="6"/>
      <c r="B259" s="4"/>
      <c r="C259" s="4"/>
      <c r="D259" s="4"/>
      <c r="E259" s="4"/>
      <c r="F259" s="4"/>
      <c r="G259" s="4"/>
      <c r="H259" s="4"/>
    </row>
    <row r="260">
      <c r="A260" s="6"/>
      <c r="B260" s="4"/>
      <c r="C260" s="4"/>
      <c r="D260" s="4"/>
      <c r="E260" s="4"/>
      <c r="F260" s="4"/>
      <c r="G260" s="4"/>
      <c r="H260" s="4"/>
    </row>
    <row r="261">
      <c r="A261" s="6"/>
      <c r="B261" s="4"/>
      <c r="C261" s="4"/>
      <c r="D261" s="4"/>
      <c r="E261" s="4"/>
      <c r="F261" s="4"/>
      <c r="G261" s="4"/>
      <c r="H261" s="4"/>
    </row>
    <row r="262">
      <c r="A262" s="6"/>
      <c r="B262" s="4"/>
      <c r="C262" s="4"/>
      <c r="D262" s="4"/>
      <c r="E262" s="4"/>
      <c r="F262" s="4"/>
      <c r="G262" s="4"/>
      <c r="H262" s="4"/>
    </row>
    <row r="263">
      <c r="A263" s="6"/>
      <c r="B263" s="4"/>
      <c r="C263" s="4"/>
      <c r="D263" s="4"/>
      <c r="E263" s="4"/>
      <c r="F263" s="4"/>
      <c r="G263" s="4"/>
      <c r="H263" s="4"/>
    </row>
    <row r="264">
      <c r="A264" s="6"/>
      <c r="B264" s="4"/>
      <c r="C264" s="4"/>
      <c r="D264" s="4"/>
      <c r="E264" s="4"/>
      <c r="F264" s="4"/>
      <c r="G264" s="4"/>
      <c r="H264" s="4"/>
    </row>
    <row r="265">
      <c r="A265" s="6"/>
      <c r="B265" s="4"/>
      <c r="C265" s="4"/>
      <c r="D265" s="4"/>
      <c r="E265" s="4"/>
      <c r="F265" s="4"/>
      <c r="G265" s="4"/>
      <c r="H265" s="4"/>
    </row>
    <row r="266">
      <c r="A266" s="6"/>
      <c r="B266" s="4"/>
      <c r="C266" s="4"/>
      <c r="D266" s="4"/>
      <c r="E266" s="4"/>
      <c r="F266" s="4"/>
      <c r="G266" s="4"/>
      <c r="H266" s="4"/>
    </row>
    <row r="267">
      <c r="A267" s="6"/>
      <c r="B267" s="4"/>
      <c r="C267" s="4"/>
      <c r="D267" s="4"/>
      <c r="E267" s="4"/>
      <c r="F267" s="4"/>
      <c r="G267" s="4"/>
      <c r="H267" s="4"/>
    </row>
    <row r="268">
      <c r="A268" s="6"/>
      <c r="B268" s="4"/>
      <c r="C268" s="4"/>
      <c r="D268" s="4"/>
      <c r="E268" s="4"/>
      <c r="F268" s="4"/>
      <c r="G268" s="4"/>
      <c r="H268" s="4"/>
    </row>
    <row r="269">
      <c r="A269" s="6"/>
      <c r="B269" s="4"/>
      <c r="C269" s="4"/>
      <c r="D269" s="4"/>
      <c r="E269" s="4"/>
      <c r="F269" s="4"/>
      <c r="G269" s="4"/>
      <c r="H269" s="4"/>
    </row>
    <row r="270">
      <c r="A270" s="6"/>
      <c r="B270" s="4"/>
      <c r="C270" s="4"/>
      <c r="D270" s="4"/>
      <c r="E270" s="4"/>
      <c r="F270" s="4"/>
      <c r="G270" s="4"/>
      <c r="H270" s="4"/>
    </row>
    <row r="271">
      <c r="A271" s="6"/>
      <c r="B271" s="4"/>
      <c r="C271" s="4"/>
      <c r="D271" s="4"/>
      <c r="E271" s="4"/>
      <c r="F271" s="4"/>
      <c r="G271" s="4"/>
      <c r="H271" s="4"/>
    </row>
    <row r="272">
      <c r="A272" s="6"/>
      <c r="B272" s="4"/>
      <c r="C272" s="4"/>
      <c r="D272" s="4"/>
      <c r="E272" s="4"/>
      <c r="F272" s="4"/>
      <c r="G272" s="4"/>
      <c r="H272" s="4"/>
    </row>
    <row r="273">
      <c r="A273" s="6"/>
      <c r="B273" s="4"/>
      <c r="C273" s="4"/>
      <c r="D273" s="4"/>
      <c r="E273" s="4"/>
      <c r="F273" s="4"/>
      <c r="G273" s="4"/>
      <c r="H273" s="4"/>
    </row>
    <row r="274">
      <c r="A274" s="6"/>
      <c r="B274" s="4"/>
      <c r="C274" s="4"/>
      <c r="D274" s="4"/>
      <c r="E274" s="4"/>
      <c r="F274" s="4"/>
      <c r="G274" s="4"/>
      <c r="H274" s="4"/>
    </row>
    <row r="275">
      <c r="A275" s="6"/>
      <c r="B275" s="4"/>
      <c r="C275" s="4"/>
      <c r="D275" s="4"/>
      <c r="E275" s="4"/>
      <c r="F275" s="4"/>
      <c r="G275" s="4"/>
      <c r="H275" s="4"/>
    </row>
    <row r="276">
      <c r="A276" s="6"/>
      <c r="B276" s="4"/>
      <c r="C276" s="4"/>
      <c r="D276" s="4"/>
      <c r="E276" s="4"/>
      <c r="F276" s="4"/>
      <c r="G276" s="4"/>
      <c r="H276" s="4"/>
    </row>
    <row r="277">
      <c r="A277" s="6"/>
      <c r="B277" s="4"/>
      <c r="C277" s="4"/>
      <c r="D277" s="4"/>
      <c r="E277" s="4"/>
      <c r="F277" s="4"/>
      <c r="G277" s="4"/>
      <c r="H277" s="4"/>
    </row>
    <row r="278">
      <c r="A278" s="6"/>
      <c r="B278" s="4"/>
      <c r="C278" s="4"/>
      <c r="D278" s="4"/>
      <c r="E278" s="4"/>
      <c r="F278" s="4"/>
      <c r="G278" s="4"/>
      <c r="H278" s="4"/>
    </row>
    <row r="279">
      <c r="A279" s="6"/>
      <c r="B279" s="4"/>
      <c r="C279" s="4"/>
      <c r="D279" s="4"/>
      <c r="E279" s="4"/>
      <c r="F279" s="4"/>
      <c r="G279" s="4"/>
      <c r="H279" s="4"/>
    </row>
    <row r="280">
      <c r="A280" s="6"/>
      <c r="B280" s="4"/>
      <c r="C280" s="4"/>
      <c r="D280" s="4"/>
      <c r="E280" s="4"/>
      <c r="F280" s="4"/>
      <c r="G280" s="4"/>
      <c r="H280" s="4"/>
    </row>
    <row r="281">
      <c r="A281" s="6"/>
      <c r="B281" s="4"/>
      <c r="C281" s="4"/>
      <c r="D281" s="4"/>
      <c r="E281" s="4"/>
      <c r="F281" s="4"/>
      <c r="G281" s="4"/>
      <c r="H281" s="4"/>
    </row>
    <row r="282">
      <c r="A282" s="6"/>
      <c r="B282" s="4"/>
      <c r="C282" s="4"/>
      <c r="D282" s="4"/>
      <c r="E282" s="4"/>
      <c r="F282" s="4"/>
      <c r="G282" s="4"/>
      <c r="H282" s="4"/>
    </row>
    <row r="283">
      <c r="A283" s="6"/>
      <c r="B283" s="4"/>
      <c r="C283" s="4"/>
      <c r="D283" s="4"/>
      <c r="E283" s="4"/>
      <c r="F283" s="4"/>
      <c r="G283" s="4"/>
      <c r="H283" s="4"/>
    </row>
    <row r="284">
      <c r="A284" s="6"/>
      <c r="B284" s="4"/>
      <c r="C284" s="4"/>
      <c r="D284" s="4"/>
      <c r="E284" s="4"/>
      <c r="F284" s="4"/>
      <c r="G284" s="4"/>
      <c r="H284" s="4"/>
    </row>
    <row r="285">
      <c r="A285" s="6"/>
      <c r="B285" s="4"/>
      <c r="C285" s="4"/>
      <c r="D285" s="4"/>
      <c r="E285" s="4"/>
      <c r="F285" s="4"/>
      <c r="G285" s="4"/>
      <c r="H285" s="4"/>
    </row>
    <row r="286">
      <c r="A286" s="6"/>
      <c r="B286" s="4"/>
      <c r="C286" s="4"/>
      <c r="D286" s="4"/>
      <c r="E286" s="4"/>
      <c r="F286" s="4"/>
      <c r="G286" s="4"/>
      <c r="H286" s="4"/>
    </row>
    <row r="287">
      <c r="A287" s="6"/>
      <c r="B287" s="4"/>
      <c r="C287" s="4"/>
      <c r="D287" s="4"/>
      <c r="E287" s="4"/>
      <c r="F287" s="4"/>
      <c r="G287" s="4"/>
      <c r="H287" s="4"/>
    </row>
    <row r="288">
      <c r="A288" s="6"/>
      <c r="B288" s="4"/>
      <c r="C288" s="4"/>
      <c r="D288" s="4"/>
      <c r="E288" s="4"/>
      <c r="F288" s="4"/>
      <c r="G288" s="4"/>
      <c r="H288" s="4"/>
    </row>
    <row r="289">
      <c r="A289" s="6"/>
      <c r="B289" s="4"/>
      <c r="C289" s="4"/>
      <c r="D289" s="4"/>
      <c r="E289" s="4"/>
      <c r="F289" s="4"/>
      <c r="G289" s="4"/>
      <c r="H289" s="4"/>
    </row>
    <row r="290">
      <c r="A290" s="6"/>
      <c r="B290" s="4"/>
      <c r="C290" s="4"/>
      <c r="D290" s="4"/>
      <c r="E290" s="4"/>
      <c r="F290" s="4"/>
      <c r="G290" s="4"/>
      <c r="H290" s="4"/>
    </row>
    <row r="291">
      <c r="A291" s="6"/>
      <c r="B291" s="4"/>
      <c r="C291" s="4"/>
      <c r="D291" s="4"/>
      <c r="E291" s="4"/>
      <c r="F291" s="4"/>
      <c r="G291" s="4"/>
      <c r="H291" s="4"/>
    </row>
    <row r="292">
      <c r="A292" s="6"/>
      <c r="B292" s="4"/>
      <c r="C292" s="4"/>
      <c r="D292" s="4"/>
      <c r="E292" s="4"/>
      <c r="F292" s="4"/>
      <c r="G292" s="4"/>
      <c r="H292" s="4"/>
    </row>
    <row r="293">
      <c r="A293" s="6"/>
      <c r="B293" s="4"/>
      <c r="C293" s="4"/>
      <c r="D293" s="4"/>
      <c r="E293" s="4"/>
      <c r="F293" s="4"/>
      <c r="G293" s="4"/>
      <c r="H293" s="4"/>
    </row>
    <row r="294">
      <c r="A294" s="6"/>
      <c r="B294" s="4"/>
      <c r="C294" s="4"/>
      <c r="D294" s="4"/>
      <c r="E294" s="4"/>
      <c r="F294" s="4"/>
      <c r="G294" s="4"/>
      <c r="H294" s="4"/>
    </row>
    <row r="295">
      <c r="A295" s="6"/>
      <c r="B295" s="4"/>
      <c r="C295" s="4"/>
      <c r="D295" s="4"/>
      <c r="E295" s="4"/>
      <c r="F295" s="4"/>
      <c r="G295" s="4"/>
      <c r="H295" s="4"/>
    </row>
    <row r="296">
      <c r="A296" s="6"/>
      <c r="B296" s="4"/>
      <c r="C296" s="4"/>
      <c r="D296" s="4"/>
      <c r="E296" s="4"/>
      <c r="F296" s="4"/>
      <c r="G296" s="4"/>
      <c r="H296" s="4"/>
    </row>
    <row r="297">
      <c r="A297" s="6"/>
      <c r="B297" s="4"/>
      <c r="C297" s="4"/>
      <c r="D297" s="4"/>
      <c r="E297" s="4"/>
      <c r="F297" s="4"/>
      <c r="G297" s="4"/>
      <c r="H297" s="4"/>
    </row>
    <row r="298">
      <c r="A298" s="6"/>
      <c r="B298" s="4"/>
      <c r="C298" s="4"/>
      <c r="D298" s="4"/>
      <c r="E298" s="4"/>
      <c r="F298" s="4"/>
      <c r="G298" s="4"/>
      <c r="H298" s="4"/>
    </row>
    <row r="299">
      <c r="A299" s="6"/>
      <c r="B299" s="4"/>
      <c r="C299" s="4"/>
      <c r="D299" s="4"/>
      <c r="E299" s="4"/>
      <c r="F299" s="4"/>
      <c r="G299" s="4"/>
      <c r="H299" s="4"/>
    </row>
    <row r="300">
      <c r="A300" s="6"/>
      <c r="B300" s="4"/>
      <c r="C300" s="4"/>
      <c r="D300" s="4"/>
      <c r="E300" s="4"/>
      <c r="F300" s="4"/>
      <c r="G300" s="4"/>
      <c r="H300" s="4"/>
    </row>
    <row r="301">
      <c r="A301" s="6"/>
      <c r="B301" s="4"/>
      <c r="C301" s="4"/>
      <c r="D301" s="4"/>
      <c r="E301" s="4"/>
      <c r="F301" s="4"/>
      <c r="G301" s="4"/>
      <c r="H301" s="4"/>
    </row>
    <row r="302">
      <c r="A302" s="6"/>
      <c r="B302" s="4"/>
      <c r="C302" s="4"/>
      <c r="D302" s="4"/>
      <c r="E302" s="4"/>
      <c r="F302" s="4"/>
      <c r="G302" s="4"/>
      <c r="H302" s="4"/>
    </row>
    <row r="303">
      <c r="A303" s="6"/>
      <c r="B303" s="4"/>
      <c r="C303" s="4"/>
      <c r="D303" s="4"/>
      <c r="E303" s="4"/>
      <c r="F303" s="4"/>
      <c r="G303" s="4"/>
      <c r="H303" s="4"/>
    </row>
    <row r="304">
      <c r="A304" s="6"/>
      <c r="B304" s="4"/>
      <c r="C304" s="4"/>
      <c r="D304" s="4"/>
      <c r="E304" s="4"/>
      <c r="F304" s="4"/>
      <c r="G304" s="4"/>
      <c r="H304" s="4"/>
    </row>
    <row r="305">
      <c r="A305" s="6"/>
      <c r="B305" s="4"/>
      <c r="C305" s="4"/>
      <c r="D305" s="4"/>
      <c r="E305" s="4"/>
      <c r="F305" s="4"/>
      <c r="G305" s="4"/>
      <c r="H305" s="4"/>
    </row>
    <row r="306">
      <c r="A306" s="6"/>
      <c r="B306" s="4"/>
      <c r="C306" s="4"/>
      <c r="D306" s="4"/>
      <c r="E306" s="4"/>
      <c r="F306" s="4"/>
      <c r="G306" s="4"/>
      <c r="H306" s="4"/>
    </row>
    <row r="307">
      <c r="A307" s="6"/>
      <c r="B307" s="4"/>
      <c r="C307" s="4"/>
      <c r="D307" s="4"/>
      <c r="E307" s="4"/>
      <c r="F307" s="4"/>
      <c r="G307" s="4"/>
      <c r="H307" s="4"/>
    </row>
    <row r="308">
      <c r="A308" s="6"/>
      <c r="B308" s="4"/>
      <c r="C308" s="4"/>
      <c r="D308" s="4"/>
      <c r="E308" s="4"/>
      <c r="F308" s="4"/>
      <c r="G308" s="4"/>
      <c r="H308" s="4"/>
    </row>
    <row r="309">
      <c r="A309" s="6"/>
      <c r="B309" s="4"/>
      <c r="C309" s="4"/>
      <c r="D309" s="4"/>
      <c r="E309" s="4"/>
      <c r="F309" s="4"/>
      <c r="G309" s="4"/>
      <c r="H309" s="4"/>
    </row>
    <row r="310">
      <c r="A310" s="6"/>
      <c r="B310" s="4"/>
      <c r="C310" s="4"/>
      <c r="D310" s="4"/>
      <c r="E310" s="4"/>
      <c r="F310" s="4"/>
      <c r="G310" s="4"/>
      <c r="H310" s="4"/>
    </row>
    <row r="311">
      <c r="A311" s="6"/>
      <c r="B311" s="4"/>
      <c r="C311" s="4"/>
      <c r="D311" s="4"/>
      <c r="E311" s="4"/>
      <c r="F311" s="4"/>
      <c r="G311" s="4"/>
      <c r="H311" s="4"/>
    </row>
    <row r="312">
      <c r="A312" s="6"/>
      <c r="B312" s="4"/>
      <c r="C312" s="4"/>
      <c r="D312" s="4"/>
      <c r="E312" s="4"/>
      <c r="F312" s="4"/>
      <c r="G312" s="4"/>
      <c r="H312" s="4"/>
    </row>
    <row r="313">
      <c r="A313" s="6"/>
      <c r="B313" s="4"/>
      <c r="C313" s="4"/>
      <c r="D313" s="4"/>
      <c r="E313" s="4"/>
      <c r="F313" s="4"/>
      <c r="G313" s="4"/>
      <c r="H313" s="4"/>
    </row>
    <row r="314">
      <c r="A314" s="6"/>
      <c r="B314" s="4"/>
      <c r="C314" s="4"/>
      <c r="D314" s="4"/>
      <c r="E314" s="4"/>
      <c r="F314" s="4"/>
      <c r="G314" s="4"/>
      <c r="H314" s="4"/>
    </row>
    <row r="315">
      <c r="A315" s="6"/>
      <c r="B315" s="4"/>
      <c r="C315" s="4"/>
      <c r="D315" s="4"/>
      <c r="E315" s="4"/>
      <c r="F315" s="4"/>
      <c r="G315" s="4"/>
      <c r="H315" s="4"/>
    </row>
    <row r="316">
      <c r="A316" s="6"/>
      <c r="B316" s="4"/>
      <c r="C316" s="4"/>
      <c r="D316" s="4"/>
      <c r="E316" s="4"/>
      <c r="F316" s="4"/>
      <c r="G316" s="4"/>
      <c r="H316" s="4"/>
    </row>
    <row r="317">
      <c r="A317" s="6"/>
      <c r="B317" s="4"/>
      <c r="C317" s="4"/>
      <c r="D317" s="4"/>
      <c r="E317" s="4"/>
      <c r="F317" s="4"/>
      <c r="G317" s="4"/>
      <c r="H317" s="4"/>
    </row>
    <row r="318">
      <c r="A318" s="6"/>
      <c r="B318" s="4"/>
      <c r="C318" s="4"/>
      <c r="D318" s="4"/>
      <c r="E318" s="4"/>
      <c r="F318" s="4"/>
      <c r="G318" s="4"/>
      <c r="H318" s="4"/>
    </row>
    <row r="319">
      <c r="A319" s="6"/>
      <c r="B319" s="4"/>
      <c r="C319" s="4"/>
      <c r="D319" s="4"/>
      <c r="E319" s="4"/>
      <c r="F319" s="4"/>
      <c r="G319" s="4"/>
      <c r="H319" s="4"/>
    </row>
    <row r="320">
      <c r="A320" s="6"/>
      <c r="B320" s="4"/>
      <c r="C320" s="4"/>
      <c r="D320" s="4"/>
      <c r="E320" s="4"/>
      <c r="F320" s="4"/>
      <c r="G320" s="4"/>
      <c r="H320" s="4"/>
    </row>
    <row r="321">
      <c r="A321" s="6"/>
      <c r="B321" s="4"/>
      <c r="C321" s="4"/>
      <c r="D321" s="4"/>
      <c r="E321" s="4"/>
      <c r="F321" s="4"/>
      <c r="G321" s="4"/>
      <c r="H321" s="4"/>
    </row>
    <row r="322">
      <c r="A322" s="6"/>
      <c r="B322" s="4"/>
      <c r="C322" s="4"/>
      <c r="D322" s="4"/>
      <c r="E322" s="4"/>
      <c r="F322" s="4"/>
      <c r="G322" s="4"/>
      <c r="H322" s="4"/>
    </row>
    <row r="323">
      <c r="A323" s="6"/>
      <c r="B323" s="4"/>
      <c r="C323" s="4"/>
      <c r="D323" s="4"/>
      <c r="E323" s="4"/>
      <c r="F323" s="4"/>
      <c r="G323" s="4"/>
      <c r="H323" s="4"/>
    </row>
    <row r="324">
      <c r="A324" s="6"/>
      <c r="B324" s="4"/>
      <c r="C324" s="4"/>
      <c r="D324" s="4"/>
      <c r="E324" s="4"/>
      <c r="F324" s="4"/>
      <c r="G324" s="4"/>
      <c r="H324" s="4"/>
    </row>
    <row r="325">
      <c r="A325" s="6"/>
      <c r="B325" s="4"/>
      <c r="C325" s="4"/>
      <c r="D325" s="4"/>
      <c r="E325" s="4"/>
      <c r="F325" s="4"/>
      <c r="G325" s="4"/>
      <c r="H325" s="4"/>
    </row>
    <row r="326">
      <c r="A326" s="6"/>
      <c r="B326" s="4"/>
      <c r="C326" s="4"/>
      <c r="D326" s="4"/>
      <c r="E326" s="4"/>
      <c r="F326" s="4"/>
      <c r="G326" s="4"/>
      <c r="H326" s="4"/>
    </row>
    <row r="327">
      <c r="A327" s="6"/>
      <c r="B327" s="4"/>
      <c r="C327" s="4"/>
      <c r="D327" s="4"/>
      <c r="E327" s="4"/>
      <c r="F327" s="4"/>
      <c r="G327" s="4"/>
      <c r="H327" s="4"/>
    </row>
    <row r="328">
      <c r="A328" s="6"/>
      <c r="B328" s="4"/>
      <c r="C328" s="4"/>
      <c r="D328" s="4"/>
      <c r="E328" s="4"/>
      <c r="F328" s="4"/>
      <c r="G328" s="4"/>
      <c r="H328" s="4"/>
    </row>
    <row r="329">
      <c r="A329" s="6"/>
      <c r="B329" s="4"/>
      <c r="C329" s="4"/>
      <c r="D329" s="4"/>
      <c r="E329" s="4"/>
      <c r="F329" s="4"/>
      <c r="G329" s="4"/>
      <c r="H329" s="4"/>
    </row>
    <row r="330">
      <c r="A330" s="6"/>
      <c r="B330" s="4"/>
      <c r="C330" s="4"/>
      <c r="D330" s="4"/>
      <c r="E330" s="4"/>
      <c r="F330" s="4"/>
      <c r="G330" s="4"/>
      <c r="H330" s="4"/>
    </row>
    <row r="331">
      <c r="A331" s="6"/>
      <c r="B331" s="4"/>
      <c r="C331" s="4"/>
      <c r="D331" s="4"/>
      <c r="E331" s="4"/>
      <c r="F331" s="4"/>
      <c r="G331" s="4"/>
      <c r="H331" s="4"/>
    </row>
    <row r="332">
      <c r="A332" s="6"/>
      <c r="B332" s="4"/>
      <c r="C332" s="4"/>
      <c r="D332" s="4"/>
      <c r="E332" s="4"/>
      <c r="F332" s="4"/>
      <c r="G332" s="4"/>
      <c r="H332" s="4"/>
    </row>
    <row r="333">
      <c r="A333" s="6"/>
      <c r="B333" s="4"/>
      <c r="C333" s="4"/>
      <c r="D333" s="4"/>
      <c r="E333" s="4"/>
      <c r="F333" s="4"/>
      <c r="G333" s="4"/>
      <c r="H333" s="4"/>
    </row>
    <row r="334">
      <c r="A334" s="6"/>
      <c r="B334" s="4"/>
      <c r="C334" s="4"/>
      <c r="D334" s="4"/>
      <c r="E334" s="4"/>
      <c r="F334" s="4"/>
      <c r="G334" s="4"/>
      <c r="H334" s="4"/>
    </row>
    <row r="335">
      <c r="A335" s="6"/>
      <c r="B335" s="4"/>
      <c r="C335" s="4"/>
      <c r="D335" s="4"/>
      <c r="E335" s="4"/>
      <c r="F335" s="4"/>
      <c r="G335" s="4"/>
      <c r="H335" s="4"/>
    </row>
    <row r="336">
      <c r="A336" s="6"/>
      <c r="B336" s="4"/>
      <c r="C336" s="4"/>
      <c r="D336" s="4"/>
      <c r="E336" s="4"/>
      <c r="F336" s="4"/>
      <c r="G336" s="4"/>
      <c r="H336" s="4"/>
    </row>
    <row r="337">
      <c r="A337" s="6"/>
      <c r="B337" s="4"/>
      <c r="C337" s="4"/>
      <c r="D337" s="4"/>
      <c r="E337" s="4"/>
      <c r="F337" s="4"/>
      <c r="G337" s="4"/>
      <c r="H337" s="4"/>
    </row>
    <row r="338">
      <c r="A338" s="6"/>
      <c r="B338" s="4"/>
      <c r="C338" s="4"/>
      <c r="D338" s="4"/>
      <c r="E338" s="4"/>
      <c r="F338" s="4"/>
      <c r="G338" s="4"/>
      <c r="H338" s="4"/>
    </row>
    <row r="339">
      <c r="A339" s="6"/>
      <c r="B339" s="4"/>
      <c r="C339" s="4"/>
      <c r="D339" s="4"/>
      <c r="E339" s="4"/>
      <c r="F339" s="4"/>
      <c r="G339" s="4"/>
      <c r="H339" s="4"/>
    </row>
    <row r="340">
      <c r="A340" s="6"/>
      <c r="B340" s="4"/>
      <c r="C340" s="4"/>
      <c r="D340" s="4"/>
      <c r="E340" s="4"/>
      <c r="F340" s="4"/>
      <c r="G340" s="4"/>
      <c r="H340" s="4"/>
    </row>
    <row r="341">
      <c r="A341" s="6"/>
      <c r="B341" s="4"/>
      <c r="C341" s="4"/>
      <c r="D341" s="4"/>
      <c r="E341" s="4"/>
      <c r="F341" s="4"/>
      <c r="G341" s="4"/>
      <c r="H341" s="4"/>
    </row>
    <row r="342">
      <c r="A342" s="6"/>
      <c r="B342" s="4"/>
      <c r="C342" s="4"/>
      <c r="D342" s="4"/>
      <c r="E342" s="4"/>
      <c r="F342" s="4"/>
      <c r="G342" s="4"/>
      <c r="H342" s="4"/>
    </row>
    <row r="343">
      <c r="A343" s="6"/>
      <c r="B343" s="4"/>
      <c r="C343" s="4"/>
      <c r="D343" s="4"/>
      <c r="E343" s="4"/>
      <c r="F343" s="4"/>
      <c r="G343" s="4"/>
      <c r="H343" s="4"/>
    </row>
    <row r="344">
      <c r="A344" s="6"/>
      <c r="B344" s="4"/>
      <c r="C344" s="4"/>
      <c r="D344" s="4"/>
      <c r="E344" s="4"/>
      <c r="F344" s="4"/>
      <c r="G344" s="4"/>
      <c r="H344" s="4"/>
    </row>
    <row r="345">
      <c r="A345" s="6"/>
      <c r="B345" s="4"/>
      <c r="C345" s="4"/>
      <c r="D345" s="4"/>
      <c r="E345" s="4"/>
      <c r="F345" s="4"/>
      <c r="G345" s="4"/>
      <c r="H345" s="4"/>
    </row>
    <row r="346">
      <c r="A346" s="6"/>
      <c r="B346" s="4"/>
      <c r="C346" s="4"/>
      <c r="D346" s="4"/>
      <c r="E346" s="4"/>
      <c r="F346" s="4"/>
      <c r="G346" s="4"/>
      <c r="H346" s="4"/>
    </row>
    <row r="347">
      <c r="A347" s="6"/>
      <c r="B347" s="4"/>
      <c r="C347" s="4"/>
      <c r="D347" s="4"/>
      <c r="E347" s="4"/>
      <c r="F347" s="4"/>
      <c r="G347" s="4"/>
      <c r="H347" s="4"/>
    </row>
    <row r="348">
      <c r="A348" s="6"/>
      <c r="B348" s="4"/>
      <c r="C348" s="4"/>
      <c r="D348" s="4"/>
      <c r="E348" s="4"/>
      <c r="F348" s="4"/>
      <c r="G348" s="4"/>
      <c r="H348" s="4"/>
    </row>
    <row r="349">
      <c r="A349" s="6"/>
      <c r="B349" s="4"/>
      <c r="C349" s="4"/>
      <c r="D349" s="4"/>
      <c r="E349" s="4"/>
      <c r="F349" s="4"/>
      <c r="G349" s="4"/>
      <c r="H349" s="4"/>
    </row>
    <row r="350">
      <c r="A350" s="6"/>
      <c r="B350" s="4"/>
      <c r="C350" s="4"/>
      <c r="D350" s="4"/>
      <c r="E350" s="4"/>
      <c r="F350" s="4"/>
      <c r="G350" s="4"/>
      <c r="H350" s="4"/>
    </row>
    <row r="351">
      <c r="A351" s="6"/>
      <c r="B351" s="4"/>
      <c r="C351" s="4"/>
      <c r="D351" s="4"/>
      <c r="E351" s="4"/>
      <c r="F351" s="4"/>
      <c r="G351" s="4"/>
      <c r="H351" s="4"/>
    </row>
    <row r="352">
      <c r="A352" s="6"/>
      <c r="B352" s="4"/>
      <c r="C352" s="4"/>
      <c r="D352" s="4"/>
      <c r="E352" s="4"/>
      <c r="F352" s="4"/>
      <c r="G352" s="4"/>
      <c r="H352" s="4"/>
    </row>
    <row r="353">
      <c r="A353" s="6"/>
      <c r="B353" s="4"/>
      <c r="C353" s="4"/>
      <c r="D353" s="4"/>
      <c r="E353" s="4"/>
      <c r="F353" s="4"/>
      <c r="G353" s="4"/>
      <c r="H353" s="4"/>
    </row>
    <row r="354">
      <c r="A354" s="6"/>
      <c r="B354" s="4"/>
      <c r="C354" s="4"/>
      <c r="D354" s="4"/>
      <c r="E354" s="4"/>
      <c r="F354" s="4"/>
      <c r="G354" s="4"/>
      <c r="H354" s="4"/>
    </row>
    <row r="355">
      <c r="A355" s="6"/>
      <c r="B355" s="4"/>
      <c r="C355" s="4"/>
      <c r="D355" s="4"/>
      <c r="E355" s="4"/>
      <c r="F355" s="4"/>
      <c r="G355" s="4"/>
      <c r="H355" s="4"/>
    </row>
    <row r="356">
      <c r="A356" s="6"/>
      <c r="B356" s="4"/>
      <c r="C356" s="4"/>
      <c r="D356" s="4"/>
      <c r="E356" s="4"/>
      <c r="F356" s="4"/>
      <c r="G356" s="4"/>
      <c r="H356" s="4"/>
    </row>
    <row r="357">
      <c r="A357" s="6"/>
      <c r="B357" s="4"/>
      <c r="C357" s="4"/>
      <c r="D357" s="4"/>
      <c r="E357" s="4"/>
      <c r="F357" s="4"/>
      <c r="G357" s="4"/>
      <c r="H357" s="4"/>
    </row>
    <row r="358">
      <c r="A358" s="6"/>
      <c r="B358" s="4"/>
      <c r="C358" s="4"/>
      <c r="D358" s="4"/>
      <c r="E358" s="4"/>
      <c r="F358" s="4"/>
      <c r="G358" s="4"/>
      <c r="H358" s="4"/>
    </row>
    <row r="359">
      <c r="A359" s="6"/>
      <c r="B359" s="4"/>
      <c r="C359" s="4"/>
      <c r="D359" s="4"/>
      <c r="E359" s="4"/>
      <c r="F359" s="4"/>
      <c r="G359" s="4"/>
      <c r="H359" s="4"/>
    </row>
    <row r="360">
      <c r="A360" s="6"/>
      <c r="B360" s="4"/>
      <c r="C360" s="4"/>
      <c r="D360" s="4"/>
      <c r="E360" s="4"/>
      <c r="F360" s="4"/>
      <c r="G360" s="4"/>
      <c r="H360" s="4"/>
    </row>
    <row r="361">
      <c r="A361" s="6"/>
      <c r="B361" s="4"/>
      <c r="C361" s="4"/>
      <c r="D361" s="4"/>
      <c r="E361" s="4"/>
      <c r="F361" s="4"/>
      <c r="G361" s="4"/>
      <c r="H361" s="4"/>
    </row>
    <row r="362">
      <c r="A362" s="6"/>
      <c r="B362" s="4"/>
      <c r="C362" s="4"/>
      <c r="D362" s="4"/>
      <c r="E362" s="4"/>
      <c r="F362" s="4"/>
      <c r="G362" s="4"/>
      <c r="H362" s="4"/>
    </row>
    <row r="363">
      <c r="A363" s="6"/>
      <c r="B363" s="4"/>
      <c r="C363" s="4"/>
      <c r="D363" s="4"/>
      <c r="E363" s="4"/>
      <c r="F363" s="4"/>
      <c r="G363" s="4"/>
      <c r="H363" s="4"/>
    </row>
    <row r="364">
      <c r="A364" s="6"/>
      <c r="B364" s="4"/>
      <c r="C364" s="4"/>
      <c r="D364" s="4"/>
      <c r="E364" s="4"/>
      <c r="F364" s="4"/>
      <c r="G364" s="4"/>
      <c r="H364" s="4"/>
    </row>
    <row r="365">
      <c r="A365" s="6"/>
      <c r="B365" s="4"/>
      <c r="C365" s="4"/>
      <c r="D365" s="4"/>
      <c r="E365" s="4"/>
      <c r="F365" s="4"/>
      <c r="G365" s="4"/>
      <c r="H365" s="4"/>
    </row>
    <row r="366">
      <c r="A366" s="6"/>
      <c r="B366" s="4"/>
      <c r="C366" s="4"/>
      <c r="D366" s="4"/>
      <c r="E366" s="4"/>
      <c r="F366" s="4"/>
      <c r="G366" s="4"/>
      <c r="H366" s="4"/>
    </row>
    <row r="367">
      <c r="A367" s="6"/>
      <c r="B367" s="4"/>
      <c r="C367" s="4"/>
      <c r="D367" s="4"/>
      <c r="E367" s="4"/>
      <c r="F367" s="4"/>
      <c r="G367" s="4"/>
      <c r="H367" s="4"/>
    </row>
    <row r="368">
      <c r="A368" s="6"/>
      <c r="B368" s="4"/>
      <c r="C368" s="4"/>
      <c r="D368" s="4"/>
      <c r="E368" s="4"/>
      <c r="F368" s="4"/>
      <c r="G368" s="4"/>
      <c r="H368" s="4"/>
    </row>
    <row r="369">
      <c r="A369" s="6"/>
      <c r="B369" s="4"/>
      <c r="C369" s="4"/>
      <c r="D369" s="4"/>
      <c r="E369" s="4"/>
      <c r="F369" s="4"/>
      <c r="G369" s="4"/>
      <c r="H369" s="4"/>
    </row>
    <row r="370">
      <c r="A370" s="6"/>
      <c r="B370" s="4"/>
      <c r="C370" s="4"/>
      <c r="D370" s="4"/>
      <c r="E370" s="4"/>
      <c r="F370" s="4"/>
      <c r="G370" s="4"/>
      <c r="H370" s="4"/>
    </row>
    <row r="371">
      <c r="A371" s="6"/>
      <c r="B371" s="4"/>
      <c r="C371" s="4"/>
      <c r="D371" s="4"/>
      <c r="E371" s="4"/>
      <c r="F371" s="4"/>
      <c r="G371" s="4"/>
      <c r="H371" s="4"/>
    </row>
    <row r="372">
      <c r="A372" s="6"/>
      <c r="B372" s="4"/>
      <c r="C372" s="4"/>
      <c r="D372" s="4"/>
      <c r="E372" s="4"/>
      <c r="F372" s="4"/>
      <c r="G372" s="4"/>
      <c r="H372" s="4"/>
    </row>
    <row r="373">
      <c r="A373" s="6"/>
      <c r="B373" s="4"/>
      <c r="C373" s="4"/>
      <c r="D373" s="4"/>
      <c r="E373" s="4"/>
      <c r="F373" s="4"/>
      <c r="G373" s="4"/>
      <c r="H373" s="4"/>
    </row>
    <row r="374">
      <c r="A374" s="6"/>
      <c r="B374" s="4"/>
      <c r="C374" s="4"/>
      <c r="D374" s="4"/>
      <c r="E374" s="4"/>
      <c r="F374" s="4"/>
      <c r="G374" s="4"/>
      <c r="H374" s="4"/>
    </row>
    <row r="375">
      <c r="A375" s="6"/>
      <c r="B375" s="4"/>
      <c r="C375" s="4"/>
      <c r="D375" s="4"/>
      <c r="E375" s="4"/>
      <c r="F375" s="4"/>
      <c r="G375" s="4"/>
      <c r="H375" s="4"/>
    </row>
    <row r="376">
      <c r="A376" s="6"/>
      <c r="B376" s="4"/>
      <c r="C376" s="4"/>
      <c r="D376" s="4"/>
      <c r="E376" s="4"/>
      <c r="F376" s="4"/>
      <c r="G376" s="4"/>
      <c r="H376" s="4"/>
    </row>
    <row r="377">
      <c r="A377" s="6"/>
      <c r="B377" s="4"/>
      <c r="C377" s="4"/>
      <c r="D377" s="4"/>
      <c r="E377" s="4"/>
      <c r="F377" s="4"/>
      <c r="G377" s="4"/>
      <c r="H377" s="4"/>
    </row>
    <row r="378">
      <c r="A378" s="6"/>
      <c r="B378" s="4"/>
      <c r="C378" s="4"/>
      <c r="D378" s="4"/>
      <c r="E378" s="4"/>
      <c r="F378" s="4"/>
      <c r="G378" s="4"/>
      <c r="H378" s="4"/>
    </row>
    <row r="379">
      <c r="A379" s="6"/>
      <c r="B379" s="4"/>
      <c r="C379" s="4"/>
      <c r="D379" s="4"/>
      <c r="E379" s="4"/>
      <c r="F379" s="4"/>
      <c r="G379" s="4"/>
      <c r="H379" s="4"/>
    </row>
    <row r="380">
      <c r="A380" s="6"/>
      <c r="B380" s="4"/>
      <c r="C380" s="4"/>
      <c r="D380" s="4"/>
      <c r="E380" s="4"/>
      <c r="F380" s="4"/>
      <c r="G380" s="4"/>
      <c r="H380" s="4"/>
    </row>
    <row r="381">
      <c r="A381" s="6"/>
      <c r="B381" s="4"/>
      <c r="C381" s="4"/>
      <c r="D381" s="4"/>
      <c r="E381" s="4"/>
      <c r="F381" s="4"/>
      <c r="G381" s="4"/>
      <c r="H381" s="4"/>
    </row>
    <row r="382">
      <c r="A382" s="6"/>
      <c r="B382" s="4"/>
      <c r="C382" s="4"/>
      <c r="D382" s="4"/>
      <c r="E382" s="4"/>
      <c r="F382" s="4"/>
      <c r="G382" s="4"/>
      <c r="H382" s="4"/>
    </row>
    <row r="383">
      <c r="A383" s="6"/>
      <c r="B383" s="4"/>
      <c r="C383" s="4"/>
      <c r="D383" s="4"/>
      <c r="E383" s="4"/>
      <c r="F383" s="4"/>
      <c r="G383" s="4"/>
      <c r="H383" s="4"/>
    </row>
    <row r="384">
      <c r="A384" s="6"/>
      <c r="B384" s="4"/>
      <c r="C384" s="4"/>
      <c r="D384" s="4"/>
      <c r="E384" s="4"/>
      <c r="F384" s="4"/>
      <c r="G384" s="4"/>
      <c r="H384" s="4"/>
    </row>
    <row r="385">
      <c r="A385" s="6"/>
      <c r="B385" s="4"/>
      <c r="C385" s="4"/>
      <c r="D385" s="4"/>
      <c r="E385" s="4"/>
      <c r="F385" s="4"/>
      <c r="G385" s="4"/>
      <c r="H385" s="4"/>
    </row>
    <row r="386">
      <c r="A386" s="6"/>
      <c r="B386" s="4"/>
      <c r="C386" s="4"/>
      <c r="D386" s="4"/>
      <c r="E386" s="4"/>
      <c r="F386" s="4"/>
      <c r="G386" s="4"/>
      <c r="H386" s="4"/>
    </row>
    <row r="387">
      <c r="A387" s="6"/>
      <c r="B387" s="4"/>
      <c r="C387" s="4"/>
      <c r="D387" s="4"/>
      <c r="E387" s="4"/>
      <c r="F387" s="4"/>
      <c r="G387" s="4"/>
      <c r="H387" s="4"/>
    </row>
    <row r="388">
      <c r="A388" s="6"/>
      <c r="B388" s="4"/>
      <c r="C388" s="4"/>
      <c r="D388" s="4"/>
      <c r="E388" s="4"/>
      <c r="F388" s="4"/>
      <c r="G388" s="4"/>
      <c r="H388" s="4"/>
    </row>
    <row r="389">
      <c r="A389" s="6"/>
      <c r="B389" s="4"/>
      <c r="C389" s="4"/>
      <c r="D389" s="4"/>
      <c r="E389" s="4"/>
      <c r="F389" s="4"/>
      <c r="G389" s="4"/>
      <c r="H389" s="4"/>
    </row>
    <row r="390">
      <c r="A390" s="6"/>
      <c r="B390" s="4"/>
      <c r="C390" s="4"/>
      <c r="D390" s="4"/>
      <c r="E390" s="4"/>
      <c r="F390" s="4"/>
      <c r="G390" s="4"/>
      <c r="H390" s="4"/>
    </row>
    <row r="391">
      <c r="A391" s="6"/>
      <c r="B391" s="4"/>
      <c r="C391" s="4"/>
      <c r="D391" s="4"/>
      <c r="E391" s="4"/>
      <c r="F391" s="4"/>
      <c r="G391" s="4"/>
      <c r="H391" s="4"/>
    </row>
    <row r="392">
      <c r="A392" s="6"/>
      <c r="B392" s="4"/>
      <c r="C392" s="4"/>
      <c r="D392" s="4"/>
      <c r="E392" s="4"/>
      <c r="F392" s="4"/>
      <c r="G392" s="4"/>
      <c r="H392" s="4"/>
    </row>
    <row r="393">
      <c r="A393" s="6"/>
      <c r="B393" s="4"/>
      <c r="C393" s="4"/>
      <c r="D393" s="4"/>
      <c r="E393" s="4"/>
      <c r="F393" s="4"/>
      <c r="G393" s="4"/>
      <c r="H393" s="4"/>
    </row>
    <row r="394">
      <c r="A394" s="6"/>
      <c r="B394" s="4"/>
      <c r="C394" s="4"/>
      <c r="D394" s="4"/>
      <c r="E394" s="4"/>
      <c r="F394" s="4"/>
      <c r="G394" s="4"/>
      <c r="H394" s="4"/>
    </row>
    <row r="395">
      <c r="A395" s="6"/>
      <c r="B395" s="4"/>
      <c r="C395" s="4"/>
      <c r="D395" s="4"/>
      <c r="E395" s="4"/>
      <c r="F395" s="4"/>
      <c r="G395" s="4"/>
      <c r="H395" s="4"/>
    </row>
    <row r="396">
      <c r="A396" s="6"/>
      <c r="B396" s="4"/>
      <c r="C396" s="4"/>
      <c r="D396" s="4"/>
      <c r="E396" s="4"/>
      <c r="F396" s="4"/>
      <c r="G396" s="4"/>
      <c r="H396" s="4"/>
    </row>
    <row r="397">
      <c r="A397" s="6"/>
      <c r="B397" s="4"/>
      <c r="C397" s="4"/>
      <c r="D397" s="4"/>
      <c r="E397" s="4"/>
      <c r="F397" s="4"/>
      <c r="G397" s="4"/>
      <c r="H397" s="4"/>
    </row>
    <row r="398">
      <c r="A398" s="6"/>
      <c r="B398" s="4"/>
      <c r="C398" s="4"/>
      <c r="D398" s="4"/>
      <c r="E398" s="4"/>
      <c r="F398" s="4"/>
      <c r="G398" s="4"/>
      <c r="H398" s="4"/>
    </row>
    <row r="399">
      <c r="A399" s="6"/>
      <c r="B399" s="4"/>
      <c r="C399" s="4"/>
      <c r="D399" s="4"/>
      <c r="E399" s="4"/>
      <c r="F399" s="4"/>
      <c r="G399" s="4"/>
      <c r="H399" s="4"/>
    </row>
    <row r="400">
      <c r="A400" s="6"/>
      <c r="B400" s="4"/>
      <c r="C400" s="4"/>
      <c r="D400" s="4"/>
      <c r="E400" s="4"/>
      <c r="F400" s="4"/>
      <c r="G400" s="4"/>
      <c r="H400" s="4"/>
    </row>
    <row r="401">
      <c r="A401" s="6"/>
      <c r="B401" s="4"/>
      <c r="C401" s="4"/>
      <c r="D401" s="4"/>
      <c r="E401" s="4"/>
      <c r="F401" s="4"/>
      <c r="G401" s="4"/>
      <c r="H401" s="4"/>
    </row>
    <row r="402">
      <c r="A402" s="6"/>
      <c r="B402" s="4"/>
      <c r="C402" s="4"/>
      <c r="D402" s="4"/>
      <c r="E402" s="4"/>
      <c r="F402" s="4"/>
      <c r="G402" s="4"/>
      <c r="H402" s="4"/>
    </row>
    <row r="403">
      <c r="A403" s="6"/>
      <c r="B403" s="4"/>
      <c r="C403" s="4"/>
      <c r="D403" s="4"/>
      <c r="E403" s="4"/>
      <c r="F403" s="4"/>
      <c r="G403" s="4"/>
      <c r="H403" s="4"/>
    </row>
    <row r="404">
      <c r="A404" s="6"/>
      <c r="B404" s="4"/>
      <c r="C404" s="4"/>
      <c r="D404" s="4"/>
      <c r="E404" s="4"/>
      <c r="F404" s="4"/>
      <c r="G404" s="4"/>
      <c r="H404" s="4"/>
    </row>
    <row r="405">
      <c r="A405" s="6"/>
      <c r="B405" s="4"/>
      <c r="C405" s="4"/>
      <c r="D405" s="4"/>
      <c r="E405" s="4"/>
      <c r="F405" s="4"/>
      <c r="G405" s="4"/>
      <c r="H405" s="4"/>
    </row>
    <row r="406">
      <c r="A406" s="6"/>
      <c r="B406" s="4"/>
      <c r="C406" s="4"/>
      <c r="D406" s="4"/>
      <c r="E406" s="4"/>
      <c r="F406" s="4"/>
      <c r="G406" s="4"/>
      <c r="H406" s="4"/>
    </row>
    <row r="407">
      <c r="A407" s="6"/>
      <c r="B407" s="4"/>
      <c r="C407" s="4"/>
      <c r="D407" s="4"/>
      <c r="E407" s="4"/>
      <c r="F407" s="4"/>
      <c r="G407" s="4"/>
      <c r="H407" s="4"/>
    </row>
    <row r="408">
      <c r="A408" s="6"/>
      <c r="B408" s="4"/>
      <c r="C408" s="4"/>
      <c r="D408" s="4"/>
      <c r="E408" s="4"/>
      <c r="F408" s="4"/>
      <c r="G408" s="4"/>
      <c r="H408" s="4"/>
    </row>
    <row r="409">
      <c r="A409" s="6"/>
      <c r="B409" s="4"/>
      <c r="C409" s="4"/>
      <c r="D409" s="4"/>
      <c r="E409" s="4"/>
      <c r="F409" s="4"/>
      <c r="G409" s="4"/>
      <c r="H409" s="4"/>
    </row>
    <row r="410">
      <c r="A410" s="6"/>
      <c r="B410" s="4"/>
      <c r="C410" s="4"/>
      <c r="D410" s="4"/>
      <c r="E410" s="4"/>
      <c r="F410" s="4"/>
      <c r="G410" s="4"/>
      <c r="H410" s="4"/>
    </row>
    <row r="411">
      <c r="A411" s="6"/>
      <c r="B411" s="4"/>
      <c r="C411" s="4"/>
      <c r="D411" s="4"/>
      <c r="E411" s="4"/>
      <c r="F411" s="4"/>
      <c r="G411" s="4"/>
      <c r="H411" s="4"/>
    </row>
    <row r="412">
      <c r="A412" s="6"/>
      <c r="B412" s="4"/>
      <c r="C412" s="4"/>
      <c r="D412" s="4"/>
      <c r="E412" s="4"/>
      <c r="F412" s="4"/>
      <c r="G412" s="4"/>
      <c r="H412" s="4"/>
    </row>
    <row r="413">
      <c r="A413" s="6"/>
      <c r="B413" s="4"/>
      <c r="C413" s="4"/>
      <c r="D413" s="4"/>
      <c r="E413" s="4"/>
      <c r="F413" s="4"/>
      <c r="G413" s="4"/>
      <c r="H413" s="4"/>
    </row>
    <row r="414">
      <c r="A414" s="6"/>
      <c r="B414" s="4"/>
      <c r="C414" s="4"/>
      <c r="D414" s="4"/>
      <c r="E414" s="4"/>
      <c r="F414" s="4"/>
      <c r="G414" s="4"/>
      <c r="H414" s="4"/>
    </row>
    <row r="415">
      <c r="A415" s="6"/>
      <c r="B415" s="4"/>
      <c r="C415" s="4"/>
      <c r="D415" s="4"/>
      <c r="E415" s="4"/>
      <c r="F415" s="4"/>
      <c r="G415" s="4"/>
      <c r="H415" s="4"/>
    </row>
    <row r="416">
      <c r="A416" s="6"/>
      <c r="B416" s="4"/>
      <c r="C416" s="4"/>
      <c r="D416" s="4"/>
      <c r="E416" s="4"/>
      <c r="F416" s="4"/>
      <c r="G416" s="4"/>
      <c r="H416" s="4"/>
    </row>
    <row r="417">
      <c r="A417" s="6"/>
      <c r="B417" s="4"/>
      <c r="C417" s="4"/>
      <c r="D417" s="4"/>
      <c r="E417" s="4"/>
      <c r="F417" s="4"/>
      <c r="G417" s="4"/>
      <c r="H417" s="4"/>
    </row>
    <row r="418">
      <c r="A418" s="6"/>
      <c r="B418" s="4"/>
      <c r="C418" s="4"/>
      <c r="D418" s="4"/>
      <c r="E418" s="4"/>
      <c r="F418" s="4"/>
      <c r="G418" s="4"/>
      <c r="H418" s="4"/>
    </row>
    <row r="419">
      <c r="A419" s="6"/>
      <c r="B419" s="4"/>
      <c r="C419" s="4"/>
      <c r="D419" s="4"/>
      <c r="E419" s="4"/>
      <c r="F419" s="4"/>
      <c r="G419" s="4"/>
      <c r="H419" s="4"/>
    </row>
    <row r="420">
      <c r="A420" s="6"/>
      <c r="B420" s="4"/>
      <c r="C420" s="4"/>
      <c r="D420" s="4"/>
      <c r="E420" s="4"/>
      <c r="F420" s="4"/>
      <c r="G420" s="4"/>
      <c r="H420" s="4"/>
    </row>
    <row r="421">
      <c r="A421" s="6"/>
      <c r="B421" s="4"/>
      <c r="C421" s="4"/>
      <c r="D421" s="4"/>
      <c r="E421" s="4"/>
      <c r="F421" s="4"/>
      <c r="G421" s="4"/>
      <c r="H421" s="4"/>
    </row>
    <row r="422">
      <c r="A422" s="6"/>
      <c r="B422" s="4"/>
      <c r="C422" s="4"/>
      <c r="D422" s="4"/>
      <c r="E422" s="4"/>
      <c r="F422" s="4"/>
      <c r="G422" s="4"/>
      <c r="H422" s="4"/>
    </row>
    <row r="423">
      <c r="A423" s="6"/>
      <c r="B423" s="4"/>
      <c r="C423" s="4"/>
      <c r="D423" s="4"/>
      <c r="E423" s="4"/>
      <c r="F423" s="4"/>
      <c r="G423" s="4"/>
      <c r="H423" s="4"/>
    </row>
    <row r="424">
      <c r="A424" s="6"/>
      <c r="B424" s="4"/>
      <c r="C424" s="4"/>
      <c r="D424" s="4"/>
      <c r="E424" s="4"/>
      <c r="F424" s="4"/>
      <c r="G424" s="4"/>
      <c r="H424" s="4"/>
    </row>
    <row r="425">
      <c r="A425" s="6"/>
      <c r="B425" s="4"/>
      <c r="C425" s="4"/>
      <c r="D425" s="4"/>
      <c r="E425" s="4"/>
      <c r="F425" s="4"/>
      <c r="G425" s="4"/>
      <c r="H425" s="4"/>
    </row>
    <row r="426">
      <c r="A426" s="6"/>
      <c r="B426" s="4"/>
      <c r="C426" s="4"/>
      <c r="D426" s="4"/>
      <c r="E426" s="4"/>
      <c r="F426" s="4"/>
      <c r="G426" s="4"/>
      <c r="H426" s="4"/>
    </row>
    <row r="427">
      <c r="A427" s="6"/>
      <c r="B427" s="4"/>
      <c r="C427" s="4"/>
      <c r="D427" s="4"/>
      <c r="E427" s="4"/>
      <c r="F427" s="4"/>
      <c r="G427" s="4"/>
      <c r="H427" s="4"/>
    </row>
    <row r="428">
      <c r="A428" s="6"/>
      <c r="B428" s="4"/>
      <c r="C428" s="4"/>
      <c r="D428" s="4"/>
      <c r="E428" s="4"/>
      <c r="F428" s="4"/>
      <c r="G428" s="4"/>
      <c r="H428" s="4"/>
    </row>
    <row r="429">
      <c r="A429" s="6"/>
      <c r="B429" s="4"/>
      <c r="C429" s="4"/>
      <c r="D429" s="4"/>
      <c r="E429" s="4"/>
      <c r="F429" s="4"/>
      <c r="G429" s="4"/>
      <c r="H429" s="4"/>
    </row>
    <row r="430">
      <c r="A430" s="6"/>
      <c r="B430" s="4"/>
      <c r="C430" s="4"/>
      <c r="D430" s="4"/>
      <c r="E430" s="4"/>
      <c r="F430" s="4"/>
      <c r="G430" s="4"/>
      <c r="H430" s="4"/>
    </row>
    <row r="431">
      <c r="A431" s="6"/>
      <c r="B431" s="4"/>
      <c r="C431" s="4"/>
      <c r="D431" s="4"/>
      <c r="E431" s="4"/>
      <c r="F431" s="4"/>
      <c r="G431" s="4"/>
      <c r="H431" s="4"/>
    </row>
    <row r="432">
      <c r="A432" s="6"/>
      <c r="B432" s="4"/>
      <c r="C432" s="4"/>
      <c r="D432" s="4"/>
      <c r="E432" s="4"/>
      <c r="F432" s="4"/>
      <c r="G432" s="4"/>
      <c r="H432" s="4"/>
    </row>
    <row r="433">
      <c r="A433" s="6"/>
      <c r="B433" s="4"/>
      <c r="C433" s="4"/>
      <c r="D433" s="4"/>
      <c r="E433" s="4"/>
      <c r="F433" s="4"/>
      <c r="G433" s="4"/>
      <c r="H433" s="4"/>
    </row>
    <row r="434">
      <c r="A434" s="6"/>
      <c r="B434" s="4"/>
      <c r="C434" s="4"/>
      <c r="D434" s="4"/>
      <c r="E434" s="4"/>
      <c r="F434" s="4"/>
      <c r="G434" s="4"/>
      <c r="H434" s="4"/>
    </row>
    <row r="435">
      <c r="A435" s="6"/>
      <c r="B435" s="4"/>
      <c r="C435" s="4"/>
      <c r="D435" s="4"/>
      <c r="E435" s="4"/>
      <c r="F435" s="4"/>
      <c r="G435" s="4"/>
      <c r="H435" s="4"/>
    </row>
    <row r="436">
      <c r="A436" s="6"/>
      <c r="B436" s="4"/>
      <c r="C436" s="4"/>
      <c r="D436" s="4"/>
      <c r="E436" s="4"/>
      <c r="F436" s="4"/>
      <c r="G436" s="4"/>
      <c r="H436" s="4"/>
    </row>
    <row r="437">
      <c r="A437" s="6"/>
      <c r="B437" s="4"/>
      <c r="C437" s="4"/>
      <c r="D437" s="4"/>
      <c r="E437" s="4"/>
      <c r="F437" s="4"/>
      <c r="G437" s="4"/>
      <c r="H437" s="4"/>
    </row>
    <row r="438">
      <c r="A438" s="6"/>
      <c r="B438" s="4"/>
      <c r="C438" s="4"/>
      <c r="D438" s="4"/>
      <c r="E438" s="4"/>
      <c r="F438" s="4"/>
      <c r="G438" s="4"/>
      <c r="H438" s="4"/>
    </row>
    <row r="439">
      <c r="A439" s="6"/>
      <c r="B439" s="4"/>
      <c r="C439" s="4"/>
      <c r="D439" s="4"/>
      <c r="E439" s="4"/>
      <c r="F439" s="4"/>
      <c r="G439" s="4"/>
      <c r="H439" s="4"/>
    </row>
    <row r="440">
      <c r="A440" s="6"/>
      <c r="B440" s="4"/>
      <c r="C440" s="4"/>
      <c r="D440" s="4"/>
      <c r="E440" s="4"/>
      <c r="F440" s="4"/>
      <c r="G440" s="4"/>
      <c r="H440" s="4"/>
    </row>
    <row r="441">
      <c r="A441" s="6"/>
      <c r="B441" s="4"/>
      <c r="C441" s="4"/>
      <c r="D441" s="4"/>
      <c r="E441" s="4"/>
      <c r="F441" s="4"/>
      <c r="G441" s="4"/>
      <c r="H441" s="4"/>
    </row>
    <row r="442">
      <c r="A442" s="6"/>
      <c r="B442" s="4"/>
      <c r="C442" s="4"/>
      <c r="D442" s="4"/>
      <c r="E442" s="4"/>
      <c r="F442" s="4"/>
      <c r="G442" s="4"/>
      <c r="H442" s="4"/>
    </row>
    <row r="443">
      <c r="A443" s="6"/>
      <c r="B443" s="4"/>
      <c r="C443" s="4"/>
      <c r="D443" s="4"/>
      <c r="E443" s="4"/>
      <c r="F443" s="4"/>
      <c r="G443" s="4"/>
      <c r="H443" s="4"/>
    </row>
    <row r="444">
      <c r="A444" s="6"/>
      <c r="B444" s="4"/>
      <c r="C444" s="4"/>
      <c r="D444" s="4"/>
      <c r="E444" s="4"/>
      <c r="F444" s="4"/>
      <c r="G444" s="4"/>
      <c r="H444" s="4"/>
    </row>
    <row r="445">
      <c r="A445" s="6"/>
      <c r="B445" s="4"/>
      <c r="C445" s="4"/>
      <c r="D445" s="4"/>
      <c r="E445" s="4"/>
      <c r="F445" s="4"/>
      <c r="G445" s="4"/>
      <c r="H445" s="4"/>
    </row>
    <row r="446">
      <c r="A446" s="6"/>
      <c r="B446" s="4"/>
      <c r="C446" s="4"/>
      <c r="D446" s="4"/>
      <c r="E446" s="4"/>
      <c r="F446" s="4"/>
      <c r="G446" s="4"/>
      <c r="H446" s="4"/>
    </row>
    <row r="447">
      <c r="A447" s="6"/>
      <c r="B447" s="4"/>
      <c r="C447" s="4"/>
      <c r="D447" s="4"/>
      <c r="E447" s="4"/>
      <c r="F447" s="4"/>
      <c r="G447" s="4"/>
      <c r="H447" s="4"/>
    </row>
    <row r="448">
      <c r="A448" s="6"/>
      <c r="B448" s="4"/>
      <c r="C448" s="4"/>
      <c r="D448" s="4"/>
      <c r="E448" s="4"/>
      <c r="F448" s="4"/>
      <c r="G448" s="4"/>
      <c r="H448" s="4"/>
    </row>
    <row r="449">
      <c r="A449" s="6"/>
      <c r="B449" s="4"/>
      <c r="C449" s="4"/>
      <c r="D449" s="4"/>
      <c r="E449" s="4"/>
      <c r="F449" s="4"/>
      <c r="G449" s="4"/>
      <c r="H449" s="4"/>
    </row>
    <row r="450">
      <c r="A450" s="6"/>
      <c r="B450" s="4"/>
      <c r="C450" s="4"/>
      <c r="D450" s="4"/>
      <c r="E450" s="4"/>
      <c r="F450" s="4"/>
      <c r="G450" s="4"/>
      <c r="H450" s="4"/>
    </row>
    <row r="451">
      <c r="A451" s="6"/>
      <c r="B451" s="4"/>
      <c r="C451" s="4"/>
      <c r="D451" s="4"/>
      <c r="E451" s="4"/>
      <c r="F451" s="4"/>
      <c r="G451" s="4"/>
      <c r="H451" s="4"/>
    </row>
    <row r="452">
      <c r="A452" s="6"/>
      <c r="B452" s="4"/>
      <c r="C452" s="4"/>
      <c r="D452" s="4"/>
      <c r="E452" s="4"/>
      <c r="F452" s="4"/>
      <c r="G452" s="4"/>
      <c r="H452" s="4"/>
    </row>
    <row r="453">
      <c r="A453" s="6"/>
      <c r="B453" s="4"/>
      <c r="C453" s="4"/>
      <c r="D453" s="4"/>
      <c r="E453" s="4"/>
      <c r="F453" s="4"/>
      <c r="G453" s="4"/>
      <c r="H453" s="4"/>
    </row>
    <row r="454">
      <c r="A454" s="6"/>
      <c r="B454" s="4"/>
      <c r="C454" s="4"/>
      <c r="D454" s="4"/>
      <c r="E454" s="4"/>
      <c r="F454" s="4"/>
      <c r="G454" s="4"/>
      <c r="H454" s="4"/>
    </row>
    <row r="455">
      <c r="A455" s="6"/>
      <c r="B455" s="4"/>
      <c r="C455" s="4"/>
      <c r="D455" s="4"/>
      <c r="E455" s="4"/>
      <c r="F455" s="4"/>
      <c r="G455" s="4"/>
      <c r="H455" s="4"/>
    </row>
    <row r="456">
      <c r="A456" s="6"/>
      <c r="B456" s="4"/>
      <c r="C456" s="4"/>
      <c r="D456" s="4"/>
      <c r="E456" s="4"/>
      <c r="F456" s="4"/>
      <c r="G456" s="4"/>
      <c r="H456" s="4"/>
    </row>
    <row r="457">
      <c r="A457" s="6"/>
      <c r="B457" s="4"/>
      <c r="C457" s="4"/>
      <c r="D457" s="4"/>
      <c r="E457" s="4"/>
      <c r="F457" s="4"/>
      <c r="G457" s="4"/>
      <c r="H457" s="4"/>
    </row>
    <row r="458">
      <c r="A458" s="6"/>
      <c r="B458" s="4"/>
      <c r="C458" s="4"/>
      <c r="D458" s="4"/>
      <c r="E458" s="4"/>
      <c r="F458" s="4"/>
      <c r="G458" s="4"/>
      <c r="H458" s="4"/>
    </row>
    <row r="459">
      <c r="A459" s="6"/>
      <c r="B459" s="4"/>
      <c r="C459" s="4"/>
      <c r="D459" s="4"/>
      <c r="E459" s="4"/>
      <c r="F459" s="4"/>
      <c r="G459" s="4"/>
      <c r="H459" s="4"/>
    </row>
    <row r="460">
      <c r="A460" s="6"/>
      <c r="B460" s="4"/>
      <c r="C460" s="4"/>
      <c r="D460" s="4"/>
      <c r="E460" s="4"/>
      <c r="F460" s="4"/>
      <c r="G460" s="4"/>
      <c r="H460" s="4"/>
    </row>
    <row r="461">
      <c r="A461" s="6"/>
      <c r="B461" s="4"/>
      <c r="C461" s="4"/>
      <c r="D461" s="4"/>
      <c r="E461" s="4"/>
      <c r="F461" s="4"/>
      <c r="G461" s="4"/>
      <c r="H461" s="4"/>
    </row>
    <row r="462">
      <c r="A462" s="6"/>
      <c r="B462" s="4"/>
      <c r="C462" s="4"/>
      <c r="D462" s="4"/>
      <c r="E462" s="4"/>
      <c r="F462" s="4"/>
      <c r="G462" s="4"/>
      <c r="H462" s="4"/>
    </row>
    <row r="463">
      <c r="A463" s="6"/>
      <c r="B463" s="4"/>
      <c r="C463" s="4"/>
      <c r="D463" s="4"/>
      <c r="E463" s="4"/>
      <c r="F463" s="4"/>
      <c r="G463" s="4"/>
      <c r="H463" s="4"/>
    </row>
    <row r="464">
      <c r="A464" s="6"/>
      <c r="B464" s="4"/>
      <c r="C464" s="4"/>
      <c r="D464" s="4"/>
      <c r="E464" s="4"/>
      <c r="F464" s="4"/>
      <c r="G464" s="4"/>
      <c r="H464" s="4"/>
    </row>
    <row r="465">
      <c r="A465" s="6"/>
      <c r="B465" s="4"/>
      <c r="C465" s="4"/>
      <c r="D465" s="4"/>
      <c r="E465" s="4"/>
      <c r="F465" s="4"/>
      <c r="G465" s="4"/>
      <c r="H465" s="4"/>
    </row>
    <row r="466">
      <c r="A466" s="6"/>
      <c r="B466" s="4"/>
      <c r="C466" s="4"/>
      <c r="D466" s="4"/>
      <c r="E466" s="4"/>
      <c r="F466" s="4"/>
      <c r="G466" s="4"/>
      <c r="H466" s="4"/>
    </row>
    <row r="467">
      <c r="A467" s="6"/>
      <c r="B467" s="4"/>
      <c r="C467" s="4"/>
      <c r="D467" s="4"/>
      <c r="E467" s="4"/>
      <c r="F467" s="4"/>
      <c r="G467" s="4"/>
      <c r="H467" s="4"/>
    </row>
    <row r="468">
      <c r="A468" s="6"/>
      <c r="B468" s="4"/>
      <c r="C468" s="4"/>
      <c r="D468" s="4"/>
      <c r="E468" s="4"/>
      <c r="F468" s="4"/>
      <c r="G468" s="4"/>
      <c r="H468" s="4"/>
    </row>
    <row r="469">
      <c r="A469" s="6"/>
      <c r="B469" s="4"/>
      <c r="C469" s="4"/>
      <c r="D469" s="4"/>
      <c r="E469" s="4"/>
      <c r="F469" s="4"/>
      <c r="G469" s="4"/>
      <c r="H469" s="4"/>
    </row>
    <row r="470">
      <c r="A470" s="6"/>
      <c r="B470" s="4"/>
      <c r="C470" s="4"/>
      <c r="D470" s="4"/>
      <c r="E470" s="4"/>
      <c r="F470" s="4"/>
      <c r="G470" s="4"/>
      <c r="H470" s="4"/>
    </row>
    <row r="471">
      <c r="A471" s="6"/>
      <c r="B471" s="4"/>
      <c r="C471" s="4"/>
      <c r="D471" s="4"/>
      <c r="E471" s="4"/>
      <c r="F471" s="4"/>
      <c r="G471" s="4"/>
      <c r="H471" s="4"/>
    </row>
    <row r="472">
      <c r="A472" s="6"/>
      <c r="B472" s="4"/>
      <c r="C472" s="4"/>
      <c r="D472" s="4"/>
      <c r="E472" s="4"/>
      <c r="F472" s="4"/>
      <c r="G472" s="4"/>
      <c r="H472" s="4"/>
    </row>
    <row r="473">
      <c r="A473" s="6"/>
      <c r="B473" s="4"/>
      <c r="C473" s="4"/>
      <c r="D473" s="4"/>
      <c r="E473" s="4"/>
      <c r="F473" s="4"/>
      <c r="G473" s="4"/>
      <c r="H473" s="4"/>
    </row>
    <row r="474">
      <c r="A474" s="6"/>
      <c r="B474" s="4"/>
      <c r="C474" s="4"/>
      <c r="D474" s="4"/>
      <c r="E474" s="4"/>
      <c r="F474" s="4"/>
      <c r="G474" s="4"/>
      <c r="H474" s="4"/>
    </row>
    <row r="475">
      <c r="A475" s="6"/>
      <c r="B475" s="4"/>
      <c r="C475" s="4"/>
      <c r="D475" s="4"/>
      <c r="E475" s="4"/>
      <c r="F475" s="4"/>
      <c r="G475" s="4"/>
      <c r="H475" s="4"/>
    </row>
    <row r="476">
      <c r="A476" s="6"/>
      <c r="B476" s="4"/>
      <c r="C476" s="4"/>
      <c r="D476" s="4"/>
      <c r="E476" s="4"/>
      <c r="F476" s="4"/>
      <c r="G476" s="4"/>
      <c r="H476" s="4"/>
    </row>
    <row r="477">
      <c r="A477" s="6"/>
      <c r="B477" s="4"/>
      <c r="C477" s="4"/>
      <c r="D477" s="4"/>
      <c r="E477" s="4"/>
      <c r="F477" s="4"/>
      <c r="G477" s="4"/>
      <c r="H477" s="4"/>
    </row>
    <row r="478">
      <c r="A478" s="6"/>
      <c r="B478" s="4"/>
      <c r="C478" s="4"/>
      <c r="D478" s="4"/>
      <c r="E478" s="4"/>
      <c r="F478" s="4"/>
      <c r="G478" s="4"/>
      <c r="H478" s="4"/>
    </row>
    <row r="479">
      <c r="A479" s="6"/>
      <c r="B479" s="4"/>
      <c r="C479" s="4"/>
      <c r="D479" s="4"/>
      <c r="E479" s="4"/>
      <c r="F479" s="4"/>
      <c r="G479" s="4"/>
      <c r="H479" s="4"/>
    </row>
    <row r="480">
      <c r="A480" s="6"/>
      <c r="B480" s="4"/>
      <c r="C480" s="4"/>
      <c r="D480" s="4"/>
      <c r="E480" s="4"/>
      <c r="F480" s="4"/>
      <c r="G480" s="4"/>
      <c r="H480" s="4"/>
    </row>
    <row r="481">
      <c r="A481" s="6"/>
      <c r="B481" s="4"/>
      <c r="C481" s="4"/>
      <c r="D481" s="4"/>
      <c r="E481" s="4"/>
      <c r="F481" s="4"/>
      <c r="G481" s="4"/>
      <c r="H481" s="4"/>
    </row>
    <row r="482">
      <c r="A482" s="6"/>
      <c r="B482" s="4"/>
      <c r="C482" s="4"/>
      <c r="D482" s="4"/>
      <c r="E482" s="4"/>
      <c r="F482" s="4"/>
      <c r="G482" s="4"/>
      <c r="H482" s="4"/>
    </row>
    <row r="483">
      <c r="A483" s="6"/>
      <c r="B483" s="4"/>
      <c r="C483" s="4"/>
      <c r="D483" s="4"/>
      <c r="E483" s="4"/>
      <c r="F483" s="4"/>
      <c r="G483" s="4"/>
      <c r="H483" s="4"/>
    </row>
    <row r="484">
      <c r="A484" s="6"/>
      <c r="B484" s="4"/>
      <c r="C484" s="4"/>
      <c r="D484" s="4"/>
      <c r="E484" s="4"/>
      <c r="F484" s="4"/>
      <c r="G484" s="4"/>
      <c r="H484" s="4"/>
    </row>
    <row r="485">
      <c r="A485" s="6"/>
      <c r="B485" s="4"/>
      <c r="C485" s="4"/>
      <c r="D485" s="4"/>
      <c r="E485" s="4"/>
      <c r="F485" s="4"/>
      <c r="G485" s="4"/>
      <c r="H485" s="4"/>
    </row>
    <row r="486">
      <c r="A486" s="6"/>
      <c r="B486" s="4"/>
      <c r="C486" s="4"/>
      <c r="D486" s="4"/>
      <c r="E486" s="4"/>
      <c r="F486" s="4"/>
      <c r="G486" s="4"/>
      <c r="H486" s="4"/>
    </row>
    <row r="487">
      <c r="A487" s="6"/>
      <c r="B487" s="4"/>
      <c r="C487" s="4"/>
      <c r="D487" s="4"/>
      <c r="E487" s="4"/>
      <c r="F487" s="4"/>
      <c r="G487" s="4"/>
      <c r="H487" s="4"/>
    </row>
    <row r="488">
      <c r="A488" s="6"/>
      <c r="B488" s="4"/>
      <c r="C488" s="4"/>
      <c r="D488" s="4"/>
      <c r="E488" s="4"/>
      <c r="F488" s="4"/>
      <c r="G488" s="4"/>
      <c r="H488" s="4"/>
    </row>
    <row r="489">
      <c r="A489" s="6"/>
      <c r="B489" s="4"/>
      <c r="C489" s="4"/>
      <c r="D489" s="4"/>
      <c r="E489" s="4"/>
      <c r="F489" s="4"/>
      <c r="G489" s="4"/>
      <c r="H489" s="4"/>
    </row>
    <row r="490">
      <c r="A490" s="6"/>
      <c r="B490" s="4"/>
      <c r="C490" s="4"/>
      <c r="D490" s="4"/>
      <c r="E490" s="4"/>
      <c r="F490" s="4"/>
      <c r="G490" s="4"/>
      <c r="H490" s="4"/>
    </row>
    <row r="491">
      <c r="A491" s="6"/>
      <c r="B491" s="4"/>
      <c r="C491" s="4"/>
      <c r="D491" s="4"/>
      <c r="E491" s="4"/>
      <c r="F491" s="4"/>
      <c r="G491" s="4"/>
      <c r="H491" s="4"/>
    </row>
    <row r="492">
      <c r="A492" s="6"/>
      <c r="B492" s="4"/>
      <c r="C492" s="4"/>
      <c r="D492" s="4"/>
      <c r="E492" s="4"/>
      <c r="F492" s="4"/>
      <c r="G492" s="4"/>
      <c r="H492" s="4"/>
    </row>
    <row r="493">
      <c r="A493" s="6"/>
      <c r="B493" s="4"/>
      <c r="C493" s="4"/>
      <c r="D493" s="4"/>
      <c r="E493" s="4"/>
      <c r="F493" s="4"/>
      <c r="G493" s="4"/>
      <c r="H493" s="4"/>
    </row>
    <row r="494">
      <c r="A494" s="6"/>
      <c r="B494" s="4"/>
      <c r="C494" s="4"/>
      <c r="D494" s="4"/>
      <c r="E494" s="4"/>
      <c r="F494" s="4"/>
      <c r="G494" s="4"/>
      <c r="H494" s="4"/>
    </row>
    <row r="495">
      <c r="A495" s="6"/>
      <c r="B495" s="4"/>
      <c r="C495" s="4"/>
      <c r="D495" s="4"/>
      <c r="E495" s="4"/>
      <c r="F495" s="4"/>
      <c r="G495" s="4"/>
      <c r="H495" s="4"/>
    </row>
    <row r="496">
      <c r="A496" s="6"/>
      <c r="B496" s="4"/>
      <c r="C496" s="4"/>
      <c r="D496" s="4"/>
      <c r="E496" s="4"/>
      <c r="F496" s="4"/>
      <c r="G496" s="4"/>
      <c r="H496" s="4"/>
    </row>
    <row r="497">
      <c r="A497" s="6"/>
      <c r="B497" s="4"/>
      <c r="C497" s="4"/>
      <c r="D497" s="4"/>
      <c r="E497" s="4"/>
      <c r="F497" s="4"/>
      <c r="G497" s="4"/>
      <c r="H497" s="4"/>
    </row>
    <row r="498">
      <c r="A498" s="6"/>
      <c r="B498" s="4"/>
      <c r="C498" s="4"/>
      <c r="D498" s="4"/>
      <c r="E498" s="4"/>
      <c r="F498" s="4"/>
      <c r="G498" s="4"/>
      <c r="H498" s="4"/>
    </row>
    <row r="499">
      <c r="A499" s="6"/>
      <c r="B499" s="4"/>
      <c r="C499" s="4"/>
      <c r="D499" s="4"/>
      <c r="E499" s="4"/>
      <c r="F499" s="4"/>
      <c r="G499" s="4"/>
      <c r="H499" s="4"/>
    </row>
    <row r="500">
      <c r="A500" s="6"/>
      <c r="B500" s="4"/>
      <c r="C500" s="4"/>
      <c r="D500" s="4"/>
      <c r="E500" s="4"/>
      <c r="F500" s="4"/>
      <c r="G500" s="4"/>
      <c r="H500" s="4"/>
    </row>
    <row r="501">
      <c r="A501" s="6"/>
      <c r="B501" s="4"/>
      <c r="C501" s="4"/>
      <c r="D501" s="4"/>
      <c r="E501" s="4"/>
      <c r="F501" s="4"/>
      <c r="G501" s="4"/>
      <c r="H501" s="4"/>
    </row>
    <row r="502">
      <c r="A502" s="6"/>
      <c r="B502" s="4"/>
      <c r="C502" s="4"/>
      <c r="D502" s="4"/>
      <c r="E502" s="4"/>
      <c r="F502" s="4"/>
      <c r="G502" s="4"/>
      <c r="H502" s="4"/>
    </row>
    <row r="503">
      <c r="A503" s="6"/>
      <c r="B503" s="4"/>
      <c r="C503" s="4"/>
      <c r="D503" s="4"/>
      <c r="E503" s="4"/>
      <c r="F503" s="4"/>
      <c r="G503" s="4"/>
      <c r="H503" s="4"/>
    </row>
    <row r="504">
      <c r="A504" s="6"/>
      <c r="B504" s="4"/>
      <c r="C504" s="4"/>
      <c r="D504" s="4"/>
      <c r="E504" s="4"/>
      <c r="F504" s="4"/>
      <c r="G504" s="4"/>
      <c r="H504" s="4"/>
    </row>
    <row r="505">
      <c r="A505" s="6"/>
      <c r="B505" s="4"/>
      <c r="C505" s="4"/>
      <c r="D505" s="4"/>
      <c r="E505" s="4"/>
      <c r="F505" s="4"/>
      <c r="G505" s="4"/>
      <c r="H505" s="4"/>
    </row>
    <row r="506">
      <c r="A506" s="6"/>
      <c r="B506" s="4"/>
      <c r="C506" s="4"/>
      <c r="D506" s="4"/>
      <c r="E506" s="4"/>
      <c r="F506" s="4"/>
      <c r="G506" s="4"/>
      <c r="H506" s="4"/>
    </row>
    <row r="507">
      <c r="A507" s="6"/>
      <c r="B507" s="4"/>
      <c r="C507" s="4"/>
      <c r="D507" s="4"/>
      <c r="E507" s="4"/>
      <c r="F507" s="4"/>
      <c r="G507" s="4"/>
      <c r="H507" s="4"/>
    </row>
    <row r="508">
      <c r="A508" s="6"/>
      <c r="B508" s="4"/>
      <c r="C508" s="4"/>
      <c r="D508" s="4"/>
      <c r="E508" s="4"/>
      <c r="F508" s="4"/>
      <c r="G508" s="4"/>
      <c r="H508" s="4"/>
    </row>
    <row r="509">
      <c r="A509" s="6"/>
      <c r="B509" s="4"/>
      <c r="C509" s="4"/>
      <c r="D509" s="4"/>
      <c r="E509" s="4"/>
      <c r="F509" s="4"/>
      <c r="G509" s="4"/>
      <c r="H509" s="4"/>
    </row>
    <row r="510">
      <c r="A510" s="6"/>
      <c r="B510" s="4"/>
      <c r="C510" s="4"/>
      <c r="D510" s="4"/>
      <c r="E510" s="4"/>
      <c r="F510" s="4"/>
      <c r="G510" s="4"/>
      <c r="H510" s="4"/>
    </row>
    <row r="511">
      <c r="A511" s="6"/>
      <c r="B511" s="4"/>
      <c r="C511" s="4"/>
      <c r="D511" s="4"/>
      <c r="E511" s="4"/>
      <c r="F511" s="4"/>
      <c r="G511" s="4"/>
      <c r="H511" s="4"/>
    </row>
    <row r="512">
      <c r="A512" s="6"/>
      <c r="B512" s="4"/>
      <c r="C512" s="4"/>
      <c r="D512" s="4"/>
      <c r="E512" s="4"/>
      <c r="F512" s="4"/>
      <c r="G512" s="4"/>
      <c r="H512" s="4"/>
    </row>
    <row r="513">
      <c r="A513" s="6"/>
      <c r="B513" s="4"/>
      <c r="C513" s="4"/>
      <c r="D513" s="4"/>
      <c r="E513" s="4"/>
      <c r="F513" s="4"/>
      <c r="G513" s="4"/>
      <c r="H513" s="4"/>
    </row>
    <row r="514">
      <c r="A514" s="6"/>
      <c r="B514" s="4"/>
      <c r="C514" s="4"/>
      <c r="D514" s="4"/>
      <c r="E514" s="4"/>
      <c r="F514" s="4"/>
      <c r="G514" s="4"/>
      <c r="H514" s="4"/>
    </row>
    <row r="515">
      <c r="A515" s="6"/>
      <c r="B515" s="4"/>
      <c r="C515" s="4"/>
      <c r="D515" s="4"/>
      <c r="E515" s="4"/>
      <c r="F515" s="4"/>
      <c r="G515" s="4"/>
      <c r="H515" s="4"/>
    </row>
    <row r="516">
      <c r="A516" s="6"/>
      <c r="B516" s="4"/>
      <c r="C516" s="4"/>
      <c r="D516" s="4"/>
      <c r="E516" s="4"/>
      <c r="F516" s="4"/>
      <c r="G516" s="4"/>
      <c r="H516" s="4"/>
    </row>
    <row r="517">
      <c r="A517" s="6"/>
      <c r="B517" s="4"/>
      <c r="C517" s="4"/>
      <c r="D517" s="4"/>
      <c r="E517" s="4"/>
      <c r="F517" s="4"/>
      <c r="G517" s="4"/>
      <c r="H517" s="4"/>
    </row>
    <row r="518">
      <c r="A518" s="6"/>
      <c r="B518" s="4"/>
      <c r="C518" s="4"/>
      <c r="D518" s="4"/>
      <c r="E518" s="4"/>
      <c r="F518" s="4"/>
      <c r="G518" s="4"/>
      <c r="H518" s="4"/>
    </row>
    <row r="519">
      <c r="A519" s="6"/>
      <c r="B519" s="4"/>
      <c r="C519" s="4"/>
      <c r="D519" s="4"/>
      <c r="E519" s="4"/>
      <c r="F519" s="4"/>
      <c r="G519" s="4"/>
      <c r="H519" s="4"/>
    </row>
    <row r="520">
      <c r="A520" s="6"/>
      <c r="B520" s="4"/>
      <c r="C520" s="4"/>
      <c r="D520" s="4"/>
      <c r="E520" s="4"/>
      <c r="F520" s="4"/>
      <c r="G520" s="4"/>
      <c r="H520" s="4"/>
    </row>
    <row r="521">
      <c r="A521" s="6"/>
      <c r="B521" s="4"/>
      <c r="C521" s="4"/>
      <c r="D521" s="4"/>
      <c r="E521" s="4"/>
      <c r="F521" s="4"/>
      <c r="G521" s="4"/>
      <c r="H521" s="4"/>
    </row>
    <row r="522">
      <c r="A522" s="6"/>
      <c r="B522" s="4"/>
      <c r="C522" s="4"/>
      <c r="D522" s="4"/>
      <c r="E522" s="4"/>
      <c r="F522" s="4"/>
      <c r="G522" s="4"/>
      <c r="H522" s="4"/>
    </row>
    <row r="523">
      <c r="A523" s="6"/>
      <c r="B523" s="4"/>
      <c r="C523" s="4"/>
      <c r="D523" s="4"/>
      <c r="E523" s="4"/>
      <c r="F523" s="4"/>
      <c r="G523" s="4"/>
      <c r="H523" s="4"/>
    </row>
    <row r="524">
      <c r="A524" s="6"/>
      <c r="B524" s="4"/>
      <c r="C524" s="4"/>
      <c r="D524" s="4"/>
      <c r="E524" s="4"/>
      <c r="F524" s="4"/>
      <c r="G524" s="4"/>
      <c r="H524" s="4"/>
    </row>
    <row r="525">
      <c r="A525" s="6"/>
      <c r="B525" s="4"/>
      <c r="C525" s="4"/>
      <c r="D525" s="4"/>
      <c r="E525" s="4"/>
      <c r="F525" s="4"/>
      <c r="G525" s="4"/>
      <c r="H525" s="4"/>
    </row>
    <row r="526">
      <c r="A526" s="6"/>
      <c r="B526" s="4"/>
      <c r="C526" s="4"/>
      <c r="D526" s="4"/>
      <c r="E526" s="4"/>
      <c r="F526" s="4"/>
      <c r="G526" s="4"/>
      <c r="H526" s="4"/>
    </row>
    <row r="527">
      <c r="A527" s="6"/>
      <c r="B527" s="4"/>
      <c r="C527" s="4"/>
      <c r="D527" s="4"/>
      <c r="E527" s="4"/>
      <c r="F527" s="4"/>
      <c r="G527" s="4"/>
      <c r="H527" s="4"/>
    </row>
    <row r="528">
      <c r="A528" s="6"/>
      <c r="B528" s="4"/>
      <c r="C528" s="4"/>
      <c r="D528" s="4"/>
      <c r="E528" s="4"/>
      <c r="F528" s="4"/>
      <c r="G528" s="4"/>
      <c r="H528" s="4"/>
    </row>
    <row r="529">
      <c r="A529" s="6"/>
      <c r="B529" s="4"/>
      <c r="C529" s="4"/>
      <c r="D529" s="4"/>
      <c r="E529" s="4"/>
      <c r="F529" s="4"/>
      <c r="G529" s="4"/>
      <c r="H529" s="4"/>
    </row>
    <row r="530">
      <c r="A530" s="6"/>
      <c r="B530" s="4"/>
      <c r="C530" s="4"/>
      <c r="D530" s="4"/>
      <c r="E530" s="4"/>
      <c r="F530" s="4"/>
      <c r="G530" s="4"/>
      <c r="H530" s="4"/>
    </row>
    <row r="531">
      <c r="A531" s="6"/>
      <c r="B531" s="4"/>
      <c r="C531" s="4"/>
      <c r="D531" s="4"/>
      <c r="E531" s="4"/>
      <c r="F531" s="4"/>
      <c r="G531" s="4"/>
      <c r="H531" s="4"/>
    </row>
    <row r="532">
      <c r="A532" s="6"/>
      <c r="B532" s="4"/>
      <c r="C532" s="4"/>
      <c r="D532" s="4"/>
      <c r="E532" s="4"/>
      <c r="F532" s="4"/>
      <c r="G532" s="4"/>
      <c r="H532" s="4"/>
    </row>
    <row r="533">
      <c r="A533" s="6"/>
      <c r="B533" s="4"/>
      <c r="C533" s="4"/>
      <c r="D533" s="4"/>
      <c r="E533" s="4"/>
      <c r="F533" s="4"/>
      <c r="G533" s="4"/>
      <c r="H533" s="4"/>
    </row>
    <row r="534">
      <c r="A534" s="6"/>
      <c r="B534" s="4"/>
      <c r="C534" s="4"/>
      <c r="D534" s="4"/>
      <c r="E534" s="4"/>
      <c r="F534" s="4"/>
      <c r="G534" s="4"/>
      <c r="H534" s="4"/>
    </row>
    <row r="535">
      <c r="A535" s="6"/>
      <c r="B535" s="4"/>
      <c r="C535" s="4"/>
      <c r="D535" s="4"/>
      <c r="E535" s="4"/>
      <c r="F535" s="4"/>
      <c r="G535" s="4"/>
      <c r="H535" s="4"/>
    </row>
    <row r="536">
      <c r="A536" s="6"/>
      <c r="B536" s="4"/>
      <c r="C536" s="4"/>
      <c r="D536" s="4"/>
      <c r="E536" s="4"/>
      <c r="F536" s="4"/>
      <c r="G536" s="4"/>
      <c r="H536" s="4"/>
    </row>
    <row r="537">
      <c r="A537" s="6"/>
      <c r="B537" s="4"/>
      <c r="C537" s="4"/>
      <c r="D537" s="4"/>
      <c r="E537" s="4"/>
      <c r="F537" s="4"/>
      <c r="G537" s="4"/>
      <c r="H537" s="4"/>
    </row>
    <row r="538">
      <c r="A538" s="6"/>
      <c r="B538" s="4"/>
      <c r="C538" s="4"/>
      <c r="D538" s="4"/>
      <c r="E538" s="4"/>
      <c r="F538" s="4"/>
      <c r="G538" s="4"/>
      <c r="H538" s="4"/>
    </row>
    <row r="539">
      <c r="A539" s="6"/>
      <c r="B539" s="4"/>
      <c r="C539" s="4"/>
      <c r="D539" s="4"/>
      <c r="E539" s="4"/>
      <c r="F539" s="4"/>
      <c r="G539" s="4"/>
      <c r="H539" s="4"/>
    </row>
    <row r="540">
      <c r="A540" s="6"/>
      <c r="B540" s="4"/>
      <c r="C540" s="4"/>
      <c r="D540" s="4"/>
      <c r="E540" s="4"/>
      <c r="F540" s="4"/>
      <c r="G540" s="4"/>
      <c r="H540" s="4"/>
    </row>
    <row r="541">
      <c r="A541" s="6"/>
      <c r="B541" s="4"/>
      <c r="C541" s="4"/>
      <c r="D541" s="4"/>
      <c r="E541" s="4"/>
      <c r="F541" s="4"/>
      <c r="G541" s="4"/>
      <c r="H541" s="4"/>
    </row>
    <row r="542">
      <c r="A542" s="6"/>
      <c r="B542" s="4"/>
      <c r="C542" s="4"/>
      <c r="D542" s="4"/>
      <c r="E542" s="4"/>
      <c r="F542" s="4"/>
      <c r="G542" s="4"/>
      <c r="H542" s="4"/>
    </row>
    <row r="543">
      <c r="A543" s="6"/>
      <c r="B543" s="4"/>
      <c r="C543" s="4"/>
      <c r="D543" s="4"/>
      <c r="E543" s="4"/>
      <c r="F543" s="4"/>
      <c r="G543" s="4"/>
      <c r="H543" s="4"/>
    </row>
    <row r="544">
      <c r="A544" s="6"/>
      <c r="B544" s="4"/>
      <c r="C544" s="4"/>
      <c r="D544" s="4"/>
      <c r="E544" s="4"/>
      <c r="F544" s="4"/>
      <c r="G544" s="4"/>
      <c r="H544" s="4"/>
    </row>
    <row r="545">
      <c r="A545" s="6"/>
      <c r="B545" s="4"/>
      <c r="C545" s="4"/>
      <c r="D545" s="4"/>
      <c r="E545" s="4"/>
      <c r="F545" s="4"/>
      <c r="G545" s="4"/>
      <c r="H545" s="4"/>
    </row>
    <row r="546">
      <c r="A546" s="6"/>
      <c r="B546" s="4"/>
      <c r="C546" s="4"/>
      <c r="D546" s="4"/>
      <c r="E546" s="4"/>
      <c r="F546" s="4"/>
      <c r="G546" s="4"/>
      <c r="H546" s="4"/>
    </row>
    <row r="547">
      <c r="A547" s="6"/>
      <c r="B547" s="4"/>
      <c r="C547" s="4"/>
      <c r="D547" s="4"/>
      <c r="E547" s="4"/>
      <c r="F547" s="4"/>
      <c r="G547" s="4"/>
      <c r="H547" s="4"/>
    </row>
    <row r="548">
      <c r="A548" s="6"/>
      <c r="B548" s="4"/>
      <c r="C548" s="4"/>
      <c r="D548" s="4"/>
      <c r="E548" s="4"/>
      <c r="F548" s="4"/>
      <c r="G548" s="4"/>
      <c r="H548" s="4"/>
    </row>
    <row r="549">
      <c r="A549" s="6"/>
      <c r="B549" s="4"/>
      <c r="C549" s="4"/>
      <c r="D549" s="4"/>
      <c r="E549" s="4"/>
      <c r="F549" s="4"/>
      <c r="G549" s="4"/>
      <c r="H549" s="4"/>
    </row>
    <row r="550">
      <c r="A550" s="6"/>
      <c r="B550" s="4"/>
      <c r="C550" s="4"/>
      <c r="D550" s="4"/>
      <c r="E550" s="4"/>
      <c r="F550" s="4"/>
      <c r="G550" s="4"/>
      <c r="H550" s="4"/>
    </row>
    <row r="551">
      <c r="A551" s="6"/>
      <c r="B551" s="4"/>
      <c r="C551" s="4"/>
      <c r="D551" s="4"/>
      <c r="E551" s="4"/>
      <c r="F551" s="4"/>
      <c r="G551" s="4"/>
      <c r="H551" s="4"/>
    </row>
    <row r="552">
      <c r="A552" s="6"/>
      <c r="B552" s="4"/>
      <c r="C552" s="4"/>
      <c r="D552" s="4"/>
      <c r="E552" s="4"/>
      <c r="F552" s="4"/>
      <c r="G552" s="4"/>
      <c r="H552" s="4"/>
    </row>
    <row r="553">
      <c r="A553" s="6"/>
      <c r="B553" s="4"/>
      <c r="C553" s="4"/>
      <c r="D553" s="4"/>
      <c r="E553" s="4"/>
      <c r="F553" s="4"/>
      <c r="G553" s="4"/>
      <c r="H553" s="4"/>
    </row>
    <row r="554">
      <c r="A554" s="6"/>
      <c r="B554" s="4"/>
      <c r="C554" s="4"/>
      <c r="D554" s="4"/>
      <c r="E554" s="4"/>
      <c r="F554" s="4"/>
      <c r="G554" s="4"/>
      <c r="H554" s="4"/>
    </row>
    <row r="555">
      <c r="A555" s="6"/>
      <c r="B555" s="4"/>
      <c r="C555" s="4"/>
      <c r="D555" s="4"/>
      <c r="E555" s="4"/>
      <c r="F555" s="4"/>
      <c r="G555" s="4"/>
      <c r="H555" s="4"/>
    </row>
    <row r="556">
      <c r="A556" s="6"/>
      <c r="B556" s="4"/>
      <c r="C556" s="4"/>
      <c r="D556" s="4"/>
      <c r="E556" s="4"/>
      <c r="F556" s="4"/>
      <c r="G556" s="4"/>
      <c r="H556" s="4"/>
    </row>
    <row r="557">
      <c r="A557" s="6"/>
      <c r="B557" s="4"/>
      <c r="C557" s="4"/>
      <c r="D557" s="4"/>
      <c r="E557" s="4"/>
      <c r="F557" s="4"/>
      <c r="G557" s="4"/>
      <c r="H557" s="4"/>
    </row>
    <row r="558">
      <c r="A558" s="6"/>
      <c r="B558" s="4"/>
      <c r="C558" s="4"/>
      <c r="D558" s="4"/>
      <c r="E558" s="4"/>
      <c r="F558" s="4"/>
      <c r="G558" s="4"/>
      <c r="H558" s="4"/>
    </row>
    <row r="559">
      <c r="A559" s="6"/>
      <c r="B559" s="4"/>
      <c r="C559" s="4"/>
      <c r="D559" s="4"/>
      <c r="E559" s="4"/>
      <c r="F559" s="4"/>
      <c r="G559" s="4"/>
      <c r="H559" s="4"/>
    </row>
    <row r="560">
      <c r="A560" s="6"/>
      <c r="B560" s="4"/>
      <c r="C560" s="4"/>
      <c r="D560" s="4"/>
      <c r="E560" s="4"/>
      <c r="F560" s="4"/>
      <c r="G560" s="4"/>
      <c r="H560" s="4"/>
    </row>
    <row r="561">
      <c r="A561" s="6"/>
      <c r="B561" s="4"/>
      <c r="C561" s="4"/>
      <c r="D561" s="4"/>
      <c r="E561" s="4"/>
      <c r="F561" s="4"/>
      <c r="G561" s="4"/>
      <c r="H561" s="4"/>
    </row>
    <row r="562">
      <c r="A562" s="6"/>
      <c r="B562" s="4"/>
      <c r="C562" s="4"/>
      <c r="D562" s="4"/>
      <c r="E562" s="4"/>
      <c r="F562" s="4"/>
      <c r="G562" s="4"/>
      <c r="H562" s="4"/>
    </row>
    <row r="563">
      <c r="A563" s="6"/>
      <c r="B563" s="4"/>
      <c r="C563" s="4"/>
      <c r="D563" s="4"/>
      <c r="E563" s="4"/>
      <c r="F563" s="4"/>
      <c r="G563" s="4"/>
      <c r="H563" s="4"/>
    </row>
    <row r="564">
      <c r="A564" s="6"/>
      <c r="B564" s="4"/>
      <c r="C564" s="4"/>
      <c r="D564" s="4"/>
      <c r="E564" s="4"/>
      <c r="F564" s="4"/>
      <c r="G564" s="4"/>
      <c r="H564" s="4"/>
    </row>
    <row r="565">
      <c r="A565" s="6"/>
      <c r="B565" s="4"/>
      <c r="C565" s="4"/>
      <c r="D565" s="4"/>
      <c r="E565" s="4"/>
      <c r="F565" s="4"/>
      <c r="G565" s="4"/>
      <c r="H565" s="4"/>
    </row>
    <row r="566">
      <c r="A566" s="6"/>
      <c r="B566" s="4"/>
      <c r="C566" s="4"/>
      <c r="D566" s="4"/>
      <c r="E566" s="4"/>
      <c r="F566" s="4"/>
      <c r="G566" s="4"/>
      <c r="H566" s="4"/>
    </row>
    <row r="567">
      <c r="A567" s="6"/>
      <c r="B567" s="4"/>
      <c r="C567" s="4"/>
      <c r="D567" s="4"/>
      <c r="E567" s="4"/>
      <c r="F567" s="4"/>
      <c r="G567" s="4"/>
      <c r="H567" s="4"/>
    </row>
    <row r="568">
      <c r="A568" s="6"/>
      <c r="B568" s="4"/>
      <c r="C568" s="4"/>
      <c r="D568" s="4"/>
      <c r="E568" s="4"/>
      <c r="F568" s="4"/>
      <c r="G568" s="4"/>
      <c r="H568" s="4"/>
    </row>
    <row r="569">
      <c r="A569" s="6"/>
      <c r="B569" s="4"/>
      <c r="C569" s="4"/>
      <c r="D569" s="4"/>
      <c r="E569" s="4"/>
      <c r="F569" s="4"/>
      <c r="G569" s="4"/>
      <c r="H569" s="4"/>
    </row>
    <row r="570">
      <c r="A570" s="6"/>
      <c r="B570" s="4"/>
      <c r="C570" s="4"/>
      <c r="D570" s="4"/>
      <c r="E570" s="4"/>
      <c r="F570" s="4"/>
      <c r="G570" s="4"/>
      <c r="H570" s="4"/>
    </row>
    <row r="571">
      <c r="A571" s="6"/>
      <c r="B571" s="4"/>
      <c r="C571" s="4"/>
      <c r="D571" s="4"/>
      <c r="E571" s="4"/>
      <c r="F571" s="4"/>
      <c r="G571" s="4"/>
      <c r="H571" s="4"/>
    </row>
    <row r="572">
      <c r="A572" s="6"/>
      <c r="B572" s="4"/>
      <c r="C572" s="4"/>
      <c r="D572" s="4"/>
      <c r="E572" s="4"/>
      <c r="F572" s="4"/>
      <c r="G572" s="4"/>
      <c r="H572" s="4"/>
    </row>
    <row r="573">
      <c r="A573" s="6"/>
      <c r="B573" s="4"/>
      <c r="C573" s="4"/>
      <c r="D573" s="4"/>
      <c r="E573" s="4"/>
      <c r="F573" s="4"/>
      <c r="G573" s="4"/>
      <c r="H573" s="4"/>
    </row>
    <row r="574">
      <c r="A574" s="6"/>
      <c r="B574" s="4"/>
      <c r="C574" s="4"/>
      <c r="D574" s="4"/>
      <c r="E574" s="4"/>
      <c r="F574" s="4"/>
      <c r="G574" s="4"/>
      <c r="H574" s="4"/>
    </row>
    <row r="575">
      <c r="A575" s="6"/>
      <c r="B575" s="4"/>
      <c r="C575" s="4"/>
      <c r="D575" s="4"/>
      <c r="E575" s="4"/>
      <c r="F575" s="4"/>
      <c r="G575" s="4"/>
      <c r="H575" s="4"/>
    </row>
    <row r="576">
      <c r="A576" s="6"/>
      <c r="B576" s="4"/>
      <c r="C576" s="4"/>
      <c r="D576" s="4"/>
      <c r="E576" s="4"/>
      <c r="F576" s="4"/>
      <c r="G576" s="4"/>
      <c r="H576" s="4"/>
    </row>
    <row r="577">
      <c r="A577" s="6"/>
      <c r="B577" s="4"/>
      <c r="C577" s="4"/>
      <c r="D577" s="4"/>
      <c r="E577" s="4"/>
      <c r="F577" s="4"/>
      <c r="G577" s="4"/>
      <c r="H577" s="4"/>
    </row>
    <row r="578">
      <c r="A578" s="6"/>
      <c r="B578" s="4"/>
      <c r="C578" s="4"/>
      <c r="D578" s="4"/>
      <c r="E578" s="4"/>
      <c r="F578" s="4"/>
      <c r="G578" s="4"/>
      <c r="H578" s="4"/>
    </row>
    <row r="579">
      <c r="A579" s="6"/>
      <c r="B579" s="4"/>
      <c r="C579" s="4"/>
      <c r="D579" s="4"/>
      <c r="E579" s="4"/>
      <c r="F579" s="4"/>
      <c r="G579" s="4"/>
      <c r="H579" s="4"/>
    </row>
    <row r="580">
      <c r="A580" s="6"/>
      <c r="B580" s="4"/>
      <c r="C580" s="4"/>
      <c r="D580" s="4"/>
      <c r="E580" s="4"/>
      <c r="F580" s="4"/>
      <c r="G580" s="4"/>
      <c r="H580" s="4"/>
    </row>
    <row r="581">
      <c r="A581" s="6"/>
      <c r="B581" s="4"/>
      <c r="C581" s="4"/>
      <c r="D581" s="4"/>
      <c r="E581" s="4"/>
      <c r="F581" s="4"/>
      <c r="G581" s="4"/>
      <c r="H581" s="4"/>
    </row>
    <row r="582">
      <c r="A582" s="6"/>
      <c r="B582" s="4"/>
      <c r="C582" s="4"/>
      <c r="D582" s="4"/>
      <c r="E582" s="4"/>
      <c r="F582" s="4"/>
      <c r="G582" s="4"/>
      <c r="H582" s="4"/>
    </row>
    <row r="583">
      <c r="A583" s="6"/>
      <c r="B583" s="4"/>
      <c r="C583" s="4"/>
      <c r="D583" s="4"/>
      <c r="E583" s="4"/>
      <c r="F583" s="4"/>
      <c r="G583" s="4"/>
      <c r="H583" s="4"/>
    </row>
    <row r="584">
      <c r="A584" s="6"/>
      <c r="B584" s="4"/>
      <c r="C584" s="4"/>
      <c r="D584" s="4"/>
      <c r="E584" s="4"/>
      <c r="F584" s="4"/>
      <c r="G584" s="4"/>
      <c r="H584" s="4"/>
    </row>
    <row r="585">
      <c r="A585" s="6"/>
      <c r="B585" s="4"/>
      <c r="C585" s="4"/>
      <c r="D585" s="4"/>
      <c r="E585" s="4"/>
      <c r="F585" s="4"/>
      <c r="G585" s="4"/>
      <c r="H585" s="4"/>
    </row>
    <row r="586">
      <c r="A586" s="6"/>
      <c r="B586" s="4"/>
      <c r="C586" s="4"/>
      <c r="D586" s="4"/>
      <c r="E586" s="4"/>
      <c r="F586" s="4"/>
      <c r="G586" s="4"/>
      <c r="H586" s="4"/>
    </row>
    <row r="587">
      <c r="A587" s="6"/>
      <c r="B587" s="4"/>
      <c r="C587" s="4"/>
      <c r="D587" s="4"/>
      <c r="E587" s="4"/>
      <c r="F587" s="4"/>
      <c r="G587" s="4"/>
      <c r="H587" s="4"/>
    </row>
    <row r="588">
      <c r="A588" s="6"/>
      <c r="B588" s="4"/>
      <c r="C588" s="4"/>
      <c r="D588" s="4"/>
      <c r="E588" s="4"/>
      <c r="F588" s="4"/>
      <c r="G588" s="4"/>
      <c r="H588" s="4"/>
    </row>
    <row r="589">
      <c r="A589" s="6"/>
      <c r="B589" s="4"/>
      <c r="C589" s="4"/>
      <c r="D589" s="4"/>
      <c r="E589" s="4"/>
      <c r="F589" s="4"/>
      <c r="G589" s="4"/>
      <c r="H589" s="4"/>
    </row>
    <row r="590">
      <c r="A590" s="6"/>
      <c r="B590" s="4"/>
      <c r="C590" s="4"/>
      <c r="D590" s="4"/>
      <c r="E590" s="4"/>
      <c r="F590" s="4"/>
      <c r="G590" s="4"/>
      <c r="H590" s="4"/>
    </row>
    <row r="591">
      <c r="A591" s="6"/>
      <c r="B591" s="4"/>
      <c r="C591" s="4"/>
      <c r="D591" s="4"/>
      <c r="E591" s="4"/>
      <c r="F591" s="4"/>
      <c r="G591" s="4"/>
      <c r="H591" s="4"/>
    </row>
    <row r="592">
      <c r="A592" s="6"/>
      <c r="B592" s="4"/>
      <c r="C592" s="4"/>
      <c r="D592" s="4"/>
      <c r="E592" s="4"/>
      <c r="F592" s="4"/>
      <c r="G592" s="4"/>
      <c r="H592" s="4"/>
    </row>
    <row r="593">
      <c r="A593" s="6"/>
      <c r="B593" s="4"/>
      <c r="C593" s="4"/>
      <c r="D593" s="4"/>
      <c r="E593" s="4"/>
      <c r="F593" s="4"/>
      <c r="G593" s="4"/>
      <c r="H593" s="4"/>
    </row>
    <row r="594">
      <c r="A594" s="6"/>
      <c r="B594" s="4"/>
      <c r="C594" s="4"/>
      <c r="D594" s="4"/>
      <c r="E594" s="4"/>
      <c r="F594" s="4"/>
      <c r="G594" s="4"/>
      <c r="H594" s="4"/>
    </row>
    <row r="595">
      <c r="A595" s="6"/>
      <c r="B595" s="4"/>
      <c r="C595" s="4"/>
      <c r="D595" s="4"/>
      <c r="E595" s="4"/>
      <c r="F595" s="4"/>
      <c r="G595" s="4"/>
      <c r="H595" s="4"/>
    </row>
    <row r="596">
      <c r="A596" s="6"/>
      <c r="B596" s="4"/>
      <c r="C596" s="4"/>
      <c r="D596" s="4"/>
      <c r="E596" s="4"/>
      <c r="F596" s="4"/>
      <c r="G596" s="4"/>
      <c r="H596" s="4"/>
    </row>
    <row r="597">
      <c r="A597" s="6"/>
      <c r="B597" s="4"/>
      <c r="C597" s="4"/>
      <c r="D597" s="4"/>
      <c r="E597" s="4"/>
      <c r="F597" s="4"/>
      <c r="G597" s="4"/>
      <c r="H597" s="4"/>
    </row>
    <row r="598">
      <c r="A598" s="6"/>
      <c r="B598" s="4"/>
      <c r="C598" s="4"/>
      <c r="D598" s="4"/>
      <c r="E598" s="4"/>
      <c r="F598" s="4"/>
      <c r="G598" s="4"/>
      <c r="H598" s="4"/>
    </row>
    <row r="599">
      <c r="A599" s="6"/>
      <c r="B599" s="4"/>
      <c r="C599" s="4"/>
      <c r="D599" s="4"/>
      <c r="E599" s="4"/>
      <c r="F599" s="4"/>
      <c r="G599" s="4"/>
      <c r="H599" s="4"/>
    </row>
    <row r="600">
      <c r="A600" s="6"/>
      <c r="B600" s="4"/>
      <c r="C600" s="4"/>
      <c r="D600" s="4"/>
      <c r="E600" s="4"/>
      <c r="F600" s="4"/>
      <c r="G600" s="4"/>
      <c r="H600" s="4"/>
    </row>
    <row r="601">
      <c r="A601" s="6"/>
      <c r="B601" s="4"/>
      <c r="C601" s="4"/>
      <c r="D601" s="4"/>
      <c r="E601" s="4"/>
      <c r="F601" s="4"/>
      <c r="G601" s="4"/>
      <c r="H601" s="4"/>
    </row>
    <row r="602">
      <c r="A602" s="6"/>
      <c r="B602" s="4"/>
      <c r="C602" s="4"/>
      <c r="D602" s="4"/>
      <c r="E602" s="4"/>
      <c r="F602" s="4"/>
      <c r="G602" s="4"/>
      <c r="H602" s="4"/>
    </row>
    <row r="603">
      <c r="A603" s="6"/>
      <c r="B603" s="4"/>
      <c r="C603" s="4"/>
      <c r="D603" s="4"/>
      <c r="E603" s="4"/>
      <c r="F603" s="4"/>
      <c r="G603" s="4"/>
      <c r="H603" s="4"/>
    </row>
    <row r="604">
      <c r="A604" s="6"/>
      <c r="B604" s="4"/>
      <c r="C604" s="4"/>
      <c r="D604" s="4"/>
      <c r="E604" s="4"/>
      <c r="F604" s="4"/>
      <c r="G604" s="4"/>
      <c r="H604" s="4"/>
    </row>
    <row r="605">
      <c r="A605" s="6"/>
      <c r="B605" s="4"/>
      <c r="C605" s="4"/>
      <c r="D605" s="4"/>
      <c r="E605" s="4"/>
      <c r="F605" s="4"/>
      <c r="G605" s="4"/>
      <c r="H605" s="4"/>
    </row>
    <row r="606">
      <c r="A606" s="6"/>
      <c r="B606" s="4"/>
      <c r="C606" s="4"/>
      <c r="D606" s="4"/>
      <c r="E606" s="4"/>
      <c r="F606" s="4"/>
      <c r="G606" s="4"/>
      <c r="H606" s="4"/>
    </row>
    <row r="607">
      <c r="A607" s="6"/>
      <c r="B607" s="4"/>
      <c r="C607" s="4"/>
      <c r="D607" s="4"/>
      <c r="E607" s="4"/>
      <c r="F607" s="4"/>
      <c r="G607" s="4"/>
      <c r="H607" s="4"/>
    </row>
    <row r="608">
      <c r="A608" s="6"/>
      <c r="B608" s="4"/>
      <c r="C608" s="4"/>
      <c r="D608" s="4"/>
      <c r="E608" s="4"/>
      <c r="F608" s="4"/>
      <c r="G608" s="4"/>
      <c r="H608" s="4"/>
    </row>
    <row r="609">
      <c r="A609" s="6"/>
      <c r="B609" s="4"/>
      <c r="C609" s="4"/>
      <c r="D609" s="4"/>
      <c r="E609" s="4"/>
      <c r="F609" s="4"/>
      <c r="G609" s="4"/>
      <c r="H609" s="4"/>
    </row>
    <row r="610">
      <c r="A610" s="6"/>
      <c r="B610" s="4"/>
      <c r="C610" s="4"/>
      <c r="D610" s="4"/>
      <c r="E610" s="4"/>
      <c r="F610" s="4"/>
      <c r="G610" s="4"/>
      <c r="H610" s="4"/>
    </row>
    <row r="611">
      <c r="A611" s="6"/>
      <c r="B611" s="4"/>
      <c r="C611" s="4"/>
      <c r="D611" s="4"/>
      <c r="E611" s="4"/>
      <c r="F611" s="4"/>
      <c r="G611" s="4"/>
      <c r="H611" s="4"/>
    </row>
    <row r="612">
      <c r="A612" s="6"/>
      <c r="B612" s="4"/>
      <c r="C612" s="4"/>
      <c r="D612" s="4"/>
      <c r="E612" s="4"/>
      <c r="F612" s="4"/>
      <c r="G612" s="4"/>
      <c r="H612" s="4"/>
    </row>
    <row r="613">
      <c r="A613" s="6"/>
      <c r="B613" s="4"/>
      <c r="C613" s="4"/>
      <c r="D613" s="4"/>
      <c r="E613" s="4"/>
      <c r="F613" s="4"/>
      <c r="G613" s="4"/>
      <c r="H613" s="4"/>
    </row>
    <row r="614">
      <c r="A614" s="6"/>
      <c r="B614" s="4"/>
      <c r="C614" s="4"/>
      <c r="D614" s="4"/>
      <c r="E614" s="4"/>
      <c r="F614" s="4"/>
      <c r="G614" s="4"/>
      <c r="H614" s="4"/>
    </row>
    <row r="615">
      <c r="A615" s="6"/>
      <c r="B615" s="4"/>
      <c r="C615" s="4"/>
      <c r="D615" s="4"/>
      <c r="E615" s="4"/>
      <c r="F615" s="4"/>
      <c r="G615" s="4"/>
      <c r="H615" s="4"/>
    </row>
    <row r="616">
      <c r="A616" s="6"/>
      <c r="B616" s="4"/>
      <c r="C616" s="4"/>
      <c r="D616" s="4"/>
      <c r="E616" s="4"/>
      <c r="F616" s="4"/>
      <c r="G616" s="4"/>
      <c r="H616" s="4"/>
    </row>
    <row r="617">
      <c r="A617" s="6"/>
      <c r="B617" s="4"/>
      <c r="C617" s="4"/>
      <c r="D617" s="4"/>
      <c r="E617" s="4"/>
      <c r="F617" s="4"/>
      <c r="G617" s="4"/>
      <c r="H617" s="4"/>
    </row>
    <row r="618">
      <c r="A618" s="6"/>
      <c r="B618" s="4"/>
      <c r="C618" s="4"/>
      <c r="D618" s="4"/>
      <c r="E618" s="4"/>
      <c r="F618" s="4"/>
      <c r="G618" s="4"/>
      <c r="H618" s="4"/>
    </row>
    <row r="619">
      <c r="A619" s="6"/>
      <c r="B619" s="4"/>
      <c r="C619" s="4"/>
      <c r="D619" s="4"/>
      <c r="E619" s="4"/>
      <c r="F619" s="4"/>
      <c r="G619" s="4"/>
      <c r="H619" s="4"/>
    </row>
    <row r="620">
      <c r="A620" s="6"/>
      <c r="B620" s="4"/>
      <c r="C620" s="4"/>
      <c r="D620" s="4"/>
      <c r="E620" s="4"/>
      <c r="F620" s="4"/>
      <c r="G620" s="4"/>
      <c r="H620" s="4"/>
    </row>
    <row r="621">
      <c r="A621" s="6"/>
      <c r="B621" s="4"/>
      <c r="C621" s="4"/>
      <c r="D621" s="4"/>
      <c r="E621" s="4"/>
      <c r="F621" s="4"/>
      <c r="G621" s="4"/>
      <c r="H621" s="4"/>
    </row>
    <row r="622">
      <c r="A622" s="6"/>
      <c r="B622" s="4"/>
      <c r="C622" s="4"/>
      <c r="D622" s="4"/>
      <c r="E622" s="4"/>
      <c r="F622" s="4"/>
      <c r="G622" s="4"/>
      <c r="H622" s="4"/>
    </row>
    <row r="623">
      <c r="A623" s="6"/>
      <c r="B623" s="4"/>
      <c r="C623" s="4"/>
      <c r="D623" s="4"/>
      <c r="E623" s="4"/>
      <c r="F623" s="4"/>
      <c r="G623" s="4"/>
      <c r="H623" s="4"/>
    </row>
    <row r="624">
      <c r="A624" s="6"/>
      <c r="B624" s="4"/>
      <c r="C624" s="4"/>
      <c r="D624" s="4"/>
      <c r="E624" s="4"/>
      <c r="F624" s="4"/>
      <c r="G624" s="4"/>
      <c r="H624" s="4"/>
    </row>
    <row r="625">
      <c r="A625" s="6"/>
      <c r="B625" s="4"/>
      <c r="C625" s="4"/>
      <c r="D625" s="4"/>
      <c r="E625" s="4"/>
      <c r="F625" s="4"/>
      <c r="G625" s="4"/>
      <c r="H625" s="4"/>
    </row>
    <row r="626">
      <c r="A626" s="6"/>
      <c r="B626" s="4"/>
      <c r="C626" s="4"/>
      <c r="D626" s="4"/>
      <c r="E626" s="4"/>
      <c r="F626" s="4"/>
      <c r="G626" s="4"/>
      <c r="H626" s="4"/>
    </row>
    <row r="627">
      <c r="A627" s="6"/>
      <c r="B627" s="4"/>
      <c r="C627" s="4"/>
      <c r="D627" s="4"/>
      <c r="E627" s="4"/>
      <c r="F627" s="4"/>
      <c r="G627" s="4"/>
      <c r="H627" s="4"/>
    </row>
    <row r="628">
      <c r="A628" s="6"/>
      <c r="B628" s="4"/>
      <c r="C628" s="4"/>
      <c r="D628" s="4"/>
      <c r="E628" s="4"/>
      <c r="F628" s="4"/>
      <c r="G628" s="4"/>
      <c r="H628" s="4"/>
    </row>
    <row r="629">
      <c r="A629" s="6"/>
      <c r="B629" s="4"/>
      <c r="C629" s="4"/>
      <c r="D629" s="4"/>
      <c r="E629" s="4"/>
      <c r="F629" s="4"/>
      <c r="G629" s="4"/>
      <c r="H629" s="4"/>
    </row>
    <row r="630">
      <c r="A630" s="6"/>
      <c r="B630" s="4"/>
      <c r="C630" s="4"/>
      <c r="D630" s="4"/>
      <c r="E630" s="4"/>
      <c r="F630" s="4"/>
      <c r="G630" s="4"/>
      <c r="H630" s="4"/>
    </row>
    <row r="631">
      <c r="A631" s="6"/>
      <c r="B631" s="4"/>
      <c r="C631" s="4"/>
      <c r="D631" s="4"/>
      <c r="E631" s="4"/>
      <c r="F631" s="4"/>
      <c r="G631" s="4"/>
      <c r="H631" s="4"/>
    </row>
    <row r="632">
      <c r="A632" s="6"/>
      <c r="B632" s="4"/>
      <c r="C632" s="4"/>
      <c r="D632" s="4"/>
      <c r="E632" s="4"/>
      <c r="F632" s="4"/>
      <c r="G632" s="4"/>
      <c r="H632" s="4"/>
    </row>
    <row r="633">
      <c r="A633" s="6"/>
      <c r="B633" s="4"/>
      <c r="C633" s="4"/>
      <c r="D633" s="4"/>
      <c r="E633" s="4"/>
      <c r="F633" s="4"/>
      <c r="G633" s="4"/>
      <c r="H633" s="4"/>
    </row>
    <row r="634">
      <c r="A634" s="6"/>
      <c r="B634" s="4"/>
      <c r="C634" s="4"/>
      <c r="D634" s="4"/>
      <c r="E634" s="4"/>
      <c r="F634" s="4"/>
      <c r="G634" s="4"/>
      <c r="H634" s="4"/>
    </row>
    <row r="635">
      <c r="A635" s="6"/>
      <c r="B635" s="4"/>
      <c r="C635" s="4"/>
      <c r="D635" s="4"/>
      <c r="E635" s="4"/>
      <c r="F635" s="4"/>
      <c r="G635" s="4"/>
      <c r="H635" s="4"/>
    </row>
    <row r="636">
      <c r="A636" s="6"/>
      <c r="B636" s="4"/>
      <c r="C636" s="4"/>
      <c r="D636" s="4"/>
      <c r="E636" s="4"/>
      <c r="F636" s="4"/>
      <c r="G636" s="4"/>
      <c r="H636" s="4"/>
    </row>
    <row r="637">
      <c r="A637" s="6"/>
      <c r="B637" s="4"/>
      <c r="C637" s="4"/>
      <c r="D637" s="4"/>
      <c r="E637" s="4"/>
      <c r="F637" s="4"/>
      <c r="G637" s="4"/>
      <c r="H637" s="4"/>
    </row>
    <row r="638">
      <c r="A638" s="6"/>
      <c r="B638" s="4"/>
      <c r="C638" s="4"/>
      <c r="D638" s="4"/>
      <c r="E638" s="4"/>
      <c r="F638" s="4"/>
      <c r="G638" s="4"/>
      <c r="H638" s="4"/>
    </row>
    <row r="639">
      <c r="A639" s="6"/>
      <c r="B639" s="4"/>
      <c r="C639" s="4"/>
      <c r="D639" s="4"/>
      <c r="E639" s="4"/>
      <c r="F639" s="4"/>
      <c r="G639" s="4"/>
      <c r="H639" s="4"/>
    </row>
    <row r="640">
      <c r="A640" s="6"/>
      <c r="B640" s="4"/>
      <c r="C640" s="4"/>
      <c r="D640" s="4"/>
      <c r="E640" s="4"/>
      <c r="F640" s="4"/>
      <c r="G640" s="4"/>
      <c r="H640" s="4"/>
    </row>
    <row r="641">
      <c r="A641" s="6"/>
      <c r="B641" s="4"/>
      <c r="C641" s="4"/>
      <c r="D641" s="4"/>
      <c r="E641" s="4"/>
      <c r="F641" s="4"/>
      <c r="G641" s="4"/>
      <c r="H641" s="4"/>
    </row>
    <row r="642">
      <c r="A642" s="6"/>
      <c r="B642" s="4"/>
      <c r="C642" s="4"/>
      <c r="D642" s="4"/>
      <c r="E642" s="4"/>
      <c r="F642" s="4"/>
      <c r="G642" s="4"/>
      <c r="H642" s="4"/>
    </row>
    <row r="643">
      <c r="A643" s="6"/>
      <c r="B643" s="4"/>
      <c r="C643" s="4"/>
      <c r="D643" s="4"/>
      <c r="E643" s="4"/>
      <c r="F643" s="4"/>
      <c r="G643" s="4"/>
      <c r="H643" s="4"/>
    </row>
    <row r="644">
      <c r="A644" s="6"/>
      <c r="B644" s="4"/>
      <c r="C644" s="4"/>
      <c r="D644" s="4"/>
      <c r="E644" s="4"/>
      <c r="F644" s="4"/>
      <c r="G644" s="4"/>
      <c r="H644" s="4"/>
    </row>
    <row r="645">
      <c r="A645" s="6"/>
      <c r="B645" s="4"/>
      <c r="C645" s="4"/>
      <c r="D645" s="4"/>
      <c r="E645" s="4"/>
      <c r="F645" s="4"/>
      <c r="G645" s="4"/>
      <c r="H645" s="4"/>
    </row>
    <row r="646">
      <c r="A646" s="6"/>
      <c r="B646" s="4"/>
      <c r="C646" s="4"/>
      <c r="D646" s="4"/>
      <c r="E646" s="4"/>
      <c r="F646" s="4"/>
      <c r="G646" s="4"/>
      <c r="H646" s="4"/>
    </row>
    <row r="647">
      <c r="A647" s="6"/>
      <c r="B647" s="4"/>
      <c r="C647" s="4"/>
      <c r="D647" s="4"/>
      <c r="E647" s="4"/>
      <c r="F647" s="4"/>
      <c r="G647" s="4"/>
      <c r="H647" s="4"/>
    </row>
    <row r="648">
      <c r="A648" s="6"/>
      <c r="B648" s="4"/>
      <c r="C648" s="4"/>
      <c r="D648" s="4"/>
      <c r="E648" s="4"/>
      <c r="F648" s="4"/>
      <c r="G648" s="4"/>
      <c r="H648" s="4"/>
    </row>
    <row r="649">
      <c r="A649" s="6"/>
      <c r="B649" s="4"/>
      <c r="C649" s="4"/>
      <c r="D649" s="4"/>
      <c r="E649" s="4"/>
      <c r="F649" s="4"/>
      <c r="G649" s="4"/>
      <c r="H649" s="4"/>
    </row>
    <row r="650">
      <c r="A650" s="6"/>
      <c r="B650" s="4"/>
      <c r="C650" s="4"/>
      <c r="D650" s="4"/>
      <c r="E650" s="4"/>
      <c r="F650" s="4"/>
      <c r="G650" s="4"/>
      <c r="H650" s="4"/>
    </row>
    <row r="651">
      <c r="A651" s="6"/>
      <c r="B651" s="4"/>
      <c r="C651" s="4"/>
      <c r="D651" s="4"/>
      <c r="E651" s="4"/>
      <c r="F651" s="4"/>
      <c r="G651" s="4"/>
      <c r="H651" s="4"/>
    </row>
    <row r="652">
      <c r="A652" s="6"/>
      <c r="B652" s="4"/>
      <c r="C652" s="4"/>
      <c r="D652" s="4"/>
      <c r="E652" s="4"/>
      <c r="F652" s="4"/>
      <c r="G652" s="4"/>
      <c r="H652" s="4"/>
    </row>
    <row r="653">
      <c r="A653" s="6"/>
      <c r="B653" s="4"/>
      <c r="C653" s="4"/>
      <c r="D653" s="4"/>
      <c r="E653" s="4"/>
      <c r="F653" s="4"/>
      <c r="G653" s="4"/>
      <c r="H653" s="4"/>
    </row>
    <row r="654">
      <c r="A654" s="6"/>
      <c r="B654" s="4"/>
      <c r="C654" s="4"/>
      <c r="D654" s="4"/>
      <c r="E654" s="4"/>
      <c r="F654" s="4"/>
      <c r="G654" s="4"/>
      <c r="H654" s="4"/>
    </row>
    <row r="655">
      <c r="A655" s="6"/>
      <c r="B655" s="4"/>
      <c r="C655" s="4"/>
      <c r="D655" s="4"/>
      <c r="E655" s="4"/>
      <c r="F655" s="4"/>
      <c r="G655" s="4"/>
      <c r="H655" s="4"/>
    </row>
    <row r="656">
      <c r="A656" s="6"/>
      <c r="B656" s="4"/>
      <c r="C656" s="4"/>
      <c r="D656" s="4"/>
      <c r="E656" s="4"/>
      <c r="F656" s="4"/>
      <c r="G656" s="4"/>
      <c r="H656" s="4"/>
    </row>
    <row r="657">
      <c r="A657" s="6"/>
      <c r="B657" s="4"/>
      <c r="C657" s="4"/>
      <c r="D657" s="4"/>
      <c r="E657" s="4"/>
      <c r="F657" s="4"/>
      <c r="G657" s="4"/>
      <c r="H657" s="4"/>
    </row>
    <row r="658">
      <c r="A658" s="6"/>
      <c r="B658" s="4"/>
      <c r="C658" s="4"/>
      <c r="D658" s="4"/>
      <c r="E658" s="4"/>
      <c r="F658" s="4"/>
      <c r="G658" s="4"/>
      <c r="H658" s="4"/>
    </row>
    <row r="659">
      <c r="A659" s="6"/>
      <c r="B659" s="4"/>
      <c r="C659" s="4"/>
      <c r="D659" s="4"/>
      <c r="E659" s="4"/>
      <c r="F659" s="4"/>
      <c r="G659" s="4"/>
      <c r="H659" s="4"/>
    </row>
    <row r="660">
      <c r="A660" s="6"/>
      <c r="B660" s="4"/>
      <c r="C660" s="4"/>
      <c r="D660" s="4"/>
      <c r="E660" s="4"/>
      <c r="F660" s="4"/>
      <c r="G660" s="4"/>
      <c r="H660" s="4"/>
    </row>
    <row r="661">
      <c r="A661" s="6"/>
      <c r="B661" s="4"/>
      <c r="C661" s="4"/>
      <c r="D661" s="4"/>
      <c r="E661" s="4"/>
      <c r="F661" s="4"/>
      <c r="G661" s="4"/>
      <c r="H661" s="4"/>
    </row>
    <row r="662">
      <c r="A662" s="6"/>
      <c r="B662" s="4"/>
      <c r="C662" s="4"/>
      <c r="D662" s="4"/>
      <c r="E662" s="4"/>
      <c r="F662" s="4"/>
      <c r="G662" s="4"/>
      <c r="H662" s="4"/>
    </row>
    <row r="663">
      <c r="A663" s="6"/>
      <c r="B663" s="4"/>
      <c r="C663" s="4"/>
      <c r="D663" s="4"/>
      <c r="E663" s="4"/>
      <c r="F663" s="4"/>
      <c r="G663" s="4"/>
      <c r="H663" s="4"/>
    </row>
    <row r="664">
      <c r="A664" s="6"/>
      <c r="B664" s="4"/>
      <c r="C664" s="4"/>
      <c r="D664" s="4"/>
      <c r="E664" s="4"/>
      <c r="F664" s="4"/>
      <c r="G664" s="4"/>
      <c r="H664" s="4"/>
    </row>
    <row r="665">
      <c r="A665" s="6"/>
      <c r="B665" s="4"/>
      <c r="C665" s="4"/>
      <c r="D665" s="4"/>
      <c r="E665" s="4"/>
      <c r="F665" s="4"/>
      <c r="G665" s="4"/>
      <c r="H665" s="4"/>
    </row>
    <row r="666">
      <c r="A666" s="6"/>
      <c r="B666" s="4"/>
      <c r="C666" s="4"/>
      <c r="D666" s="4"/>
      <c r="E666" s="4"/>
      <c r="F666" s="4"/>
      <c r="G666" s="4"/>
      <c r="H666" s="4"/>
    </row>
    <row r="667">
      <c r="A667" s="6"/>
      <c r="B667" s="4"/>
      <c r="C667" s="4"/>
      <c r="D667" s="4"/>
      <c r="E667" s="4"/>
      <c r="F667" s="4"/>
      <c r="G667" s="4"/>
      <c r="H667" s="4"/>
    </row>
    <row r="668">
      <c r="A668" s="6"/>
      <c r="B668" s="4"/>
      <c r="C668" s="4"/>
      <c r="D668" s="4"/>
      <c r="E668" s="4"/>
      <c r="F668" s="4"/>
      <c r="G668" s="4"/>
      <c r="H668" s="4"/>
    </row>
    <row r="669">
      <c r="A669" s="6"/>
      <c r="B669" s="4"/>
      <c r="C669" s="4"/>
      <c r="D669" s="4"/>
      <c r="E669" s="4"/>
      <c r="F669" s="4"/>
      <c r="G669" s="4"/>
      <c r="H669" s="4"/>
    </row>
    <row r="670">
      <c r="A670" s="6"/>
      <c r="B670" s="4"/>
      <c r="C670" s="4"/>
      <c r="D670" s="4"/>
      <c r="E670" s="4"/>
      <c r="F670" s="4"/>
      <c r="G670" s="4"/>
      <c r="H670" s="4"/>
    </row>
    <row r="671">
      <c r="A671" s="6"/>
      <c r="B671" s="4"/>
      <c r="C671" s="4"/>
      <c r="D671" s="4"/>
      <c r="E671" s="4"/>
      <c r="F671" s="4"/>
      <c r="G671" s="4"/>
      <c r="H671" s="4"/>
    </row>
    <row r="672">
      <c r="A672" s="6"/>
      <c r="B672" s="4"/>
      <c r="C672" s="4"/>
      <c r="D672" s="4"/>
      <c r="E672" s="4"/>
      <c r="F672" s="4"/>
      <c r="G672" s="4"/>
      <c r="H672" s="4"/>
    </row>
    <row r="673">
      <c r="A673" s="6"/>
      <c r="B673" s="4"/>
      <c r="C673" s="4"/>
      <c r="D673" s="4"/>
      <c r="E673" s="4"/>
      <c r="F673" s="4"/>
      <c r="G673" s="4"/>
      <c r="H673" s="4"/>
    </row>
    <row r="674">
      <c r="A674" s="6"/>
      <c r="B674" s="4"/>
      <c r="C674" s="4"/>
      <c r="D674" s="4"/>
      <c r="E674" s="4"/>
      <c r="F674" s="4"/>
      <c r="G674" s="4"/>
      <c r="H674" s="4"/>
    </row>
    <row r="675">
      <c r="A675" s="6"/>
      <c r="B675" s="4"/>
      <c r="C675" s="4"/>
      <c r="D675" s="4"/>
      <c r="E675" s="4"/>
      <c r="F675" s="4"/>
      <c r="G675" s="4"/>
      <c r="H675" s="4"/>
    </row>
    <row r="676">
      <c r="A676" s="6"/>
      <c r="B676" s="4"/>
      <c r="C676" s="4"/>
      <c r="D676" s="4"/>
      <c r="E676" s="4"/>
      <c r="F676" s="4"/>
      <c r="G676" s="4"/>
      <c r="H676" s="4"/>
    </row>
    <row r="677">
      <c r="A677" s="6"/>
      <c r="B677" s="4"/>
      <c r="C677" s="4"/>
      <c r="D677" s="4"/>
      <c r="E677" s="4"/>
      <c r="F677" s="4"/>
      <c r="G677" s="4"/>
      <c r="H677" s="4"/>
    </row>
    <row r="678">
      <c r="A678" s="6"/>
      <c r="B678" s="4"/>
      <c r="C678" s="4"/>
      <c r="D678" s="4"/>
      <c r="E678" s="4"/>
      <c r="F678" s="4"/>
      <c r="G678" s="4"/>
      <c r="H678" s="4"/>
    </row>
    <row r="679">
      <c r="A679" s="6"/>
      <c r="B679" s="4"/>
      <c r="C679" s="4"/>
      <c r="D679" s="4"/>
      <c r="E679" s="4"/>
      <c r="F679" s="4"/>
      <c r="G679" s="4"/>
      <c r="H679" s="4"/>
    </row>
    <row r="680">
      <c r="A680" s="6"/>
      <c r="B680" s="4"/>
      <c r="C680" s="4"/>
      <c r="D680" s="4"/>
      <c r="E680" s="4"/>
      <c r="F680" s="4"/>
      <c r="G680" s="4"/>
      <c r="H680" s="4"/>
    </row>
    <row r="681">
      <c r="A681" s="6"/>
      <c r="B681" s="4"/>
      <c r="C681" s="4"/>
      <c r="D681" s="4"/>
      <c r="E681" s="4"/>
      <c r="F681" s="4"/>
      <c r="G681" s="4"/>
      <c r="H681" s="4"/>
    </row>
    <row r="682">
      <c r="A682" s="6"/>
      <c r="B682" s="4"/>
      <c r="C682" s="4"/>
      <c r="D682" s="4"/>
      <c r="E682" s="4"/>
      <c r="F682" s="4"/>
      <c r="G682" s="4"/>
      <c r="H682" s="4"/>
    </row>
    <row r="683">
      <c r="A683" s="6"/>
      <c r="B683" s="4"/>
      <c r="C683" s="4"/>
      <c r="D683" s="4"/>
      <c r="E683" s="4"/>
      <c r="F683" s="4"/>
      <c r="G683" s="4"/>
      <c r="H683" s="4"/>
    </row>
    <row r="684">
      <c r="A684" s="6"/>
      <c r="B684" s="4"/>
      <c r="C684" s="4"/>
      <c r="D684" s="4"/>
      <c r="E684" s="4"/>
      <c r="F684" s="4"/>
      <c r="G684" s="4"/>
      <c r="H684" s="4"/>
    </row>
    <row r="685">
      <c r="A685" s="6"/>
      <c r="B685" s="4"/>
      <c r="C685" s="4"/>
      <c r="D685" s="4"/>
      <c r="E685" s="4"/>
      <c r="F685" s="4"/>
      <c r="G685" s="4"/>
      <c r="H685" s="4"/>
    </row>
    <row r="686">
      <c r="A686" s="6"/>
      <c r="B686" s="4"/>
      <c r="C686" s="4"/>
      <c r="D686" s="4"/>
      <c r="E686" s="4"/>
      <c r="F686" s="4"/>
      <c r="G686" s="4"/>
      <c r="H686" s="4"/>
    </row>
    <row r="687">
      <c r="A687" s="6"/>
      <c r="B687" s="4"/>
      <c r="C687" s="4"/>
      <c r="D687" s="4"/>
      <c r="E687" s="4"/>
      <c r="F687" s="4"/>
      <c r="G687" s="4"/>
      <c r="H687" s="4"/>
    </row>
    <row r="688">
      <c r="A688" s="6"/>
      <c r="B688" s="4"/>
      <c r="C688" s="4"/>
      <c r="D688" s="4"/>
      <c r="E688" s="4"/>
      <c r="F688" s="4"/>
      <c r="G688" s="4"/>
      <c r="H688" s="4"/>
    </row>
    <row r="689">
      <c r="A689" s="6"/>
      <c r="B689" s="4"/>
      <c r="C689" s="4"/>
      <c r="D689" s="4"/>
      <c r="E689" s="4"/>
      <c r="F689" s="4"/>
      <c r="G689" s="4"/>
      <c r="H689" s="4"/>
    </row>
    <row r="690">
      <c r="A690" s="6"/>
      <c r="B690" s="4"/>
      <c r="C690" s="4"/>
      <c r="D690" s="4"/>
      <c r="E690" s="4"/>
      <c r="F690" s="4"/>
      <c r="G690" s="4"/>
      <c r="H690" s="4"/>
    </row>
    <row r="691">
      <c r="A691" s="6"/>
      <c r="B691" s="4"/>
      <c r="C691" s="4"/>
      <c r="D691" s="4"/>
      <c r="E691" s="4"/>
      <c r="F691" s="4"/>
      <c r="G691" s="4"/>
      <c r="H691" s="4"/>
    </row>
    <row r="692">
      <c r="A692" s="6"/>
      <c r="B692" s="4"/>
      <c r="C692" s="4"/>
      <c r="D692" s="4"/>
      <c r="E692" s="4"/>
      <c r="F692" s="4"/>
      <c r="G692" s="4"/>
      <c r="H692" s="4"/>
    </row>
    <row r="693">
      <c r="A693" s="6"/>
      <c r="B693" s="4"/>
      <c r="C693" s="4"/>
      <c r="D693" s="4"/>
      <c r="E693" s="4"/>
      <c r="F693" s="4"/>
      <c r="G693" s="4"/>
      <c r="H693" s="4"/>
    </row>
    <row r="694">
      <c r="A694" s="6"/>
      <c r="B694" s="4"/>
      <c r="C694" s="4"/>
      <c r="D694" s="4"/>
      <c r="E694" s="4"/>
      <c r="F694" s="4"/>
      <c r="G694" s="4"/>
      <c r="H694" s="4"/>
    </row>
    <row r="695">
      <c r="A695" s="6"/>
      <c r="B695" s="4"/>
      <c r="C695" s="4"/>
      <c r="D695" s="4"/>
      <c r="E695" s="4"/>
      <c r="F695" s="4"/>
      <c r="G695" s="4"/>
      <c r="H695" s="4"/>
    </row>
    <row r="696">
      <c r="A696" s="6"/>
      <c r="B696" s="4"/>
      <c r="C696" s="4"/>
      <c r="D696" s="4"/>
      <c r="E696" s="4"/>
      <c r="F696" s="4"/>
      <c r="G696" s="4"/>
      <c r="H696" s="4"/>
    </row>
    <row r="697">
      <c r="A697" s="6"/>
      <c r="B697" s="4"/>
      <c r="C697" s="4"/>
      <c r="D697" s="4"/>
      <c r="E697" s="4"/>
      <c r="F697" s="4"/>
      <c r="G697" s="4"/>
      <c r="H697" s="4"/>
    </row>
    <row r="698">
      <c r="A698" s="6"/>
      <c r="B698" s="4"/>
      <c r="C698" s="4"/>
      <c r="D698" s="4"/>
      <c r="E698" s="4"/>
      <c r="F698" s="4"/>
      <c r="G698" s="4"/>
      <c r="H698" s="4"/>
    </row>
    <row r="699">
      <c r="A699" s="6"/>
      <c r="B699" s="4"/>
      <c r="C699" s="4"/>
      <c r="D699" s="4"/>
      <c r="E699" s="4"/>
      <c r="F699" s="4"/>
      <c r="G699" s="4"/>
      <c r="H699" s="4"/>
    </row>
    <row r="700">
      <c r="A700" s="6"/>
      <c r="B700" s="4"/>
      <c r="C700" s="4"/>
      <c r="D700" s="4"/>
      <c r="E700" s="4"/>
      <c r="F700" s="4"/>
      <c r="G700" s="4"/>
      <c r="H700" s="4"/>
    </row>
    <row r="701">
      <c r="A701" s="6"/>
      <c r="B701" s="4"/>
      <c r="C701" s="4"/>
      <c r="D701" s="4"/>
      <c r="E701" s="4"/>
      <c r="F701" s="4"/>
      <c r="G701" s="4"/>
      <c r="H701" s="4"/>
    </row>
    <row r="702">
      <c r="A702" s="6"/>
      <c r="B702" s="4"/>
      <c r="C702" s="4"/>
      <c r="D702" s="4"/>
      <c r="E702" s="4"/>
      <c r="F702" s="4"/>
      <c r="G702" s="4"/>
      <c r="H702" s="4"/>
    </row>
    <row r="703">
      <c r="A703" s="6"/>
      <c r="B703" s="4"/>
      <c r="C703" s="4"/>
      <c r="D703" s="4"/>
      <c r="E703" s="4"/>
      <c r="F703" s="4"/>
      <c r="G703" s="4"/>
      <c r="H703" s="4"/>
    </row>
    <row r="704">
      <c r="A704" s="6"/>
      <c r="B704" s="4"/>
      <c r="C704" s="4"/>
      <c r="D704" s="4"/>
      <c r="E704" s="4"/>
      <c r="F704" s="4"/>
      <c r="G704" s="4"/>
      <c r="H704" s="4"/>
    </row>
    <row r="705">
      <c r="A705" s="6"/>
      <c r="B705" s="4"/>
      <c r="C705" s="4"/>
      <c r="D705" s="4"/>
      <c r="E705" s="4"/>
      <c r="F705" s="4"/>
      <c r="G705" s="4"/>
      <c r="H705" s="4"/>
    </row>
    <row r="706">
      <c r="A706" s="6"/>
      <c r="B706" s="4"/>
      <c r="C706" s="4"/>
      <c r="D706" s="4"/>
      <c r="E706" s="4"/>
      <c r="F706" s="4"/>
      <c r="G706" s="4"/>
      <c r="H706" s="4"/>
    </row>
    <row r="707">
      <c r="A707" s="6"/>
      <c r="B707" s="4"/>
      <c r="C707" s="4"/>
      <c r="D707" s="4"/>
      <c r="E707" s="4"/>
      <c r="F707" s="4"/>
      <c r="G707" s="4"/>
      <c r="H707" s="4"/>
    </row>
    <row r="708">
      <c r="A708" s="6"/>
      <c r="B708" s="4"/>
      <c r="C708" s="4"/>
      <c r="D708" s="4"/>
      <c r="E708" s="4"/>
      <c r="F708" s="4"/>
      <c r="G708" s="4"/>
      <c r="H708" s="4"/>
    </row>
    <row r="709">
      <c r="A709" s="6"/>
      <c r="B709" s="4"/>
      <c r="C709" s="4"/>
      <c r="D709" s="4"/>
      <c r="E709" s="4"/>
      <c r="F709" s="4"/>
      <c r="G709" s="4"/>
      <c r="H709" s="4"/>
    </row>
    <row r="710">
      <c r="A710" s="6"/>
      <c r="B710" s="4"/>
      <c r="C710" s="4"/>
      <c r="D710" s="4"/>
      <c r="E710" s="4"/>
      <c r="F710" s="4"/>
      <c r="G710" s="4"/>
      <c r="H710" s="4"/>
    </row>
    <row r="711">
      <c r="A711" s="6"/>
      <c r="B711" s="4"/>
      <c r="C711" s="4"/>
      <c r="D711" s="4"/>
      <c r="E711" s="4"/>
      <c r="F711" s="4"/>
      <c r="G711" s="4"/>
      <c r="H711" s="4"/>
    </row>
    <row r="712">
      <c r="A712" s="6"/>
      <c r="B712" s="4"/>
      <c r="C712" s="4"/>
      <c r="D712" s="4"/>
      <c r="E712" s="4"/>
      <c r="F712" s="4"/>
      <c r="G712" s="4"/>
      <c r="H712" s="4"/>
    </row>
    <row r="713">
      <c r="A713" s="6"/>
      <c r="B713" s="4"/>
      <c r="C713" s="4"/>
      <c r="D713" s="4"/>
      <c r="E713" s="4"/>
      <c r="F713" s="4"/>
      <c r="G713" s="4"/>
      <c r="H713" s="4"/>
    </row>
    <row r="714">
      <c r="A714" s="6"/>
      <c r="B714" s="4"/>
      <c r="C714" s="4"/>
      <c r="D714" s="4"/>
      <c r="E714" s="4"/>
      <c r="F714" s="4"/>
      <c r="G714" s="4"/>
      <c r="H714" s="4"/>
    </row>
    <row r="715">
      <c r="A715" s="6"/>
      <c r="B715" s="4"/>
      <c r="C715" s="4"/>
      <c r="D715" s="4"/>
      <c r="E715" s="4"/>
      <c r="F715" s="4"/>
      <c r="G715" s="4"/>
      <c r="H715" s="4"/>
    </row>
    <row r="716">
      <c r="A716" s="6"/>
      <c r="B716" s="4"/>
      <c r="C716" s="4"/>
      <c r="D716" s="4"/>
      <c r="E716" s="4"/>
      <c r="F716" s="4"/>
      <c r="G716" s="4"/>
      <c r="H716" s="4"/>
    </row>
    <row r="717">
      <c r="A717" s="6"/>
      <c r="B717" s="4"/>
      <c r="C717" s="4"/>
      <c r="D717" s="4"/>
      <c r="E717" s="4"/>
      <c r="F717" s="4"/>
      <c r="G717" s="4"/>
      <c r="H717" s="4"/>
    </row>
    <row r="718">
      <c r="A718" s="6"/>
      <c r="B718" s="4"/>
      <c r="C718" s="4"/>
      <c r="D718" s="4"/>
      <c r="E718" s="4"/>
      <c r="F718" s="4"/>
      <c r="G718" s="4"/>
      <c r="H718" s="4"/>
    </row>
    <row r="719">
      <c r="A719" s="6"/>
      <c r="B719" s="4"/>
      <c r="C719" s="4"/>
      <c r="D719" s="4"/>
      <c r="E719" s="4"/>
      <c r="F719" s="4"/>
      <c r="G719" s="4"/>
      <c r="H719" s="4"/>
    </row>
    <row r="720">
      <c r="A720" s="6"/>
      <c r="B720" s="4"/>
      <c r="C720" s="4"/>
      <c r="D720" s="4"/>
      <c r="E720" s="4"/>
      <c r="F720" s="4"/>
      <c r="G720" s="4"/>
      <c r="H720" s="4"/>
    </row>
    <row r="721">
      <c r="A721" s="6"/>
      <c r="B721" s="4"/>
      <c r="C721" s="4"/>
      <c r="D721" s="4"/>
      <c r="E721" s="4"/>
      <c r="F721" s="4"/>
      <c r="G721" s="4"/>
      <c r="H721" s="4"/>
    </row>
    <row r="722">
      <c r="A722" s="6"/>
      <c r="B722" s="4"/>
      <c r="C722" s="4"/>
      <c r="D722" s="4"/>
      <c r="E722" s="4"/>
      <c r="F722" s="4"/>
      <c r="G722" s="4"/>
      <c r="H722" s="4"/>
    </row>
    <row r="723">
      <c r="A723" s="6"/>
      <c r="B723" s="4"/>
      <c r="C723" s="4"/>
      <c r="D723" s="4"/>
      <c r="E723" s="4"/>
      <c r="F723" s="4"/>
      <c r="G723" s="4"/>
      <c r="H723" s="4"/>
    </row>
    <row r="724">
      <c r="A724" s="6"/>
      <c r="B724" s="4"/>
      <c r="C724" s="4"/>
      <c r="D724" s="4"/>
      <c r="E724" s="4"/>
      <c r="F724" s="4"/>
      <c r="G724" s="4"/>
      <c r="H724" s="4"/>
    </row>
    <row r="725">
      <c r="A725" s="6"/>
      <c r="B725" s="4"/>
      <c r="C725" s="4"/>
      <c r="D725" s="4"/>
      <c r="E725" s="4"/>
      <c r="F725" s="4"/>
      <c r="G725" s="4"/>
      <c r="H725" s="4"/>
    </row>
    <row r="726">
      <c r="A726" s="6"/>
      <c r="B726" s="4"/>
      <c r="C726" s="4"/>
      <c r="D726" s="4"/>
      <c r="E726" s="4"/>
      <c r="F726" s="4"/>
      <c r="G726" s="4"/>
      <c r="H726" s="4"/>
    </row>
    <row r="727">
      <c r="A727" s="6"/>
      <c r="B727" s="4"/>
      <c r="C727" s="4"/>
      <c r="D727" s="4"/>
      <c r="E727" s="4"/>
      <c r="F727" s="4"/>
      <c r="G727" s="4"/>
      <c r="H727" s="4"/>
    </row>
    <row r="728">
      <c r="A728" s="6"/>
      <c r="B728" s="4"/>
      <c r="C728" s="4"/>
      <c r="D728" s="4"/>
      <c r="E728" s="4"/>
      <c r="F728" s="4"/>
      <c r="G728" s="4"/>
      <c r="H728" s="4"/>
    </row>
    <row r="729">
      <c r="A729" s="6"/>
      <c r="B729" s="4"/>
      <c r="C729" s="4"/>
      <c r="D729" s="4"/>
      <c r="E729" s="4"/>
      <c r="F729" s="4"/>
      <c r="G729" s="4"/>
      <c r="H729" s="4"/>
    </row>
    <row r="730">
      <c r="A730" s="6"/>
      <c r="B730" s="4"/>
      <c r="C730" s="4"/>
      <c r="D730" s="4"/>
      <c r="E730" s="4"/>
      <c r="F730" s="4"/>
      <c r="G730" s="4"/>
      <c r="H730" s="4"/>
    </row>
    <row r="731">
      <c r="A731" s="6"/>
      <c r="B731" s="4"/>
      <c r="C731" s="4"/>
      <c r="D731" s="4"/>
      <c r="E731" s="4"/>
      <c r="F731" s="4"/>
      <c r="G731" s="4"/>
      <c r="H731" s="4"/>
    </row>
    <row r="732">
      <c r="A732" s="6"/>
      <c r="B732" s="4"/>
      <c r="C732" s="4"/>
      <c r="D732" s="4"/>
      <c r="E732" s="4"/>
      <c r="F732" s="4"/>
      <c r="G732" s="4"/>
      <c r="H732" s="4"/>
    </row>
    <row r="733">
      <c r="A733" s="6"/>
      <c r="B733" s="4"/>
      <c r="C733" s="4"/>
      <c r="D733" s="4"/>
      <c r="E733" s="4"/>
      <c r="F733" s="4"/>
      <c r="G733" s="4"/>
      <c r="H733" s="4"/>
    </row>
    <row r="734">
      <c r="A734" s="6"/>
      <c r="B734" s="4"/>
      <c r="C734" s="4"/>
      <c r="D734" s="4"/>
      <c r="E734" s="4"/>
      <c r="F734" s="4"/>
      <c r="G734" s="4"/>
      <c r="H734" s="4"/>
    </row>
    <row r="735">
      <c r="A735" s="6"/>
      <c r="B735" s="4"/>
      <c r="C735" s="4"/>
      <c r="D735" s="4"/>
      <c r="E735" s="4"/>
      <c r="F735" s="4"/>
      <c r="G735" s="4"/>
      <c r="H735" s="4"/>
    </row>
    <row r="736">
      <c r="A736" s="6"/>
      <c r="B736" s="4"/>
      <c r="C736" s="4"/>
      <c r="D736" s="4"/>
      <c r="E736" s="4"/>
      <c r="F736" s="4"/>
      <c r="G736" s="4"/>
      <c r="H736" s="4"/>
    </row>
    <row r="737">
      <c r="A737" s="6"/>
      <c r="B737" s="4"/>
      <c r="C737" s="4"/>
      <c r="D737" s="4"/>
      <c r="E737" s="4"/>
      <c r="F737" s="4"/>
      <c r="G737" s="4"/>
      <c r="H737" s="4"/>
    </row>
    <row r="738">
      <c r="A738" s="6"/>
      <c r="B738" s="4"/>
      <c r="C738" s="4"/>
      <c r="D738" s="4"/>
      <c r="E738" s="4"/>
      <c r="F738" s="4"/>
      <c r="G738" s="4"/>
      <c r="H738" s="4"/>
    </row>
    <row r="739">
      <c r="A739" s="6"/>
      <c r="B739" s="4"/>
      <c r="C739" s="4"/>
      <c r="D739" s="4"/>
      <c r="E739" s="4"/>
      <c r="F739" s="4"/>
      <c r="G739" s="4"/>
      <c r="H739" s="4"/>
    </row>
    <row r="740">
      <c r="A740" s="6"/>
      <c r="B740" s="4"/>
      <c r="C740" s="4"/>
      <c r="D740" s="4"/>
      <c r="E740" s="4"/>
      <c r="F740" s="4"/>
      <c r="G740" s="4"/>
      <c r="H740" s="4"/>
    </row>
    <row r="741">
      <c r="A741" s="6"/>
      <c r="B741" s="4"/>
      <c r="C741" s="4"/>
      <c r="D741" s="4"/>
      <c r="E741" s="4"/>
      <c r="F741" s="4"/>
      <c r="G741" s="4"/>
      <c r="H741" s="4"/>
    </row>
    <row r="742">
      <c r="A742" s="6"/>
      <c r="B742" s="4"/>
      <c r="C742" s="4"/>
      <c r="D742" s="4"/>
      <c r="E742" s="4"/>
      <c r="F742" s="4"/>
      <c r="G742" s="4"/>
      <c r="H742" s="4"/>
    </row>
    <row r="743">
      <c r="A743" s="6"/>
      <c r="B743" s="4"/>
      <c r="C743" s="4"/>
      <c r="D743" s="4"/>
      <c r="E743" s="4"/>
      <c r="F743" s="4"/>
      <c r="G743" s="4"/>
      <c r="H743" s="4"/>
    </row>
    <row r="744">
      <c r="A744" s="6"/>
      <c r="B744" s="4"/>
      <c r="C744" s="4"/>
      <c r="D744" s="4"/>
      <c r="E744" s="4"/>
      <c r="F744" s="4"/>
      <c r="G744" s="4"/>
      <c r="H744" s="4"/>
    </row>
    <row r="745">
      <c r="A745" s="6"/>
      <c r="B745" s="4"/>
      <c r="C745" s="4"/>
      <c r="D745" s="4"/>
      <c r="E745" s="4"/>
      <c r="F745" s="4"/>
      <c r="G745" s="4"/>
      <c r="H745" s="4"/>
    </row>
    <row r="746">
      <c r="A746" s="6"/>
      <c r="B746" s="4"/>
      <c r="C746" s="4"/>
      <c r="D746" s="4"/>
      <c r="E746" s="4"/>
      <c r="F746" s="4"/>
      <c r="G746" s="4"/>
      <c r="H746" s="4"/>
    </row>
    <row r="747">
      <c r="A747" s="6"/>
      <c r="B747" s="4"/>
      <c r="C747" s="4"/>
      <c r="D747" s="4"/>
      <c r="E747" s="4"/>
      <c r="F747" s="4"/>
      <c r="G747" s="4"/>
      <c r="H747" s="4"/>
    </row>
    <row r="748">
      <c r="A748" s="6"/>
      <c r="B748" s="4"/>
      <c r="C748" s="4"/>
      <c r="D748" s="4"/>
      <c r="E748" s="4"/>
      <c r="F748" s="4"/>
      <c r="G748" s="4"/>
      <c r="H748" s="4"/>
    </row>
    <row r="749">
      <c r="A749" s="6"/>
      <c r="B749" s="4"/>
      <c r="C749" s="4"/>
      <c r="D749" s="4"/>
      <c r="E749" s="4"/>
      <c r="F749" s="4"/>
      <c r="G749" s="4"/>
      <c r="H749" s="4"/>
    </row>
    <row r="750">
      <c r="A750" s="6"/>
      <c r="B750" s="4"/>
      <c r="C750" s="4"/>
      <c r="D750" s="4"/>
      <c r="E750" s="4"/>
      <c r="F750" s="4"/>
      <c r="G750" s="4"/>
      <c r="H750" s="4"/>
    </row>
    <row r="751">
      <c r="A751" s="6"/>
      <c r="B751" s="4"/>
      <c r="C751" s="4"/>
      <c r="D751" s="4"/>
      <c r="E751" s="4"/>
      <c r="F751" s="4"/>
      <c r="G751" s="4"/>
      <c r="H751" s="4"/>
    </row>
    <row r="752">
      <c r="A752" s="6"/>
      <c r="B752" s="4"/>
      <c r="C752" s="4"/>
      <c r="D752" s="4"/>
      <c r="E752" s="4"/>
      <c r="F752" s="4"/>
      <c r="G752" s="4"/>
      <c r="H752" s="4"/>
    </row>
    <row r="753">
      <c r="A753" s="6"/>
      <c r="B753" s="4"/>
      <c r="C753" s="4"/>
      <c r="D753" s="4"/>
      <c r="E753" s="4"/>
      <c r="F753" s="4"/>
      <c r="G753" s="4"/>
      <c r="H753" s="4"/>
    </row>
    <row r="754">
      <c r="A754" s="6"/>
      <c r="B754" s="4"/>
      <c r="C754" s="4"/>
      <c r="D754" s="4"/>
      <c r="E754" s="4"/>
      <c r="F754" s="4"/>
      <c r="G754" s="4"/>
      <c r="H754" s="4"/>
    </row>
    <row r="755">
      <c r="A755" s="6"/>
      <c r="B755" s="4"/>
      <c r="C755" s="4"/>
      <c r="D755" s="4"/>
      <c r="E755" s="4"/>
      <c r="F755" s="4"/>
      <c r="G755" s="4"/>
      <c r="H755" s="4"/>
    </row>
    <row r="756">
      <c r="A756" s="6"/>
      <c r="B756" s="4"/>
      <c r="C756" s="4"/>
      <c r="D756" s="4"/>
      <c r="E756" s="4"/>
      <c r="F756" s="4"/>
      <c r="G756" s="4"/>
      <c r="H756" s="4"/>
    </row>
    <row r="757">
      <c r="A757" s="6"/>
      <c r="B757" s="4"/>
      <c r="C757" s="4"/>
      <c r="D757" s="4"/>
      <c r="E757" s="4"/>
      <c r="F757" s="4"/>
      <c r="G757" s="4"/>
      <c r="H757" s="4"/>
    </row>
    <row r="758">
      <c r="A758" s="6"/>
      <c r="B758" s="4"/>
      <c r="C758" s="4"/>
      <c r="D758" s="4"/>
      <c r="E758" s="4"/>
      <c r="F758" s="4"/>
      <c r="G758" s="4"/>
      <c r="H758" s="4"/>
    </row>
    <row r="759">
      <c r="A759" s="6"/>
      <c r="B759" s="4"/>
      <c r="C759" s="4"/>
      <c r="D759" s="4"/>
      <c r="E759" s="4"/>
      <c r="F759" s="4"/>
      <c r="G759" s="4"/>
      <c r="H759" s="4"/>
    </row>
    <row r="760">
      <c r="A760" s="6"/>
      <c r="B760" s="4"/>
      <c r="C760" s="4"/>
      <c r="D760" s="4"/>
      <c r="E760" s="4"/>
      <c r="F760" s="4"/>
      <c r="G760" s="4"/>
      <c r="H760" s="4"/>
    </row>
    <row r="761">
      <c r="A761" s="6"/>
      <c r="B761" s="4"/>
      <c r="C761" s="4"/>
      <c r="D761" s="4"/>
      <c r="E761" s="4"/>
      <c r="F761" s="4"/>
      <c r="G761" s="4"/>
      <c r="H761" s="4"/>
    </row>
    <row r="762">
      <c r="A762" s="6"/>
      <c r="B762" s="4"/>
      <c r="C762" s="4"/>
      <c r="D762" s="4"/>
      <c r="E762" s="4"/>
      <c r="F762" s="4"/>
      <c r="G762" s="4"/>
      <c r="H762" s="4"/>
    </row>
    <row r="763">
      <c r="A763" s="6"/>
      <c r="B763" s="4"/>
      <c r="C763" s="4"/>
      <c r="D763" s="4"/>
      <c r="E763" s="4"/>
      <c r="F763" s="4"/>
      <c r="G763" s="4"/>
      <c r="H763" s="4"/>
    </row>
    <row r="764">
      <c r="A764" s="6"/>
      <c r="B764" s="4"/>
      <c r="C764" s="4"/>
      <c r="D764" s="4"/>
      <c r="E764" s="4"/>
      <c r="F764" s="4"/>
      <c r="G764" s="4"/>
      <c r="H764" s="4"/>
    </row>
    <row r="765">
      <c r="A765" s="6"/>
      <c r="B765" s="4"/>
      <c r="C765" s="4"/>
      <c r="D765" s="4"/>
      <c r="E765" s="4"/>
      <c r="F765" s="4"/>
      <c r="G765" s="4"/>
      <c r="H765" s="4"/>
    </row>
    <row r="766">
      <c r="A766" s="6"/>
      <c r="B766" s="4"/>
      <c r="C766" s="4"/>
      <c r="D766" s="4"/>
      <c r="E766" s="4"/>
      <c r="F766" s="4"/>
      <c r="G766" s="4"/>
      <c r="H766" s="4"/>
    </row>
    <row r="767">
      <c r="A767" s="6"/>
      <c r="B767" s="4"/>
      <c r="C767" s="4"/>
      <c r="D767" s="4"/>
      <c r="E767" s="4"/>
      <c r="F767" s="4"/>
      <c r="G767" s="4"/>
      <c r="H767" s="4"/>
    </row>
    <row r="768">
      <c r="A768" s="6"/>
      <c r="B768" s="4"/>
      <c r="C768" s="4"/>
      <c r="D768" s="4"/>
      <c r="E768" s="4"/>
      <c r="F768" s="4"/>
      <c r="G768" s="4"/>
      <c r="H768" s="4"/>
    </row>
    <row r="769">
      <c r="A769" s="6"/>
      <c r="B769" s="4"/>
      <c r="C769" s="4"/>
      <c r="D769" s="4"/>
      <c r="E769" s="4"/>
      <c r="F769" s="4"/>
      <c r="G769" s="4"/>
      <c r="H769" s="4"/>
    </row>
    <row r="770">
      <c r="A770" s="6"/>
      <c r="B770" s="4"/>
      <c r="C770" s="4"/>
      <c r="D770" s="4"/>
      <c r="E770" s="4"/>
      <c r="F770" s="4"/>
      <c r="G770" s="4"/>
      <c r="H770" s="4"/>
    </row>
    <row r="771">
      <c r="A771" s="6"/>
      <c r="B771" s="4"/>
      <c r="C771" s="4"/>
      <c r="D771" s="4"/>
      <c r="E771" s="4"/>
      <c r="F771" s="4"/>
      <c r="G771" s="4"/>
      <c r="H771" s="4"/>
    </row>
    <row r="772">
      <c r="A772" s="6"/>
      <c r="B772" s="4"/>
      <c r="C772" s="4"/>
      <c r="D772" s="4"/>
      <c r="E772" s="4"/>
      <c r="F772" s="4"/>
      <c r="G772" s="4"/>
      <c r="H772" s="4"/>
    </row>
    <row r="773">
      <c r="A773" s="6"/>
      <c r="B773" s="4"/>
      <c r="C773" s="4"/>
      <c r="D773" s="4"/>
      <c r="E773" s="4"/>
      <c r="F773" s="4"/>
      <c r="G773" s="4"/>
      <c r="H773" s="4"/>
    </row>
    <row r="774">
      <c r="A774" s="6"/>
      <c r="B774" s="4"/>
      <c r="C774" s="4"/>
      <c r="D774" s="4"/>
      <c r="E774" s="4"/>
      <c r="F774" s="4"/>
      <c r="G774" s="4"/>
      <c r="H774" s="4"/>
    </row>
    <row r="775">
      <c r="A775" s="6"/>
      <c r="B775" s="4"/>
      <c r="C775" s="4"/>
      <c r="D775" s="4"/>
      <c r="E775" s="4"/>
      <c r="F775" s="4"/>
      <c r="G775" s="4"/>
      <c r="H775" s="4"/>
    </row>
    <row r="776">
      <c r="A776" s="6"/>
      <c r="B776" s="4"/>
      <c r="C776" s="4"/>
      <c r="D776" s="4"/>
      <c r="E776" s="4"/>
      <c r="F776" s="4"/>
      <c r="G776" s="4"/>
      <c r="H776" s="4"/>
    </row>
    <row r="777">
      <c r="A777" s="6"/>
      <c r="B777" s="4"/>
      <c r="C777" s="4"/>
      <c r="D777" s="4"/>
      <c r="E777" s="4"/>
      <c r="F777" s="4"/>
      <c r="G777" s="4"/>
      <c r="H777" s="4"/>
    </row>
    <row r="778">
      <c r="A778" s="6"/>
      <c r="B778" s="4"/>
      <c r="C778" s="4"/>
      <c r="D778" s="4"/>
      <c r="E778" s="4"/>
      <c r="F778" s="4"/>
      <c r="G778" s="4"/>
      <c r="H778" s="4"/>
    </row>
    <row r="779">
      <c r="A779" s="6"/>
      <c r="B779" s="4"/>
      <c r="C779" s="4"/>
      <c r="D779" s="4"/>
      <c r="E779" s="4"/>
      <c r="F779" s="4"/>
      <c r="G779" s="4"/>
      <c r="H779" s="4"/>
    </row>
    <row r="780">
      <c r="A780" s="6"/>
      <c r="B780" s="4"/>
      <c r="C780" s="4"/>
      <c r="D780" s="4"/>
      <c r="E780" s="4"/>
      <c r="F780" s="4"/>
      <c r="G780" s="4"/>
      <c r="H780" s="4"/>
    </row>
    <row r="781">
      <c r="A781" s="6"/>
      <c r="B781" s="4"/>
      <c r="C781" s="4"/>
      <c r="D781" s="4"/>
      <c r="E781" s="4"/>
      <c r="F781" s="4"/>
      <c r="G781" s="4"/>
      <c r="H781" s="4"/>
    </row>
    <row r="782">
      <c r="A782" s="6"/>
      <c r="B782" s="4"/>
      <c r="C782" s="4"/>
      <c r="D782" s="4"/>
      <c r="E782" s="4"/>
      <c r="F782" s="4"/>
      <c r="G782" s="4"/>
      <c r="H782" s="4"/>
    </row>
    <row r="783">
      <c r="A783" s="6"/>
      <c r="B783" s="4"/>
      <c r="C783" s="4"/>
      <c r="D783" s="4"/>
      <c r="E783" s="4"/>
      <c r="F783" s="4"/>
      <c r="G783" s="4"/>
      <c r="H783" s="4"/>
    </row>
    <row r="784">
      <c r="A784" s="6"/>
      <c r="B784" s="4"/>
      <c r="C784" s="4"/>
      <c r="D784" s="4"/>
      <c r="E784" s="4"/>
      <c r="F784" s="4"/>
      <c r="G784" s="4"/>
      <c r="H784" s="4"/>
    </row>
    <row r="785">
      <c r="A785" s="6"/>
      <c r="B785" s="4"/>
      <c r="C785" s="4"/>
      <c r="D785" s="4"/>
      <c r="E785" s="4"/>
      <c r="F785" s="4"/>
      <c r="G785" s="4"/>
      <c r="H785" s="4"/>
    </row>
    <row r="786">
      <c r="A786" s="6"/>
      <c r="B786" s="4"/>
      <c r="C786" s="4"/>
      <c r="D786" s="4"/>
      <c r="E786" s="4"/>
      <c r="F786" s="4"/>
      <c r="G786" s="4"/>
      <c r="H786" s="4"/>
    </row>
    <row r="787">
      <c r="A787" s="6"/>
      <c r="B787" s="4"/>
      <c r="C787" s="4"/>
      <c r="D787" s="4"/>
      <c r="E787" s="4"/>
      <c r="F787" s="4"/>
      <c r="G787" s="4"/>
      <c r="H787" s="4"/>
    </row>
    <row r="788">
      <c r="A788" s="6"/>
      <c r="B788" s="4"/>
      <c r="C788" s="4"/>
      <c r="D788" s="4"/>
      <c r="E788" s="4"/>
      <c r="F788" s="4"/>
      <c r="G788" s="4"/>
      <c r="H788" s="4"/>
    </row>
    <row r="789">
      <c r="A789" s="6"/>
      <c r="B789" s="4"/>
      <c r="C789" s="4"/>
      <c r="D789" s="4"/>
      <c r="E789" s="4"/>
      <c r="F789" s="4"/>
      <c r="G789" s="4"/>
      <c r="H789" s="4"/>
    </row>
    <row r="790">
      <c r="A790" s="6"/>
      <c r="B790" s="4"/>
      <c r="C790" s="4"/>
      <c r="D790" s="4"/>
      <c r="E790" s="4"/>
      <c r="F790" s="4"/>
      <c r="G790" s="4"/>
      <c r="H790" s="4"/>
    </row>
    <row r="791">
      <c r="A791" s="6"/>
      <c r="B791" s="4"/>
      <c r="C791" s="4"/>
      <c r="D791" s="4"/>
      <c r="E791" s="4"/>
      <c r="F791" s="4"/>
      <c r="G791" s="4"/>
      <c r="H791" s="4"/>
    </row>
    <row r="792">
      <c r="A792" s="6"/>
      <c r="B792" s="4"/>
      <c r="C792" s="4"/>
      <c r="D792" s="4"/>
      <c r="E792" s="4"/>
      <c r="F792" s="4"/>
      <c r="G792" s="4"/>
      <c r="H792" s="4"/>
    </row>
    <row r="793">
      <c r="A793" s="6"/>
      <c r="B793" s="4"/>
      <c r="C793" s="4"/>
      <c r="D793" s="4"/>
      <c r="E793" s="4"/>
      <c r="F793" s="4"/>
      <c r="G793" s="4"/>
      <c r="H793" s="4"/>
    </row>
    <row r="794">
      <c r="A794" s="6"/>
      <c r="B794" s="4"/>
      <c r="C794" s="4"/>
      <c r="D794" s="4"/>
      <c r="E794" s="4"/>
      <c r="F794" s="4"/>
      <c r="G794" s="4"/>
      <c r="H794" s="4"/>
    </row>
    <row r="795">
      <c r="A795" s="6"/>
      <c r="B795" s="4"/>
      <c r="C795" s="4"/>
      <c r="D795" s="4"/>
      <c r="E795" s="4"/>
      <c r="F795" s="4"/>
      <c r="G795" s="4"/>
      <c r="H795" s="4"/>
    </row>
    <row r="796">
      <c r="A796" s="6"/>
      <c r="B796" s="4"/>
      <c r="C796" s="4"/>
      <c r="D796" s="4"/>
      <c r="E796" s="4"/>
      <c r="F796" s="4"/>
      <c r="G796" s="4"/>
      <c r="H796" s="4"/>
    </row>
    <row r="797">
      <c r="A797" s="6"/>
      <c r="B797" s="4"/>
      <c r="C797" s="4"/>
      <c r="D797" s="4"/>
      <c r="E797" s="4"/>
      <c r="F797" s="4"/>
      <c r="G797" s="4"/>
      <c r="H797" s="4"/>
    </row>
    <row r="798">
      <c r="A798" s="6"/>
      <c r="B798" s="4"/>
      <c r="C798" s="4"/>
      <c r="D798" s="4"/>
      <c r="E798" s="4"/>
      <c r="F798" s="4"/>
      <c r="G798" s="4"/>
      <c r="H798" s="4"/>
    </row>
    <row r="799">
      <c r="A799" s="6"/>
      <c r="B799" s="4"/>
      <c r="C799" s="4"/>
      <c r="D799" s="4"/>
      <c r="E799" s="4"/>
      <c r="F799" s="4"/>
      <c r="G799" s="4"/>
      <c r="H799" s="4"/>
    </row>
    <row r="800">
      <c r="A800" s="6"/>
      <c r="B800" s="4"/>
      <c r="C800" s="4"/>
      <c r="D800" s="4"/>
      <c r="E800" s="4"/>
      <c r="F800" s="4"/>
      <c r="G800" s="4"/>
      <c r="H800" s="4"/>
    </row>
    <row r="801">
      <c r="A801" s="6"/>
      <c r="B801" s="4"/>
      <c r="C801" s="4"/>
      <c r="D801" s="4"/>
      <c r="E801" s="4"/>
      <c r="F801" s="4"/>
      <c r="G801" s="4"/>
      <c r="H801" s="4"/>
    </row>
    <row r="802">
      <c r="A802" s="6"/>
      <c r="B802" s="4"/>
      <c r="C802" s="4"/>
      <c r="D802" s="4"/>
      <c r="E802" s="4"/>
      <c r="F802" s="4"/>
      <c r="G802" s="4"/>
      <c r="H802" s="4"/>
    </row>
    <row r="803">
      <c r="A803" s="6"/>
      <c r="B803" s="4"/>
      <c r="C803" s="4"/>
      <c r="D803" s="4"/>
      <c r="E803" s="4"/>
      <c r="F803" s="4"/>
      <c r="G803" s="4"/>
      <c r="H803" s="4"/>
    </row>
    <row r="804">
      <c r="A804" s="6"/>
      <c r="B804" s="4"/>
      <c r="C804" s="4"/>
      <c r="D804" s="4"/>
      <c r="E804" s="4"/>
      <c r="F804" s="4"/>
      <c r="G804" s="4"/>
      <c r="H804" s="4"/>
    </row>
    <row r="805">
      <c r="A805" s="6"/>
      <c r="B805" s="4"/>
      <c r="C805" s="4"/>
      <c r="D805" s="4"/>
      <c r="E805" s="4"/>
      <c r="F805" s="4"/>
      <c r="G805" s="4"/>
      <c r="H805" s="4"/>
    </row>
    <row r="806">
      <c r="A806" s="6"/>
      <c r="B806" s="4"/>
      <c r="C806" s="4"/>
      <c r="D806" s="4"/>
      <c r="E806" s="4"/>
      <c r="F806" s="4"/>
      <c r="G806" s="4"/>
      <c r="H806" s="4"/>
    </row>
    <row r="807">
      <c r="A807" s="6"/>
      <c r="B807" s="4"/>
      <c r="C807" s="4"/>
      <c r="D807" s="4"/>
      <c r="E807" s="4"/>
      <c r="F807" s="4"/>
      <c r="G807" s="4"/>
      <c r="H807" s="4"/>
    </row>
    <row r="808">
      <c r="A808" s="6"/>
      <c r="B808" s="4"/>
      <c r="C808" s="4"/>
      <c r="D808" s="4"/>
      <c r="E808" s="4"/>
      <c r="F808" s="4"/>
      <c r="G808" s="4"/>
      <c r="H808" s="4"/>
    </row>
    <row r="809">
      <c r="A809" s="6"/>
      <c r="B809" s="4"/>
      <c r="C809" s="4"/>
      <c r="D809" s="4"/>
      <c r="E809" s="4"/>
      <c r="F809" s="4"/>
      <c r="G809" s="4"/>
      <c r="H809" s="4"/>
    </row>
    <row r="810">
      <c r="A810" s="6"/>
      <c r="B810" s="4"/>
      <c r="C810" s="4"/>
      <c r="D810" s="4"/>
      <c r="E810" s="4"/>
      <c r="F810" s="4"/>
      <c r="G810" s="4"/>
      <c r="H810" s="4"/>
    </row>
    <row r="811">
      <c r="A811" s="6"/>
      <c r="B811" s="4"/>
      <c r="C811" s="4"/>
      <c r="D811" s="4"/>
      <c r="E811" s="4"/>
      <c r="F811" s="4"/>
      <c r="G811" s="4"/>
      <c r="H811" s="4"/>
    </row>
    <row r="812">
      <c r="A812" s="6"/>
      <c r="B812" s="4"/>
      <c r="C812" s="4"/>
      <c r="D812" s="4"/>
      <c r="E812" s="4"/>
      <c r="F812" s="4"/>
      <c r="G812" s="4"/>
      <c r="H812" s="4"/>
    </row>
    <row r="813">
      <c r="A813" s="6"/>
      <c r="B813" s="4"/>
      <c r="C813" s="4"/>
      <c r="D813" s="4"/>
      <c r="E813" s="4"/>
      <c r="F813" s="4"/>
      <c r="G813" s="4"/>
      <c r="H813" s="4"/>
    </row>
    <row r="814">
      <c r="A814" s="6"/>
      <c r="B814" s="4"/>
      <c r="C814" s="4"/>
      <c r="D814" s="4"/>
      <c r="E814" s="4"/>
      <c r="F814" s="4"/>
      <c r="G814" s="4"/>
      <c r="H814" s="4"/>
    </row>
    <row r="815">
      <c r="A815" s="6"/>
      <c r="B815" s="4"/>
      <c r="C815" s="4"/>
      <c r="D815" s="4"/>
      <c r="E815" s="4"/>
      <c r="F815" s="4"/>
      <c r="G815" s="4"/>
      <c r="H815" s="4"/>
    </row>
    <row r="816">
      <c r="A816" s="6"/>
      <c r="B816" s="4"/>
      <c r="C816" s="4"/>
      <c r="D816" s="4"/>
      <c r="E816" s="4"/>
      <c r="F816" s="4"/>
      <c r="G816" s="4"/>
      <c r="H816" s="4"/>
    </row>
    <row r="817">
      <c r="A817" s="6"/>
      <c r="B817" s="4"/>
      <c r="C817" s="4"/>
      <c r="D817" s="4"/>
      <c r="E817" s="4"/>
      <c r="F817" s="4"/>
      <c r="G817" s="4"/>
      <c r="H817" s="4"/>
    </row>
    <row r="818">
      <c r="A818" s="6"/>
      <c r="B818" s="4"/>
      <c r="C818" s="4"/>
      <c r="D818" s="4"/>
      <c r="E818" s="4"/>
      <c r="F818" s="4"/>
      <c r="G818" s="4"/>
      <c r="H818" s="4"/>
    </row>
    <row r="819">
      <c r="A819" s="6"/>
      <c r="B819" s="4"/>
      <c r="C819" s="4"/>
      <c r="D819" s="4"/>
      <c r="E819" s="4"/>
      <c r="F819" s="4"/>
      <c r="G819" s="4"/>
      <c r="H819" s="4"/>
    </row>
    <row r="820">
      <c r="A820" s="6"/>
      <c r="B820" s="4"/>
      <c r="C820" s="4"/>
      <c r="D820" s="4"/>
      <c r="E820" s="4"/>
      <c r="F820" s="4"/>
      <c r="G820" s="4"/>
      <c r="H820" s="4"/>
    </row>
    <row r="821">
      <c r="A821" s="6"/>
      <c r="B821" s="4"/>
      <c r="C821" s="4"/>
      <c r="D821" s="4"/>
      <c r="E821" s="4"/>
      <c r="F821" s="4"/>
      <c r="G821" s="4"/>
      <c r="H821" s="4"/>
    </row>
    <row r="822">
      <c r="A822" s="6"/>
      <c r="B822" s="4"/>
      <c r="C822" s="4"/>
      <c r="D822" s="4"/>
      <c r="E822" s="4"/>
      <c r="F822" s="4"/>
      <c r="G822" s="4"/>
      <c r="H822" s="4"/>
    </row>
    <row r="823">
      <c r="A823" s="6"/>
      <c r="B823" s="4"/>
      <c r="C823" s="4"/>
      <c r="D823" s="4"/>
      <c r="E823" s="4"/>
      <c r="F823" s="4"/>
      <c r="G823" s="4"/>
      <c r="H823" s="4"/>
    </row>
    <row r="824">
      <c r="A824" s="6"/>
      <c r="B824" s="4"/>
      <c r="C824" s="4"/>
      <c r="D824" s="4"/>
      <c r="E824" s="4"/>
      <c r="F824" s="4"/>
      <c r="G824" s="4"/>
      <c r="H824" s="4"/>
    </row>
    <row r="825">
      <c r="A825" s="6"/>
      <c r="B825" s="4"/>
      <c r="C825" s="4"/>
      <c r="D825" s="4"/>
      <c r="E825" s="4"/>
      <c r="F825" s="4"/>
      <c r="G825" s="4"/>
      <c r="H825" s="4"/>
    </row>
    <row r="826">
      <c r="A826" s="6"/>
      <c r="B826" s="4"/>
      <c r="C826" s="4"/>
      <c r="D826" s="4"/>
      <c r="E826" s="4"/>
      <c r="F826" s="4"/>
      <c r="G826" s="4"/>
      <c r="H826" s="4"/>
    </row>
    <row r="827">
      <c r="A827" s="6"/>
      <c r="B827" s="4"/>
      <c r="C827" s="4"/>
      <c r="D827" s="4"/>
      <c r="E827" s="4"/>
      <c r="F827" s="4"/>
      <c r="G827" s="4"/>
      <c r="H827" s="4"/>
    </row>
    <row r="828">
      <c r="A828" s="6"/>
      <c r="B828" s="4"/>
      <c r="C828" s="4"/>
      <c r="D828" s="4"/>
      <c r="E828" s="4"/>
      <c r="F828" s="4"/>
      <c r="G828" s="4"/>
      <c r="H828" s="4"/>
    </row>
    <row r="829">
      <c r="A829" s="6"/>
      <c r="B829" s="4"/>
      <c r="C829" s="4"/>
      <c r="D829" s="4"/>
      <c r="E829" s="4"/>
      <c r="F829" s="4"/>
      <c r="G829" s="4"/>
      <c r="H829" s="4"/>
    </row>
    <row r="830">
      <c r="A830" s="6"/>
      <c r="B830" s="4"/>
      <c r="C830" s="4"/>
      <c r="D830" s="4"/>
      <c r="E830" s="4"/>
      <c r="F830" s="4"/>
      <c r="G830" s="4"/>
      <c r="H830" s="4"/>
    </row>
    <row r="831">
      <c r="A831" s="6"/>
      <c r="B831" s="4"/>
      <c r="C831" s="4"/>
      <c r="D831" s="4"/>
      <c r="E831" s="4"/>
      <c r="F831" s="4"/>
      <c r="G831" s="4"/>
      <c r="H831" s="4"/>
    </row>
    <row r="832">
      <c r="A832" s="6"/>
      <c r="B832" s="4"/>
      <c r="C832" s="4"/>
      <c r="D832" s="4"/>
      <c r="E832" s="4"/>
      <c r="F832" s="4"/>
      <c r="G832" s="4"/>
      <c r="H832" s="4"/>
    </row>
    <row r="833">
      <c r="A833" s="6"/>
      <c r="B833" s="4"/>
      <c r="C833" s="4"/>
      <c r="D833" s="4"/>
      <c r="E833" s="4"/>
      <c r="F833" s="4"/>
      <c r="G833" s="4"/>
      <c r="H833" s="4"/>
    </row>
    <row r="834">
      <c r="A834" s="6"/>
      <c r="B834" s="4"/>
      <c r="C834" s="4"/>
      <c r="D834" s="4"/>
      <c r="E834" s="4"/>
      <c r="F834" s="4"/>
      <c r="G834" s="4"/>
      <c r="H834" s="4"/>
    </row>
    <row r="835">
      <c r="A835" s="6"/>
      <c r="B835" s="4"/>
      <c r="C835" s="4"/>
      <c r="D835" s="4"/>
      <c r="E835" s="4"/>
      <c r="F835" s="4"/>
      <c r="G835" s="4"/>
      <c r="H835" s="4"/>
    </row>
    <row r="836">
      <c r="A836" s="6"/>
      <c r="B836" s="4"/>
      <c r="C836" s="4"/>
      <c r="D836" s="4"/>
      <c r="E836" s="4"/>
      <c r="F836" s="4"/>
      <c r="G836" s="4"/>
      <c r="H836" s="4"/>
    </row>
    <row r="837">
      <c r="A837" s="6"/>
      <c r="B837" s="4"/>
      <c r="C837" s="4"/>
      <c r="D837" s="4"/>
      <c r="E837" s="4"/>
      <c r="F837" s="4"/>
      <c r="G837" s="4"/>
      <c r="H837" s="4"/>
    </row>
    <row r="838">
      <c r="A838" s="6"/>
      <c r="B838" s="4"/>
      <c r="C838" s="4"/>
      <c r="D838" s="4"/>
      <c r="E838" s="4"/>
      <c r="F838" s="4"/>
      <c r="G838" s="4"/>
      <c r="H838" s="4"/>
    </row>
    <row r="839">
      <c r="A839" s="6"/>
      <c r="B839" s="4"/>
      <c r="C839" s="4"/>
      <c r="D839" s="4"/>
      <c r="E839" s="4"/>
      <c r="F839" s="4"/>
      <c r="G839" s="4"/>
      <c r="H839" s="4"/>
    </row>
    <row r="840">
      <c r="A840" s="6"/>
      <c r="B840" s="4"/>
      <c r="C840" s="4"/>
      <c r="D840" s="4"/>
      <c r="E840" s="4"/>
      <c r="F840" s="4"/>
      <c r="G840" s="4"/>
      <c r="H840" s="4"/>
    </row>
    <row r="841">
      <c r="A841" s="6"/>
      <c r="B841" s="4"/>
      <c r="C841" s="4"/>
      <c r="D841" s="4"/>
      <c r="E841" s="4"/>
      <c r="F841" s="4"/>
      <c r="G841" s="4"/>
      <c r="H841" s="4"/>
    </row>
    <row r="842">
      <c r="A842" s="6"/>
      <c r="B842" s="4"/>
      <c r="C842" s="4"/>
      <c r="D842" s="4"/>
      <c r="E842" s="4"/>
      <c r="F842" s="4"/>
      <c r="G842" s="4"/>
      <c r="H842" s="4"/>
    </row>
    <row r="843">
      <c r="A843" s="6"/>
      <c r="B843" s="4"/>
      <c r="C843" s="4"/>
      <c r="D843" s="4"/>
      <c r="E843" s="4"/>
      <c r="F843" s="4"/>
      <c r="G843" s="4"/>
      <c r="H843" s="4"/>
    </row>
    <row r="844">
      <c r="A844" s="6"/>
      <c r="B844" s="4"/>
      <c r="C844" s="4"/>
      <c r="D844" s="4"/>
      <c r="E844" s="4"/>
      <c r="F844" s="4"/>
      <c r="G844" s="4"/>
      <c r="H844" s="4"/>
    </row>
    <row r="845">
      <c r="A845" s="6"/>
      <c r="B845" s="4"/>
      <c r="C845" s="4"/>
      <c r="D845" s="4"/>
      <c r="E845" s="4"/>
      <c r="F845" s="4"/>
      <c r="G845" s="4"/>
      <c r="H845" s="4"/>
    </row>
    <row r="846">
      <c r="A846" s="6"/>
      <c r="B846" s="4"/>
      <c r="C846" s="4"/>
      <c r="D846" s="4"/>
      <c r="E846" s="4"/>
      <c r="F846" s="4"/>
      <c r="G846" s="4"/>
      <c r="H846" s="4"/>
    </row>
    <row r="847">
      <c r="A847" s="6"/>
      <c r="B847" s="4"/>
      <c r="C847" s="4"/>
      <c r="D847" s="4"/>
      <c r="E847" s="4"/>
      <c r="F847" s="4"/>
      <c r="G847" s="4"/>
      <c r="H847" s="4"/>
    </row>
    <row r="848">
      <c r="A848" s="6"/>
      <c r="B848" s="4"/>
      <c r="C848" s="4"/>
      <c r="D848" s="4"/>
      <c r="E848" s="4"/>
      <c r="F848" s="4"/>
      <c r="G848" s="4"/>
      <c r="H848" s="4"/>
    </row>
    <row r="849">
      <c r="A849" s="6"/>
      <c r="B849" s="4"/>
      <c r="C849" s="4"/>
      <c r="D849" s="4"/>
      <c r="E849" s="4"/>
      <c r="F849" s="4"/>
      <c r="G849" s="4"/>
      <c r="H849" s="4"/>
    </row>
    <row r="850">
      <c r="A850" s="6"/>
      <c r="B850" s="4"/>
      <c r="C850" s="4"/>
      <c r="D850" s="4"/>
      <c r="E850" s="4"/>
      <c r="F850" s="4"/>
      <c r="G850" s="4"/>
      <c r="H850" s="4"/>
    </row>
    <row r="851">
      <c r="A851" s="6"/>
      <c r="B851" s="4"/>
      <c r="C851" s="4"/>
      <c r="D851" s="4"/>
      <c r="E851" s="4"/>
      <c r="F851" s="4"/>
      <c r="G851" s="4"/>
      <c r="H851" s="4"/>
    </row>
    <row r="852">
      <c r="A852" s="6"/>
      <c r="B852" s="4"/>
      <c r="C852" s="4"/>
      <c r="D852" s="4"/>
      <c r="E852" s="4"/>
      <c r="F852" s="4"/>
      <c r="G852" s="4"/>
      <c r="H852" s="4"/>
    </row>
    <row r="853">
      <c r="A853" s="6"/>
      <c r="B853" s="4"/>
      <c r="C853" s="4"/>
      <c r="D853" s="4"/>
      <c r="E853" s="4"/>
      <c r="F853" s="4"/>
      <c r="G853" s="4"/>
      <c r="H853" s="4"/>
    </row>
    <row r="854">
      <c r="A854" s="6"/>
      <c r="B854" s="4"/>
      <c r="C854" s="4"/>
      <c r="D854" s="4"/>
      <c r="E854" s="4"/>
      <c r="F854" s="4"/>
      <c r="G854" s="4"/>
      <c r="H854" s="4"/>
    </row>
    <row r="855">
      <c r="A855" s="6"/>
      <c r="B855" s="4"/>
      <c r="C855" s="4"/>
      <c r="D855" s="4"/>
      <c r="E855" s="4"/>
      <c r="F855" s="4"/>
      <c r="G855" s="4"/>
      <c r="H855" s="4"/>
    </row>
    <row r="856">
      <c r="A856" s="6"/>
      <c r="B856" s="4"/>
      <c r="C856" s="4"/>
      <c r="D856" s="4"/>
      <c r="E856" s="4"/>
      <c r="F856" s="4"/>
      <c r="G856" s="4"/>
      <c r="H856" s="4"/>
    </row>
    <row r="857">
      <c r="A857" s="6"/>
      <c r="B857" s="4"/>
      <c r="C857" s="4"/>
      <c r="D857" s="4"/>
      <c r="E857" s="4"/>
      <c r="F857" s="4"/>
      <c r="G857" s="4"/>
      <c r="H857" s="4"/>
    </row>
    <row r="858">
      <c r="A858" s="6"/>
      <c r="B858" s="4"/>
      <c r="C858" s="4"/>
      <c r="D858" s="4"/>
      <c r="E858" s="4"/>
      <c r="F858" s="4"/>
      <c r="G858" s="4"/>
      <c r="H858" s="4"/>
    </row>
    <row r="859">
      <c r="A859" s="6"/>
      <c r="B859" s="4"/>
      <c r="C859" s="4"/>
      <c r="D859" s="4"/>
      <c r="E859" s="4"/>
      <c r="F859" s="4"/>
      <c r="G859" s="4"/>
      <c r="H859" s="4"/>
    </row>
    <row r="860">
      <c r="A860" s="6"/>
      <c r="B860" s="4"/>
      <c r="C860" s="4"/>
      <c r="D860" s="4"/>
      <c r="E860" s="4"/>
      <c r="F860" s="4"/>
      <c r="G860" s="4"/>
      <c r="H860" s="4"/>
    </row>
    <row r="861">
      <c r="A861" s="6"/>
      <c r="B861" s="4"/>
      <c r="C861" s="4"/>
      <c r="D861" s="4"/>
      <c r="E861" s="4"/>
      <c r="F861" s="4"/>
      <c r="G861" s="4"/>
      <c r="H861" s="4"/>
    </row>
    <row r="862">
      <c r="A862" s="6"/>
      <c r="B862" s="4"/>
      <c r="C862" s="4"/>
      <c r="D862" s="4"/>
      <c r="E862" s="4"/>
      <c r="F862" s="4"/>
      <c r="G862" s="4"/>
      <c r="H862" s="4"/>
    </row>
    <row r="863">
      <c r="A863" s="6"/>
      <c r="B863" s="4"/>
      <c r="C863" s="4"/>
      <c r="D863" s="4"/>
      <c r="E863" s="4"/>
      <c r="F863" s="4"/>
      <c r="G863" s="4"/>
      <c r="H863" s="4"/>
    </row>
    <row r="864">
      <c r="A864" s="6"/>
      <c r="B864" s="4"/>
      <c r="C864" s="4"/>
      <c r="D864" s="4"/>
      <c r="E864" s="4"/>
      <c r="F864" s="4"/>
      <c r="G864" s="4"/>
      <c r="H864" s="4"/>
    </row>
    <row r="865">
      <c r="A865" s="6"/>
      <c r="B865" s="4"/>
      <c r="C865" s="4"/>
      <c r="D865" s="4"/>
      <c r="E865" s="4"/>
      <c r="F865" s="4"/>
      <c r="G865" s="4"/>
      <c r="H865" s="4"/>
    </row>
    <row r="866">
      <c r="A866" s="6"/>
      <c r="B866" s="4"/>
      <c r="C866" s="4"/>
      <c r="D866" s="4"/>
      <c r="E866" s="4"/>
      <c r="F866" s="4"/>
      <c r="G866" s="4"/>
      <c r="H866" s="4"/>
    </row>
    <row r="867">
      <c r="A867" s="6"/>
      <c r="B867" s="4"/>
      <c r="C867" s="4"/>
      <c r="D867" s="4"/>
      <c r="E867" s="4"/>
      <c r="F867" s="4"/>
      <c r="G867" s="4"/>
      <c r="H867" s="4"/>
    </row>
    <row r="868">
      <c r="A868" s="6"/>
      <c r="B868" s="4"/>
      <c r="C868" s="4"/>
      <c r="D868" s="4"/>
      <c r="E868" s="4"/>
      <c r="F868" s="4"/>
      <c r="G868" s="4"/>
      <c r="H868" s="4"/>
    </row>
    <row r="869">
      <c r="A869" s="6"/>
      <c r="B869" s="4"/>
      <c r="C869" s="4"/>
      <c r="D869" s="4"/>
      <c r="E869" s="4"/>
      <c r="F869" s="4"/>
      <c r="G869" s="4"/>
      <c r="H869" s="4"/>
    </row>
    <row r="870">
      <c r="A870" s="6"/>
      <c r="B870" s="4"/>
      <c r="C870" s="4"/>
      <c r="D870" s="4"/>
      <c r="E870" s="4"/>
      <c r="F870" s="4"/>
      <c r="G870" s="4"/>
      <c r="H870" s="4"/>
    </row>
    <row r="871">
      <c r="A871" s="6"/>
      <c r="B871" s="4"/>
      <c r="C871" s="4"/>
      <c r="D871" s="4"/>
      <c r="E871" s="4"/>
      <c r="F871" s="4"/>
      <c r="G871" s="4"/>
      <c r="H871" s="4"/>
    </row>
    <row r="872">
      <c r="A872" s="6"/>
      <c r="B872" s="4"/>
      <c r="C872" s="4"/>
      <c r="D872" s="4"/>
      <c r="E872" s="4"/>
      <c r="F872" s="4"/>
      <c r="G872" s="4"/>
      <c r="H872" s="4"/>
    </row>
    <row r="873">
      <c r="A873" s="6"/>
      <c r="B873" s="4"/>
      <c r="C873" s="4"/>
      <c r="D873" s="4"/>
      <c r="E873" s="4"/>
      <c r="F873" s="4"/>
      <c r="G873" s="4"/>
      <c r="H873" s="4"/>
    </row>
    <row r="874">
      <c r="A874" s="6"/>
      <c r="B874" s="4"/>
      <c r="C874" s="4"/>
      <c r="D874" s="4"/>
      <c r="E874" s="4"/>
      <c r="F874" s="4"/>
      <c r="G874" s="4"/>
      <c r="H874" s="4"/>
    </row>
    <row r="875">
      <c r="A875" s="6"/>
      <c r="B875" s="4"/>
      <c r="C875" s="4"/>
      <c r="D875" s="4"/>
      <c r="E875" s="4"/>
      <c r="F875" s="4"/>
      <c r="G875" s="4"/>
      <c r="H875" s="4"/>
    </row>
    <row r="876">
      <c r="A876" s="6"/>
      <c r="B876" s="4"/>
      <c r="C876" s="4"/>
      <c r="D876" s="4"/>
      <c r="E876" s="4"/>
      <c r="F876" s="4"/>
      <c r="G876" s="4"/>
      <c r="H876" s="4"/>
    </row>
    <row r="877">
      <c r="A877" s="6"/>
      <c r="B877" s="4"/>
      <c r="C877" s="4"/>
      <c r="D877" s="4"/>
      <c r="E877" s="4"/>
      <c r="F877" s="4"/>
      <c r="G877" s="4"/>
      <c r="H877" s="4"/>
    </row>
    <row r="878">
      <c r="A878" s="6"/>
      <c r="B878" s="4"/>
      <c r="C878" s="4"/>
      <c r="D878" s="4"/>
      <c r="E878" s="4"/>
      <c r="F878" s="4"/>
      <c r="G878" s="4"/>
      <c r="H878" s="4"/>
    </row>
    <row r="879">
      <c r="A879" s="6"/>
      <c r="B879" s="4"/>
      <c r="C879" s="4"/>
      <c r="D879" s="4"/>
      <c r="E879" s="4"/>
      <c r="F879" s="4"/>
      <c r="G879" s="4"/>
      <c r="H879" s="4"/>
    </row>
    <row r="880">
      <c r="A880" s="6"/>
      <c r="B880" s="4"/>
      <c r="C880" s="4"/>
      <c r="D880" s="4"/>
      <c r="E880" s="4"/>
      <c r="F880" s="4"/>
      <c r="G880" s="4"/>
      <c r="H880" s="4"/>
    </row>
    <row r="881">
      <c r="A881" s="6"/>
      <c r="B881" s="4"/>
      <c r="C881" s="4"/>
      <c r="D881" s="4"/>
      <c r="E881" s="4"/>
      <c r="F881" s="4"/>
      <c r="G881" s="4"/>
      <c r="H881" s="4"/>
    </row>
    <row r="882">
      <c r="A882" s="6"/>
      <c r="B882" s="4"/>
      <c r="C882" s="4"/>
      <c r="D882" s="4"/>
      <c r="E882" s="4"/>
      <c r="F882" s="4"/>
      <c r="G882" s="4"/>
      <c r="H882" s="4"/>
    </row>
    <row r="883">
      <c r="A883" s="6"/>
      <c r="B883" s="4"/>
      <c r="C883" s="4"/>
      <c r="D883" s="4"/>
      <c r="E883" s="4"/>
      <c r="F883" s="4"/>
      <c r="G883" s="4"/>
      <c r="H883" s="4"/>
    </row>
    <row r="884">
      <c r="A884" s="6"/>
      <c r="B884" s="4"/>
      <c r="C884" s="4"/>
      <c r="D884" s="4"/>
      <c r="E884" s="4"/>
      <c r="F884" s="4"/>
      <c r="G884" s="4"/>
      <c r="H884" s="4"/>
    </row>
    <row r="885">
      <c r="A885" s="6"/>
      <c r="B885" s="4"/>
      <c r="C885" s="4"/>
      <c r="D885" s="4"/>
      <c r="E885" s="4"/>
      <c r="F885" s="4"/>
      <c r="G885" s="4"/>
      <c r="H885" s="4"/>
    </row>
    <row r="886">
      <c r="A886" s="6"/>
      <c r="B886" s="4"/>
      <c r="C886" s="4"/>
      <c r="D886" s="4"/>
      <c r="E886" s="4"/>
      <c r="F886" s="4"/>
      <c r="G886" s="4"/>
      <c r="H886" s="4"/>
    </row>
    <row r="887">
      <c r="A887" s="6"/>
      <c r="B887" s="4"/>
      <c r="C887" s="4"/>
      <c r="D887" s="4"/>
      <c r="E887" s="4"/>
      <c r="F887" s="4"/>
      <c r="G887" s="4"/>
      <c r="H887" s="4"/>
    </row>
    <row r="888">
      <c r="A888" s="6"/>
      <c r="B888" s="4"/>
      <c r="C888" s="4"/>
      <c r="D888" s="4"/>
      <c r="E888" s="4"/>
      <c r="F888" s="4"/>
      <c r="G888" s="4"/>
      <c r="H888" s="4"/>
    </row>
    <row r="889">
      <c r="A889" s="6"/>
      <c r="B889" s="4"/>
      <c r="C889" s="4"/>
      <c r="D889" s="4"/>
      <c r="E889" s="4"/>
      <c r="F889" s="4"/>
      <c r="G889" s="4"/>
      <c r="H889" s="4"/>
    </row>
    <row r="890">
      <c r="A890" s="6"/>
      <c r="B890" s="4"/>
      <c r="C890" s="4"/>
      <c r="D890" s="4"/>
      <c r="E890" s="4"/>
      <c r="F890" s="4"/>
      <c r="G890" s="4"/>
      <c r="H890" s="4"/>
    </row>
    <row r="891">
      <c r="A891" s="6"/>
      <c r="B891" s="4"/>
      <c r="C891" s="4"/>
      <c r="D891" s="4"/>
      <c r="E891" s="4"/>
      <c r="F891" s="4"/>
      <c r="G891" s="4"/>
      <c r="H891" s="4"/>
    </row>
    <row r="892">
      <c r="A892" s="6"/>
      <c r="B892" s="4"/>
      <c r="C892" s="4"/>
      <c r="D892" s="4"/>
      <c r="E892" s="4"/>
      <c r="F892" s="4"/>
      <c r="G892" s="4"/>
      <c r="H892" s="4"/>
    </row>
    <row r="893">
      <c r="A893" s="6"/>
      <c r="B893" s="4"/>
      <c r="C893" s="4"/>
      <c r="D893" s="4"/>
      <c r="E893" s="4"/>
      <c r="F893" s="4"/>
      <c r="G893" s="4"/>
      <c r="H893" s="4"/>
    </row>
    <row r="894">
      <c r="A894" s="6"/>
      <c r="B894" s="4"/>
      <c r="C894" s="4"/>
      <c r="D894" s="4"/>
      <c r="E894" s="4"/>
      <c r="F894" s="4"/>
      <c r="G894" s="4"/>
      <c r="H894" s="4"/>
    </row>
    <row r="895">
      <c r="A895" s="6"/>
      <c r="B895" s="4"/>
      <c r="C895" s="4"/>
      <c r="D895" s="4"/>
      <c r="E895" s="4"/>
      <c r="F895" s="4"/>
      <c r="G895" s="4"/>
      <c r="H895" s="4"/>
    </row>
    <row r="896">
      <c r="A896" s="6"/>
      <c r="B896" s="4"/>
      <c r="C896" s="4"/>
      <c r="D896" s="4"/>
      <c r="E896" s="4"/>
      <c r="F896" s="4"/>
      <c r="G896" s="4"/>
      <c r="H896" s="4"/>
    </row>
    <row r="897">
      <c r="A897" s="6"/>
      <c r="B897" s="4"/>
      <c r="C897" s="4"/>
      <c r="D897" s="4"/>
      <c r="E897" s="4"/>
      <c r="F897" s="4"/>
      <c r="G897" s="4"/>
      <c r="H897" s="4"/>
    </row>
    <row r="898">
      <c r="A898" s="6"/>
      <c r="B898" s="4"/>
      <c r="C898" s="4"/>
      <c r="D898" s="4"/>
      <c r="E898" s="4"/>
      <c r="F898" s="4"/>
      <c r="G898" s="4"/>
      <c r="H898" s="4"/>
    </row>
    <row r="899">
      <c r="A899" s="6"/>
      <c r="B899" s="4"/>
      <c r="C899" s="4"/>
      <c r="D899" s="4"/>
      <c r="E899" s="4"/>
      <c r="F899" s="4"/>
      <c r="G899" s="4"/>
      <c r="H899" s="4"/>
    </row>
    <row r="900">
      <c r="A900" s="6"/>
      <c r="B900" s="4"/>
      <c r="C900" s="4"/>
      <c r="D900" s="4"/>
      <c r="E900" s="4"/>
      <c r="F900" s="4"/>
      <c r="G900" s="4"/>
      <c r="H900" s="4"/>
    </row>
    <row r="901">
      <c r="A901" s="6"/>
      <c r="B901" s="4"/>
      <c r="C901" s="4"/>
      <c r="D901" s="4"/>
      <c r="E901" s="4"/>
      <c r="F901" s="4"/>
      <c r="G901" s="4"/>
      <c r="H901" s="4"/>
    </row>
    <row r="902">
      <c r="A902" s="6"/>
      <c r="B902" s="4"/>
      <c r="C902" s="4"/>
      <c r="D902" s="4"/>
      <c r="E902" s="4"/>
      <c r="F902" s="4"/>
      <c r="G902" s="4"/>
      <c r="H902" s="4"/>
    </row>
    <row r="903">
      <c r="A903" s="6"/>
      <c r="B903" s="4"/>
      <c r="C903" s="4"/>
      <c r="D903" s="4"/>
      <c r="E903" s="4"/>
      <c r="F903" s="4"/>
      <c r="G903" s="4"/>
      <c r="H903" s="4"/>
    </row>
    <row r="904">
      <c r="A904" s="6"/>
      <c r="B904" s="4"/>
      <c r="C904" s="4"/>
      <c r="D904" s="4"/>
      <c r="E904" s="4"/>
      <c r="F904" s="4"/>
      <c r="G904" s="4"/>
      <c r="H904" s="4"/>
    </row>
    <row r="905">
      <c r="A905" s="6"/>
      <c r="B905" s="4"/>
      <c r="C905" s="4"/>
      <c r="D905" s="4"/>
      <c r="E905" s="4"/>
      <c r="F905" s="4"/>
      <c r="G905" s="4"/>
      <c r="H905" s="4"/>
    </row>
    <row r="906">
      <c r="A906" s="6"/>
      <c r="B906" s="4"/>
      <c r="C906" s="4"/>
      <c r="D906" s="4"/>
      <c r="E906" s="4"/>
      <c r="F906" s="4"/>
      <c r="G906" s="4"/>
      <c r="H906" s="4"/>
    </row>
    <row r="907">
      <c r="A907" s="6"/>
      <c r="B907" s="4"/>
      <c r="C907" s="4"/>
      <c r="D907" s="4"/>
      <c r="E907" s="4"/>
      <c r="F907" s="4"/>
      <c r="G907" s="4"/>
      <c r="H907" s="4"/>
    </row>
    <row r="908">
      <c r="A908" s="6"/>
      <c r="B908" s="4"/>
      <c r="C908" s="4"/>
      <c r="D908" s="4"/>
      <c r="E908" s="4"/>
      <c r="F908" s="4"/>
      <c r="G908" s="4"/>
      <c r="H908" s="4"/>
    </row>
    <row r="909">
      <c r="A909" s="6"/>
      <c r="B909" s="4"/>
      <c r="C909" s="4"/>
      <c r="D909" s="4"/>
      <c r="E909" s="4"/>
      <c r="F909" s="4"/>
      <c r="G909" s="4"/>
      <c r="H909" s="4"/>
    </row>
    <row r="910">
      <c r="A910" s="6"/>
      <c r="B910" s="4"/>
      <c r="C910" s="4"/>
      <c r="D910" s="4"/>
      <c r="E910" s="4"/>
      <c r="F910" s="4"/>
      <c r="G910" s="4"/>
      <c r="H910" s="4"/>
    </row>
    <row r="911">
      <c r="A911" s="6"/>
      <c r="B911" s="4"/>
      <c r="C911" s="4"/>
      <c r="D911" s="4"/>
      <c r="E911" s="4"/>
      <c r="F911" s="4"/>
      <c r="G911" s="4"/>
      <c r="H911" s="4"/>
    </row>
    <row r="912">
      <c r="A912" s="6"/>
      <c r="B912" s="4"/>
      <c r="C912" s="4"/>
      <c r="D912" s="4"/>
      <c r="E912" s="4"/>
      <c r="F912" s="4"/>
      <c r="G912" s="4"/>
      <c r="H912" s="4"/>
    </row>
    <row r="913">
      <c r="A913" s="6"/>
      <c r="B913" s="4"/>
      <c r="C913" s="4"/>
      <c r="D913" s="4"/>
      <c r="E913" s="4"/>
      <c r="F913" s="4"/>
      <c r="G913" s="4"/>
      <c r="H913" s="4"/>
    </row>
    <row r="914">
      <c r="A914" s="6"/>
      <c r="B914" s="4"/>
      <c r="C914" s="4"/>
      <c r="D914" s="4"/>
      <c r="E914" s="4"/>
      <c r="F914" s="4"/>
      <c r="G914" s="4"/>
      <c r="H914" s="4"/>
    </row>
    <row r="915">
      <c r="A915" s="6"/>
      <c r="B915" s="4"/>
      <c r="C915" s="4"/>
      <c r="D915" s="4"/>
      <c r="E915" s="4"/>
      <c r="F915" s="4"/>
      <c r="G915" s="4"/>
      <c r="H915" s="4"/>
    </row>
    <row r="916">
      <c r="A916" s="6"/>
      <c r="B916" s="4"/>
      <c r="C916" s="4"/>
      <c r="D916" s="4"/>
      <c r="E916" s="4"/>
      <c r="F916" s="4"/>
      <c r="G916" s="4"/>
      <c r="H916" s="4"/>
    </row>
    <row r="917">
      <c r="A917" s="6"/>
      <c r="B917" s="4"/>
      <c r="C917" s="4"/>
      <c r="D917" s="4"/>
      <c r="E917" s="4"/>
      <c r="F917" s="4"/>
      <c r="G917" s="4"/>
      <c r="H917" s="4"/>
    </row>
    <row r="918">
      <c r="A918" s="6"/>
      <c r="B918" s="4"/>
      <c r="C918" s="4"/>
      <c r="D918" s="4"/>
      <c r="E918" s="4"/>
      <c r="F918" s="4"/>
      <c r="G918" s="4"/>
      <c r="H918" s="4"/>
    </row>
    <row r="919">
      <c r="A919" s="6"/>
      <c r="B919" s="4"/>
      <c r="C919" s="4"/>
      <c r="D919" s="4"/>
      <c r="E919" s="4"/>
      <c r="F919" s="4"/>
      <c r="G919" s="4"/>
      <c r="H919" s="4"/>
    </row>
    <row r="920">
      <c r="A920" s="6"/>
      <c r="B920" s="4"/>
      <c r="C920" s="4"/>
      <c r="D920" s="4"/>
      <c r="E920" s="4"/>
      <c r="F920" s="4"/>
      <c r="G920" s="4"/>
      <c r="H920" s="4"/>
    </row>
    <row r="921">
      <c r="A921" s="6"/>
      <c r="B921" s="4"/>
      <c r="C921" s="4"/>
      <c r="D921" s="4"/>
      <c r="E921" s="4"/>
      <c r="F921" s="4"/>
      <c r="G921" s="4"/>
      <c r="H921" s="4"/>
    </row>
    <row r="922">
      <c r="A922" s="6"/>
      <c r="B922" s="4"/>
      <c r="C922" s="4"/>
      <c r="D922" s="4"/>
      <c r="E922" s="4"/>
      <c r="F922" s="4"/>
      <c r="G922" s="4"/>
      <c r="H922" s="4"/>
    </row>
    <row r="923">
      <c r="A923" s="6"/>
      <c r="B923" s="4"/>
      <c r="C923" s="4"/>
      <c r="D923" s="4"/>
      <c r="E923" s="4"/>
      <c r="F923" s="4"/>
      <c r="G923" s="4"/>
      <c r="H923" s="4"/>
    </row>
    <row r="924">
      <c r="A924" s="6"/>
      <c r="B924" s="4"/>
      <c r="C924" s="4"/>
      <c r="D924" s="4"/>
      <c r="E924" s="4"/>
      <c r="F924" s="4"/>
      <c r="G924" s="4"/>
      <c r="H924" s="4"/>
    </row>
    <row r="925">
      <c r="A925" s="6"/>
      <c r="B925" s="4"/>
      <c r="C925" s="4"/>
      <c r="D925" s="4"/>
      <c r="E925" s="4"/>
      <c r="F925" s="4"/>
      <c r="G925" s="4"/>
      <c r="H925" s="4"/>
    </row>
    <row r="926">
      <c r="A926" s="6"/>
      <c r="B926" s="4"/>
      <c r="C926" s="4"/>
      <c r="D926" s="4"/>
      <c r="E926" s="4"/>
      <c r="F926" s="4"/>
      <c r="G926" s="4"/>
      <c r="H926" s="4"/>
    </row>
    <row r="927">
      <c r="A927" s="6"/>
      <c r="B927" s="4"/>
      <c r="C927" s="4"/>
      <c r="D927" s="4"/>
      <c r="E927" s="4"/>
      <c r="F927" s="4"/>
      <c r="G927" s="4"/>
      <c r="H927" s="4"/>
    </row>
    <row r="928">
      <c r="A928" s="6"/>
      <c r="B928" s="4"/>
      <c r="C928" s="4"/>
      <c r="D928" s="4"/>
      <c r="E928" s="4"/>
      <c r="F928" s="4"/>
      <c r="G928" s="4"/>
      <c r="H928" s="4"/>
    </row>
    <row r="929">
      <c r="A929" s="6"/>
      <c r="B929" s="4"/>
      <c r="C929" s="4"/>
      <c r="D929" s="4"/>
      <c r="E929" s="4"/>
      <c r="F929" s="4"/>
      <c r="G929" s="4"/>
      <c r="H929" s="4"/>
    </row>
    <row r="930">
      <c r="A930" s="6"/>
      <c r="B930" s="4"/>
      <c r="C930" s="4"/>
      <c r="D930" s="4"/>
      <c r="E930" s="4"/>
      <c r="F930" s="4"/>
      <c r="G930" s="4"/>
      <c r="H930" s="4"/>
    </row>
  </sheetData>
  <autoFilter ref="$A$1:$H$55"/>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41.38"/>
    <col customWidth="1" min="3" max="3" width="33.13"/>
    <col customWidth="1" min="4" max="8" width="26.25"/>
    <col customWidth="1" min="18" max="18" width="15.88"/>
  </cols>
  <sheetData>
    <row r="1">
      <c r="A1" s="1" t="s">
        <v>0</v>
      </c>
      <c r="B1" s="2" t="s">
        <v>1</v>
      </c>
      <c r="C1" s="2" t="s">
        <v>2</v>
      </c>
      <c r="D1" s="2" t="s">
        <v>3</v>
      </c>
      <c r="E1" s="2" t="s">
        <v>4</v>
      </c>
      <c r="F1" s="2" t="s">
        <v>5</v>
      </c>
      <c r="G1" s="2" t="s">
        <v>6</v>
      </c>
      <c r="H1" s="2" t="s">
        <v>7</v>
      </c>
    </row>
    <row r="2">
      <c r="A2" s="4">
        <v>1.0</v>
      </c>
      <c r="B2" s="4" t="s">
        <v>316</v>
      </c>
      <c r="C2" s="4" t="str">
        <f>IFERROR(__xludf.DUMMYFUNCTION("GOOGLETRANSLATE(B2,""en"",""ru"")"),"Sellmatica - Инструменты для продажи большего")</f>
        <v>Sellmatica - Инструменты для продажи большего</v>
      </c>
      <c r="D2" s="4" t="str">
        <f>IFERROR(__xludf.DUMMYFUNCTION("GOOGLETRANSLATE(B2,""en"",""id"")"),"SellMatica - Alat untuk menjual lebih banyak")</f>
        <v>SellMatica - Alat untuk menjual lebih banyak</v>
      </c>
      <c r="E2" s="4" t="str">
        <f>IFERROR(__xludf.DUMMYFUNCTION("GOOGLETRANSLATE(B2,""en"",""vi"")"),"Sellmatica - Công cụ bán nhiều hơn")</f>
        <v>Sellmatica - Công cụ bán nhiều hơn</v>
      </c>
      <c r="F2" s="4" t="str">
        <f>IFERROR(__xludf.DUMMYFUNCTION("GOOGLETRANSLATE(B2,""en"",""th"")"),"SellMatica - เครื่องมือสำหรับการขายเพิ่มเติม")</f>
        <v>SellMatica - เครื่องมือสำหรับการขายเพิ่มเติม</v>
      </c>
      <c r="G2" s="4" t="str">
        <f>IFERROR(__xludf.DUMMYFUNCTION("GOOGLETRANSLATE(B2,""en"",""ms"")"),"Sellmatica - alat untuk menjual lebih banyak")</f>
        <v>Sellmatica - alat untuk menjual lebih banyak</v>
      </c>
      <c r="H2" s="4" t="str">
        <f>IFERROR(__xludf.DUMMYFUNCTION("GOOGLETRANSLATE(B2,""en"",""zh-CN"")"),"Sellmatica-出售更多工具")</f>
        <v>Sellmatica-出售更多工具</v>
      </c>
    </row>
    <row r="3">
      <c r="A3" s="4">
        <v>1.0</v>
      </c>
      <c r="B3" s="4" t="s">
        <v>317</v>
      </c>
      <c r="C3" s="4" t="str">
        <f>IFERROR(__xludf.DUMMYFUNCTION("GOOGLETRANSLATE(B3,""en"",""ru"")"),"Вы торгуете на рынках?")</f>
        <v>Вы торгуете на рынках?</v>
      </c>
      <c r="D3" s="4" t="str">
        <f>IFERROR(__xludf.DUMMYFUNCTION("GOOGLETRANSLATE(B3,""en"",""id"")"),"Apakah Anda berdagang di pasar?")</f>
        <v>Apakah Anda berdagang di pasar?</v>
      </c>
      <c r="E3" s="4" t="str">
        <f>IFERROR(__xludf.DUMMYFUNCTION("GOOGLETRANSLATE(B3,""en"",""vi"")"),"Bạn có giao dịch trên thị trường không?")</f>
        <v>Bạn có giao dịch trên thị trường không?</v>
      </c>
      <c r="F3" s="4" t="str">
        <f>IFERROR(__xludf.DUMMYFUNCTION("GOOGLETRANSLATE(B3,""en"",""th"")"),"คุณแลกเปลี่ยนตลาดหรือไม่?")</f>
        <v>คุณแลกเปลี่ยนตลาดหรือไม่?</v>
      </c>
      <c r="G3" s="4" t="str">
        <f>IFERROR(__xludf.DUMMYFUNCTION("GOOGLETRANSLATE(B3,""en"",""ms"")"),"Adakah anda berdagang di pasaran?")</f>
        <v>Adakah anda berdagang di pasaran?</v>
      </c>
      <c r="H3" s="4" t="str">
        <f>IFERROR(__xludf.DUMMYFUNCTION("GOOGLETRANSLATE(B3,""en"",""zh-CN"")"),"您在市场上交易吗？")</f>
        <v>您在市场上交易吗？</v>
      </c>
    </row>
    <row r="4">
      <c r="A4" s="4">
        <v>1.0</v>
      </c>
      <c r="B4" s="4" t="s">
        <v>318</v>
      </c>
      <c r="C4" s="4" t="str">
        <f>IFERROR(__xludf.DUMMYFUNCTION("GOOGLETRANSLATE(B4,""en"",""ru"")"),"Зарегистрируйтесь на бесплатную учетную запись продавца и обнаружите методы для увеличения вашего дохода до 190% без каких -либо инвестиций")</f>
        <v>Зарегистрируйтесь на бесплатную учетную запись продавца и обнаружите методы для увеличения вашего дохода до 190% без каких -либо инвестиций</v>
      </c>
      <c r="D4" s="4" t="str">
        <f>IFERROR(__xludf.DUMMYFUNCTION("GOOGLETRANSLATE(B4,""en"",""id"")"),"Daftarkan akun akun penjual gratis dan temukan metode untuk meningkatkan pendapatan Anda hingga 190% tanpa investasi")</f>
        <v>Daftarkan akun akun penjual gratis dan temukan metode untuk meningkatkan pendapatan Anda hingga 190% tanpa investasi</v>
      </c>
      <c r="E4" s="4" t="str">
        <f>IFERROR(__xludf.DUMMYFUNCTION("GOOGLETRANSLATE(B4,""en"",""vi"")"),"Đăng ký tài khoản tài khoản người bán miễn phí và khám phá các phương pháp để tăng thu nhập lên tới 190% mà không cần bất kỳ khoản đầu tư nào")</f>
        <v>Đăng ký tài khoản tài khoản người bán miễn phí và khám phá các phương pháp để tăng thu nhập lên tới 190% mà không cần bất kỳ khoản đầu tư nào</v>
      </c>
      <c r="F4" s="4" t="str">
        <f>IFERROR(__xludf.DUMMYFUNCTION("GOOGLETRANSLATE(B4,""en"",""th"")"),"ลงทะเบียนบัญชีบัญชีผู้ขายฟรีและค้นพบวิธีการเพื่อเพิ่มรายได้ของคุณมากถึง 190% โดยไม่มีการลงทุนใด ๆ")</f>
        <v>ลงทะเบียนบัญชีบัญชีผู้ขายฟรีและค้นพบวิธีการเพื่อเพิ่มรายได้ของคุณมากถึง 190% โดยไม่มีการลงทุนใด ๆ</v>
      </c>
      <c r="G4" s="4" t="str">
        <f>IFERROR(__xludf.DUMMYFUNCTION("GOOGLETRANSLATE(B4,""en"",""ms"")"),"Daftar untuk akaun akaun penjual percuma dan cari kaedah untuk meningkatkan pendapatan anda sehingga 190% tanpa pelaburan")</f>
        <v>Daftar untuk akaun akaun penjual percuma dan cari kaedah untuk meningkatkan pendapatan anda sehingga 190% tanpa pelaburan</v>
      </c>
      <c r="H4" s="4" t="str">
        <f>IFERROR(__xludf.DUMMYFUNCTION("GOOGLETRANSLATE(B4,""en"",""zh-CN"")"),"注册免费的卖方帐户，并发现方法可将您的收入提高多达190％，而无需任何投资")</f>
        <v>注册免费的卖方帐户，并发现方法可将您的收入提高多达190％，而无需任何投资</v>
      </c>
    </row>
    <row r="5">
      <c r="A5" s="4">
        <v>1.0</v>
      </c>
      <c r="B5" s="4" t="s">
        <v>319</v>
      </c>
      <c r="C5" s="4" t="str">
        <f>IFERROR(__xludf.DUMMYFUNCTION("GOOGLETRANSLATE(B5,""en"",""ru"")"),"Запросить бесплатный аудит")</f>
        <v>Запросить бесплатный аудит</v>
      </c>
      <c r="D5" s="4" t="str">
        <f>IFERROR(__xludf.DUMMYFUNCTION("GOOGLETRANSLATE(B5,""en"",""id"")"),"Meminta audit gratis")</f>
        <v>Meminta audit gratis</v>
      </c>
      <c r="E5" s="4" t="str">
        <f>IFERROR(__xludf.DUMMYFUNCTION("GOOGLETRANSLATE(B5,""en"",""vi"")"),"Yêu cầu kiểm toán miễn phí")</f>
        <v>Yêu cầu kiểm toán miễn phí</v>
      </c>
      <c r="F5" s="4" t="str">
        <f>IFERROR(__xludf.DUMMYFUNCTION("GOOGLETRANSLATE(B5,""en"",""th"")"),"ขอการตรวจสอบฟรี")</f>
        <v>ขอการตรวจสอบฟรี</v>
      </c>
      <c r="G5" s="4" t="str">
        <f>IFERROR(__xludf.DUMMYFUNCTION("GOOGLETRANSLATE(B5,""en"",""ms"")"),"Minta audit percuma")</f>
        <v>Minta audit percuma</v>
      </c>
      <c r="H5" s="4" t="str">
        <f>IFERROR(__xludf.DUMMYFUNCTION("GOOGLETRANSLATE(B5,""en"",""zh-CN"")"),"请求免费审核")</f>
        <v>请求免费审核</v>
      </c>
    </row>
    <row r="6">
      <c r="A6" s="4">
        <v>2.0</v>
      </c>
      <c r="B6" s="4" t="s">
        <v>320</v>
      </c>
      <c r="C6" s="4" t="str">
        <f>IFERROR(__xludf.DUMMYFUNCTION("GOOGLETRANSLATE(B6,""en"",""ru"")"),"1000+ продавцов")</f>
        <v>1000+ продавцов</v>
      </c>
      <c r="D6" s="4" t="str">
        <f>IFERROR(__xludf.DUMMYFUNCTION("GOOGLETRANSLATE(B6,""en"",""id"")"),"1.000+ Penjual")</f>
        <v>1.000+ Penjual</v>
      </c>
      <c r="E6" s="4" t="str">
        <f>IFERROR(__xludf.DUMMYFUNCTION("GOOGLETRANSLATE(B6,""en"",""vi"")"),"Hơn 1.000 người bán")</f>
        <v>Hơn 1.000 người bán</v>
      </c>
      <c r="F6" s="4" t="str">
        <f>IFERROR(__xludf.DUMMYFUNCTION("GOOGLETRANSLATE(B6,""en"",""th"")"),"ผู้ขายมากกว่า 1,000 คน")</f>
        <v>ผู้ขายมากกว่า 1,000 คน</v>
      </c>
      <c r="G6" s="4" t="str">
        <f>IFERROR(__xludf.DUMMYFUNCTION("GOOGLETRANSLATE(B6,""en"",""ms"")"),"1,000+ penjual")</f>
        <v>1,000+ penjual</v>
      </c>
      <c r="H6" s="4" t="str">
        <f>IFERROR(__xludf.DUMMYFUNCTION("GOOGLETRANSLATE(B6,""en"",""zh-CN"")"),"1,000多个卖家")</f>
        <v>1,000多个卖家</v>
      </c>
    </row>
    <row r="7">
      <c r="A7" s="4">
        <v>2.0</v>
      </c>
      <c r="B7" s="4" t="s">
        <v>321</v>
      </c>
      <c r="C7" s="4" t="str">
        <f>IFERROR(__xludf.DUMMYFUNCTION("GOOGLETRANSLATE(B7,""en"",""ru"")"),"Уже оптимизировали свою работу с Sellmatica")</f>
        <v>Уже оптимизировали свою работу с Sellmatica</v>
      </c>
      <c r="D7" s="4" t="str">
        <f>IFERROR(__xludf.DUMMYFUNCTION("GOOGLETRANSLATE(B7,""en"",""id"")"),"Telah mengoptimalkan pekerjaan mereka dengan Sellmatatica")</f>
        <v>Telah mengoptimalkan pekerjaan mereka dengan Sellmatatica</v>
      </c>
      <c r="E7" s="4" t="str">
        <f>IFERROR(__xludf.DUMMYFUNCTION("GOOGLETRANSLATE(B7,""en"",""vi"")"),"Đã tối ưu hóa công việc của họ với Sellmatica")</f>
        <v>Đã tối ưu hóa công việc của họ với Sellmatica</v>
      </c>
      <c r="F7" s="4" t="str">
        <f>IFERROR(__xludf.DUMMYFUNCTION("GOOGLETRANSLATE(B7,""en"",""th"")"),"ได้ปรับงานของพวกเขาให้เหมาะสมกับ sellmatica แล้ว")</f>
        <v>ได้ปรับงานของพวกเขาให้เหมาะสมกับ sellmatica แล้ว</v>
      </c>
      <c r="G7" s="4" t="str">
        <f>IFERROR(__xludf.DUMMYFUNCTION("GOOGLETRANSLATE(B7,""en"",""ms"")"),"Telah mengoptimumkan kerja mereka dengan sellmatica")</f>
        <v>Telah mengoptimumkan kerja mereka dengan sellmatica</v>
      </c>
      <c r="H7" s="4" t="str">
        <f>IFERROR(__xludf.DUMMYFUNCTION("GOOGLETRANSLATE(B7,""en"",""zh-CN"")"),"已经优化了他们在Sellmatica的工作")</f>
        <v>已经优化了他们在Sellmatica的工作</v>
      </c>
    </row>
    <row r="8">
      <c r="A8" s="4">
        <v>2.0</v>
      </c>
      <c r="B8" s="4" t="s">
        <v>322</v>
      </c>
      <c r="C8" s="4" t="str">
        <f>IFERROR(__xludf.DUMMYFUNCTION("GOOGLETRANSLATE(B8,""en"",""ru"")"),"155% рост выручки")</f>
        <v>155% рост выручки</v>
      </c>
      <c r="D8" s="4" t="str">
        <f>IFERROR(__xludf.DUMMYFUNCTION("GOOGLETRANSLATE(B8,""en"",""id"")"),"Pertumbuhan pendapatan 155%")</f>
        <v>Pertumbuhan pendapatan 155%</v>
      </c>
      <c r="E8" s="4" t="str">
        <f>IFERROR(__xludf.DUMMYFUNCTION("GOOGLETRANSLATE(B8,""en"",""vi"")"),"Tăng trưởng doanh thu 155%")</f>
        <v>Tăng trưởng doanh thu 155%</v>
      </c>
      <c r="F8" s="4" t="str">
        <f>IFERROR(__xludf.DUMMYFUNCTION("GOOGLETRANSLATE(B8,""en"",""th"")"),"การเติบโตของรายได้ 155%")</f>
        <v>การเติบโตของรายได้ 155%</v>
      </c>
      <c r="G8" s="4" t="str">
        <f>IFERROR(__xludf.DUMMYFUNCTION("GOOGLETRANSLATE(B8,""en"",""ms"")"),"Pertumbuhan pendapatan 155%")</f>
        <v>Pertumbuhan pendapatan 155%</v>
      </c>
      <c r="H8" s="4" t="str">
        <f>IFERROR(__xludf.DUMMYFUNCTION("GOOGLETRANSLATE(B8,""en"",""zh-CN"")"),"155％的收入增长")</f>
        <v>155％的收入增长</v>
      </c>
    </row>
    <row r="9">
      <c r="A9" s="4">
        <v>2.0</v>
      </c>
      <c r="B9" s="4" t="s">
        <v>323</v>
      </c>
      <c r="C9" s="4" t="str">
        <f>IFERROR(__xludf.DUMMYFUNCTION("GOOGLETRANSLATE(B9,""en"",""ru"")"),"Может быть достигнуто с помощью нашей платформы самообслуживания")</f>
        <v>Может быть достигнуто с помощью нашей платформы самообслуживания</v>
      </c>
      <c r="D9" s="4" t="str">
        <f>IFERROR(__xludf.DUMMYFUNCTION("GOOGLETRANSLATE(B9,""en"",""id"")"),"Dapat dicapai dengan menggunakan platform mandiri kami")</f>
        <v>Dapat dicapai dengan menggunakan platform mandiri kami</v>
      </c>
      <c r="E9" s="4" t="str">
        <f>IFERROR(__xludf.DUMMYFUNCTION("GOOGLETRANSLATE(B9,""en"",""vi"")"),"Có thể đạt được bằng cách sử dụng nền tảng tự phục vụ của chúng tôi")</f>
        <v>Có thể đạt được bằng cách sử dụng nền tảng tự phục vụ của chúng tôi</v>
      </c>
      <c r="F9" s="4" t="str">
        <f>IFERROR(__xludf.DUMMYFUNCTION("GOOGLETRANSLATE(B9,""en"",""th"")"),"สามารถทำได้ด้วยการใช้แพลตฟอร์มที่ให้บริการตนเองของเรา")</f>
        <v>สามารถทำได้ด้วยการใช้แพลตฟอร์มที่ให้บริการตนเองของเรา</v>
      </c>
      <c r="G9" s="4" t="str">
        <f>IFERROR(__xludf.DUMMYFUNCTION("GOOGLETRANSLATE(B9,""en"",""ms"")"),"Dapat dicapai dengan menggunakan platform diri kita sendiri")</f>
        <v>Dapat dicapai dengan menggunakan platform diri kita sendiri</v>
      </c>
      <c r="H9" s="4" t="str">
        <f>IFERROR(__xludf.DUMMYFUNCTION("GOOGLETRANSLATE(B9,""en"",""zh-CN"")"),"可以使用我们的自我服务平台来实现")</f>
        <v>可以使用我们的自我服务平台来实现</v>
      </c>
    </row>
    <row r="10">
      <c r="A10" s="4">
        <v>2.0</v>
      </c>
      <c r="B10" s="4" t="s">
        <v>324</v>
      </c>
      <c r="C10" s="4" t="str">
        <f>IFERROR(__xludf.DUMMYFUNCTION("GOOGLETRANSLATE(B10,""en"",""ru"")"),"До 190% снижения выручки")</f>
        <v>До 190% снижения выручки</v>
      </c>
      <c r="D10" s="4" t="str">
        <f>IFERROR(__xludf.DUMMYFUNCTION("GOOGLETRANSLATE(B10,""en"",""id"")"),"Hingga penurunan pendapatan 190%")</f>
        <v>Hingga penurunan pendapatan 190%</v>
      </c>
      <c r="E10" s="4" t="str">
        <f>IFERROR(__xludf.DUMMYFUNCTION("GOOGLETRANSLATE(B10,""en"",""vi"")"),"Doanh thu giảm 190%")</f>
        <v>Doanh thu giảm 190%</v>
      </c>
      <c r="F10" s="4" t="str">
        <f>IFERROR(__xludf.DUMMYFUNCTION("GOOGLETRANSLATE(B10,""en"",""th"")"),"รายรับลดลงมากถึง 190%")</f>
        <v>รายรับลดลงมากถึง 190%</v>
      </c>
      <c r="G10" s="4" t="str">
        <f>IFERROR(__xludf.DUMMYFUNCTION("GOOGLETRANSLATE(B10,""en"",""ms"")"),"Sehingga penurunan pendapatan 190%")</f>
        <v>Sehingga penurunan pendapatan 190%</v>
      </c>
      <c r="H10" s="4" t="str">
        <f>IFERROR(__xludf.DUMMYFUNCTION("GOOGLETRANSLATE(B10,""en"",""zh-CN"")"),"收入下降190％")</f>
        <v>收入下降190％</v>
      </c>
      <c r="R10" s="5"/>
      <c r="S10" s="5"/>
    </row>
    <row r="11">
      <c r="A11" s="4">
        <v>2.0</v>
      </c>
      <c r="B11" s="4" t="s">
        <v>325</v>
      </c>
      <c r="C11" s="4" t="str">
        <f>IFERROR(__xludf.DUMMYFUNCTION("GOOGLETRANSLATE(B11,""en"",""ru"")"),"можно отнести к общим, доступным ошибкам, допущенным продавцами")</f>
        <v>можно отнести к общим, доступным ошибкам, допущенным продавцами</v>
      </c>
      <c r="D11" s="4" t="str">
        <f>IFERROR(__xludf.DUMMYFUNCTION("GOOGLETRANSLATE(B11,""en"",""id"")"),"dapat dikaitkan dengan kesalahan umum dan dapat dihindari yang dibuat oleh penjual")</f>
        <v>dapat dikaitkan dengan kesalahan umum dan dapat dihindari yang dibuat oleh penjual</v>
      </c>
      <c r="E11" s="4" t="str">
        <f>IFERROR(__xludf.DUMMYFUNCTION("GOOGLETRANSLATE(B11,""en"",""vi"")"),"có thể được quy cho những sai lầm thông thường, có thể tránh được bởi người bán")</f>
        <v>có thể được quy cho những sai lầm thông thường, có thể tránh được bởi người bán</v>
      </c>
      <c r="F11" s="4" t="str">
        <f>IFERROR(__xludf.DUMMYFUNCTION("GOOGLETRANSLATE(B11,""en"",""th"")"),"สามารถนำมาประกอบกับความผิดพลาดทั่วไปที่หลีกเลี่ยงได้โดยผู้ขาย")</f>
        <v>สามารถนำมาประกอบกับความผิดพลาดทั่วไปที่หลีกเลี่ยงได้โดยผู้ขาย</v>
      </c>
      <c r="G11" s="4" t="str">
        <f>IFERROR(__xludf.DUMMYFUNCTION("GOOGLETRANSLATE(B11,""en"",""ms"")"),"boleh dikaitkan dengan kesilapan biasa dan boleh dielakkan yang dibuat oleh penjual")</f>
        <v>boleh dikaitkan dengan kesilapan biasa dan boleh dielakkan yang dibuat oleh penjual</v>
      </c>
      <c r="H11" s="4" t="str">
        <f>IFERROR(__xludf.DUMMYFUNCTION("GOOGLETRANSLATE(B11,""en"",""zh-CN"")"),"可以归因于常见的，可避免的错误")</f>
        <v>可以归因于常见的，可避免的错误</v>
      </c>
      <c r="R11" s="5"/>
      <c r="S11" s="5"/>
    </row>
    <row r="12">
      <c r="A12" s="4">
        <v>2.0</v>
      </c>
      <c r="B12" s="4" t="s">
        <v>326</v>
      </c>
      <c r="C12" s="4" t="str">
        <f>IFERROR(__xludf.DUMMYFUNCTION("GOOGLETRANSLATE(B12,""en"",""ru"")"),"90% наших клиентов")</f>
        <v>90% наших клиентов</v>
      </c>
      <c r="D12" s="4" t="str">
        <f>IFERROR(__xludf.DUMMYFUNCTION("GOOGLETRANSLATE(B12,""en"",""id"")"),"90% dari pelanggan kami")</f>
        <v>90% dari pelanggan kami</v>
      </c>
      <c r="E12" s="4" t="str">
        <f>IFERROR(__xludf.DUMMYFUNCTION("GOOGLETRANSLATE(B12,""en"",""vi"")"),"90% khách hàng của chúng tôi")</f>
        <v>90% khách hàng của chúng tôi</v>
      </c>
      <c r="F12" s="4" t="str">
        <f>IFERROR(__xludf.DUMMYFUNCTION("GOOGLETRANSLATE(B12,""en"",""th"")"),"90% ของลูกค้าของเรา")</f>
        <v>90% ของลูกค้าของเรา</v>
      </c>
      <c r="G12" s="4" t="str">
        <f>IFERROR(__xludf.DUMMYFUNCTION("GOOGLETRANSLATE(B12,""en"",""ms"")"),"90% pelanggan kami")</f>
        <v>90% pelanggan kami</v>
      </c>
      <c r="H12" s="4" t="str">
        <f>IFERROR(__xludf.DUMMYFUNCTION("GOOGLETRANSLATE(B12,""en"",""zh-CN"")"),"90％的客户")</f>
        <v>90％的客户</v>
      </c>
    </row>
    <row r="13">
      <c r="A13" s="4">
        <v>2.0</v>
      </c>
      <c r="B13" s="4" t="s">
        <v>327</v>
      </c>
      <c r="C13" s="4" t="str">
        <f>IFERROR(__xludf.DUMMYFUNCTION("GOOGLETRANSLATE(B13,""en"",""ru"")"),"Оптимизировали их счета и закончили утечку денег")</f>
        <v>Оптимизировали их счета и закончили утечку денег</v>
      </c>
      <c r="D13" s="4" t="str">
        <f>IFERROR(__xludf.DUMMYFUNCTION("GOOGLETRANSLATE(B13,""en"",""id"")"),"Mengoptimalkan akun mereka dan mengakhiri saluran uang")</f>
        <v>Mengoptimalkan akun mereka dan mengakhiri saluran uang</v>
      </c>
      <c r="E13" s="4" t="str">
        <f>IFERROR(__xludf.DUMMYFUNCTION("GOOGLETRANSLATE(B13,""en"",""vi"")"),"Tối ưu hóa tài khoản của họ và kết thúc việc rút tiền")</f>
        <v>Tối ưu hóa tài khoản của họ và kết thúc việc rút tiền</v>
      </c>
      <c r="F13" s="4" t="str">
        <f>IFERROR(__xludf.DUMMYFUNCTION("GOOGLETRANSLATE(B13,""en"",""th"")"),"ปรับบัญชีของพวกเขาให้เหมาะสมและสิ้นสุดการระบายเงิน")</f>
        <v>ปรับบัญชีของพวกเขาให้เหมาะสมและสิ้นสุดการระบายเงิน</v>
      </c>
      <c r="G13" s="4" t="str">
        <f>IFERROR(__xludf.DUMMYFUNCTION("GOOGLETRANSLATE(B13,""en"",""ms"")"),"Mengoptimumkan akaun mereka dan mengakhiri longkang wang")</f>
        <v>Mengoptimumkan akaun mereka dan mengakhiri longkang wang</v>
      </c>
      <c r="H13" s="4" t="str">
        <f>IFERROR(__xludf.DUMMYFUNCTION("GOOGLETRANSLATE(B13,""en"",""zh-CN"")"),"优化了他们的帐户并结束了资金的流失")</f>
        <v>优化了他们的帐户并结束了资金的流失</v>
      </c>
    </row>
    <row r="14">
      <c r="A14" s="4">
        <v>2.0</v>
      </c>
      <c r="B14" s="4" t="s">
        <v>328</v>
      </c>
      <c r="C14" s="4" t="str">
        <f>IFERROR(__xludf.DUMMYFUNCTION("GOOGLETRANSLATE(B14,""en"",""ru"")"),"Наша команда экспертов проведет тщательный анализ ваших продаж, чтобы выявить области, где потенциальный доход теряется. Мы предоставим вам ценную информацию и действенные рекомендации.")</f>
        <v>Наша команда экспертов проведет тщательный анализ ваших продаж, чтобы выявить области, где потенциальный доход теряется. Мы предоставим вам ценную информацию и действенные рекомендации.</v>
      </c>
      <c r="D14" s="4" t="str">
        <f>IFERROR(__xludf.DUMMYFUNCTION("GOOGLETRANSLATE(B14,""en"",""id"")"),"Tim ahli kami akan melakukan analisis menyeluruh tentang penjualan Anda untuk mengungkapkan bidang -bidang di mana potensi pendapatan hilang. Kami akan memberi Anda wawasan yang berharga dan rekomendasi yang dapat ditindaklanjuti.")</f>
        <v>Tim ahli kami akan melakukan analisis menyeluruh tentang penjualan Anda untuk mengungkapkan bidang -bidang di mana potensi pendapatan hilang. Kami akan memberi Anda wawasan yang berharga dan rekomendasi yang dapat ditindaklanjuti.</v>
      </c>
      <c r="E14" s="4" t="str">
        <f>IFERROR(__xludf.DUMMYFUNCTION("GOOGLETRANSLATE(B14,""en"",""vi"")"),"Đội ngũ chuyên gia của chúng tôi sẽ tiến hành phân tích kỹ lưỡng về doanh số bán hàng của bạn để tiết lộ các lĩnh vực mà doanh thu tiềm năng bị mất. Chúng tôi sẽ cung cấp cho bạn những hiểu biết có giá trị và các khuyến nghị có thể hành động.")</f>
        <v>Đội ngũ chuyên gia của chúng tôi sẽ tiến hành phân tích kỹ lưỡng về doanh số bán hàng của bạn để tiết lộ các lĩnh vực mà doanh thu tiềm năng bị mất. Chúng tôi sẽ cung cấp cho bạn những hiểu biết có giá trị và các khuyến nghị có thể hành động.</v>
      </c>
      <c r="F14" s="4" t="str">
        <f>IFERROR(__xludf.DUMMYFUNCTION("GOOGLETRANSLATE(B14,""en"",""th"")"),"ทีมผู้เชี่ยวชาญของเราจะทำการวิเคราะห์ยอดขายของคุณอย่างละเอียดเพื่อเปิดเผยพื้นที่ที่มีรายได้ที่อาจเกิดขึ้น เราจะให้ข้อมูลเชิงลึกที่มีค่าและคำแนะนำที่สามารถดำเนินการได้")</f>
        <v>ทีมผู้เชี่ยวชาญของเราจะทำการวิเคราะห์ยอดขายของคุณอย่างละเอียดเพื่อเปิดเผยพื้นที่ที่มีรายได้ที่อาจเกิดขึ้น เราจะให้ข้อมูลเชิงลึกที่มีค่าและคำแนะนำที่สามารถดำเนินการได้</v>
      </c>
      <c r="G14" s="4" t="str">
        <f>IFERROR(__xludf.DUMMYFUNCTION("GOOGLETRANSLATE(B14,""en"",""ms"")"),"Pasukan pakar kami akan menjalankan analisis menyeluruh tentang jualan anda untuk mendedahkan kawasan di mana pendapatan berpotensi hilang. Kami akan memberikan anda pandangan yang berharga dan cadangan yang boleh diambil tindakan.")</f>
        <v>Pasukan pakar kami akan menjalankan analisis menyeluruh tentang jualan anda untuk mendedahkan kawasan di mana pendapatan berpotensi hilang. Kami akan memberikan anda pandangan yang berharga dan cadangan yang boleh diambil tindakan.</v>
      </c>
      <c r="H14" s="4" t="str">
        <f>IFERROR(__xludf.DUMMYFUNCTION("GOOGLETRANSLATE(B14,""en"",""zh-CN"")"),"我们的专家团队将对您的销售进行彻底的分析，以揭示损失潜在收入的领域。我们将为您提供有价值的见解和可行的建议。")</f>
        <v>我们的专家团队将对您的销售进行彻底的分析，以揭示损失潜在收入的领域。我们将为您提供有价值的见解和可行的建议。</v>
      </c>
    </row>
    <row r="15">
      <c r="A15" s="4">
        <v>3.0</v>
      </c>
      <c r="B15" s="4" t="s">
        <v>329</v>
      </c>
      <c r="C15" s="4" t="str">
        <f>IFERROR(__xludf.DUMMYFUNCTION("GOOGLETRANSLATE(B15,""en"",""ru"")"),"Наша команда аналитиков доходов здесь, чтобы помочь вам")</f>
        <v>Наша команда аналитиков доходов здесь, чтобы помочь вам</v>
      </c>
      <c r="D15" s="4" t="str">
        <f>IFERROR(__xludf.DUMMYFUNCTION("GOOGLETRANSLATE(B15,""en"",""id"")"),"Tim analis pendapatan kami ada di sini untuk membantu Anda")</f>
        <v>Tim analis pendapatan kami ada di sini untuk membantu Anda</v>
      </c>
      <c r="E15" s="4" t="str">
        <f>IFERROR(__xludf.DUMMYFUNCTION("GOOGLETRANSLATE(B15,""en"",""vi"")"),"Đội ngũ phân tích doanh thu của chúng tôi ở đây để hỗ trợ bạn")</f>
        <v>Đội ngũ phân tích doanh thu của chúng tôi ở đây để hỗ trợ bạn</v>
      </c>
      <c r="F15" s="4" t="str">
        <f>IFERROR(__xludf.DUMMYFUNCTION("GOOGLETRANSLATE(B15,""en"",""th"")"),"ทีมนักวิเคราะห์รายได้ของเราอยู่ที่นี่เพื่อช่วยเหลือคุณ")</f>
        <v>ทีมนักวิเคราะห์รายได้ของเราอยู่ที่นี่เพื่อช่วยเหลือคุณ</v>
      </c>
      <c r="G15" s="4" t="str">
        <f>IFERROR(__xludf.DUMMYFUNCTION("GOOGLETRANSLATE(B15,""en"",""ms"")"),"Pasukan penganalisis pendapatan kami di sini untuk membantu anda")</f>
        <v>Pasukan penganalisis pendapatan kami di sini untuk membantu anda</v>
      </c>
      <c r="H15" s="4" t="str">
        <f>IFERROR(__xludf.DUMMYFUNCTION("GOOGLETRANSLATE(B15,""en"",""zh-CN"")"),"我们的收入分析师团队在这里为您提供帮助")</f>
        <v>我们的收入分析师团队在这里为您提供帮助</v>
      </c>
    </row>
    <row r="16">
      <c r="A16" s="4">
        <v>3.0</v>
      </c>
      <c r="B16" s="4" t="s">
        <v>319</v>
      </c>
      <c r="C16" s="4" t="str">
        <f>IFERROR(__xludf.DUMMYFUNCTION("GOOGLETRANSLATE(B16,""en"",""ru"")"),"Запросить бесплатный аудит")</f>
        <v>Запросить бесплатный аудит</v>
      </c>
      <c r="D16" s="4" t="str">
        <f>IFERROR(__xludf.DUMMYFUNCTION("GOOGLETRANSLATE(B16,""en"",""id"")"),"Meminta audit gratis")</f>
        <v>Meminta audit gratis</v>
      </c>
      <c r="E16" s="4" t="str">
        <f>IFERROR(__xludf.DUMMYFUNCTION("GOOGLETRANSLATE(B16,""en"",""vi"")"),"Yêu cầu kiểm toán miễn phí")</f>
        <v>Yêu cầu kiểm toán miễn phí</v>
      </c>
      <c r="F16" s="4" t="str">
        <f>IFERROR(__xludf.DUMMYFUNCTION("GOOGLETRANSLATE(B16,""en"",""th"")"),"ขอการตรวจสอบฟรี")</f>
        <v>ขอการตรวจสอบฟรี</v>
      </c>
      <c r="G16" s="4" t="str">
        <f>IFERROR(__xludf.DUMMYFUNCTION("GOOGLETRANSLATE(B16,""en"",""ms"")"),"Minta audit percuma")</f>
        <v>Minta audit percuma</v>
      </c>
      <c r="H16" s="4" t="str">
        <f>IFERROR(__xludf.DUMMYFUNCTION("GOOGLETRANSLATE(B16,""en"",""zh-CN"")"),"请求免费审核")</f>
        <v>请求免费审核</v>
      </c>
    </row>
    <row r="17">
      <c r="A17" s="4">
        <v>3.0</v>
      </c>
      <c r="B17" s="4" t="s">
        <v>330</v>
      </c>
      <c r="C17" s="4" t="str">
        <f>IFERROR(__xludf.DUMMYFUNCTION("GOOGLETRANSLATE(B17,""en"",""ru"")"),"Найдите возможности роста для вашего бизнеса")</f>
        <v>Найдите возможности роста для вашего бизнеса</v>
      </c>
      <c r="D17" s="4" t="str">
        <f>IFERROR(__xludf.DUMMYFUNCTION("GOOGLETRANSLATE(B17,""en"",""id"")"),"Temukan peluang pertumbuhan untuk bisnis Anda")</f>
        <v>Temukan peluang pertumbuhan untuk bisnis Anda</v>
      </c>
      <c r="E17" s="4" t="str">
        <f>IFERROR(__xludf.DUMMYFUNCTION("GOOGLETRANSLATE(B17,""en"",""vi"")"),"Tìm cơ hội tăng trưởng cho doanh nghiệp của bạn")</f>
        <v>Tìm cơ hội tăng trưởng cho doanh nghiệp của bạn</v>
      </c>
      <c r="F17" s="4" t="str">
        <f>IFERROR(__xludf.DUMMYFUNCTION("GOOGLETRANSLATE(B17,""en"",""th"")"),"ค้นหาโอกาสในการเติบโตสำหรับธุรกิจของคุณ")</f>
        <v>ค้นหาโอกาสในการเติบโตสำหรับธุรกิจของคุณ</v>
      </c>
      <c r="G17" s="4" t="str">
        <f>IFERROR(__xludf.DUMMYFUNCTION("GOOGLETRANSLATE(B17,""en"",""ms"")"),"Cari peluang pertumbuhan untuk perniagaan anda")</f>
        <v>Cari peluang pertumbuhan untuk perniagaan anda</v>
      </c>
      <c r="H17" s="4" t="str">
        <f>IFERROR(__xludf.DUMMYFUNCTION("GOOGLETRANSLATE(B17,""en"",""zh-CN"")"),"为您的业务找到增长机会")</f>
        <v>为您的业务找到增长机会</v>
      </c>
    </row>
    <row r="18">
      <c r="A18" s="4">
        <v>3.0</v>
      </c>
      <c r="B18" s="4" t="s">
        <v>331</v>
      </c>
      <c r="C18" s="4" t="str">
        <f>IFERROR(__xludf.DUMMYFUNCTION("GOOGLETRANSLATE(B18,""en"",""ru"")"),"Увеличьте свой доход до поразительных 190%!")</f>
        <v>Увеличьте свой доход до поразительных 190%!</v>
      </c>
      <c r="D18" s="4" t="str">
        <f>IFERROR(__xludf.DUMMYFUNCTION("GOOGLETRANSLATE(B18,""en"",""id"")"),"Tingkatkan pendapatan Anda hingga 190%yang mengejutkan!")</f>
        <v>Tingkatkan pendapatan Anda hingga 190%yang mengejutkan!</v>
      </c>
      <c r="E18" s="4" t="str">
        <f>IFERROR(__xludf.DUMMYFUNCTION("GOOGLETRANSLATE(B18,""en"",""vi"")"),"Tăng doanh thu của bạn lên tới mức đáng kinh ngạc 190%!")</f>
        <v>Tăng doanh thu của bạn lên tới mức đáng kinh ngạc 190%!</v>
      </c>
      <c r="F18" s="4" t="str">
        <f>IFERROR(__xludf.DUMMYFUNCTION("GOOGLETRANSLATE(B18,""en"",""th"")"),"เพิ่มรายได้ของคุณได้ถึง 190%ที่น่าประหลาดใจ!")</f>
        <v>เพิ่มรายได้ของคุณได้ถึง 190%ที่น่าประหลาดใจ!</v>
      </c>
      <c r="G18" s="4" t="str">
        <f>IFERROR(__xludf.DUMMYFUNCTION("GOOGLETRANSLATE(B18,""en"",""ms"")"),"Meningkatkan pendapatan anda sehingga mencapai 190%yang mengagumkan!")</f>
        <v>Meningkatkan pendapatan anda sehingga mencapai 190%yang mengagumkan!</v>
      </c>
      <c r="H18" s="4" t="str">
        <f>IFERROR(__xludf.DUMMYFUNCTION("GOOGLETRANSLATE(B18,""en"",""zh-CN"")"),"将收入提高到惊人的190％！")</f>
        <v>将收入提高到惊人的190％！</v>
      </c>
    </row>
    <row r="19">
      <c r="A19" s="4">
        <v>3.0</v>
      </c>
      <c r="B19" s="4" t="s">
        <v>332</v>
      </c>
      <c r="C19" s="4" t="str">
        <f>IFERROR(__xludf.DUMMYFUNCTION("GOOGLETRANSLATE(B19,""en"",""ru"")"),"Максимизировать свою прибыльность при минимизации затрат")</f>
        <v>Максимизировать свою прибыльность при минимизации затрат</v>
      </c>
      <c r="D19" s="4" t="str">
        <f>IFERROR(__xludf.DUMMYFUNCTION("GOOGLETRANSLATE(B19,""en"",""id"")"),"Maksimalkan profitabilitas Anda sambil meminimalkan biaya")</f>
        <v>Maksimalkan profitabilitas Anda sambil meminimalkan biaya</v>
      </c>
      <c r="E19" s="4" t="str">
        <f>IFERROR(__xludf.DUMMYFUNCTION("GOOGLETRANSLATE(B19,""en"",""vi"")"),"Tối đa hóa lợi nhuận của bạn trong khi giảm thiểu chi phí")</f>
        <v>Tối đa hóa lợi nhuận của bạn trong khi giảm thiểu chi phí</v>
      </c>
      <c r="F19" s="4" t="str">
        <f>IFERROR(__xludf.DUMMYFUNCTION("GOOGLETRANSLATE(B19,""en"",""th"")"),"เพิ่มผลกำไรสูงสุดในขณะที่ลดต้นทุน")</f>
        <v>เพิ่มผลกำไรสูงสุดในขณะที่ลดต้นทุน</v>
      </c>
      <c r="G19" s="4" t="str">
        <f>IFERROR(__xludf.DUMMYFUNCTION("GOOGLETRANSLATE(B19,""en"",""ms"")"),"Memaksimumkan keuntungan anda sambil meminimumkan kos")</f>
        <v>Memaksimumkan keuntungan anda sambil meminimumkan kos</v>
      </c>
      <c r="H19" s="4" t="str">
        <f>IFERROR(__xludf.DUMMYFUNCTION("GOOGLETRANSLATE(B19,""en"",""zh-CN"")"),"最大化盈利能力，同时最大程度地减少成本")</f>
        <v>最大化盈利能力，同时最大程度地减少成本</v>
      </c>
    </row>
    <row r="20">
      <c r="A20" s="4">
        <v>3.0</v>
      </c>
      <c r="B20" s="4" t="s">
        <v>333</v>
      </c>
      <c r="C20" s="4" t="str">
        <f>IFERROR(__xludf.DUMMYFUNCTION("GOOGLETRANSLATE(B20,""en"",""ru"")"),"Откройте для себя эффективные стратегии, чтобы превзойти вашу конкуренцию")</f>
        <v>Откройте для себя эффективные стратегии, чтобы превзойти вашу конкуренцию</v>
      </c>
      <c r="D20" s="4" t="str">
        <f>IFERROR(__xludf.DUMMYFUNCTION("GOOGLETRANSLATE(B20,""en"",""id"")"),"Temukan strategi yang efektif untuk mengungguli pesaing Anda")</f>
        <v>Temukan strategi yang efektif untuk mengungguli pesaing Anda</v>
      </c>
      <c r="E20" s="4" t="str">
        <f>IFERROR(__xludf.DUMMYFUNCTION("GOOGLETRANSLATE(B20,""en"",""vi"")"),"Khám phá các chiến lược hiệu quả để vượt trội so với đối thủ của bạn")</f>
        <v>Khám phá các chiến lược hiệu quả để vượt trội so với đối thủ của bạn</v>
      </c>
      <c r="F20" s="4" t="str">
        <f>IFERROR(__xludf.DUMMYFUNCTION("GOOGLETRANSLATE(B20,""en"",""th"")"),"ค้นพบกลยุทธ์ที่มีประสิทธิภาพเพื่อให้ได้ผลดีกว่าการแข่งขันของคุณ")</f>
        <v>ค้นพบกลยุทธ์ที่มีประสิทธิภาพเพื่อให้ได้ผลดีกว่าการแข่งขันของคุณ</v>
      </c>
      <c r="G20" s="4" t="str">
        <f>IFERROR(__xludf.DUMMYFUNCTION("GOOGLETRANSLATE(B20,""en"",""ms"")"),"Cari strategi yang berkesan untuk mengatasi persaingan anda")</f>
        <v>Cari strategi yang berkesan untuk mengatasi persaingan anda</v>
      </c>
      <c r="H20" s="4" t="str">
        <f>IFERROR(__xludf.DUMMYFUNCTION("GOOGLETRANSLATE(B20,""en"",""zh-CN"")"),"发现胜过竞争的有效策略")</f>
        <v>发现胜过竞争的有效策略</v>
      </c>
    </row>
    <row r="21">
      <c r="A21" s="4">
        <v>4.0</v>
      </c>
      <c r="B21" s="4" t="s">
        <v>334</v>
      </c>
      <c r="C21" s="4" t="str">
        <f>IFERROR(__xludf.DUMMYFUNCTION("GOOGLETRANSLATE(B21,""en"",""ru"")"),"Каковы препятствия, которые мешают вашему росту?")</f>
        <v>Каковы препятствия, которые мешают вашему росту?</v>
      </c>
      <c r="D21" s="4" t="str">
        <f>IFERROR(__xludf.DUMMYFUNCTION("GOOGLETRANSLATE(B21,""en"",""id"")"),"Apa hambatan yang menghambat pertumbuhan Anda?")</f>
        <v>Apa hambatan yang menghambat pertumbuhan Anda?</v>
      </c>
      <c r="E21" s="4" t="str">
        <f>IFERROR(__xludf.DUMMYFUNCTION("GOOGLETRANSLATE(B21,""en"",""vi"")"),"Những trở ngại cản trở sự phát triển của bạn là gì?")</f>
        <v>Những trở ngại cản trở sự phát triển của bạn là gì?</v>
      </c>
      <c r="F21" s="4" t="str">
        <f>IFERROR(__xludf.DUMMYFUNCTION("GOOGLETRANSLATE(B21,""en"",""th"")"),"อุปสรรคที่ขัดขวางการเติบโตของคุณคืออะไร?")</f>
        <v>อุปสรรคที่ขัดขวางการเติบโตของคุณคืออะไร?</v>
      </c>
      <c r="G21" s="4" t="str">
        <f>IFERROR(__xludf.DUMMYFUNCTION("GOOGLETRANSLATE(B21,""en"",""ms"")"),"Apakah halangan yang menghalang pertumbuhan anda?")</f>
        <v>Apakah halangan yang menghalang pertumbuhan anda?</v>
      </c>
      <c r="H21" s="4" t="str">
        <f>IFERROR(__xludf.DUMMYFUNCTION("GOOGLETRANSLATE(B21,""en"",""zh-CN"")"),"哪些障碍会阻碍您的成长？")</f>
        <v>哪些障碍会阻碍您的成长？</v>
      </c>
    </row>
    <row r="22">
      <c r="A22" s="4">
        <v>4.0</v>
      </c>
      <c r="B22" s="4" t="s">
        <v>335</v>
      </c>
      <c r="C22" s="4" t="str">
        <f>IFERROR(__xludf.DUMMYFUNCTION("GOOGLETRANSLATE(B22,""en"",""ru"")"),"Выпуск 1: Выбор неправильной ниши и продуктов для продажи")</f>
        <v>Выпуск 1: Выбор неправильной ниши и продуктов для продажи</v>
      </c>
      <c r="D22" s="4" t="str">
        <f>IFERROR(__xludf.DUMMYFUNCTION("GOOGLETRANSLATE(B22,""en"",""id"")"),"Edisi 1: Memilih niche dan produk yang salah untuk dijual")</f>
        <v>Edisi 1: Memilih niche dan produk yang salah untuk dijual</v>
      </c>
      <c r="E22" s="4" t="str">
        <f>IFERROR(__xludf.DUMMYFUNCTION("GOOGLETRANSLATE(B22,""en"",""vi"")"),"Vấn đề 1: Chọn sai và sản phẩm để bán")</f>
        <v>Vấn đề 1: Chọn sai và sản phẩm để bán</v>
      </c>
      <c r="F22" s="4" t="str">
        <f>IFERROR(__xludf.DUMMYFUNCTION("GOOGLETRANSLATE(B22,""en"",""th"")"),"ปัญหาที่ 1: การเลือกช่องและผลิตภัณฑ์ที่ไม่ถูกต้องสำหรับการขาย")</f>
        <v>ปัญหาที่ 1: การเลือกช่องและผลิตภัณฑ์ที่ไม่ถูกต้องสำหรับการขาย</v>
      </c>
      <c r="G22" s="4" t="str">
        <f>IFERROR(__xludf.DUMMYFUNCTION("GOOGLETRANSLATE(B22,""en"",""ms"")"),"Isu 1: Memilih niche dan produk yang salah untuk dijual")</f>
        <v>Isu 1: Memilih niche dan produk yang salah untuk dijual</v>
      </c>
      <c r="H22" s="4" t="str">
        <f>IFERROR(__xludf.DUMMYFUNCTION("GOOGLETRANSLATE(B22,""en"",""zh-CN"")"),"问题1：选择错误的利基市场和产品销售")</f>
        <v>问题1：选择错误的利基市场和产品销售</v>
      </c>
    </row>
    <row r="23">
      <c r="A23" s="4">
        <v>4.0</v>
      </c>
      <c r="B23" s="4" t="s">
        <v>336</v>
      </c>
      <c r="C23" s="4" t="str">
        <f>IFERROR(__xludf.DUMMYFUNCTION("GOOGLETRANSLATE(B23,""en"",""ru"")"),"Выбор неверной ниши и продуктов для продажи может значительно повлиять на ваш успех на торговых площадках. Наличие обильного предложения продуктов с низким спросом может привести к неэффективному управлению запасами и часто приводит к перегрузке. Кроме то"&amp;"го, неправильный выбор продукта не будет отвечать потребностям ваших целевых покупателей, что приведет к более медленной обороте продаж и снижением доходов.")</f>
        <v>Выбор неверной ниши и продуктов для продажи может значительно повлиять на ваш успех на торговых площадках. Наличие обильного предложения продуктов с низким спросом может привести к неэффективному управлению запасами и часто приводит к перегрузке. Кроме того, неправильный выбор продукта не будет отвечать потребностям ваших целевых покупателей, что приведет к более медленной обороте продаж и снижением доходов.</v>
      </c>
      <c r="D23" s="4" t="str">
        <f>IFERROR(__xludf.DUMMYFUNCTION("GOOGLETRANSLATE(B23,""en"",""id"")"),"Memilih niche dan produk yang salah untuk menjual dapat sangat memengaruhi kesuksesan Anda di pasar. Memiliki pasokan produk yang berlimpah dengan permintaan yang rendah dapat menyebabkan manajemen inventaris yang tidak efisien dan sering kali mengakibatk"&amp;"an overstocking. Selain itu, pemilihan produk yang salah tidak akan memenuhi kebutuhan pembeli target Anda, menyebabkan omset penjualan yang lebih lambat dan pendapatan yang lebih rendah.")</f>
        <v>Memilih niche dan produk yang salah untuk menjual dapat sangat memengaruhi kesuksesan Anda di pasar. Memiliki pasokan produk yang berlimpah dengan permintaan yang rendah dapat menyebabkan manajemen inventaris yang tidak efisien dan sering kali mengakibatkan overstocking. Selain itu, pemilihan produk yang salah tidak akan memenuhi kebutuhan pembeli target Anda, menyebabkan omset penjualan yang lebih lambat dan pendapatan yang lebih rendah.</v>
      </c>
      <c r="E23" s="4" t="str">
        <f>IFERROR(__xludf.DUMMYFUNCTION("GOOGLETRANSLATE(B23,""en"",""vi"")"),"Chọn các sản phẩm và sản phẩm không chính xác để bán có thể ảnh hưởng lớn đến thành công của bạn đối với các thị trường. Có nguồn cung cấp sản phẩm dồi dào với nhu cầu thấp có thể dẫn đến quản lý hàng tồn kho không hiệu quả và thường dẫn đến quá mức. Hơn "&amp;"nữa, lựa chọn sản phẩm không chính xác sẽ không đáp ứng nhu cầu của người mua mục tiêu của bạn, gây ra doanh thu bán hàng chậm hơn và doanh thu thấp hơn.")</f>
        <v>Chọn các sản phẩm và sản phẩm không chính xác để bán có thể ảnh hưởng lớn đến thành công của bạn đối với các thị trường. Có nguồn cung cấp sản phẩm dồi dào với nhu cầu thấp có thể dẫn đến quản lý hàng tồn kho không hiệu quả và thường dẫn đến quá mức. Hơn nữa, lựa chọn sản phẩm không chính xác sẽ không đáp ứng nhu cầu của người mua mục tiêu của bạn, gây ra doanh thu bán hàng chậm hơn và doanh thu thấp hơn.</v>
      </c>
      <c r="F23" s="4" t="str">
        <f>IFERROR(__xludf.DUMMYFUNCTION("GOOGLETRANSLATE(B23,""en"",""th"")"),"การเลือกช่องและผลิตภัณฑ์ที่ไม่ถูกต้องสำหรับการขายอาจส่งผลกระทบอย่างมากต่อความสำเร็จของคุณในตลาด การมีอุปทานมากมายของผลิตภัณฑ์ที่มีความต้องการต่ำสามารถนำไปสู่การจัดการสินค้าคงคลังที่ไม่มีประสิทธิภาพและมักจะส่งผลให้เกิดการเกินจริง ยิ่งไปกว่านั้นการเลือกผลิต"&amp;"ภัณฑ์ที่ไม่ถูกต้องจะไม่ตอบสนองความต้องการของผู้ซื้อเป้าหมายของคุณทำให้การหมุนเวียนยอดขายช้าลงและรายได้ลดลง")</f>
        <v>การเลือกช่องและผลิตภัณฑ์ที่ไม่ถูกต้องสำหรับการขายอาจส่งผลกระทบอย่างมากต่อความสำเร็จของคุณในตลาด การมีอุปทานมากมายของผลิตภัณฑ์ที่มีความต้องการต่ำสามารถนำไปสู่การจัดการสินค้าคงคลังที่ไม่มีประสิทธิภาพและมักจะส่งผลให้เกิดการเกินจริง ยิ่งไปกว่านั้นการเลือกผลิตภัณฑ์ที่ไม่ถูกต้องจะไม่ตอบสนองความต้องการของผู้ซื้อเป้าหมายของคุณทำให้การหมุนเวียนยอดขายช้าลงและรายได้ลดลง</v>
      </c>
      <c r="G23" s="4" t="str">
        <f>IFERROR(__xludf.DUMMYFUNCTION("GOOGLETRANSLATE(B23,""en"",""ms"")"),"Memilih niche dan produk yang salah untuk jualan boleh memberi kesan kepada kejayaan anda di pasaran. Mempunyai bekalan produk yang banyak dengan permintaan yang rendah boleh membawa kepada pengurusan inventori yang tidak cekap dan sering mengakibatkan te"&amp;"rlalu banyak. Selain itu, pemilihan produk yang salah tidak akan memenuhi keperluan pembeli sasaran anda, menyebabkan perolehan jualan yang lebih perlahan dan pendapatan yang lebih rendah.")</f>
        <v>Memilih niche dan produk yang salah untuk jualan boleh memberi kesan kepada kejayaan anda di pasaran. Mempunyai bekalan produk yang banyak dengan permintaan yang rendah boleh membawa kepada pengurusan inventori yang tidak cekap dan sering mengakibatkan terlalu banyak. Selain itu, pemilihan produk yang salah tidak akan memenuhi keperluan pembeli sasaran anda, menyebabkan perolehan jualan yang lebih perlahan dan pendapatan yang lebih rendah.</v>
      </c>
      <c r="H23" s="4" t="str">
        <f>IFERROR(__xludf.DUMMYFUNCTION("GOOGLETRANSLATE(B23,""en"",""zh-CN"")"),"选择不正确的利基市场来销售可能会极大地影响您在市场上的成功。需求较低的产品供应量大量会导致库存管理效率低下，并且通常导致货车过度。此外，不正确的产品选择将无法满足您的目标买家的需求，从而导致销售速度降低并降低收入。")</f>
        <v>选择不正确的利基市场来销售可能会极大地影响您在市场上的成功。需求较低的产品供应量大量会导致库存管理效率低下，并且通常导致货车过度。此外，不正确的产品选择将无法满足您的目标买家的需求，从而导致销售速度降低并降低收入。</v>
      </c>
    </row>
    <row r="24">
      <c r="A24" s="4">
        <v>4.0</v>
      </c>
      <c r="B24" s="4" t="s">
        <v>337</v>
      </c>
      <c r="C24" s="4" t="str">
        <f>IFERROR(__xludf.DUMMYFUNCTION("GOOGLETRANSLATE(B24,""en"",""ru"")"),"Решение 1: Отчеты об анализе категории и продукта")</f>
        <v>Решение 1: Отчеты об анализе категории и продукта</v>
      </c>
      <c r="D24" s="4" t="str">
        <f>IFERROR(__xludf.DUMMYFUNCTION("GOOGLETRANSLATE(B24,""en"",""id"")"),"Solusi 1: Laporan Kategori dan Analisis Produk")</f>
        <v>Solusi 1: Laporan Kategori dan Analisis Produk</v>
      </c>
      <c r="E24" s="4" t="str">
        <f>IFERROR(__xludf.DUMMYFUNCTION("GOOGLETRANSLATE(B24,""en"",""vi"")"),"Giải pháp 1: Báo cáo phân tích sản phẩm và danh mục")</f>
        <v>Giải pháp 1: Báo cáo phân tích sản phẩm và danh mục</v>
      </c>
      <c r="F24" s="4" t="str">
        <f>IFERROR(__xludf.DUMMYFUNCTION("GOOGLETRANSLATE(B24,""en"",""th"")"),"โซลูชัน 1: รายงานการวิเคราะห์หมวดหมู่และผลิตภัณฑ์")</f>
        <v>โซลูชัน 1: รายงานการวิเคราะห์หมวดหมู่และผลิตภัณฑ์</v>
      </c>
      <c r="G24" s="4" t="str">
        <f>IFERROR(__xludf.DUMMYFUNCTION("GOOGLETRANSLATE(B24,""en"",""ms"")"),"Penyelesaian 1: Laporan Kategori dan Analisis Produk")</f>
        <v>Penyelesaian 1: Laporan Kategori dan Analisis Produk</v>
      </c>
      <c r="H24" s="4" t="str">
        <f>IFERROR(__xludf.DUMMYFUNCTION("GOOGLETRANSLATE(B24,""en"",""zh-CN"")"),"解决方案1：类别和产品分析报告")</f>
        <v>解决方案1：类别和产品分析报告</v>
      </c>
    </row>
    <row r="25">
      <c r="A25" s="4">
        <v>4.0</v>
      </c>
      <c r="B25" s="4" t="s">
        <v>338</v>
      </c>
      <c r="C25" s="4" t="str">
        <f>IFERROR(__xludf.DUMMYFUNCTION("GOOGLETRANSLATE(B25,""en"",""ru"")"),"Потенциальное увеличение выручки после поиска лучшей ниши и продукта составляет до 190%!")</f>
        <v>Потенциальное увеличение выручки после поиска лучшей ниши и продукта составляет до 190%!</v>
      </c>
      <c r="D25" s="4" t="str">
        <f>IFERROR(__xludf.DUMMYFUNCTION("GOOGLETRANSLATE(B25,""en"",""id"")"),"Potensi peningkatan pendapatan setelah menemukan ceruk dan produk yang lebih baik hingga 190%!")</f>
        <v>Potensi peningkatan pendapatan setelah menemukan ceruk dan produk yang lebih baik hingga 190%!</v>
      </c>
      <c r="E25" s="4" t="str">
        <f>IFERROR(__xludf.DUMMYFUNCTION("GOOGLETRANSLATE(B25,""en"",""vi"")"),"Tăng doanh thu tiềm năng sau khi tìm thấy một thị trường thích hợp và sản phẩm tốt hơn lên tới 190%!")</f>
        <v>Tăng doanh thu tiềm năng sau khi tìm thấy một thị trường thích hợp và sản phẩm tốt hơn lên tới 190%!</v>
      </c>
      <c r="F25" s="4" t="str">
        <f>IFERROR(__xludf.DUMMYFUNCTION("GOOGLETRANSLATE(B25,""en"",""th"")"),"การเพิ่มขึ้นของรายได้ที่อาจเกิดขึ้นหลังจากพบช่องและผลิตภัณฑ์ที่ดีกว่าและสูงถึง 190%!")</f>
        <v>การเพิ่มขึ้นของรายได้ที่อาจเกิดขึ้นหลังจากพบช่องและผลิตภัณฑ์ที่ดีกว่าและสูงถึง 190%!</v>
      </c>
      <c r="G25" s="4" t="str">
        <f>IFERROR(__xludf.DUMMYFUNCTION("GOOGLETRANSLATE(B25,""en"",""ms"")"),"Peningkatan pendapatan yang berpotensi selepas mencari niche dan produk yang lebih baik adalah sehingga 190%!")</f>
        <v>Peningkatan pendapatan yang berpotensi selepas mencari niche dan produk yang lebih baik adalah sehingga 190%!</v>
      </c>
      <c r="H25" s="4" t="str">
        <f>IFERROR(__xludf.DUMMYFUNCTION("GOOGLETRANSLATE(B25,""en"",""zh-CN"")"),"找到更好的利基和产品后，收入的潜在增加高达190％！")</f>
        <v>找到更好的利基和产品后，收入的潜在增加高达190％！</v>
      </c>
    </row>
    <row r="26">
      <c r="A26" s="4">
        <v>4.0</v>
      </c>
      <c r="B26" s="4" t="s">
        <v>319</v>
      </c>
      <c r="C26" s="4" t="str">
        <f>IFERROR(__xludf.DUMMYFUNCTION("GOOGLETRANSLATE(B26,""en"",""ru"")"),"Запросить бесплатный аудит")</f>
        <v>Запросить бесплатный аудит</v>
      </c>
      <c r="D26" s="4" t="str">
        <f>IFERROR(__xludf.DUMMYFUNCTION("GOOGLETRANSLATE(B26,""en"",""id"")"),"Meminta audit gratis")</f>
        <v>Meminta audit gratis</v>
      </c>
      <c r="E26" s="4" t="str">
        <f>IFERROR(__xludf.DUMMYFUNCTION("GOOGLETRANSLATE(B26,""en"",""vi"")"),"Yêu cầu kiểm toán miễn phí")</f>
        <v>Yêu cầu kiểm toán miễn phí</v>
      </c>
      <c r="F26" s="4" t="str">
        <f>IFERROR(__xludf.DUMMYFUNCTION("GOOGLETRANSLATE(B26,""en"",""th"")"),"ขอการตรวจสอบฟรี")</f>
        <v>ขอการตรวจสอบฟรี</v>
      </c>
      <c r="G26" s="4" t="str">
        <f>IFERROR(__xludf.DUMMYFUNCTION("GOOGLETRANSLATE(B26,""en"",""ms"")"),"Minta audit percuma")</f>
        <v>Minta audit percuma</v>
      </c>
      <c r="H26" s="4" t="str">
        <f>IFERROR(__xludf.DUMMYFUNCTION("GOOGLETRANSLATE(B26,""en"",""zh-CN"")"),"请求免费审核")</f>
        <v>请求免费审核</v>
      </c>
    </row>
    <row r="27">
      <c r="A27" s="4">
        <v>4.0</v>
      </c>
      <c r="B27" s="4" t="s">
        <v>339</v>
      </c>
      <c r="C27" s="4" t="str">
        <f>IFERROR(__xludf.DUMMYFUNCTION("GOOGLETRANSLATE(B27,""en"",""ru"")"),"Выпуск 2: Нет управления ассортиментом")</f>
        <v>Выпуск 2: Нет управления ассортиментом</v>
      </c>
      <c r="D27" s="4" t="str">
        <f>IFERROR(__xludf.DUMMYFUNCTION("GOOGLETRANSLATE(B27,""en"",""id"")"),"Edisi 2: Tidak ada manajemen bermacam -macam")</f>
        <v>Edisi 2: Tidak ada manajemen bermacam -macam</v>
      </c>
      <c r="E27" s="4" t="str">
        <f>IFERROR(__xludf.DUMMYFUNCTION("GOOGLETRANSLATE(B27,""en"",""vi"")"),"Vấn đề 2: Không quản lý loại")</f>
        <v>Vấn đề 2: Không quản lý loại</v>
      </c>
      <c r="F27" s="4" t="str">
        <f>IFERROR(__xludf.DUMMYFUNCTION("GOOGLETRANSLATE(B27,""en"",""th"")"),"ปัญหาที่ 2: ไม่มีการจัดการการแบ่งประเภท")</f>
        <v>ปัญหาที่ 2: ไม่มีการจัดการการแบ่งประเภท</v>
      </c>
      <c r="G27" s="4" t="str">
        <f>IFERROR(__xludf.DUMMYFUNCTION("GOOGLETRANSLATE(B27,""en"",""ms"")"),"Isu 2: Tiada Pengurusan Pelbagai")</f>
        <v>Isu 2: Tiada Pengurusan Pelbagai</v>
      </c>
      <c r="H27" s="4" t="str">
        <f>IFERROR(__xludf.DUMMYFUNCTION("GOOGLETRANSLATE(B27,""en"",""zh-CN"")"),"第2期：没有分类管理")</f>
        <v>第2期：没有分类管理</v>
      </c>
    </row>
    <row r="28">
      <c r="A28" s="4">
        <v>4.0</v>
      </c>
      <c r="B28" s="4" t="s">
        <v>340</v>
      </c>
      <c r="C28" s="4" t="str">
        <f>IFERROR(__xludf.DUMMYFUNCTION("GOOGLETRANSLATE(B28,""en"",""ru"")"),"Игнорирование управления ассортиментом, а не анализ оборота запасов может привести к значительному падению вашего заработка на 83%. Без частого анализа ABC становится трудно определить, какие предметы приводят к более высоким доходам и прибыли, а какие до"&amp;"лжны быть исключены из вашего каталога.")</f>
        <v>Игнорирование управления ассортиментом, а не анализ оборота запасов может привести к значительному падению вашего заработка на 83%. Без частого анализа ABC становится трудно определить, какие предметы приводят к более высоким доходам и прибыли, а какие должны быть исключены из вашего каталога.</v>
      </c>
      <c r="D28" s="4" t="str">
        <f>IFERROR(__xludf.DUMMYFUNCTION("GOOGLETRANSLATE(B28,""en"",""id"")"),"Mengabaikan manajemen bermacam -macam dan tidak menganalisis pergantian inventaris dapat menyebabkan penurunan 83% yang signifikan dalam pendapatan Anda. Tanpa sering analisis ABC, menjadi sulit untuk menentukan item mana yang mendorong pendapatan dan lab"&amp;"a yang lebih tinggi, dan mana yang harus dikecualikan dari katalog Anda.")</f>
        <v>Mengabaikan manajemen bermacam -macam dan tidak menganalisis pergantian inventaris dapat menyebabkan penurunan 83% yang signifikan dalam pendapatan Anda. Tanpa sering analisis ABC, menjadi sulit untuk menentukan item mana yang mendorong pendapatan dan laba yang lebih tinggi, dan mana yang harus dikecualikan dari katalog Anda.</v>
      </c>
      <c r="E28" s="4" t="str">
        <f>IFERROR(__xludf.DUMMYFUNCTION("GOOGLETRANSLATE(B28,""en"",""vi"")"),"Bỏ qua quản lý loại và không phân tích doanh thu hàng tồn kho có thể gây giảm đáng kể thu nhập đáng kể 83%. Không có phân tích ABC thường xuyên, việc xác định các mặt hàng nào đang thúc đẩy doanh thu và lợi nhuận cao hơn, và loại nào nên được loại trừ khỏ"&amp;"i danh mục của bạn.")</f>
        <v>Bỏ qua quản lý loại và không phân tích doanh thu hàng tồn kho có thể gây giảm đáng kể thu nhập đáng kể 83%. Không có phân tích ABC thường xuyên, việc xác định các mặt hàng nào đang thúc đẩy doanh thu và lợi nhuận cao hơn, và loại nào nên được loại trừ khỏi danh mục của bạn.</v>
      </c>
      <c r="F28" s="4" t="str">
        <f>IFERROR(__xludf.DUMMYFUNCTION("GOOGLETRANSLATE(B28,""en"",""th"")"),"การเพิกเฉยต่อการจัดการการแบ่งประเภทและการไม่วิเคราะห์การหมุนเวียนสินค้าคงคลังอาจทำให้รายได้ของคุณลดลงอย่างมีนัยสำคัญ 83% หากไม่มีการวิเคราะห์ ABC บ่อยครั้งมันจะยากที่จะกำหนดว่ารายการใดที่กำลังผลักดันรายได้และกำไรที่สูงขึ้นและรายการใดที่ควรแยกออกจากแคตตาล็"&amp;"อกของคุณ")</f>
        <v>การเพิกเฉยต่อการจัดการการแบ่งประเภทและการไม่วิเคราะห์การหมุนเวียนสินค้าคงคลังอาจทำให้รายได้ของคุณลดลงอย่างมีนัยสำคัญ 83% หากไม่มีการวิเคราะห์ ABC บ่อยครั้งมันจะยากที่จะกำหนดว่ารายการใดที่กำลังผลักดันรายได้และกำไรที่สูงขึ้นและรายการใดที่ควรแยกออกจากแคตตาล็อกของคุณ</v>
      </c>
      <c r="G28" s="4" t="str">
        <f>IFERROR(__xludf.DUMMYFUNCTION("GOOGLETRANSLATE(B28,""en"",""ms"")"),"Mengabaikan pengurusan pelbagai dan tidak menganalisis perolehan inventori mungkin menyebabkan penurunan sebanyak 83% dalam pendapatan anda. Tanpa analisis ABC yang kerap, menjadi sukar untuk menentukan item yang memacu pendapatan dan keuntungan yang lebi"&amp;"h tinggi, dan mana yang harus dikecualikan daripada katalog anda.")</f>
        <v>Mengabaikan pengurusan pelbagai dan tidak menganalisis perolehan inventori mungkin menyebabkan penurunan sebanyak 83% dalam pendapatan anda. Tanpa analisis ABC yang kerap, menjadi sukar untuk menentukan item yang memacu pendapatan dan keuntungan yang lebih tinggi, dan mana yang harus dikecualikan daripada katalog anda.</v>
      </c>
      <c r="H28" s="4" t="str">
        <f>IFERROR(__xludf.DUMMYFUNCTION("GOOGLETRANSLATE(B28,""en"",""zh-CN"")"),"忽略分类管理而不分析库存周转可能会导致您的收入下降83％。没有频繁的ABC分析，很难确定哪些项目正在推动更高的收入和利润，以及哪些项目应将其排除在您的目录之外。")</f>
        <v>忽略分类管理而不分析库存周转可能会导致您的收入下降83％。没有频繁的ABC分析，很难确定哪些项目正在推动更高的收入和利润，以及哪些项目应将其排除在您的目录之外。</v>
      </c>
    </row>
    <row r="29">
      <c r="A29" s="4">
        <v>4.0</v>
      </c>
      <c r="B29" s="4" t="s">
        <v>341</v>
      </c>
      <c r="C29" s="4" t="str">
        <f>IFERROR(__xludf.DUMMYFUNCTION("GOOGLETRANSLATE(B29,""en"",""ru"")"),"Раствор 2: ABC-анализ")</f>
        <v>Раствор 2: ABC-анализ</v>
      </c>
      <c r="D29" s="4" t="str">
        <f>IFERROR(__xludf.DUMMYFUNCTION("GOOGLETRANSLATE(B29,""en"",""id"")"),"Solusi 2: ABC-Analysis")</f>
        <v>Solusi 2: ABC-Analysis</v>
      </c>
      <c r="E29" s="4" t="str">
        <f>IFERROR(__xludf.DUMMYFUNCTION("GOOGLETRANSLATE(B29,""en"",""vi"")"),"Giải pháp 2: Phân tích ABC")</f>
        <v>Giải pháp 2: Phân tích ABC</v>
      </c>
      <c r="F29" s="4" t="str">
        <f>IFERROR(__xludf.DUMMYFUNCTION("GOOGLETRANSLATE(B29,""en"",""th"")"),"วิธีแก้ปัญหาที่ 2: การวิเคราะห์ ABC")</f>
        <v>วิธีแก้ปัญหาที่ 2: การวิเคราะห์ ABC</v>
      </c>
      <c r="G29" s="4" t="str">
        <f>IFERROR(__xludf.DUMMYFUNCTION("GOOGLETRANSLATE(B29,""en"",""ms"")"),"Penyelesaian 2: Analisis ABC")</f>
        <v>Penyelesaian 2: Analisis ABC</v>
      </c>
      <c r="H29" s="4" t="str">
        <f>IFERROR(__xludf.DUMMYFUNCTION("GOOGLETRANSLATE(B29,""en"",""zh-CN"")"),"解决方案2：ABC分析")</f>
        <v>解决方案2：ABC分析</v>
      </c>
    </row>
    <row r="30">
      <c r="A30" s="4">
        <v>4.0</v>
      </c>
      <c r="B30" s="4" t="s">
        <v>342</v>
      </c>
      <c r="C30" s="4" t="str">
        <f>IFERROR(__xludf.DUMMYFUNCTION("GOOGLETRANSLATE(B30,""en"",""ru"")"),"Потенциальное увеличение выручки после улучшения ассортимента составляет более 50%!")</f>
        <v>Потенциальное увеличение выручки после улучшения ассортимента составляет более 50%!</v>
      </c>
      <c r="D30" s="4" t="str">
        <f>IFERROR(__xludf.DUMMYFUNCTION("GOOGLETRANSLATE(B30,""en"",""id"")"),"Potensi peningkatan pendapatan setelah meningkatkan bermacam -macam lebih dari 50%!")</f>
        <v>Potensi peningkatan pendapatan setelah meningkatkan bermacam -macam lebih dari 50%!</v>
      </c>
      <c r="E30" s="4" t="str">
        <f>IFERROR(__xludf.DUMMYFUNCTION("GOOGLETRANSLATE(B30,""en"",""vi"")"),"Tăng tiềm năng của doanh thu sau khi cải thiện các loại là hơn 50%!")</f>
        <v>Tăng tiềm năng của doanh thu sau khi cải thiện các loại là hơn 50%!</v>
      </c>
      <c r="F30" s="4" t="str">
        <f>IFERROR(__xludf.DUMMYFUNCTION("GOOGLETRANSLATE(B30,""en"",""th"")"),"การเพิ่มขึ้นของรายได้ที่อาจเกิดขึ้นหลังจากการปรับปรุงการเลือกสรรมากกว่า 50%!")</f>
        <v>การเพิ่มขึ้นของรายได้ที่อาจเกิดขึ้นหลังจากการปรับปรุงการเลือกสรรมากกว่า 50%!</v>
      </c>
      <c r="G30" s="4" t="str">
        <f>IFERROR(__xludf.DUMMYFUNCTION("GOOGLETRANSLATE(B30,""en"",""ms"")"),"Peningkatan pendapatan yang berpotensi selepas meningkatkan pelbagai jenis adalah lebih daripada 50%!")</f>
        <v>Peningkatan pendapatan yang berpotensi selepas meningkatkan pelbagai jenis adalah lebih daripada 50%!</v>
      </c>
      <c r="H30" s="4" t="str">
        <f>IFERROR(__xludf.DUMMYFUNCTION("GOOGLETRANSLATE(B30,""en"",""zh-CN"")"),"改善分类后的收入可能增加超过50％！")</f>
        <v>改善分类后的收入可能增加超过50％！</v>
      </c>
    </row>
    <row r="31">
      <c r="A31" s="4">
        <v>4.0</v>
      </c>
      <c r="B31" s="4" t="s">
        <v>319</v>
      </c>
      <c r="C31" s="4" t="str">
        <f>IFERROR(__xludf.DUMMYFUNCTION("GOOGLETRANSLATE(B31,""en"",""ru"")"),"Запросить бесплатный аудит")</f>
        <v>Запросить бесплатный аудит</v>
      </c>
      <c r="D31" s="4" t="str">
        <f>IFERROR(__xludf.DUMMYFUNCTION("GOOGLETRANSLATE(B31,""en"",""id"")"),"Meminta audit gratis")</f>
        <v>Meminta audit gratis</v>
      </c>
      <c r="E31" s="4" t="str">
        <f>IFERROR(__xludf.DUMMYFUNCTION("GOOGLETRANSLATE(B31,""en"",""vi"")"),"Yêu cầu kiểm toán miễn phí")</f>
        <v>Yêu cầu kiểm toán miễn phí</v>
      </c>
      <c r="F31" s="4" t="str">
        <f>IFERROR(__xludf.DUMMYFUNCTION("GOOGLETRANSLATE(B31,""en"",""th"")"),"ขอการตรวจสอบฟรี")</f>
        <v>ขอการตรวจสอบฟรี</v>
      </c>
      <c r="G31" s="4" t="str">
        <f>IFERROR(__xludf.DUMMYFUNCTION("GOOGLETRANSLATE(B31,""en"",""ms"")"),"Minta audit percuma")</f>
        <v>Minta audit percuma</v>
      </c>
      <c r="H31" s="4" t="str">
        <f>IFERROR(__xludf.DUMMYFUNCTION("GOOGLETRANSLATE(B31,""en"",""zh-CN"")"),"请求免费审核")</f>
        <v>请求免费审核</v>
      </c>
    </row>
    <row r="32">
      <c r="A32" s="4">
        <v>4.0</v>
      </c>
      <c r="B32" s="4" t="s">
        <v>343</v>
      </c>
      <c r="C32" s="4" t="str">
        <f>IFERROR(__xludf.DUMMYFUNCTION("GOOGLETRANSLATE(B32,""en"",""ru"")"),"Выпуск 3: Продажи, которые не приносят прибыли")</f>
        <v>Выпуск 3: Продажи, которые не приносят прибыли</v>
      </c>
      <c r="D32" s="4" t="str">
        <f>IFERROR(__xludf.DUMMYFUNCTION("GOOGLETRANSLATE(B32,""en"",""id"")"),"Edisi 3: Penjualan yang tidak menghasilkan laba")</f>
        <v>Edisi 3: Penjualan yang tidak menghasilkan laba</v>
      </c>
      <c r="E32" s="4" t="str">
        <f>IFERROR(__xludf.DUMMYFUNCTION("GOOGLETRANSLATE(B32,""en"",""vi"")"),"Vấn đề 3: Bán hàng không tạo ra lợi nhuận")</f>
        <v>Vấn đề 3: Bán hàng không tạo ra lợi nhuận</v>
      </c>
      <c r="F32" s="4" t="str">
        <f>IFERROR(__xludf.DUMMYFUNCTION("GOOGLETRANSLATE(B32,""en"",""th"")"),"ปัญหาที่ 3: ยอดขายที่ไม่สร้างผลกำไร")</f>
        <v>ปัญหาที่ 3: ยอดขายที่ไม่สร้างผลกำไร</v>
      </c>
      <c r="G32" s="4" t="str">
        <f>IFERROR(__xludf.DUMMYFUNCTION("GOOGLETRANSLATE(B32,""en"",""ms"")"),"Isu 3: Jualan yang tidak menjana keuntungan")</f>
        <v>Isu 3: Jualan yang tidak menjana keuntungan</v>
      </c>
      <c r="H32" s="4" t="str">
        <f>IFERROR(__xludf.DUMMYFUNCTION("GOOGLETRANSLATE(B32,""en"",""zh-CN"")"),"问题3：不产生利润的销售")</f>
        <v>问题3：不产生利润的销售</v>
      </c>
    </row>
    <row r="33">
      <c r="A33" s="4">
        <v>4.0</v>
      </c>
      <c r="B33" s="4" t="s">
        <v>344</v>
      </c>
      <c r="C33" s="4" t="str">
        <f>IFERROR(__xludf.DUMMYFUNCTION("GOOGLETRANSLATE(B33,""en"",""ru"")"),"Если единица-экономика не рассчитывается на регулярной основе, продавцы рискуют впадать в финансовые потери или работать на краях с тонкими бритвами. Многие продавцы торгуются с убытками, и они даже не знают об этом.")</f>
        <v>Если единица-экономика не рассчитывается на регулярной основе, продавцы рискуют впадать в финансовые потери или работать на краях с тонкими бритвами. Многие продавцы торгуются с убытками, и они даже не знают об этом.</v>
      </c>
      <c r="D33" s="4" t="str">
        <f>IFERROR(__xludf.DUMMYFUNCTION("GOOGLETRANSLATE(B33,""en"",""id"")"),"Jika unit-ekonomi tidak dihitung secara teratur, penjual berisiko jatuh ke dalam kerugian finansial atau beroperasi dengan margin tipis. Banyak penjual berdagang dengan kerugian dan mereka bahkan tidak menyadarinya.")</f>
        <v>Jika unit-ekonomi tidak dihitung secara teratur, penjual berisiko jatuh ke dalam kerugian finansial atau beroperasi dengan margin tipis. Banyak penjual berdagang dengan kerugian dan mereka bahkan tidak menyadarinya.</v>
      </c>
      <c r="E33" s="4" t="str">
        <f>IFERROR(__xludf.DUMMYFUNCTION("GOOGLETRANSLATE(B33,""en"",""vi"")"),"Nếu kinh tế đơn vị không được tính toán một cách thường xuyên, người bán có nguy cơ bị tổn thất tài chính hoặc hoạt động trên lề mỏng như dao cạo. Rất nhiều người bán đang giao dịch thua lỗ và họ thậm chí không biết về nó.")</f>
        <v>Nếu kinh tế đơn vị không được tính toán một cách thường xuyên, người bán có nguy cơ bị tổn thất tài chính hoặc hoạt động trên lề mỏng như dao cạo. Rất nhiều người bán đang giao dịch thua lỗ và họ thậm chí không biết về nó.</v>
      </c>
      <c r="F33" s="4" t="str">
        <f>IFERROR(__xludf.DUMMYFUNCTION("GOOGLETRANSLATE(B33,""en"",""th"")"),"หากไม่ได้คำนวณทางเศรษฐกิจของหน่วยเป็นประจำผู้ขายจะเสี่ยงต่อการขาดทุนทางการเงินหรือการดำเนินงานในอัตรากำไรขั้นต้นที่มีดโกน ผู้ขายจำนวนมากซื้อขายที่ขาดทุนและพวกเขาไม่ได้ตระหนักถึงมัน")</f>
        <v>หากไม่ได้คำนวณทางเศรษฐกิจของหน่วยเป็นประจำผู้ขายจะเสี่ยงต่อการขาดทุนทางการเงินหรือการดำเนินงานในอัตรากำไรขั้นต้นที่มีดโกน ผู้ขายจำนวนมากซื้อขายที่ขาดทุนและพวกเขาไม่ได้ตระหนักถึงมัน</v>
      </c>
      <c r="G33" s="4" t="str">
        <f>IFERROR(__xludf.DUMMYFUNCTION("GOOGLETRANSLATE(B33,""en"",""ms"")"),"Jika unit-ekonomi tidak dikira secara teratur, penjual risiko jatuh ke dalam kerugian kewangan atau beroperasi pada margin cukur tipis. Banyak penjual berdagang dengan kerugian dan mereka tidak menyedarinya.")</f>
        <v>Jika unit-ekonomi tidak dikira secara teratur, penjual risiko jatuh ke dalam kerugian kewangan atau beroperasi pada margin cukur tipis. Banyak penjual berdagang dengan kerugian dan mereka tidak menyedarinya.</v>
      </c>
      <c r="H33" s="4" t="str">
        <f>IFERROR(__xludf.DUMMYFUNCTION("GOOGLETRANSLATE(B33,""en"",""zh-CN"")"),"如果未定期计算单位经济，则卖方有可能陷入财务损失或以稀薄的利润率损失财务损失。许多卖家正在亏本交易，他们甚至都不知道。")</f>
        <v>如果未定期计算单位经济，则卖方有可能陷入财务损失或以稀薄的利润率损失财务损失。许多卖家正在亏本交易，他们甚至都不知道。</v>
      </c>
    </row>
    <row r="34">
      <c r="A34" s="4">
        <v>4.0</v>
      </c>
      <c r="B34" s="4" t="s">
        <v>345</v>
      </c>
      <c r="C34" s="4" t="str">
        <f>IFERROR(__xludf.DUMMYFUNCTION("GOOGLETRANSLATE(B34,""en"",""ru"")"),"Решение 3: отчеты об экономике и марже")</f>
        <v>Решение 3: отчеты об экономике и марже</v>
      </c>
      <c r="D34" s="4" t="str">
        <f>IFERROR(__xludf.DUMMYFUNCTION("GOOGLETRANSLATE(B34,""en"",""id"")"),"Solusi 3: Laporan Ekonomi dan Margin Unit")</f>
        <v>Solusi 3: Laporan Ekonomi dan Margin Unit</v>
      </c>
      <c r="E34" s="4" t="str">
        <f>IFERROR(__xludf.DUMMYFUNCTION("GOOGLETRANSLATE(B34,""en"",""vi"")"),"Giải pháp 3: Báo cáo kinh tế đơn vị và ký quỹ")</f>
        <v>Giải pháp 3: Báo cáo kinh tế đơn vị và ký quỹ</v>
      </c>
      <c r="F34" s="4" t="str">
        <f>IFERROR(__xludf.DUMMYFUNCTION("GOOGLETRANSLATE(B34,""en"",""th"")"),"โซลูชันที่ 3: รายงานเศรษฐกิจและรายงานมาร์จิ้น")</f>
        <v>โซลูชันที่ 3: รายงานเศรษฐกิจและรายงานมาร์จิ้น</v>
      </c>
      <c r="G34" s="4" t="str">
        <f>IFERROR(__xludf.DUMMYFUNCTION("GOOGLETRANSLATE(B34,""en"",""ms"")"),"Penyelesaian 3: Laporan Ekonomi dan Margin Unit")</f>
        <v>Penyelesaian 3: Laporan Ekonomi dan Margin Unit</v>
      </c>
      <c r="H34" s="4" t="str">
        <f>IFERROR(__xludf.DUMMYFUNCTION("GOOGLETRANSLATE(B34,""en"",""zh-CN"")"),"解决方案3：单位经济和保证金报告")</f>
        <v>解决方案3：单位经济和保证金报告</v>
      </c>
    </row>
    <row r="35">
      <c r="A35" s="4">
        <v>4.0</v>
      </c>
      <c r="B35" s="4" t="s">
        <v>346</v>
      </c>
      <c r="C35" s="4" t="str">
        <f>IFERROR(__xludf.DUMMYFUNCTION("GOOGLETRANSLATE(B35,""en"",""ru"")"),"При правильном анализе потенциал повышения маржи составляет около 50%")</f>
        <v>При правильном анализе потенциал повышения маржи составляет около 50%</v>
      </c>
      <c r="D35" s="4" t="str">
        <f>IFERROR(__xludf.DUMMYFUNCTION("GOOGLETRANSLATE(B35,""en"",""id"")"),"Dengan analisis yang tepat, potensi untuk meningkatkan margin adalah sekitar 50%")</f>
        <v>Dengan analisis yang tepat, potensi untuk meningkatkan margin adalah sekitar 50%</v>
      </c>
      <c r="E35" s="4" t="str">
        <f>IFERROR(__xludf.DUMMYFUNCTION("GOOGLETRANSLATE(B35,""en"",""vi"")"),"Với phân tích thích hợp, khả năng tăng tỷ suất lợi nhuận là khoảng 50%")</f>
        <v>Với phân tích thích hợp, khả năng tăng tỷ suất lợi nhuận là khoảng 50%</v>
      </c>
      <c r="F35" s="4" t="str">
        <f>IFERROR(__xludf.DUMMYFUNCTION("GOOGLETRANSLATE(B35,""en"",""th"")"),"ด้วยการวิเคราะห์ที่เหมาะสมศักยภาพในการเพิ่มอัตรากำไรคือประมาณ 50%")</f>
        <v>ด้วยการวิเคราะห์ที่เหมาะสมศักยภาพในการเพิ่มอัตรากำไรคือประมาณ 50%</v>
      </c>
      <c r="G35" s="4" t="str">
        <f>IFERROR(__xludf.DUMMYFUNCTION("GOOGLETRANSLATE(B35,""en"",""ms"")"),"Dengan analisis yang betul, potensi untuk meningkatkan margin adalah sekitar 50%")</f>
        <v>Dengan analisis yang betul, potensi untuk meningkatkan margin adalah sekitar 50%</v>
      </c>
      <c r="H35" s="4" t="str">
        <f>IFERROR(__xludf.DUMMYFUNCTION("GOOGLETRANSLATE(B35,""en"",""zh-CN"")"),"通过适当的分析，提高利润率的潜力约为50％")</f>
        <v>通过适当的分析，提高利润率的潜力约为50％</v>
      </c>
    </row>
    <row r="36">
      <c r="A36" s="4">
        <v>4.0</v>
      </c>
      <c r="B36" s="4" t="s">
        <v>319</v>
      </c>
      <c r="C36" s="4" t="str">
        <f>IFERROR(__xludf.DUMMYFUNCTION("GOOGLETRANSLATE(B36,""en"",""ru"")"),"Запросить бесплатный аудит")</f>
        <v>Запросить бесплатный аудит</v>
      </c>
      <c r="D36" s="4" t="str">
        <f>IFERROR(__xludf.DUMMYFUNCTION("GOOGLETRANSLATE(B36,""en"",""id"")"),"Meminta audit gratis")</f>
        <v>Meminta audit gratis</v>
      </c>
      <c r="E36" s="4" t="str">
        <f>IFERROR(__xludf.DUMMYFUNCTION("GOOGLETRANSLATE(B36,""en"",""vi"")"),"Yêu cầu kiểm toán miễn phí")</f>
        <v>Yêu cầu kiểm toán miễn phí</v>
      </c>
      <c r="F36" s="4" t="str">
        <f>IFERROR(__xludf.DUMMYFUNCTION("GOOGLETRANSLATE(B36,""en"",""th"")"),"ขอการตรวจสอบฟรี")</f>
        <v>ขอการตรวจสอบฟรี</v>
      </c>
      <c r="G36" s="4" t="str">
        <f>IFERROR(__xludf.DUMMYFUNCTION("GOOGLETRANSLATE(B36,""en"",""ms"")"),"Minta audit percuma")</f>
        <v>Minta audit percuma</v>
      </c>
      <c r="H36" s="4" t="str">
        <f>IFERROR(__xludf.DUMMYFUNCTION("GOOGLETRANSLATE(B36,""en"",""zh-CN"")"),"请求免费审核")</f>
        <v>请求免费审核</v>
      </c>
    </row>
    <row r="37">
      <c r="A37" s="4">
        <v>4.0</v>
      </c>
      <c r="B37" s="4" t="s">
        <v>347</v>
      </c>
      <c r="C37" s="4" t="str">
        <f>IFERROR(__xludf.DUMMYFUNCTION("GOOGLETRANSLATE(B37,""en"",""ru"")"),"Выпуск 4: Неадекватное управление запасами")</f>
        <v>Выпуск 4: Неадекватное управление запасами</v>
      </c>
      <c r="D37" s="4" t="str">
        <f>IFERROR(__xludf.DUMMYFUNCTION("GOOGLETRANSLATE(B37,""en"",""id"")"),"Edisi 4: Manajemen Inventaris yang Tidak Makhluk")</f>
        <v>Edisi 4: Manajemen Inventaris yang Tidak Makhluk</v>
      </c>
      <c r="E37" s="4" t="str">
        <f>IFERROR(__xludf.DUMMYFUNCTION("GOOGLETRANSLATE(B37,""en"",""vi"")"),"Vấn đề 4: Quản lý hàng tồn kho không đầy đủ")</f>
        <v>Vấn đề 4: Quản lý hàng tồn kho không đầy đủ</v>
      </c>
      <c r="F37" s="4" t="str">
        <f>IFERROR(__xludf.DUMMYFUNCTION("GOOGLETRANSLATE(B37,""en"",""th"")"),"ปัญหาที่ 4: การจัดการสินค้าคงคลังไม่เพียงพอ")</f>
        <v>ปัญหาที่ 4: การจัดการสินค้าคงคลังไม่เพียงพอ</v>
      </c>
      <c r="G37" s="4" t="str">
        <f>IFERROR(__xludf.DUMMYFUNCTION("GOOGLETRANSLATE(B37,""en"",""ms"")"),"Isu 4: Pengurusan inventori yang tidak mencukupi")</f>
        <v>Isu 4: Pengurusan inventori yang tidak mencukupi</v>
      </c>
      <c r="H37" s="4" t="str">
        <f>IFERROR(__xludf.DUMMYFUNCTION("GOOGLETRANSLATE(B37,""en"",""zh-CN"")"),"问题4：库存管理不足")</f>
        <v>问题4：库存管理不足</v>
      </c>
    </row>
    <row r="38">
      <c r="A38" s="4">
        <v>4.0</v>
      </c>
      <c r="B38" s="4" t="s">
        <v>348</v>
      </c>
      <c r="C38" s="4" t="str">
        <f>IFERROR(__xludf.DUMMYFUNCTION("GOOGLETRANSLATE(B38,""en"",""ru"")"),"Если вам не хватает инвентаризации, ваш рейтинг листинга может пострадать, тем самым теряя внимание покупателей и последующих продаж. Тем не менее, если у вас есть избыточный инвентарь, вы можете переиздать на выполнение, особенно в хранении инвентаря.")</f>
        <v>Если вам не хватает инвентаризации, ваш рейтинг листинга может пострадать, тем самым теряя внимание покупателей и последующих продаж. Тем не менее, если у вас есть избыточный инвентарь, вы можете переиздать на выполнение, особенно в хранении инвентаря.</v>
      </c>
      <c r="D38" s="4" t="str">
        <f>IFERROR(__xludf.DUMMYFUNCTION("GOOGLETRANSLATE(B38,""en"",""id"")"),"Jika Anda kurang dalam inventaris, peringkat daftar Anda mungkin menderita, dengan demikian kehilangan perhatian pembeli dan penjualan berikutnya. Namun, jika Anda memiliki surplus inventaris, Anda mungkin menemukan diri Anda pengeluaran untuk pemenuhan, "&amp;"khususnya dalam menyimpan inventaris.")</f>
        <v>Jika Anda kurang dalam inventaris, peringkat daftar Anda mungkin menderita, dengan demikian kehilangan perhatian pembeli dan penjualan berikutnya. Namun, jika Anda memiliki surplus inventaris, Anda mungkin menemukan diri Anda pengeluaran untuk pemenuhan, khususnya dalam menyimpan inventaris.</v>
      </c>
      <c r="E38" s="4" t="str">
        <f>IFERROR(__xludf.DUMMYFUNCTION("GOOGLETRANSLATE(B38,""en"",""vi"")"),"Nếu bạn thiếu hàng tồn kho, thứ hạng danh sách của bạn có thể bị ảnh hưởng, do đó mất đi sự chú ý của người mua và doanh số tiếp theo. Tuy nhiên, nếu bạn có hàng tồn kho thặng dư, bạn có thể thấy mình quá tải trong việc thực hiện, đặc biệt là lưu trữ hàng"&amp;" tồn kho.")</f>
        <v>Nếu bạn thiếu hàng tồn kho, thứ hạng danh sách của bạn có thể bị ảnh hưởng, do đó mất đi sự chú ý của người mua và doanh số tiếp theo. Tuy nhiên, nếu bạn có hàng tồn kho thặng dư, bạn có thể thấy mình quá tải trong việc thực hiện, đặc biệt là lưu trữ hàng tồn kho.</v>
      </c>
      <c r="F38" s="4" t="str">
        <f>IFERROR(__xludf.DUMMYFUNCTION("GOOGLETRANSLATE(B38,""en"",""th"")"),"หากคุณกำลังขาดสินค้าคงคลังอันดับรายชื่อของคุณอาจได้รับผลกระทบดังนั้นจึงสูญเสียความสนใจของผู้ซื้อและยอดขายที่ตามมา แต่ถ้าคุณมีสินค้าคงคลังส่วนเกินคุณอาจพบว่าตัวเองมีค่าใช้จ่ายมากเกินไปในการเติมเต็มโดยเฉพาะในการจัดเก็บสินค้าคงคลัง")</f>
        <v>หากคุณกำลังขาดสินค้าคงคลังอันดับรายชื่อของคุณอาจได้รับผลกระทบดังนั้นจึงสูญเสียความสนใจของผู้ซื้อและยอดขายที่ตามมา แต่ถ้าคุณมีสินค้าคงคลังส่วนเกินคุณอาจพบว่าตัวเองมีค่าใช้จ่ายมากเกินไปในการเติมเต็มโดยเฉพาะในการจัดเก็บสินค้าคงคลัง</v>
      </c>
      <c r="G38" s="4" t="str">
        <f>IFERROR(__xludf.DUMMYFUNCTION("GOOGLETRANSLATE(B38,""en"",""ms"")"),"Jika anda kurang dalam inventori, pangkat penyenaraian anda mungkin menderita, dengan itu kehilangan perhatian pembeli dan jualan berikutnya. Namun, jika anda mempunyai lebihan inventori, anda mungkin mendapati diri anda melampaui pemenuhan, khususnya dal"&amp;"am menyimpan inventori.")</f>
        <v>Jika anda kurang dalam inventori, pangkat penyenaraian anda mungkin menderita, dengan itu kehilangan perhatian pembeli dan jualan berikutnya. Namun, jika anda mempunyai lebihan inventori, anda mungkin mendapati diri anda melampaui pemenuhan, khususnya dalam menyimpan inventori.</v>
      </c>
      <c r="H38" s="4" t="str">
        <f>IFERROR(__xludf.DUMMYFUNCTION("GOOGLETRANSLATE(B38,""en"",""zh-CN"")"),"如果您缺乏库存，您的上市排名可能会受到影响，从而失去了买家的注意力和随后的销售。但是，如果您有剩余的库存，您可能会发现自己超越了履行，特别是在存储库存方面。")</f>
        <v>如果您缺乏库存，您的上市排名可能会受到影响，从而失去了买家的注意力和随后的销售。但是，如果您有剩余的库存，您可能会发现自己超越了履行，特别是在存储库存方面。</v>
      </c>
    </row>
    <row r="39">
      <c r="A39" s="4">
        <v>4.0</v>
      </c>
      <c r="B39" s="4" t="s">
        <v>349</v>
      </c>
      <c r="C39" s="4" t="str">
        <f>IFERROR(__xludf.DUMMYFUNCTION("GOOGLETRANSLATE(B39,""en"",""ru"")"),"Решение 4: Отчет об инвентаре")</f>
        <v>Решение 4: Отчет об инвентаре</v>
      </c>
      <c r="D39" s="4" t="str">
        <f>IFERROR(__xludf.DUMMYFUNCTION("GOOGLETRANSLATE(B39,""en"",""id"")"),"Solusi 4: Laporan Inventaris")</f>
        <v>Solusi 4: Laporan Inventaris</v>
      </c>
      <c r="E39" s="4" t="str">
        <f>IFERROR(__xludf.DUMMYFUNCTION("GOOGLETRANSLATE(B39,""en"",""vi"")"),"Giải pháp 4: Báo cáo hàng tồn kho")</f>
        <v>Giải pháp 4: Báo cáo hàng tồn kho</v>
      </c>
      <c r="F39" s="4" t="str">
        <f>IFERROR(__xludf.DUMMYFUNCTION("GOOGLETRANSLATE(B39,""en"",""th"")"),"โซลูชัน 4: รายงานสินค้าคงคลัง")</f>
        <v>โซลูชัน 4: รายงานสินค้าคงคลัง</v>
      </c>
      <c r="G39" s="4" t="str">
        <f>IFERROR(__xludf.DUMMYFUNCTION("GOOGLETRANSLATE(B39,""en"",""ms"")"),"Penyelesaian 4: Laporan Inventori")</f>
        <v>Penyelesaian 4: Laporan Inventori</v>
      </c>
      <c r="H39" s="4" t="str">
        <f>IFERROR(__xludf.DUMMYFUNCTION("GOOGLETRANSLATE(B39,""en"",""zh-CN"")"),"解决方案4：库存报告")</f>
        <v>解决方案4：库存报告</v>
      </c>
    </row>
    <row r="40">
      <c r="A40" s="4">
        <v>4.0</v>
      </c>
      <c r="B40" s="4" t="s">
        <v>350</v>
      </c>
      <c r="C40" s="4" t="str">
        <f>IFERROR(__xludf.DUMMYFUNCTION("GOOGLETRANSLATE(B40,""en"",""ru"")"),"Как только управление запасами улучшится, существует потенциал для увеличения доходов более чем на 55%.")</f>
        <v>Как только управление запасами улучшится, существует потенциал для увеличения доходов более чем на 55%.</v>
      </c>
      <c r="D40" s="4" t="str">
        <f>IFERROR(__xludf.DUMMYFUNCTION("GOOGLETRANSLATE(B40,""en"",""id"")"),"Setelah manajemen inventaris ditingkatkan, ada potensi untuk meningkatkan pendapatan lebih dari 55%.")</f>
        <v>Setelah manajemen inventaris ditingkatkan, ada potensi untuk meningkatkan pendapatan lebih dari 55%.</v>
      </c>
      <c r="E40" s="4" t="str">
        <f>IFERROR(__xludf.DUMMYFUNCTION("GOOGLETRANSLATE(B40,""en"",""vi"")"),"Khi quản lý hàng tồn kho được cải thiện, có khả năng nâng doanh thu hơn 55%.")</f>
        <v>Khi quản lý hàng tồn kho được cải thiện, có khả năng nâng doanh thu hơn 55%.</v>
      </c>
      <c r="F40" s="4" t="str">
        <f>IFERROR(__xludf.DUMMYFUNCTION("GOOGLETRANSLATE(B40,""en"",""th"")"),"เมื่อการจัดการสินค้าคงคลังได้รับการปรับปรุงแล้วมีศักยภาพในการยกระดับรายได้มากกว่า 55%")</f>
        <v>เมื่อการจัดการสินค้าคงคลังได้รับการปรับปรุงแล้วมีศักยภาพในการยกระดับรายได้มากกว่า 55%</v>
      </c>
      <c r="G40" s="4" t="str">
        <f>IFERROR(__xludf.DUMMYFUNCTION("GOOGLETRANSLATE(B40,""en"",""ms"")"),"Sebaik sahaja pengurusan inventori bertambah baik, terdapat potensi untuk meningkatkan pendapatan sebanyak lebih daripada 55%.")</f>
        <v>Sebaik sahaja pengurusan inventori bertambah baik, terdapat potensi untuk meningkatkan pendapatan sebanyak lebih daripada 55%.</v>
      </c>
      <c r="H40" s="4" t="str">
        <f>IFERROR(__xludf.DUMMYFUNCTION("GOOGLETRANSLATE(B40,""en"",""zh-CN"")"),"一旦改善了库存管理，就有可能将收入提高超过55％。")</f>
        <v>一旦改善了库存管理，就有可能将收入提高超过55％。</v>
      </c>
    </row>
    <row r="41">
      <c r="A41" s="4">
        <v>4.0</v>
      </c>
      <c r="B41" s="4" t="s">
        <v>319</v>
      </c>
      <c r="C41" s="4" t="str">
        <f>IFERROR(__xludf.DUMMYFUNCTION("GOOGLETRANSLATE(B41,""en"",""ru"")"),"Запросить бесплатный аудит")</f>
        <v>Запросить бесплатный аудит</v>
      </c>
      <c r="D41" s="4" t="str">
        <f>IFERROR(__xludf.DUMMYFUNCTION("GOOGLETRANSLATE(B41,""en"",""id"")"),"Meminta audit gratis")</f>
        <v>Meminta audit gratis</v>
      </c>
      <c r="E41" s="4" t="str">
        <f>IFERROR(__xludf.DUMMYFUNCTION("GOOGLETRANSLATE(B41,""en"",""vi"")"),"Yêu cầu kiểm toán miễn phí")</f>
        <v>Yêu cầu kiểm toán miễn phí</v>
      </c>
      <c r="F41" s="4" t="str">
        <f>IFERROR(__xludf.DUMMYFUNCTION("GOOGLETRANSLATE(B41,""en"",""th"")"),"ขอการตรวจสอบฟรี")</f>
        <v>ขอการตรวจสอบฟรี</v>
      </c>
      <c r="G41" s="4" t="str">
        <f>IFERROR(__xludf.DUMMYFUNCTION("GOOGLETRANSLATE(B41,""en"",""ms"")"),"Minta audit percuma")</f>
        <v>Minta audit percuma</v>
      </c>
      <c r="H41" s="4" t="str">
        <f>IFERROR(__xludf.DUMMYFUNCTION("GOOGLETRANSLATE(B41,""en"",""zh-CN"")"),"请求免费审核")</f>
        <v>请求免费审核</v>
      </c>
    </row>
    <row r="42">
      <c r="A42" s="4">
        <v>5.0</v>
      </c>
      <c r="B42" s="4" t="s">
        <v>351</v>
      </c>
      <c r="C42" s="4" t="str">
        <f>IFERROR(__xludf.DUMMYFUNCTION("GOOGLETRANSLATE(B42,""en"",""ru"")"),"Оцените свой потенциальный доход после решения проблем")</f>
        <v>Оцените свой потенциальный доход после решения проблем</v>
      </c>
      <c r="D42" s="4" t="str">
        <f>IFERROR(__xludf.DUMMYFUNCTION("GOOGLETRANSLATE(B42,""en"",""id"")"),"Perkirakan pendapatan potensial Anda setelah menyelesaikan masalah")</f>
        <v>Perkirakan pendapatan potensial Anda setelah menyelesaikan masalah</v>
      </c>
      <c r="E42" s="4" t="str">
        <f>IFERROR(__xludf.DUMMYFUNCTION("GOOGLETRANSLATE(B42,""en"",""vi"")"),"Ước tính doanh thu tiềm năng của bạn sau khi giải quyết các vấn đề")</f>
        <v>Ước tính doanh thu tiềm năng của bạn sau khi giải quyết các vấn đề</v>
      </c>
      <c r="F42" s="4" t="str">
        <f>IFERROR(__xludf.DUMMYFUNCTION("GOOGLETRANSLATE(B42,""en"",""th"")"),"ประเมินรายได้ที่อาจเกิดขึ้นหลังจากแก้ไขปัญหา")</f>
        <v>ประเมินรายได้ที่อาจเกิดขึ้นหลังจากแก้ไขปัญหา</v>
      </c>
      <c r="G42" s="4" t="str">
        <f>IFERROR(__xludf.DUMMYFUNCTION("GOOGLETRANSLATE(B42,""en"",""ms"")"),"Anggarkan pendapatan berpotensi anda setelah menyelesaikan masalah")</f>
        <v>Anggarkan pendapatan berpotensi anda setelah menyelesaikan masalah</v>
      </c>
      <c r="H42" s="4" t="str">
        <f>IFERROR(__xludf.DUMMYFUNCTION("GOOGLETRANSLATE(B42,""en"",""zh-CN"")"),"解决问题后估计您的潜在收入")</f>
        <v>解决问题后估计您的潜在收入</v>
      </c>
    </row>
    <row r="43">
      <c r="A43" s="4">
        <v>5.0</v>
      </c>
      <c r="B43" s="4" t="s">
        <v>352</v>
      </c>
      <c r="C43" s="4" t="str">
        <f>IFERROR(__xludf.DUMMYFUNCTION("GOOGLETRANSLATE(B43,""en"",""ru"")"),"С текущими проблемами ...")</f>
        <v>С текущими проблемами ...</v>
      </c>
      <c r="D43" s="4" t="str">
        <f>IFERROR(__xludf.DUMMYFUNCTION("GOOGLETRANSLATE(B43,""en"",""id"")"),"Dengan tantangan saat ini ...")</f>
        <v>Dengan tantangan saat ini ...</v>
      </c>
      <c r="E43" s="4" t="str">
        <f>IFERROR(__xludf.DUMMYFUNCTION("GOOGLETRANSLATE(B43,""en"",""vi"")"),"Với những thách thức hiện tại ...")</f>
        <v>Với những thách thức hiện tại ...</v>
      </c>
      <c r="F43" s="4" t="str">
        <f>IFERROR(__xludf.DUMMYFUNCTION("GOOGLETRANSLATE(B43,""en"",""th"")"),"ด้วยความท้าทายในปัจจุบัน ...")</f>
        <v>ด้วยความท้าทายในปัจจุบัน ...</v>
      </c>
      <c r="G43" s="4" t="str">
        <f>IFERROR(__xludf.DUMMYFUNCTION("GOOGLETRANSLATE(B43,""en"",""ms"")"),"Dengan cabaran semasa ...")</f>
        <v>Dengan cabaran semasa ...</v>
      </c>
      <c r="H43" s="4" t="str">
        <f>IFERROR(__xludf.DUMMYFUNCTION("GOOGLETRANSLATE(B43,""en"",""zh-CN"")"),"面临当前的挑战...")</f>
        <v>面临当前的挑战...</v>
      </c>
    </row>
    <row r="44">
      <c r="A44" s="4">
        <v>5.0</v>
      </c>
      <c r="B44" s="4" t="s">
        <v>353</v>
      </c>
      <c r="C44" s="4" t="str">
        <f>IFERROR(__xludf.DUMMYFUNCTION("GOOGLETRANSLATE(B44,""en"",""ru"")"),"Как только проблемы были решены ...")</f>
        <v>Как только проблемы были решены ...</v>
      </c>
      <c r="D44" s="4" t="str">
        <f>IFERROR(__xludf.DUMMYFUNCTION("GOOGLETRANSLATE(B44,""en"",""id"")"),"Setelah masalah diselesaikan ...")</f>
        <v>Setelah masalah diselesaikan ...</v>
      </c>
      <c r="E44" s="4" t="str">
        <f>IFERROR(__xludf.DUMMYFUNCTION("GOOGLETRANSLATE(B44,""en"",""vi"")"),"Một khi các vấn đề đã được giải quyết ...")</f>
        <v>Một khi các vấn đề đã được giải quyết ...</v>
      </c>
      <c r="F44" s="4" t="str">
        <f>IFERROR(__xludf.DUMMYFUNCTION("GOOGLETRANSLATE(B44,""en"",""th"")"),"เมื่อปัญหาได้รับการแก้ไขแล้ว ...")</f>
        <v>เมื่อปัญหาได้รับการแก้ไขแล้ว ...</v>
      </c>
      <c r="G44" s="4" t="str">
        <f>IFERROR(__xludf.DUMMYFUNCTION("GOOGLETRANSLATE(B44,""en"",""ms"")"),"Setelah masalah telah diselesaikan ...")</f>
        <v>Setelah masalah telah diselesaikan ...</v>
      </c>
      <c r="H44" s="4" t="str">
        <f>IFERROR(__xludf.DUMMYFUNCTION("GOOGLETRANSLATE(B44,""en"",""zh-CN"")"),"一旦解决问题...")</f>
        <v>一旦解决问题...</v>
      </c>
    </row>
    <row r="45">
      <c r="A45" s="4">
        <v>5.0</v>
      </c>
      <c r="B45" s="4" t="s">
        <v>354</v>
      </c>
      <c r="C45" s="4" t="str">
        <f>IFERROR(__xludf.DUMMYFUNCTION("GOOGLETRANSLATE(B45,""en"",""ru"")"),"Калькулятор оценки доходов")</f>
        <v>Калькулятор оценки доходов</v>
      </c>
      <c r="D45" s="4" t="str">
        <f>IFERROR(__xludf.DUMMYFUNCTION("GOOGLETRANSLATE(B45,""en"",""id"")"),"Kalkulator Estimasi Pendapatan")</f>
        <v>Kalkulator Estimasi Pendapatan</v>
      </c>
      <c r="E45" s="4" t="str">
        <f>IFERROR(__xludf.DUMMYFUNCTION("GOOGLETRANSLATE(B45,""en"",""vi"")"),"Máy tính ước tính doanh thu")</f>
        <v>Máy tính ước tính doanh thu</v>
      </c>
      <c r="F45" s="4" t="str">
        <f>IFERROR(__xludf.DUMMYFUNCTION("GOOGLETRANSLATE(B45,""en"",""th"")"),"เครื่องคำนวณการประมาณรายได้")</f>
        <v>เครื่องคำนวณการประมาณรายได้</v>
      </c>
      <c r="G45" s="4" t="str">
        <f>IFERROR(__xludf.DUMMYFUNCTION("GOOGLETRANSLATE(B45,""en"",""ms"")"),"Kalkulator Anggaran Hasil")</f>
        <v>Kalkulator Anggaran Hasil</v>
      </c>
      <c r="H45" s="4" t="str">
        <f>IFERROR(__xludf.DUMMYFUNCTION("GOOGLETRANSLATE(B45,""en"",""zh-CN"")"),"收入估计计算器")</f>
        <v>收入估计计算器</v>
      </c>
    </row>
    <row r="46">
      <c r="A46" s="4">
        <v>5.0</v>
      </c>
      <c r="B46" s="4" t="s">
        <v>355</v>
      </c>
      <c r="C46" s="4" t="str">
        <f>IFERROR(__xludf.DUMMYFUNCTION("GOOGLETRANSLATE(B46,""en"",""ru"")"),"Каков существующий оборот вашего рыночного бизнеса? С помощью нашего калькулятора оценки доходов вы можете быстро и точно оценить свой потенциальный доход после решения ваших проблем.")</f>
        <v>Каков существующий оборот вашего рыночного бизнеса? С помощью нашего калькулятора оценки доходов вы можете быстро и точно оценить свой потенциальный доход после решения ваших проблем.</v>
      </c>
      <c r="D46" s="4" t="str">
        <f>IFERROR(__xludf.DUMMYFUNCTION("GOOGLETRANSLATE(B46,""en"",""id"")"),"Apa omset yang ada dari bisnis pasar Anda? Dengan bantuan kalkulator estimasi pendapatan kami, Anda dapat dengan cepat dan akurat menilai pendapatan potensial Anda setelah masalah Anda diselesaikan.")</f>
        <v>Apa omset yang ada dari bisnis pasar Anda? Dengan bantuan kalkulator estimasi pendapatan kami, Anda dapat dengan cepat dan akurat menilai pendapatan potensial Anda setelah masalah Anda diselesaikan.</v>
      </c>
      <c r="E46" s="4" t="str">
        <f>IFERROR(__xludf.DUMMYFUNCTION("GOOGLETRANSLATE(B46,""en"",""vi"")"),"Doanh thu hiện có của hoạt động kinh doanh thị trường của bạn là gì? Với sự giúp đỡ của máy tính ước tính doanh thu của chúng tôi, bạn có thể đánh giá nhanh chóng và chính xác doanh thu tiềm năng của mình sau khi các vấn đề của bạn được giải quyết.")</f>
        <v>Doanh thu hiện có của hoạt động kinh doanh thị trường của bạn là gì? Với sự giúp đỡ của máy tính ước tính doanh thu của chúng tôi, bạn có thể đánh giá nhanh chóng và chính xác doanh thu tiềm năng của mình sau khi các vấn đề của bạn được giải quyết.</v>
      </c>
      <c r="F46" s="4" t="str">
        <f>IFERROR(__xludf.DUMMYFUNCTION("GOOGLETRANSLATE(B46,""en"",""th"")"),"ผลประกอบการที่มีอยู่ของธุรกิจตลาดของคุณคืออะไร? ด้วยความช่วยเหลือของเครื่องคำนวณการประมาณรายได้ของเราคุณสามารถประเมินรายได้ที่อาจเกิดขึ้นได้อย่างรวดเร็วและแม่นยำหลังจากปัญหาของคุณได้รับการแก้ไข")</f>
        <v>ผลประกอบการที่มีอยู่ของธุรกิจตลาดของคุณคืออะไร? ด้วยความช่วยเหลือของเครื่องคำนวณการประมาณรายได้ของเราคุณสามารถประเมินรายได้ที่อาจเกิดขึ้นได้อย่างรวดเร็วและแม่นยำหลังจากปัญหาของคุณได้รับการแก้ไข</v>
      </c>
      <c r="G46" s="4" t="str">
        <f>IFERROR(__xludf.DUMMYFUNCTION("GOOGLETRANSLATE(B46,""en"",""ms"")"),"Apakah perolehan perniagaan pasaran anda yang ada? Dengan bantuan kalkulator anggaran pendapatan kami, anda dapat dengan cepat dan tepat menilai pendapatan berpotensi anda setelah masalah anda diselesaikan.")</f>
        <v>Apakah perolehan perniagaan pasaran anda yang ada? Dengan bantuan kalkulator anggaran pendapatan kami, anda dapat dengan cepat dan tepat menilai pendapatan berpotensi anda setelah masalah anda diselesaikan.</v>
      </c>
      <c r="H46" s="4" t="str">
        <f>IFERROR(__xludf.DUMMYFUNCTION("GOOGLETRANSLATE(B46,""en"",""zh-CN"")"),"您的市场业务现有营业额是多少？借助我们的收入估算计算器，您可以在解决问题后快速准确地评估潜在的收入。")</f>
        <v>您的市场业务现有营业额是多少？借助我们的收入估算计算器，您可以在解决问题后快速准确地评估潜在的收入。</v>
      </c>
    </row>
    <row r="47">
      <c r="A47" s="4">
        <v>5.0</v>
      </c>
      <c r="B47" s="4" t="s">
        <v>319</v>
      </c>
      <c r="C47" s="4" t="str">
        <f>IFERROR(__xludf.DUMMYFUNCTION("GOOGLETRANSLATE(B47,""en"",""ru"")"),"Запросить бесплатный аудит")</f>
        <v>Запросить бесплатный аудит</v>
      </c>
      <c r="D47" s="4" t="str">
        <f>IFERROR(__xludf.DUMMYFUNCTION("GOOGLETRANSLATE(B47,""en"",""id"")"),"Meminta audit gratis")</f>
        <v>Meminta audit gratis</v>
      </c>
      <c r="E47" s="4" t="str">
        <f>IFERROR(__xludf.DUMMYFUNCTION("GOOGLETRANSLATE(B47,""en"",""vi"")"),"Yêu cầu kiểm toán miễn phí")</f>
        <v>Yêu cầu kiểm toán miễn phí</v>
      </c>
      <c r="F47" s="4" t="str">
        <f>IFERROR(__xludf.DUMMYFUNCTION("GOOGLETRANSLATE(B47,""en"",""th"")"),"ขอการตรวจสอบฟรี")</f>
        <v>ขอการตรวจสอบฟรี</v>
      </c>
      <c r="G47" s="4" t="str">
        <f>IFERROR(__xludf.DUMMYFUNCTION("GOOGLETRANSLATE(B47,""en"",""ms"")"),"Minta audit percuma")</f>
        <v>Minta audit percuma</v>
      </c>
      <c r="H47" s="4" t="str">
        <f>IFERROR(__xludf.DUMMYFUNCTION("GOOGLETRANSLATE(B47,""en"",""zh-CN"")"),"请求免费审核")</f>
        <v>请求免费审核</v>
      </c>
    </row>
    <row r="48">
      <c r="A48" s="4">
        <v>6.0</v>
      </c>
      <c r="B48" s="4" t="s">
        <v>356</v>
      </c>
      <c r="C48" s="4" t="str">
        <f>IFERROR(__xludf.DUMMYFUNCTION("GOOGLETRANSLATE(B48,""en"",""ru"")"),"Разблокировать потенциал для повышения прибыли и доходов находится всего в нескольких шагах.")</f>
        <v>Разблокировать потенциал для повышения прибыли и доходов находится всего в нескольких шагах.</v>
      </c>
      <c r="D48" s="4" t="str">
        <f>IFERROR(__xludf.DUMMYFUNCTION("GOOGLETRANSLATE(B48,""en"",""id"")"),"Membuka kunci potensi peningkatan margin dan pendapatan hanya beberapa langkah jauhnya.")</f>
        <v>Membuka kunci potensi peningkatan margin dan pendapatan hanya beberapa langkah jauhnya.</v>
      </c>
      <c r="E48" s="4" t="str">
        <f>IFERROR(__xludf.DUMMYFUNCTION("GOOGLETRANSLATE(B48,""en"",""vi"")"),"Mở khóa tiềm năng cải thiện lợi nhuận và doanh thu chỉ là một vài bước.")</f>
        <v>Mở khóa tiềm năng cải thiện lợi nhuận và doanh thu chỉ là một vài bước.</v>
      </c>
      <c r="F48" s="4" t="str">
        <f>IFERROR(__xludf.DUMMYFUNCTION("GOOGLETRANSLATE(B48,""en"",""th"")"),"การปลดล็อกศักยภาพในการปรับปรุงอัตรากำไรและรายได้อยู่ห่างออกไปเพียงไม่กี่ก้าว")</f>
        <v>การปลดล็อกศักยภาพในการปรับปรุงอัตรากำไรและรายได้อยู่ห่างออกไปเพียงไม่กี่ก้าว</v>
      </c>
      <c r="G48" s="4" t="str">
        <f>IFERROR(__xludf.DUMMYFUNCTION("GOOGLETRANSLATE(B48,""en"",""ms"")"),"Membuka potensi margin dan peningkatan pendapatan hanya beberapa langkah lagi.")</f>
        <v>Membuka potensi margin dan peningkatan pendapatan hanya beberapa langkah lagi.</v>
      </c>
      <c r="H48" s="4" t="str">
        <f>IFERROR(__xludf.DUMMYFUNCTION("GOOGLETRANSLATE(B48,""en"",""zh-CN"")"),"释放利润率和提高收入的潜力仅几步之遥。")</f>
        <v>释放利润率和提高收入的潜力仅几步之遥。</v>
      </c>
    </row>
    <row r="49">
      <c r="A49" s="4">
        <v>6.0</v>
      </c>
      <c r="B49" s="4" t="s">
        <v>319</v>
      </c>
      <c r="C49" s="4" t="str">
        <f>IFERROR(__xludf.DUMMYFUNCTION("GOOGLETRANSLATE(B49,""en"",""ru"")"),"Запросить бесплатный аудит")</f>
        <v>Запросить бесплатный аудит</v>
      </c>
      <c r="D49" s="4" t="str">
        <f>IFERROR(__xludf.DUMMYFUNCTION("GOOGLETRANSLATE(B49,""en"",""id"")"),"Meminta audit gratis")</f>
        <v>Meminta audit gratis</v>
      </c>
      <c r="E49" s="4" t="str">
        <f>IFERROR(__xludf.DUMMYFUNCTION("GOOGLETRANSLATE(B49,""en"",""vi"")"),"Yêu cầu kiểm toán miễn phí")</f>
        <v>Yêu cầu kiểm toán miễn phí</v>
      </c>
      <c r="F49" s="4" t="str">
        <f>IFERROR(__xludf.DUMMYFUNCTION("GOOGLETRANSLATE(B49,""en"",""th"")"),"ขอการตรวจสอบฟรี")</f>
        <v>ขอการตรวจสอบฟรี</v>
      </c>
      <c r="G49" s="4" t="str">
        <f>IFERROR(__xludf.DUMMYFUNCTION("GOOGLETRANSLATE(B49,""en"",""ms"")"),"Minta audit percuma")</f>
        <v>Minta audit percuma</v>
      </c>
      <c r="H49" s="4" t="str">
        <f>IFERROR(__xludf.DUMMYFUNCTION("GOOGLETRANSLATE(B49,""en"",""zh-CN"")"),"请求免费审核")</f>
        <v>请求免费审核</v>
      </c>
    </row>
    <row r="50">
      <c r="A50" s="4">
        <v>7.0</v>
      </c>
      <c r="B50" s="4" t="s">
        <v>87</v>
      </c>
      <c r="C50" s="4" t="str">
        <f>IFERROR(__xludf.DUMMYFUNCTION("GOOGLETRANSLATE(B50,""en"",""ru"")"),"Sellmatica")</f>
        <v>Sellmatica</v>
      </c>
      <c r="D50" s="4" t="str">
        <f>IFERROR(__xludf.DUMMYFUNCTION("GOOGLETRANSLATE(B50,""en"",""id"")"),"Sellmatcia")</f>
        <v>Sellmatcia</v>
      </c>
      <c r="E50" s="4" t="str">
        <f>IFERROR(__xludf.DUMMYFUNCTION("GOOGLETRANSLATE(B50,""en"",""vi"")"),"Bán")</f>
        <v>Bán</v>
      </c>
      <c r="F50" s="4" t="str">
        <f>IFERROR(__xludf.DUMMYFUNCTION("GOOGLETRANSLATE(B50,""en"",""th"")"),"Sellmatica")</f>
        <v>Sellmatica</v>
      </c>
      <c r="G50" s="4" t="str">
        <f>IFERROR(__xludf.DUMMYFUNCTION("GOOGLETRANSLATE(B50,""en"",""ms"")"),"Sellmatica")</f>
        <v>Sellmatica</v>
      </c>
      <c r="H50" s="4" t="str">
        <f>IFERROR(__xludf.DUMMYFUNCTION("GOOGLETRANSLATE(B50,""en"",""zh-CN"")"),"Sellmatica")</f>
        <v>Sellmatica</v>
      </c>
    </row>
    <row r="51">
      <c r="A51" s="4">
        <v>7.0</v>
      </c>
      <c r="B51" s="4" t="s">
        <v>88</v>
      </c>
      <c r="C51" s="4" t="str">
        <f>IFERROR(__xludf.DUMMYFUNCTION("GOOGLETRANSLATE(B51,""en"",""ru"")"),"info@sellmatica.com")</f>
        <v>info@sellmatica.com</v>
      </c>
      <c r="D51" s="4" t="str">
        <f>IFERROR(__xludf.DUMMYFUNCTION("GOOGLETRANSLATE(B51,""en"",""id"")"),"info@sellmatica.com")</f>
        <v>info@sellmatica.com</v>
      </c>
      <c r="E51" s="4" t="str">
        <f>IFERROR(__xludf.DUMMYFUNCTION("GOOGLETRANSLATE(B51,""en"",""vi"")"),"info@sellmatica.com")</f>
        <v>info@sellmatica.com</v>
      </c>
      <c r="F51" s="4" t="str">
        <f>IFERROR(__xludf.DUMMYFUNCTION("GOOGLETRANSLATE(B51,""en"",""th"")"),"info@sellmatica.com")</f>
        <v>info@sellmatica.com</v>
      </c>
      <c r="G51" s="4" t="str">
        <f>IFERROR(__xludf.DUMMYFUNCTION("GOOGLETRANSLATE(B51,""en"",""ms"")"),"info@sellmatica.com")</f>
        <v>info@sellmatica.com</v>
      </c>
      <c r="H51" s="4" t="str">
        <f>IFERROR(__xludf.DUMMYFUNCTION("GOOGLETRANSLATE(B51,""en"",""zh-CN"")"),"info@sellmatica.com")</f>
        <v>info@sellmatica.com</v>
      </c>
    </row>
    <row r="52">
      <c r="A52" s="4">
        <v>7.0</v>
      </c>
      <c r="B52" s="4" t="s">
        <v>89</v>
      </c>
      <c r="C52" s="4" t="str">
        <f>IFERROR(__xludf.DUMMYFUNCTION("GOOGLETRANSLATE(B52,""en"",""ru"")"),"Решения")</f>
        <v>Решения</v>
      </c>
      <c r="D52" s="4" t="str">
        <f>IFERROR(__xludf.DUMMYFUNCTION("GOOGLETRANSLATE(B52,""en"",""id"")"),"Solusi")</f>
        <v>Solusi</v>
      </c>
      <c r="E52" s="4" t="str">
        <f>IFERROR(__xludf.DUMMYFUNCTION("GOOGLETRANSLATE(B52,""en"",""vi"")"),"Các giải pháp")</f>
        <v>Các giải pháp</v>
      </c>
      <c r="F52" s="4" t="str">
        <f>IFERROR(__xludf.DUMMYFUNCTION("GOOGLETRANSLATE(B52,""en"",""th"")"),"การแก้ปัญหา")</f>
        <v>การแก้ปัญหา</v>
      </c>
      <c r="G52" s="4" t="str">
        <f>IFERROR(__xludf.DUMMYFUNCTION("GOOGLETRANSLATE(B52,""en"",""ms"")"),"Penyelesaian")</f>
        <v>Penyelesaian</v>
      </c>
      <c r="H52" s="4" t="str">
        <f>IFERROR(__xludf.DUMMYFUNCTION("GOOGLETRANSLATE(B52,""en"",""zh-CN"")"),"解决方案")</f>
        <v>解决方案</v>
      </c>
    </row>
    <row r="53">
      <c r="A53" s="4">
        <v>7.0</v>
      </c>
      <c r="B53" s="4" t="s">
        <v>90</v>
      </c>
      <c r="C53" s="4" t="str">
        <f>IFERROR(__xludf.DUMMYFUNCTION("GOOGLETRANSLATE(B53,""en"",""ru"")"),"Новые продавцы")</f>
        <v>Новые продавцы</v>
      </c>
      <c r="D53" s="4" t="str">
        <f>IFERROR(__xludf.DUMMYFUNCTION("GOOGLETRANSLATE(B53,""en"",""id"")"),"Penjual baru")</f>
        <v>Penjual baru</v>
      </c>
      <c r="E53" s="4" t="str">
        <f>IFERROR(__xludf.DUMMYFUNCTION("GOOGLETRANSLATE(B53,""en"",""vi"")"),"Người bán mới")</f>
        <v>Người bán mới</v>
      </c>
      <c r="F53" s="4" t="str">
        <f>IFERROR(__xludf.DUMMYFUNCTION("GOOGLETRANSLATE(B53,""en"",""th"")"),"ผู้ขายใหม่")</f>
        <v>ผู้ขายใหม่</v>
      </c>
      <c r="G53" s="4" t="str">
        <f>IFERROR(__xludf.DUMMYFUNCTION("GOOGLETRANSLATE(B53,""en"",""ms"")"),"Penjual baru")</f>
        <v>Penjual baru</v>
      </c>
      <c r="H53" s="4" t="str">
        <f>IFERROR(__xludf.DUMMYFUNCTION("GOOGLETRANSLATE(B53,""en"",""zh-CN"")"),"新卖家")</f>
        <v>新卖家</v>
      </c>
    </row>
    <row r="54">
      <c r="A54" s="4">
        <v>7.0</v>
      </c>
      <c r="B54" s="4" t="s">
        <v>91</v>
      </c>
      <c r="C54" s="4" t="str">
        <f>IFERROR(__xludf.DUMMYFUNCTION("GOOGLETRANSLATE(B54,""en"",""ru"")"),"Опытные продавцы")</f>
        <v>Опытные продавцы</v>
      </c>
      <c r="D54" s="4" t="str">
        <f>IFERROR(__xludf.DUMMYFUNCTION("GOOGLETRANSLATE(B54,""en"",""id"")"),"Penjual berpengalaman")</f>
        <v>Penjual berpengalaman</v>
      </c>
      <c r="E54" s="4" t="str">
        <f>IFERROR(__xludf.DUMMYFUNCTION("GOOGLETRANSLATE(B54,""en"",""vi"")"),"Người bán có kinh nghiệm")</f>
        <v>Người bán có kinh nghiệm</v>
      </c>
      <c r="F54" s="4" t="str">
        <f>IFERROR(__xludf.DUMMYFUNCTION("GOOGLETRANSLATE(B54,""en"",""th"")"),"ผู้ขายที่มีประสบการณ์")</f>
        <v>ผู้ขายที่มีประสบการณ์</v>
      </c>
      <c r="G54" s="4" t="str">
        <f>IFERROR(__xludf.DUMMYFUNCTION("GOOGLETRANSLATE(B54,""en"",""ms"")"),"Penjual yang berpengalaman")</f>
        <v>Penjual yang berpengalaman</v>
      </c>
      <c r="H54" s="4" t="str">
        <f>IFERROR(__xludf.DUMMYFUNCTION("GOOGLETRANSLATE(B54,""en"",""zh-CN"")"),"经验丰富的卖家")</f>
        <v>经验丰富的卖家</v>
      </c>
    </row>
    <row r="55">
      <c r="A55" s="4">
        <v>7.0</v>
      </c>
      <c r="B55" s="4" t="s">
        <v>16</v>
      </c>
      <c r="C55" s="4" t="str">
        <f>IFERROR(__xludf.DUMMYFUNCTION("GOOGLETRANSLATE(B55,""en"",""ru"")"),"Бренды")</f>
        <v>Бренды</v>
      </c>
      <c r="D55" s="4" t="str">
        <f>IFERROR(__xludf.DUMMYFUNCTION("GOOGLETRANSLATE(B55,""en"",""id"")"),"Merek")</f>
        <v>Merek</v>
      </c>
      <c r="E55" s="4" t="str">
        <f>IFERROR(__xludf.DUMMYFUNCTION("GOOGLETRANSLATE(B55,""en"",""vi"")"),"Nhãn hiệu")</f>
        <v>Nhãn hiệu</v>
      </c>
      <c r="F55" s="4" t="str">
        <f>IFERROR(__xludf.DUMMYFUNCTION("GOOGLETRANSLATE(B55,""en"",""th"")"),"แบรนด์")</f>
        <v>แบรนด์</v>
      </c>
      <c r="G55" s="4" t="str">
        <f>IFERROR(__xludf.DUMMYFUNCTION("GOOGLETRANSLATE(B55,""en"",""ms"")"),"Jenama")</f>
        <v>Jenama</v>
      </c>
      <c r="H55" s="4" t="str">
        <f>IFERROR(__xludf.DUMMYFUNCTION("GOOGLETRANSLATE(B55,""en"",""zh-CN"")"),"品牌")</f>
        <v>品牌</v>
      </c>
    </row>
    <row r="56">
      <c r="A56" s="4">
        <v>7.0</v>
      </c>
      <c r="B56" s="4" t="s">
        <v>20</v>
      </c>
      <c r="C56" s="4" t="str">
        <f>IFERROR(__xludf.DUMMYFUNCTION("GOOGLETRANSLATE(B56,""en"",""ru"")"),"Агентства и консультанты")</f>
        <v>Агентства и консультанты</v>
      </c>
      <c r="D56" s="4" t="str">
        <f>IFERROR(__xludf.DUMMYFUNCTION("GOOGLETRANSLATE(B56,""en"",""id"")"),"Agensi &amp; Konsultan")</f>
        <v>Agensi &amp; Konsultan</v>
      </c>
      <c r="E56" s="4" t="str">
        <f>IFERROR(__xludf.DUMMYFUNCTION("GOOGLETRANSLATE(B56,""en"",""vi"")"),"Các cơ quan &amp; chuyên gia tư vấn")</f>
        <v>Các cơ quan &amp; chuyên gia tư vấn</v>
      </c>
      <c r="F56" s="4" t="str">
        <f>IFERROR(__xludf.DUMMYFUNCTION("GOOGLETRANSLATE(B56,""en"",""th"")"),"เอเจนซี่และที่ปรึกษา")</f>
        <v>เอเจนซี่และที่ปรึกษา</v>
      </c>
      <c r="G56" s="4" t="str">
        <f>IFERROR(__xludf.DUMMYFUNCTION("GOOGLETRANSLATE(B56,""en"",""ms"")"),"Agensi &amp; Perunding")</f>
        <v>Agensi &amp; Perunding</v>
      </c>
      <c r="H56" s="4" t="str">
        <f>IFERROR(__xludf.DUMMYFUNCTION("GOOGLETRANSLATE(B56,""en"",""zh-CN"")"),"机构和顾问")</f>
        <v>机构和顾问</v>
      </c>
    </row>
    <row r="57">
      <c r="A57" s="4">
        <v>7.0</v>
      </c>
      <c r="B57" s="4" t="s">
        <v>92</v>
      </c>
      <c r="C57" s="4" t="str">
        <f>IFERROR(__xludf.DUMMYFUNCTION("GOOGLETRANSLATE(B57,""en"",""ru"")"),"Ритейлеры и реселлеры")</f>
        <v>Ритейлеры и реселлеры</v>
      </c>
      <c r="D57" s="4" t="str">
        <f>IFERROR(__xludf.DUMMYFUNCTION("GOOGLETRANSLATE(B57,""en"",""id"")"),"Pengecer &amp; Pengecer")</f>
        <v>Pengecer &amp; Pengecer</v>
      </c>
      <c r="E57" s="4" t="str">
        <f>IFERROR(__xludf.DUMMYFUNCTION("GOOGLETRANSLATE(B57,""en"",""vi"")"),"Nhà bán lẻ &amp; đại lý")</f>
        <v>Nhà bán lẻ &amp; đại lý</v>
      </c>
      <c r="F57" s="4" t="str">
        <f>IFERROR(__xludf.DUMMYFUNCTION("GOOGLETRANSLATE(B57,""en"",""th"")"),"ผู้ค้าปลีกและผู้ค้าปลีก")</f>
        <v>ผู้ค้าปลีกและผู้ค้าปลีก</v>
      </c>
      <c r="G57" s="4" t="str">
        <f>IFERROR(__xludf.DUMMYFUNCTION("GOOGLETRANSLATE(B57,""en"",""ms"")"),"Peruncit &amp; penjual semula")</f>
        <v>Peruncit &amp; penjual semula</v>
      </c>
      <c r="H57" s="4" t="str">
        <f>IFERROR(__xludf.DUMMYFUNCTION("GOOGLETRANSLATE(B57,""en"",""zh-CN"")"),"零售商和经销商")</f>
        <v>零售商和经销商</v>
      </c>
    </row>
    <row r="58">
      <c r="A58" s="4">
        <v>7.0</v>
      </c>
      <c r="B58" s="4" t="s">
        <v>93</v>
      </c>
      <c r="C58" s="4" t="str">
        <f>IFERROR(__xludf.DUMMYFUNCTION("GOOGLETRANSLATE(B58,""en"",""ru"")"),"Случаи использования")</f>
        <v>Случаи использования</v>
      </c>
      <c r="D58" s="4" t="str">
        <f>IFERROR(__xludf.DUMMYFUNCTION("GOOGLETRANSLATE(B58,""en"",""id"")"),"Menggunakan kasus")</f>
        <v>Menggunakan kasus</v>
      </c>
      <c r="E58" s="4" t="str">
        <f>IFERROR(__xludf.DUMMYFUNCTION("GOOGLETRANSLATE(B58,""en"",""vi"")"),"Trường hợp sử dụng")</f>
        <v>Trường hợp sử dụng</v>
      </c>
      <c r="F58" s="4" t="str">
        <f>IFERROR(__xludf.DUMMYFUNCTION("GOOGLETRANSLATE(B58,""en"",""th"")"),"ใช้เคส")</f>
        <v>ใช้เคส</v>
      </c>
      <c r="G58" s="4" t="str">
        <f>IFERROR(__xludf.DUMMYFUNCTION("GOOGLETRANSLATE(B58,""en"",""ms"")"),"Gunakan kes")</f>
        <v>Gunakan kes</v>
      </c>
      <c r="H58" s="4" t="str">
        <f>IFERROR(__xludf.DUMMYFUNCTION("GOOGLETRANSLATE(B58,""en"",""zh-CN"")"),"用例")</f>
        <v>用例</v>
      </c>
    </row>
    <row r="59">
      <c r="A59" s="4">
        <v>7.0</v>
      </c>
      <c r="B59" s="4" t="s">
        <v>94</v>
      </c>
      <c r="C59" s="4" t="str">
        <f>IFERROR(__xludf.DUMMYFUNCTION("GOOGLETRANSLATE(B59,""en"",""ru"")"),"Найдите продукт для продажи")</f>
        <v>Найдите продукт для продажи</v>
      </c>
      <c r="D59" s="4" t="str">
        <f>IFERROR(__xludf.DUMMYFUNCTION("GOOGLETRANSLATE(B59,""en"",""id"")"),"Temukan produk untuk dijual")</f>
        <v>Temukan produk untuk dijual</v>
      </c>
      <c r="E59" s="4" t="str">
        <f>IFERROR(__xludf.DUMMYFUNCTION("GOOGLETRANSLATE(B59,""en"",""vi"")"),"Tìm một sản phẩm để bán")</f>
        <v>Tìm một sản phẩm để bán</v>
      </c>
      <c r="F59" s="4" t="str">
        <f>IFERROR(__xludf.DUMMYFUNCTION("GOOGLETRANSLATE(B59,""en"",""th"")"),"ค้นหาผลิตภัณฑ์ที่จะขาย")</f>
        <v>ค้นหาผลิตภัณฑ์ที่จะขาย</v>
      </c>
      <c r="G59" s="4" t="str">
        <f>IFERROR(__xludf.DUMMYFUNCTION("GOOGLETRANSLATE(B59,""en"",""ms"")"),"Cari produk untuk dijual")</f>
        <v>Cari produk untuk dijual</v>
      </c>
      <c r="H59" s="4" t="str">
        <f>IFERROR(__xludf.DUMMYFUNCTION("GOOGLETRANSLATE(B59,""en"",""zh-CN"")"),"寻找出售产品")</f>
        <v>寻找出售产品</v>
      </c>
    </row>
    <row r="60">
      <c r="A60" s="4">
        <v>7.0</v>
      </c>
      <c r="B60" s="4" t="s">
        <v>95</v>
      </c>
      <c r="C60" s="4" t="str">
        <f>IFERROR(__xludf.DUMMYFUNCTION("GOOGLETRANSLATE(B60,""en"",""ru"")"),"Расширить на торговые площадки")</f>
        <v>Расширить на торговые площадки</v>
      </c>
      <c r="D60" s="4" t="str">
        <f>IFERROR(__xludf.DUMMYFUNCTION("GOOGLETRANSLATE(B60,""en"",""id"")"),"Perluas ke pasar")</f>
        <v>Perluas ke pasar</v>
      </c>
      <c r="E60" s="4" t="str">
        <f>IFERROR(__xludf.DUMMYFUNCTION("GOOGLETRANSLATE(B60,""en"",""vi"")"),"Mở rộng đến thị trường")</f>
        <v>Mở rộng đến thị trường</v>
      </c>
      <c r="F60" s="4" t="str">
        <f>IFERROR(__xludf.DUMMYFUNCTION("GOOGLETRANSLATE(B60,""en"",""th"")"),"ขยายไปยังตลาด")</f>
        <v>ขยายไปยังตลาด</v>
      </c>
      <c r="G60" s="4" t="str">
        <f>IFERROR(__xludf.DUMMYFUNCTION("GOOGLETRANSLATE(B60,""en"",""ms"")"),"Berkembang ke pasaran")</f>
        <v>Berkembang ke pasaran</v>
      </c>
      <c r="H60" s="4" t="str">
        <f>IFERROR(__xludf.DUMMYFUNCTION("GOOGLETRANSLATE(B60,""en"",""zh-CN"")"),"扩展到市场")</f>
        <v>扩展到市场</v>
      </c>
    </row>
    <row r="61">
      <c r="A61" s="4">
        <v>7.0</v>
      </c>
      <c r="B61" s="4" t="s">
        <v>96</v>
      </c>
      <c r="C61" s="4" t="str">
        <f>IFERROR(__xludf.DUMMYFUNCTION("GOOGLETRANSLATE(B61,""en"",""ru"")"),"Улучшить мою прибыльность")</f>
        <v>Улучшить мою прибыльность</v>
      </c>
      <c r="D61" s="4" t="str">
        <f>IFERROR(__xludf.DUMMYFUNCTION("GOOGLETRANSLATE(B61,""en"",""id"")"),"Meningkatkan profitabilitas saya")</f>
        <v>Meningkatkan profitabilitas saya</v>
      </c>
      <c r="E61" s="4" t="str">
        <f>IFERROR(__xludf.DUMMYFUNCTION("GOOGLETRANSLATE(B61,""en"",""vi"")"),"Cải thiện lợi nhuận của tôi")</f>
        <v>Cải thiện lợi nhuận của tôi</v>
      </c>
      <c r="F61" s="4" t="str">
        <f>IFERROR(__xludf.DUMMYFUNCTION("GOOGLETRANSLATE(B61,""en"",""th"")"),"ปรับปรุงผลกำไรของฉัน")</f>
        <v>ปรับปรุงผลกำไรของฉัน</v>
      </c>
      <c r="G61" s="4" t="str">
        <f>IFERROR(__xludf.DUMMYFUNCTION("GOOGLETRANSLATE(B61,""en"",""ms"")"),"Meningkatkan keuntungan saya")</f>
        <v>Meningkatkan keuntungan saya</v>
      </c>
      <c r="H61" s="4" t="str">
        <f>IFERROR(__xludf.DUMMYFUNCTION("GOOGLETRANSLATE(B61,""en"",""zh-CN"")"),"提高我的盈利能力")</f>
        <v>提高我的盈利能力</v>
      </c>
    </row>
    <row r="62">
      <c r="A62" s="4">
        <v>7.0</v>
      </c>
      <c r="B62" s="4" t="s">
        <v>97</v>
      </c>
      <c r="C62" s="4" t="str">
        <f>IFERROR(__xludf.DUMMYFUNCTION("GOOGLETRANSLATE(B62,""en"",""ru"")"),"Оптимизировать мое присутствие в Интернете")</f>
        <v>Оптимизировать мое присутствие в Интернете</v>
      </c>
      <c r="D62" s="4" t="str">
        <f>IFERROR(__xludf.DUMMYFUNCTION("GOOGLETRANSLATE(B62,""en"",""id"")"),"Optimalkan Kehadiran Online Saya")</f>
        <v>Optimalkan Kehadiran Online Saya</v>
      </c>
      <c r="E62" s="4" t="str">
        <f>IFERROR(__xludf.DUMMYFUNCTION("GOOGLETRANSLATE(B62,""en"",""vi"")"),"Tối ưu hóa sự hiện diện trực tuyến của tôi")</f>
        <v>Tối ưu hóa sự hiện diện trực tuyến của tôi</v>
      </c>
      <c r="F62" s="4" t="str">
        <f>IFERROR(__xludf.DUMMYFUNCTION("GOOGLETRANSLATE(B62,""en"",""th"")"),"เพิ่มประสิทธิภาพสถานะออนไลน์ของฉัน")</f>
        <v>เพิ่มประสิทธิภาพสถานะออนไลน์ของฉัน</v>
      </c>
      <c r="G62" s="4" t="str">
        <f>IFERROR(__xludf.DUMMYFUNCTION("GOOGLETRANSLATE(B62,""en"",""ms"")"),"Mengoptimumkan kehadiran dalam talian saya")</f>
        <v>Mengoptimumkan kehadiran dalam talian saya</v>
      </c>
      <c r="H62" s="4" t="str">
        <f>IFERROR(__xludf.DUMMYFUNCTION("GOOGLETRANSLATE(B62,""en"",""zh-CN"")"),"优化我的在线存在")</f>
        <v>优化我的在线存在</v>
      </c>
    </row>
    <row r="63">
      <c r="A63" s="4">
        <v>7.0</v>
      </c>
      <c r="B63" s="4" t="s">
        <v>98</v>
      </c>
      <c r="C63" s="4" t="str">
        <f>IFERROR(__xludf.DUMMYFUNCTION("GOOGLETRANSLATE(B63,""en"",""ru"")"),"Централизовать мои данные")</f>
        <v>Централизовать мои данные</v>
      </c>
      <c r="D63" s="4" t="str">
        <f>IFERROR(__xludf.DUMMYFUNCTION("GOOGLETRANSLATE(B63,""en"",""id"")"),"Memusatkan data saya")</f>
        <v>Memusatkan data saya</v>
      </c>
      <c r="E63" s="4" t="str">
        <f>IFERROR(__xludf.DUMMYFUNCTION("GOOGLETRANSLATE(B63,""en"",""vi"")"),"Tập trung dữ liệu của tôi")</f>
        <v>Tập trung dữ liệu của tôi</v>
      </c>
      <c r="F63" s="4" t="str">
        <f>IFERROR(__xludf.DUMMYFUNCTION("GOOGLETRANSLATE(B63,""en"",""th"")"),"รวมศูนย์ข้อมูลของฉัน")</f>
        <v>รวมศูนย์ข้อมูลของฉัน</v>
      </c>
      <c r="G63" s="4" t="str">
        <f>IFERROR(__xludf.DUMMYFUNCTION("GOOGLETRANSLATE(B63,""en"",""ms"")"),"Memusatkan data saya")</f>
        <v>Memusatkan data saya</v>
      </c>
      <c r="H63" s="4" t="str">
        <f>IFERROR(__xludf.DUMMYFUNCTION("GOOGLETRANSLATE(B63,""en"",""zh-CN"")"),"集中我的数据")</f>
        <v>集中我的数据</v>
      </c>
    </row>
    <row r="64">
      <c r="A64" s="4">
        <v>7.0</v>
      </c>
      <c r="B64" s="4" t="s">
        <v>99</v>
      </c>
      <c r="C64" s="4" t="str">
        <f>IFERROR(__xludf.DUMMYFUNCTION("GOOGLETRANSLATE(B64,""en"",""ru"")"),"Упростить мой бизнес")</f>
        <v>Упростить мой бизнес</v>
      </c>
      <c r="D64" s="4" t="str">
        <f>IFERROR(__xludf.DUMMYFUNCTION("GOOGLETRANSLATE(B64,""en"",""id"")"),"Merampingkan bisnis saya")</f>
        <v>Merampingkan bisnis saya</v>
      </c>
      <c r="E64" s="4" t="str">
        <f>IFERROR(__xludf.DUMMYFUNCTION("GOOGLETRANSLATE(B64,""en"",""vi"")"),"Hợp lý hóa doanh nghiệp của tôi")</f>
        <v>Hợp lý hóa doanh nghiệp của tôi</v>
      </c>
      <c r="F64" s="4" t="str">
        <f>IFERROR(__xludf.DUMMYFUNCTION("GOOGLETRANSLATE(B64,""en"",""th"")"),"ปรับปรุงธุรกิจของฉัน")</f>
        <v>ปรับปรุงธุรกิจของฉัน</v>
      </c>
      <c r="G64" s="4" t="str">
        <f>IFERROR(__xludf.DUMMYFUNCTION("GOOGLETRANSLATE(B64,""en"",""ms"")"),"Menyelaraskan perniagaan saya")</f>
        <v>Menyelaraskan perniagaan saya</v>
      </c>
      <c r="H64" s="4" t="str">
        <f>IFERROR(__xludf.DUMMYFUNCTION("GOOGLETRANSLATE(B64,""en"",""zh-CN"")"),"简化我的业务")</f>
        <v>简化我的业务</v>
      </c>
    </row>
    <row r="65">
      <c r="A65" s="4">
        <v>7.0</v>
      </c>
      <c r="B65" s="4" t="s">
        <v>100</v>
      </c>
      <c r="C65" s="4" t="str">
        <f>IFERROR(__xludf.DUMMYFUNCTION("GOOGLETRANSLATE(B65,""en"",""ru"")"),"Платформа")</f>
        <v>Платформа</v>
      </c>
      <c r="D65" s="4" t="str">
        <f>IFERROR(__xludf.DUMMYFUNCTION("GOOGLETRANSLATE(B65,""en"",""id"")"),"Platform")</f>
        <v>Platform</v>
      </c>
      <c r="E65" s="4" t="str">
        <f>IFERROR(__xludf.DUMMYFUNCTION("GOOGLETRANSLATE(B65,""en"",""vi"")"),"Nền tảng")</f>
        <v>Nền tảng</v>
      </c>
      <c r="F65" s="4" t="str">
        <f>IFERROR(__xludf.DUMMYFUNCTION("GOOGLETRANSLATE(B65,""en"",""th"")"),"แพลตฟอร์ม")</f>
        <v>แพลตฟอร์ม</v>
      </c>
      <c r="G65" s="4" t="str">
        <f>IFERROR(__xludf.DUMMYFUNCTION("GOOGLETRANSLATE(B65,""en"",""ms"")"),"Platform")</f>
        <v>Platform</v>
      </c>
      <c r="H65" s="4" t="str">
        <f>IFERROR(__xludf.DUMMYFUNCTION("GOOGLETRANSLATE(B65,""en"",""zh-CN"")"),"平台")</f>
        <v>平台</v>
      </c>
    </row>
    <row r="66">
      <c r="A66" s="4">
        <v>7.0</v>
      </c>
      <c r="B66" s="4" t="s">
        <v>101</v>
      </c>
      <c r="C66" s="4" t="str">
        <f>IFERROR(__xludf.DUMMYFUNCTION("GOOGLETRANSLATE(B66,""en"",""ru"")"),"Внешняя аналитика")</f>
        <v>Внешняя аналитика</v>
      </c>
      <c r="D66" s="4" t="str">
        <f>IFERROR(__xludf.DUMMYFUNCTION("GOOGLETRANSLATE(B66,""en"",""id"")"),"Analitik eksternal")</f>
        <v>Analitik eksternal</v>
      </c>
      <c r="E66" s="4" t="str">
        <f>IFERROR(__xludf.DUMMYFUNCTION("GOOGLETRANSLATE(B66,""en"",""vi"")"),"Phân tích bên ngoài")</f>
        <v>Phân tích bên ngoài</v>
      </c>
      <c r="F66" s="4" t="str">
        <f>IFERROR(__xludf.DUMMYFUNCTION("GOOGLETRANSLATE(B66,""en"",""th"")"),"การวิเคราะห์ภายนอก")</f>
        <v>การวิเคราะห์ภายนอก</v>
      </c>
      <c r="G66" s="4" t="str">
        <f>IFERROR(__xludf.DUMMYFUNCTION("GOOGLETRANSLATE(B66,""en"",""ms"")"),"Analisis luaran")</f>
        <v>Analisis luaran</v>
      </c>
      <c r="H66" s="4" t="str">
        <f>IFERROR(__xludf.DUMMYFUNCTION("GOOGLETRANSLATE(B66,""en"",""zh-CN"")"),"外部分析")</f>
        <v>外部分析</v>
      </c>
    </row>
    <row r="67">
      <c r="A67" s="4">
        <v>7.0</v>
      </c>
      <c r="B67" s="4" t="s">
        <v>102</v>
      </c>
      <c r="C67" s="4" t="str">
        <f>IFERROR(__xludf.DUMMYFUNCTION("GOOGLETRANSLATE(B67,""en"",""ru"")"),"Магазины и списки")</f>
        <v>Магазины и списки</v>
      </c>
      <c r="D67" s="4" t="str">
        <f>IFERROR(__xludf.DUMMYFUNCTION("GOOGLETRANSLATE(B67,""en"",""id"")"),"Etalase &amp; daftar")</f>
        <v>Etalase &amp; daftar</v>
      </c>
      <c r="E67" s="4" t="str">
        <f>IFERROR(__xludf.DUMMYFUNCTION("GOOGLETRANSLATE(B67,""en"",""vi"")"),"Cửa hàng &amp; Danh sách")</f>
        <v>Cửa hàng &amp; Danh sách</v>
      </c>
      <c r="F67" s="4" t="str">
        <f>IFERROR(__xludf.DUMMYFUNCTION("GOOGLETRANSLATE(B67,""en"",""th"")"),"หน้าร้านและรายชื่อ")</f>
        <v>หน้าร้านและรายชื่อ</v>
      </c>
      <c r="G67" s="4" t="str">
        <f>IFERROR(__xludf.DUMMYFUNCTION("GOOGLETRANSLATE(B67,""en"",""ms"")"),"Kedai depan &amp; penyenaraian")</f>
        <v>Kedai depan &amp; penyenaraian</v>
      </c>
      <c r="H67" s="4" t="str">
        <f>IFERROR(__xludf.DUMMYFUNCTION("GOOGLETRANSLATE(B67,""en"",""zh-CN"")"),"店面和列表")</f>
        <v>店面和列表</v>
      </c>
    </row>
    <row r="68">
      <c r="A68" s="4">
        <v>7.0</v>
      </c>
      <c r="B68" s="4" t="s">
        <v>103</v>
      </c>
      <c r="C68" s="4" t="str">
        <f>IFERROR(__xludf.DUMMYFUNCTION("GOOGLETRANSLATE(B68,""en"",""ru"")"),"Акции и реклама")</f>
        <v>Акции и реклама</v>
      </c>
      <c r="D68" s="4" t="str">
        <f>IFERROR(__xludf.DUMMYFUNCTION("GOOGLETRANSLATE(B68,""en"",""id"")"),"Promosi &amp; Periklanan")</f>
        <v>Promosi &amp; Periklanan</v>
      </c>
      <c r="E68" s="4" t="str">
        <f>IFERROR(__xludf.DUMMYFUNCTION("GOOGLETRANSLATE(B68,""en"",""vi"")"),"Chương trình khuyến mãi &amp; Quảng cáo")</f>
        <v>Chương trình khuyến mãi &amp; Quảng cáo</v>
      </c>
      <c r="F68" s="4" t="str">
        <f>IFERROR(__xludf.DUMMYFUNCTION("GOOGLETRANSLATE(B68,""en"",""th"")"),"โปรโมชั่นและการโฆษณา")</f>
        <v>โปรโมชั่นและการโฆษณา</v>
      </c>
      <c r="G68" s="4" t="str">
        <f>IFERROR(__xludf.DUMMYFUNCTION("GOOGLETRANSLATE(B68,""en"",""ms"")"),"Promosi &amp; Pengiklanan")</f>
        <v>Promosi &amp; Pengiklanan</v>
      </c>
      <c r="H68" s="4" t="str">
        <f>IFERROR(__xludf.DUMMYFUNCTION("GOOGLETRANSLATE(B68,""en"",""zh-CN"")"),"促销与广告")</f>
        <v>促销与广告</v>
      </c>
    </row>
    <row r="69">
      <c r="A69" s="4">
        <v>7.0</v>
      </c>
      <c r="B69" s="4" t="s">
        <v>31</v>
      </c>
      <c r="C69" s="4" t="str">
        <f>IFERROR(__xludf.DUMMYFUNCTION("GOOGLETRANSLATE(B69,""en"",""ru"")"),"Внутренняя аналитика")</f>
        <v>Внутренняя аналитика</v>
      </c>
      <c r="D69" s="4" t="str">
        <f>IFERROR(__xludf.DUMMYFUNCTION("GOOGLETRANSLATE(B69,""en"",""id"")"),"Analitik internal")</f>
        <v>Analitik internal</v>
      </c>
      <c r="E69" s="4" t="str">
        <f>IFERROR(__xludf.DUMMYFUNCTION("GOOGLETRANSLATE(B69,""en"",""vi"")"),"Phân tích nội bộ")</f>
        <v>Phân tích nội bộ</v>
      </c>
      <c r="F69" s="4" t="str">
        <f>IFERROR(__xludf.DUMMYFUNCTION("GOOGLETRANSLATE(B69,""en"",""th"")"),"การวิเคราะห์ภายใน")</f>
        <v>การวิเคราะห์ภายใน</v>
      </c>
      <c r="G69" s="4" t="str">
        <f>IFERROR(__xludf.DUMMYFUNCTION("GOOGLETRANSLATE(B69,""en"",""ms"")"),"Analisis dalaman")</f>
        <v>Analisis dalaman</v>
      </c>
      <c r="H69" s="4" t="str">
        <f>IFERROR(__xludf.DUMMYFUNCTION("GOOGLETRANSLATE(B69,""en"",""zh-CN"")"),"内部分析")</f>
        <v>内部分析</v>
      </c>
    </row>
    <row r="70">
      <c r="A70" s="4">
        <v>7.0</v>
      </c>
      <c r="B70" s="4" t="s">
        <v>104</v>
      </c>
      <c r="C70" s="4" t="str">
        <f>IFERROR(__xludf.DUMMYFUNCTION("GOOGLETRANSLATE(B70,""en"",""ru"")"),"Компания")</f>
        <v>Компания</v>
      </c>
      <c r="D70" s="4" t="str">
        <f>IFERROR(__xludf.DUMMYFUNCTION("GOOGLETRANSLATE(B70,""en"",""id"")"),"Perusahaan")</f>
        <v>Perusahaan</v>
      </c>
      <c r="E70" s="4" t="str">
        <f>IFERROR(__xludf.DUMMYFUNCTION("GOOGLETRANSLATE(B70,""en"",""vi"")"),"Công ty")</f>
        <v>Công ty</v>
      </c>
      <c r="F70" s="4" t="str">
        <f>IFERROR(__xludf.DUMMYFUNCTION("GOOGLETRANSLATE(B70,""en"",""th"")"),"บริษัท")</f>
        <v>บริษัท</v>
      </c>
      <c r="G70" s="4" t="str">
        <f>IFERROR(__xludf.DUMMYFUNCTION("GOOGLETRANSLATE(B70,""en"",""ms"")"),"Syarikat")</f>
        <v>Syarikat</v>
      </c>
      <c r="H70" s="4" t="str">
        <f>IFERROR(__xludf.DUMMYFUNCTION("GOOGLETRANSLATE(B70,""en"",""zh-CN"")"),"公司")</f>
        <v>公司</v>
      </c>
    </row>
    <row r="71">
      <c r="A71" s="4">
        <v>7.0</v>
      </c>
      <c r="B71" s="4" t="s">
        <v>105</v>
      </c>
      <c r="C71" s="4" t="str">
        <f>IFERROR(__xludf.DUMMYFUNCTION("GOOGLETRANSLATE(B71,""en"",""ru"")"),"О нас")</f>
        <v>О нас</v>
      </c>
      <c r="D71" s="4" t="str">
        <f>IFERROR(__xludf.DUMMYFUNCTION("GOOGLETRANSLATE(B71,""en"",""id"")"),"Tentang kami")</f>
        <v>Tentang kami</v>
      </c>
      <c r="E71" s="4" t="str">
        <f>IFERROR(__xludf.DUMMYFUNCTION("GOOGLETRANSLATE(B71,""en"",""vi"")"),"Về chúng tôi")</f>
        <v>Về chúng tôi</v>
      </c>
      <c r="F71" s="4" t="str">
        <f>IFERROR(__xludf.DUMMYFUNCTION("GOOGLETRANSLATE(B71,""en"",""th"")"),"เกี่ยวกับเรา")</f>
        <v>เกี่ยวกับเรา</v>
      </c>
      <c r="G71" s="4" t="str">
        <f>IFERROR(__xludf.DUMMYFUNCTION("GOOGLETRANSLATE(B71,""en"",""ms"")"),"Tentang kita")</f>
        <v>Tentang kita</v>
      </c>
      <c r="H71" s="4" t="str">
        <f>IFERROR(__xludf.DUMMYFUNCTION("GOOGLETRANSLATE(B71,""en"",""zh-CN"")"),"关于我们")</f>
        <v>关于我们</v>
      </c>
    </row>
    <row r="72">
      <c r="A72" s="4">
        <v>7.0</v>
      </c>
      <c r="B72" s="4" t="s">
        <v>106</v>
      </c>
      <c r="C72" s="4" t="str">
        <f>IFERROR(__xludf.DUMMYFUNCTION("GOOGLETRANSLATE(B72,""en"",""ru"")"),"Наша команда")</f>
        <v>Наша команда</v>
      </c>
      <c r="D72" s="4" t="str">
        <f>IFERROR(__xludf.DUMMYFUNCTION("GOOGLETRANSLATE(B72,""en"",""id"")"),"Tim kita")</f>
        <v>Tim kita</v>
      </c>
      <c r="E72" s="4" t="str">
        <f>IFERROR(__xludf.DUMMYFUNCTION("GOOGLETRANSLATE(B72,""en"",""vi"")"),"Đội của chúng tôi")</f>
        <v>Đội của chúng tôi</v>
      </c>
      <c r="F72" s="4" t="str">
        <f>IFERROR(__xludf.DUMMYFUNCTION("GOOGLETRANSLATE(B72,""en"",""th"")"),"ทีมงานของเรา")</f>
        <v>ทีมงานของเรา</v>
      </c>
      <c r="G72" s="4" t="str">
        <f>IFERROR(__xludf.DUMMYFUNCTION("GOOGLETRANSLATE(B72,""en"",""ms"")"),"Pasukan kami")</f>
        <v>Pasukan kami</v>
      </c>
      <c r="H72" s="4" t="str">
        <f>IFERROR(__xludf.DUMMYFUNCTION("GOOGLETRANSLATE(B72,""en"",""zh-CN"")"),"我们的队伍")</f>
        <v>我们的队伍</v>
      </c>
    </row>
    <row r="73">
      <c r="A73" s="4">
        <v>7.0</v>
      </c>
      <c r="B73" s="4" t="s">
        <v>107</v>
      </c>
      <c r="C73" s="4" t="str">
        <f>IFERROR(__xludf.DUMMYFUNCTION("GOOGLETRANSLATE(B73,""en"",""ru"")"),"Карьера")</f>
        <v>Карьера</v>
      </c>
      <c r="D73" s="4" t="str">
        <f>IFERROR(__xludf.DUMMYFUNCTION("GOOGLETRANSLATE(B73,""en"",""id"")"),"Karier")</f>
        <v>Karier</v>
      </c>
      <c r="E73" s="4" t="str">
        <f>IFERROR(__xludf.DUMMYFUNCTION("GOOGLETRANSLATE(B73,""en"",""vi"")"),"Sự nghiệp")</f>
        <v>Sự nghiệp</v>
      </c>
      <c r="F73" s="4" t="str">
        <f>IFERROR(__xludf.DUMMYFUNCTION("GOOGLETRANSLATE(B73,""en"",""th"")"),"อาชีพ")</f>
        <v>อาชีพ</v>
      </c>
      <c r="G73" s="4" t="str">
        <f>IFERROR(__xludf.DUMMYFUNCTION("GOOGLETRANSLATE(B73,""en"",""ms"")"),"Kerjaya")</f>
        <v>Kerjaya</v>
      </c>
      <c r="H73" s="4" t="str">
        <f>IFERROR(__xludf.DUMMYFUNCTION("GOOGLETRANSLATE(B73,""en"",""zh-CN"")"),"职业")</f>
        <v>职业</v>
      </c>
    </row>
    <row r="74">
      <c r="A74" s="4">
        <v>7.0</v>
      </c>
      <c r="B74" s="4" t="s">
        <v>108</v>
      </c>
      <c r="C74" s="4" t="str">
        <f>IFERROR(__xludf.DUMMYFUNCTION("GOOGLETRANSLATE(B74,""en"",""ru"")"),"Бесплатные услуги")</f>
        <v>Бесплатные услуги</v>
      </c>
      <c r="D74" s="4" t="str">
        <f>IFERROR(__xludf.DUMMYFUNCTION("GOOGLETRANSLATE(B74,""en"",""id"")"),"Layanan gratis")</f>
        <v>Layanan gratis</v>
      </c>
      <c r="E74" s="4" t="str">
        <f>IFERROR(__xludf.DUMMYFUNCTION("GOOGLETRANSLATE(B74,""en"",""vi"")"),"Dịch vụ miễn phí")</f>
        <v>Dịch vụ miễn phí</v>
      </c>
      <c r="F74" s="4" t="str">
        <f>IFERROR(__xludf.DUMMYFUNCTION("GOOGLETRANSLATE(B74,""en"",""th"")"),"บริการฟรี")</f>
        <v>บริการฟรี</v>
      </c>
      <c r="G74" s="4" t="str">
        <f>IFERROR(__xludf.DUMMYFUNCTION("GOOGLETRANSLATE(B74,""en"",""ms"")"),"Perkhidmatan percuma")</f>
        <v>Perkhidmatan percuma</v>
      </c>
      <c r="H74" s="4" t="str">
        <f>IFERROR(__xludf.DUMMYFUNCTION("GOOGLETRANSLATE(B74,""en"",""zh-CN"")"),"免费服务")</f>
        <v>免费服务</v>
      </c>
    </row>
    <row r="75">
      <c r="A75" s="4">
        <v>7.0</v>
      </c>
      <c r="B75" s="4" t="s">
        <v>109</v>
      </c>
      <c r="C75" s="4" t="str">
        <f>IFERROR(__xludf.DUMMYFUNCTION("GOOGLETRANSLATE(B75,""en"",""ru"")"),"Партнерские отношения")</f>
        <v>Партнерские отношения</v>
      </c>
      <c r="D75" s="4" t="str">
        <f>IFERROR(__xludf.DUMMYFUNCTION("GOOGLETRANSLATE(B75,""en"",""id"")"),"Kemitraan")</f>
        <v>Kemitraan</v>
      </c>
      <c r="E75" s="4" t="str">
        <f>IFERROR(__xludf.DUMMYFUNCTION("GOOGLETRANSLATE(B75,""en"",""vi"")"),"Quan hệ đối tác")</f>
        <v>Quan hệ đối tác</v>
      </c>
      <c r="F75" s="4" t="str">
        <f>IFERROR(__xludf.DUMMYFUNCTION("GOOGLETRANSLATE(B75,""en"",""th"")"),"การเป็นหุ้นส่วน")</f>
        <v>การเป็นหุ้นส่วน</v>
      </c>
      <c r="G75" s="4" t="str">
        <f>IFERROR(__xludf.DUMMYFUNCTION("GOOGLETRANSLATE(B75,""en"",""ms"")"),"Perkongsian")</f>
        <v>Perkongsian</v>
      </c>
      <c r="H75" s="4" t="str">
        <f>IFERROR(__xludf.DUMMYFUNCTION("GOOGLETRANSLATE(B75,""en"",""zh-CN"")"),"伙伴关系")</f>
        <v>伙伴关系</v>
      </c>
    </row>
    <row r="76">
      <c r="A76" s="4">
        <v>7.0</v>
      </c>
      <c r="B76" s="4" t="s">
        <v>71</v>
      </c>
      <c r="C76" s="4" t="str">
        <f>IFERROR(__xludf.DUMMYFUNCTION("GOOGLETRANSLATE(B76,""en"",""ru"")"),"Блог")</f>
        <v>Блог</v>
      </c>
      <c r="D76" s="4" t="str">
        <f>IFERROR(__xludf.DUMMYFUNCTION("GOOGLETRANSLATE(B76,""en"",""id"")"),"Blog")</f>
        <v>Blog</v>
      </c>
      <c r="E76" s="4" t="str">
        <f>IFERROR(__xludf.DUMMYFUNCTION("GOOGLETRANSLATE(B76,""en"",""vi"")"),"Blog")</f>
        <v>Blog</v>
      </c>
      <c r="F76" s="4" t="str">
        <f>IFERROR(__xludf.DUMMYFUNCTION("GOOGLETRANSLATE(B76,""en"",""th"")"),"บล็อก")</f>
        <v>บล็อก</v>
      </c>
      <c r="G76" s="4" t="str">
        <f>IFERROR(__xludf.DUMMYFUNCTION("GOOGLETRANSLATE(B76,""en"",""ms"")"),"Blog")</f>
        <v>Blog</v>
      </c>
      <c r="H76" s="4" t="str">
        <f>IFERROR(__xludf.DUMMYFUNCTION("GOOGLETRANSLATE(B76,""en"",""zh-CN"")"),"博客")</f>
        <v>博客</v>
      </c>
    </row>
    <row r="77">
      <c r="A77" s="4">
        <v>7.0</v>
      </c>
      <c r="B77" s="4" t="s">
        <v>110</v>
      </c>
      <c r="C77" s="4" t="str">
        <f>IFERROR(__xludf.DUMMYFUNCTION("GOOGLETRANSLATE(B77,""en"",""ru"")"),"2023. Sellmatica. Все права защищены")</f>
        <v>2023. Sellmatica. Все права защищены</v>
      </c>
      <c r="D77" s="4" t="str">
        <f>IFERROR(__xludf.DUMMYFUNCTION("GOOGLETRANSLATE(B77,""en"",""id"")"),"2023. SellMatica. Seluruh hak cipta")</f>
        <v>2023. SellMatica. Seluruh hak cipta</v>
      </c>
      <c r="E77" s="4" t="str">
        <f>IFERROR(__xludf.DUMMYFUNCTION("GOOGLETRANSLATE(B77,""en"",""vi"")"),"2023. Sellmatica. Đã đăng ký Bản quyền")</f>
        <v>2023. Sellmatica. Đã đăng ký Bản quyền</v>
      </c>
      <c r="F77" s="4" t="str">
        <f>IFERROR(__xludf.DUMMYFUNCTION("GOOGLETRANSLATE(B77,""en"",""th"")"),"2023. Sellmatica สงวนลิขสิทธิ์")</f>
        <v>2023. Sellmatica สงวนลิขสิทธิ์</v>
      </c>
      <c r="G77" s="4" t="str">
        <f>IFERROR(__xludf.DUMMYFUNCTION("GOOGLETRANSLATE(B77,""en"",""ms"")"),"2023. Sellmatica. Hak cipta terpelihara")</f>
        <v>2023. Sellmatica. Hak cipta terpelihara</v>
      </c>
      <c r="H77" s="4" t="str">
        <f>IFERROR(__xludf.DUMMYFUNCTION("GOOGLETRANSLATE(B77,""en"",""zh-CN"")"),"2023年。版权所有")</f>
        <v>2023年。版权所有</v>
      </c>
    </row>
    <row r="78">
      <c r="A78" s="4">
        <v>7.0</v>
      </c>
      <c r="B78" s="4" t="s">
        <v>111</v>
      </c>
      <c r="C78" s="4" t="str">
        <f>IFERROR(__xludf.DUMMYFUNCTION("GOOGLETRANSLATE(B78,""en"",""ru"")"),"Условия использования")</f>
        <v>Условия использования</v>
      </c>
      <c r="D78" s="4" t="str">
        <f>IFERROR(__xludf.DUMMYFUNCTION("GOOGLETRANSLATE(B78,""en"",""id"")"),"Ketentuan Layanan")</f>
        <v>Ketentuan Layanan</v>
      </c>
      <c r="E78" s="4" t="str">
        <f>IFERROR(__xludf.DUMMYFUNCTION("GOOGLETRANSLATE(B78,""en"",""vi"")"),"Điều khoản dịch vụ")</f>
        <v>Điều khoản dịch vụ</v>
      </c>
      <c r="F78" s="4" t="str">
        <f>IFERROR(__xludf.DUMMYFUNCTION("GOOGLETRANSLATE(B78,""en"",""th"")"),"เงื่อนไขการให้บริการ")</f>
        <v>เงื่อนไขการให้บริการ</v>
      </c>
      <c r="G78" s="4" t="str">
        <f>IFERROR(__xludf.DUMMYFUNCTION("GOOGLETRANSLATE(B78,""en"",""ms"")"),"Syarat Perkhidmatan")</f>
        <v>Syarat Perkhidmatan</v>
      </c>
      <c r="H78" s="4" t="str">
        <f>IFERROR(__xludf.DUMMYFUNCTION("GOOGLETRANSLATE(B78,""en"",""zh-CN"")"),"服务条款")</f>
        <v>服务条款</v>
      </c>
    </row>
    <row r="79">
      <c r="A79" s="4">
        <v>7.0</v>
      </c>
      <c r="B79" s="4" t="s">
        <v>112</v>
      </c>
      <c r="C79" s="4" t="str">
        <f>IFERROR(__xludf.DUMMYFUNCTION("GOOGLETRANSLATE(B79,""en"",""ru"")"),"политика конфиденциальности")</f>
        <v>политика конфиденциальности</v>
      </c>
      <c r="D79" s="4" t="str">
        <f>IFERROR(__xludf.DUMMYFUNCTION("GOOGLETRANSLATE(B79,""en"",""id"")"),"Kebijakan pribadi")</f>
        <v>Kebijakan pribadi</v>
      </c>
      <c r="E79" s="4" t="str">
        <f>IFERROR(__xludf.DUMMYFUNCTION("GOOGLETRANSLATE(B79,""en"",""vi"")"),"Chính sách bảo mật")</f>
        <v>Chính sách bảo mật</v>
      </c>
      <c r="F79" s="4" t="str">
        <f>IFERROR(__xludf.DUMMYFUNCTION("GOOGLETRANSLATE(B79,""en"",""th"")"),"นโยบายความเป็นส่วนตัว")</f>
        <v>นโยบายความเป็นส่วนตัว</v>
      </c>
      <c r="G79" s="4" t="str">
        <f>IFERROR(__xludf.DUMMYFUNCTION("GOOGLETRANSLATE(B79,""en"",""ms"")"),"Dasar Privasi")</f>
        <v>Dasar Privasi</v>
      </c>
      <c r="H79" s="4" t="str">
        <f>IFERROR(__xludf.DUMMYFUNCTION("GOOGLETRANSLATE(B79,""en"",""zh-CN"")"),"隐私政策")</f>
        <v>隐私政策</v>
      </c>
    </row>
    <row r="80">
      <c r="A80" s="6"/>
      <c r="B80" s="4"/>
      <c r="C80" s="4"/>
      <c r="D80" s="4"/>
      <c r="E80" s="4"/>
      <c r="F80" s="4"/>
      <c r="G80" s="4"/>
      <c r="H80" s="4"/>
    </row>
    <row r="81">
      <c r="A81" s="6"/>
      <c r="B81" s="4"/>
      <c r="C81" s="4"/>
      <c r="D81" s="4"/>
      <c r="E81" s="4"/>
      <c r="F81" s="4"/>
      <c r="G81" s="4"/>
      <c r="H81" s="4"/>
    </row>
    <row r="82">
      <c r="A82" s="6"/>
      <c r="B82" s="4"/>
      <c r="C82" s="4"/>
      <c r="D82" s="4"/>
      <c r="E82" s="4"/>
      <c r="F82" s="4"/>
      <c r="G82" s="4"/>
      <c r="H82" s="4"/>
    </row>
    <row r="83">
      <c r="A83" s="6"/>
      <c r="B83" s="4"/>
      <c r="C83" s="4"/>
      <c r="D83" s="4"/>
      <c r="E83" s="4"/>
      <c r="F83" s="4"/>
      <c r="G83" s="4"/>
      <c r="H83" s="4"/>
    </row>
    <row r="84">
      <c r="A84" s="6"/>
      <c r="B84" s="4"/>
      <c r="C84" s="4"/>
      <c r="D84" s="4"/>
      <c r="E84" s="4"/>
      <c r="F84" s="4"/>
      <c r="G84" s="4"/>
      <c r="H84" s="4"/>
    </row>
    <row r="85">
      <c r="A85" s="6"/>
      <c r="B85" s="4"/>
      <c r="C85" s="4"/>
      <c r="D85" s="4"/>
      <c r="E85" s="4"/>
      <c r="F85" s="4"/>
      <c r="G85" s="4"/>
      <c r="H85" s="4"/>
    </row>
    <row r="86">
      <c r="A86" s="6"/>
      <c r="B86" s="4"/>
      <c r="C86" s="4"/>
      <c r="D86" s="4"/>
      <c r="E86" s="4"/>
      <c r="F86" s="4"/>
      <c r="G86" s="4"/>
      <c r="H86" s="4"/>
    </row>
    <row r="87">
      <c r="A87" s="6"/>
      <c r="B87" s="4"/>
      <c r="C87" s="4"/>
      <c r="D87" s="4"/>
      <c r="E87" s="4"/>
      <c r="F87" s="4"/>
      <c r="G87" s="4"/>
      <c r="H87" s="4"/>
    </row>
    <row r="88">
      <c r="A88" s="6"/>
      <c r="B88" s="4"/>
      <c r="C88" s="4"/>
      <c r="D88" s="4"/>
      <c r="E88" s="4"/>
      <c r="F88" s="4"/>
      <c r="G88" s="4"/>
      <c r="H88" s="4"/>
    </row>
    <row r="89">
      <c r="A89" s="6"/>
      <c r="B89" s="4"/>
      <c r="C89" s="4"/>
      <c r="D89" s="4"/>
      <c r="E89" s="4"/>
      <c r="F89" s="4"/>
      <c r="G89" s="4"/>
      <c r="H89" s="4"/>
    </row>
    <row r="90">
      <c r="A90" s="6"/>
      <c r="B90" s="4"/>
      <c r="C90" s="4"/>
      <c r="D90" s="4"/>
      <c r="E90" s="4"/>
      <c r="F90" s="4"/>
      <c r="G90" s="4"/>
      <c r="H90" s="4"/>
    </row>
    <row r="91">
      <c r="A91" s="6"/>
      <c r="B91" s="4"/>
      <c r="C91" s="4"/>
      <c r="D91" s="4"/>
      <c r="E91" s="4"/>
      <c r="F91" s="4"/>
      <c r="G91" s="4"/>
      <c r="H91" s="4"/>
    </row>
    <row r="92">
      <c r="A92" s="6"/>
      <c r="B92" s="4"/>
      <c r="C92" s="4"/>
      <c r="D92" s="4"/>
      <c r="E92" s="4"/>
      <c r="F92" s="4"/>
      <c r="G92" s="4"/>
      <c r="H92" s="4"/>
    </row>
    <row r="93">
      <c r="A93" s="6"/>
      <c r="B93" s="4"/>
      <c r="C93" s="4"/>
      <c r="D93" s="4"/>
      <c r="E93" s="4"/>
      <c r="F93" s="4"/>
      <c r="G93" s="4"/>
      <c r="H93" s="4"/>
    </row>
    <row r="94">
      <c r="A94" s="6"/>
      <c r="B94" s="4"/>
      <c r="C94" s="4"/>
      <c r="D94" s="4"/>
      <c r="E94" s="4"/>
      <c r="F94" s="4"/>
      <c r="G94" s="4"/>
      <c r="H94" s="4"/>
    </row>
    <row r="95">
      <c r="A95" s="6"/>
      <c r="B95" s="4"/>
      <c r="C95" s="4"/>
      <c r="D95" s="4"/>
      <c r="E95" s="4"/>
      <c r="F95" s="4"/>
      <c r="G95" s="4"/>
      <c r="H95" s="4"/>
    </row>
    <row r="96">
      <c r="A96" s="6"/>
      <c r="B96" s="4"/>
      <c r="C96" s="4"/>
      <c r="D96" s="4"/>
      <c r="E96" s="4"/>
      <c r="F96" s="4"/>
      <c r="G96" s="4"/>
      <c r="H96" s="4"/>
    </row>
    <row r="97">
      <c r="A97" s="6"/>
      <c r="B97" s="4"/>
      <c r="C97" s="4"/>
      <c r="D97" s="4"/>
      <c r="E97" s="4"/>
      <c r="F97" s="4"/>
      <c r="G97" s="4"/>
      <c r="H97" s="4"/>
    </row>
    <row r="98">
      <c r="A98" s="6"/>
      <c r="B98" s="4"/>
      <c r="C98" s="4"/>
      <c r="D98" s="4"/>
      <c r="E98" s="4"/>
      <c r="F98" s="4"/>
      <c r="G98" s="4"/>
      <c r="H98" s="4"/>
    </row>
    <row r="99">
      <c r="A99" s="6"/>
      <c r="B99" s="4"/>
      <c r="C99" s="4"/>
      <c r="D99" s="4"/>
      <c r="E99" s="4"/>
      <c r="F99" s="4"/>
      <c r="G99" s="4"/>
      <c r="H99" s="4"/>
    </row>
    <row r="100">
      <c r="A100" s="6"/>
      <c r="B100" s="4"/>
      <c r="C100" s="4"/>
      <c r="D100" s="4"/>
      <c r="E100" s="4"/>
      <c r="F100" s="4"/>
      <c r="G100" s="4"/>
      <c r="H100" s="4"/>
    </row>
    <row r="101">
      <c r="A101" s="6"/>
      <c r="B101" s="4"/>
      <c r="C101" s="4"/>
      <c r="D101" s="4"/>
      <c r="E101" s="4"/>
      <c r="F101" s="4"/>
      <c r="G101" s="4"/>
      <c r="H101" s="4"/>
    </row>
    <row r="102">
      <c r="A102" s="6"/>
      <c r="B102" s="4"/>
      <c r="C102" s="4"/>
      <c r="D102" s="4"/>
      <c r="E102" s="4"/>
      <c r="F102" s="4"/>
      <c r="G102" s="4"/>
      <c r="H102" s="4"/>
    </row>
    <row r="103">
      <c r="A103" s="6"/>
      <c r="B103" s="4"/>
      <c r="C103" s="4"/>
      <c r="D103" s="4"/>
      <c r="E103" s="4"/>
      <c r="F103" s="4"/>
      <c r="G103" s="4"/>
      <c r="H103" s="4"/>
    </row>
    <row r="104">
      <c r="A104" s="6"/>
      <c r="B104" s="4"/>
      <c r="C104" s="4"/>
      <c r="D104" s="4"/>
      <c r="E104" s="4"/>
      <c r="F104" s="4"/>
      <c r="G104" s="4"/>
      <c r="H104" s="4"/>
    </row>
    <row r="105">
      <c r="A105" s="6"/>
      <c r="B105" s="4"/>
      <c r="C105" s="4"/>
      <c r="D105" s="4"/>
      <c r="E105" s="4"/>
      <c r="F105" s="4"/>
      <c r="G105" s="4"/>
      <c r="H105" s="4"/>
    </row>
    <row r="106">
      <c r="A106" s="6"/>
      <c r="B106" s="4"/>
      <c r="C106" s="4"/>
      <c r="D106" s="4"/>
      <c r="E106" s="4"/>
      <c r="F106" s="4"/>
      <c r="G106" s="4"/>
      <c r="H106" s="4"/>
    </row>
    <row r="107">
      <c r="A107" s="6"/>
      <c r="B107" s="4"/>
      <c r="C107" s="4"/>
      <c r="D107" s="4"/>
      <c r="E107" s="4"/>
      <c r="F107" s="4"/>
      <c r="G107" s="4"/>
      <c r="H107" s="4"/>
    </row>
    <row r="108">
      <c r="A108" s="6"/>
      <c r="B108" s="4"/>
      <c r="C108" s="4"/>
      <c r="D108" s="4"/>
      <c r="E108" s="4"/>
      <c r="F108" s="4"/>
      <c r="G108" s="4"/>
      <c r="H108" s="4"/>
    </row>
    <row r="109">
      <c r="A109" s="6"/>
      <c r="B109" s="4"/>
      <c r="C109" s="4"/>
      <c r="D109" s="4"/>
      <c r="E109" s="4"/>
      <c r="F109" s="4"/>
      <c r="G109" s="4"/>
      <c r="H109" s="4"/>
    </row>
    <row r="110">
      <c r="A110" s="6"/>
      <c r="B110" s="4"/>
      <c r="C110" s="4"/>
      <c r="D110" s="4"/>
      <c r="E110" s="4"/>
      <c r="F110" s="4"/>
      <c r="G110" s="4"/>
      <c r="H110" s="4"/>
    </row>
    <row r="111">
      <c r="A111" s="6"/>
      <c r="B111" s="4"/>
      <c r="C111" s="4"/>
      <c r="D111" s="4"/>
      <c r="E111" s="4"/>
      <c r="F111" s="4"/>
      <c r="G111" s="4"/>
      <c r="H111" s="4"/>
    </row>
    <row r="112">
      <c r="A112" s="6"/>
      <c r="B112" s="4"/>
      <c r="C112" s="4"/>
      <c r="D112" s="4"/>
      <c r="E112" s="4"/>
      <c r="F112" s="4"/>
      <c r="G112" s="4"/>
      <c r="H112" s="4"/>
    </row>
    <row r="113">
      <c r="A113" s="6"/>
      <c r="B113" s="4"/>
      <c r="C113" s="4"/>
      <c r="D113" s="4"/>
      <c r="E113" s="4"/>
      <c r="F113" s="4"/>
      <c r="G113" s="4"/>
      <c r="H113" s="4"/>
    </row>
    <row r="114">
      <c r="A114" s="6"/>
      <c r="B114" s="4"/>
      <c r="C114" s="4"/>
      <c r="D114" s="4"/>
      <c r="E114" s="4"/>
      <c r="F114" s="4"/>
      <c r="G114" s="4"/>
      <c r="H114" s="4"/>
    </row>
    <row r="115">
      <c r="A115" s="6"/>
      <c r="B115" s="4"/>
      <c r="C115" s="4"/>
      <c r="D115" s="4"/>
      <c r="E115" s="4"/>
      <c r="F115" s="4"/>
      <c r="G115" s="4"/>
      <c r="H115" s="4"/>
    </row>
    <row r="116">
      <c r="A116" s="6"/>
      <c r="B116" s="4"/>
      <c r="C116" s="4"/>
      <c r="D116" s="4"/>
      <c r="E116" s="4"/>
      <c r="F116" s="4"/>
      <c r="G116" s="4"/>
      <c r="H116" s="4"/>
    </row>
    <row r="117">
      <c r="A117" s="6"/>
      <c r="B117" s="4"/>
      <c r="C117" s="4"/>
      <c r="D117" s="4"/>
      <c r="E117" s="4"/>
      <c r="F117" s="4"/>
      <c r="G117" s="4"/>
      <c r="H117" s="4"/>
    </row>
    <row r="118">
      <c r="A118" s="6"/>
      <c r="B118" s="4"/>
      <c r="C118" s="4"/>
      <c r="D118" s="4"/>
      <c r="E118" s="4"/>
      <c r="F118" s="4"/>
      <c r="G118" s="4"/>
      <c r="H118" s="4"/>
    </row>
    <row r="119">
      <c r="A119" s="6"/>
      <c r="B119" s="4"/>
      <c r="C119" s="4"/>
      <c r="D119" s="4"/>
      <c r="E119" s="4"/>
      <c r="F119" s="4"/>
      <c r="G119" s="4"/>
      <c r="H119" s="4"/>
    </row>
    <row r="120">
      <c r="A120" s="6"/>
      <c r="B120" s="4"/>
      <c r="C120" s="4"/>
      <c r="D120" s="4"/>
      <c r="E120" s="4"/>
      <c r="F120" s="4"/>
      <c r="G120" s="4"/>
      <c r="H120" s="4"/>
    </row>
    <row r="121">
      <c r="A121" s="6"/>
      <c r="B121" s="4"/>
      <c r="C121" s="4"/>
      <c r="D121" s="4"/>
      <c r="E121" s="4"/>
      <c r="F121" s="4"/>
      <c r="G121" s="4"/>
      <c r="H121" s="4"/>
    </row>
    <row r="122">
      <c r="A122" s="6"/>
      <c r="B122" s="4"/>
      <c r="C122" s="4"/>
      <c r="D122" s="4"/>
      <c r="E122" s="4"/>
      <c r="F122" s="4"/>
      <c r="G122" s="4"/>
      <c r="H122" s="4"/>
    </row>
    <row r="123">
      <c r="A123" s="6"/>
      <c r="B123" s="4"/>
      <c r="C123" s="4"/>
      <c r="D123" s="4"/>
      <c r="E123" s="4"/>
      <c r="F123" s="4"/>
      <c r="G123" s="4"/>
      <c r="H123" s="4"/>
    </row>
    <row r="124">
      <c r="A124" s="6"/>
      <c r="B124" s="4"/>
      <c r="C124" s="4"/>
      <c r="D124" s="4"/>
      <c r="E124" s="4"/>
      <c r="F124" s="4"/>
      <c r="G124" s="4"/>
      <c r="H124" s="4"/>
    </row>
    <row r="125">
      <c r="A125" s="6"/>
      <c r="B125" s="4"/>
      <c r="C125" s="4"/>
      <c r="D125" s="4"/>
      <c r="E125" s="4"/>
      <c r="F125" s="4"/>
      <c r="G125" s="4"/>
      <c r="H125" s="4"/>
    </row>
    <row r="126">
      <c r="A126" s="6"/>
      <c r="B126" s="4"/>
      <c r="C126" s="4"/>
      <c r="D126" s="4"/>
      <c r="E126" s="4"/>
      <c r="F126" s="4"/>
      <c r="G126" s="4"/>
      <c r="H126" s="4"/>
    </row>
    <row r="127">
      <c r="A127" s="6"/>
      <c r="B127" s="4"/>
      <c r="C127" s="4"/>
      <c r="D127" s="4"/>
      <c r="E127" s="4"/>
      <c r="F127" s="4"/>
      <c r="G127" s="4"/>
      <c r="H127" s="4"/>
    </row>
    <row r="128">
      <c r="A128" s="6"/>
      <c r="B128" s="4"/>
      <c r="C128" s="4"/>
      <c r="D128" s="4"/>
      <c r="E128" s="4"/>
      <c r="F128" s="4"/>
      <c r="G128" s="4"/>
      <c r="H128" s="4"/>
    </row>
    <row r="129">
      <c r="A129" s="6"/>
      <c r="B129" s="4"/>
      <c r="C129" s="4"/>
      <c r="D129" s="4"/>
      <c r="E129" s="4"/>
      <c r="F129" s="4"/>
      <c r="G129" s="4"/>
      <c r="H129" s="4"/>
    </row>
    <row r="130">
      <c r="A130" s="6"/>
      <c r="B130" s="4"/>
      <c r="C130" s="4"/>
      <c r="D130" s="4"/>
      <c r="E130" s="4"/>
      <c r="F130" s="4"/>
      <c r="G130" s="4"/>
      <c r="H130" s="4"/>
    </row>
    <row r="131">
      <c r="A131" s="6"/>
      <c r="B131" s="4"/>
      <c r="C131" s="4"/>
      <c r="D131" s="4"/>
      <c r="E131" s="4"/>
      <c r="F131" s="4"/>
      <c r="G131" s="4"/>
      <c r="H131" s="4"/>
    </row>
    <row r="132">
      <c r="A132" s="6"/>
      <c r="B132" s="4"/>
      <c r="C132" s="4"/>
      <c r="D132" s="4"/>
      <c r="E132" s="4"/>
      <c r="F132" s="4"/>
      <c r="G132" s="4"/>
      <c r="H132" s="4"/>
    </row>
    <row r="133">
      <c r="A133" s="6"/>
      <c r="B133" s="4"/>
      <c r="C133" s="4"/>
      <c r="D133" s="4"/>
      <c r="E133" s="4"/>
      <c r="F133" s="4"/>
      <c r="G133" s="4"/>
      <c r="H133" s="4"/>
    </row>
    <row r="134">
      <c r="A134" s="6"/>
      <c r="B134" s="4"/>
      <c r="C134" s="4"/>
      <c r="D134" s="4"/>
      <c r="E134" s="4"/>
      <c r="F134" s="4"/>
      <c r="G134" s="4"/>
      <c r="H134" s="4"/>
    </row>
    <row r="135">
      <c r="A135" s="6"/>
      <c r="B135" s="4"/>
      <c r="C135" s="4"/>
      <c r="D135" s="4"/>
      <c r="E135" s="4"/>
      <c r="F135" s="4"/>
      <c r="G135" s="4"/>
      <c r="H135" s="4"/>
    </row>
    <row r="136">
      <c r="A136" s="6"/>
      <c r="B136" s="4"/>
      <c r="C136" s="4"/>
      <c r="D136" s="4"/>
      <c r="E136" s="4"/>
      <c r="F136" s="4"/>
      <c r="G136" s="4"/>
      <c r="H136" s="4"/>
    </row>
    <row r="137">
      <c r="A137" s="6"/>
      <c r="B137" s="4"/>
      <c r="C137" s="4"/>
      <c r="D137" s="4"/>
      <c r="E137" s="4"/>
      <c r="F137" s="4"/>
      <c r="G137" s="4"/>
      <c r="H137" s="4"/>
    </row>
    <row r="138">
      <c r="A138" s="6"/>
      <c r="B138" s="4"/>
      <c r="C138" s="4"/>
      <c r="D138" s="4"/>
      <c r="E138" s="4"/>
      <c r="F138" s="4"/>
      <c r="G138" s="4"/>
      <c r="H138" s="4"/>
    </row>
    <row r="139">
      <c r="A139" s="6"/>
      <c r="B139" s="4"/>
      <c r="C139" s="4"/>
      <c r="D139" s="4"/>
      <c r="E139" s="4"/>
      <c r="F139" s="4"/>
      <c r="G139" s="4"/>
      <c r="H139" s="4"/>
    </row>
    <row r="140">
      <c r="A140" s="6"/>
      <c r="B140" s="4"/>
      <c r="C140" s="4"/>
      <c r="D140" s="4"/>
      <c r="E140" s="4"/>
      <c r="F140" s="4"/>
      <c r="G140" s="4"/>
      <c r="H140" s="4"/>
    </row>
    <row r="141">
      <c r="A141" s="6"/>
      <c r="B141" s="4"/>
      <c r="C141" s="4"/>
      <c r="D141" s="4"/>
      <c r="E141" s="4"/>
      <c r="F141" s="4"/>
      <c r="G141" s="4"/>
      <c r="H141" s="4"/>
    </row>
    <row r="142">
      <c r="A142" s="6"/>
      <c r="B142" s="4"/>
      <c r="C142" s="4"/>
      <c r="D142" s="4"/>
      <c r="E142" s="4"/>
      <c r="F142" s="4"/>
      <c r="G142" s="4"/>
      <c r="H142" s="4"/>
    </row>
    <row r="143">
      <c r="A143" s="6"/>
      <c r="B143" s="4"/>
      <c r="C143" s="4"/>
      <c r="D143" s="4"/>
      <c r="E143" s="4"/>
      <c r="F143" s="4"/>
      <c r="G143" s="4"/>
      <c r="H143" s="4"/>
    </row>
    <row r="144">
      <c r="A144" s="6"/>
      <c r="B144" s="4"/>
      <c r="C144" s="4"/>
      <c r="D144" s="4"/>
      <c r="E144" s="4"/>
      <c r="F144" s="4"/>
      <c r="G144" s="4"/>
      <c r="H144" s="4"/>
    </row>
    <row r="145">
      <c r="A145" s="6"/>
      <c r="B145" s="4"/>
      <c r="C145" s="4"/>
      <c r="D145" s="4"/>
      <c r="E145" s="4"/>
      <c r="F145" s="4"/>
      <c r="G145" s="4"/>
      <c r="H145" s="4"/>
    </row>
    <row r="146">
      <c r="A146" s="6"/>
      <c r="B146" s="4"/>
      <c r="C146" s="4"/>
      <c r="D146" s="4"/>
      <c r="E146" s="4"/>
      <c r="F146" s="4"/>
      <c r="G146" s="4"/>
      <c r="H146" s="4"/>
    </row>
    <row r="147">
      <c r="A147" s="6"/>
      <c r="B147" s="4"/>
      <c r="C147" s="4"/>
      <c r="D147" s="4"/>
      <c r="E147" s="4"/>
      <c r="F147" s="4"/>
      <c r="G147" s="4"/>
      <c r="H147" s="4"/>
    </row>
    <row r="148">
      <c r="A148" s="6"/>
      <c r="B148" s="4"/>
      <c r="C148" s="4"/>
      <c r="D148" s="4"/>
      <c r="E148" s="4"/>
      <c r="F148" s="4"/>
      <c r="G148" s="4"/>
      <c r="H148" s="4"/>
    </row>
    <row r="149">
      <c r="A149" s="6"/>
      <c r="B149" s="4"/>
      <c r="C149" s="4"/>
      <c r="D149" s="4"/>
      <c r="E149" s="4"/>
      <c r="F149" s="4"/>
      <c r="G149" s="4"/>
      <c r="H149" s="4"/>
    </row>
    <row r="150">
      <c r="A150" s="6"/>
      <c r="B150" s="4"/>
      <c r="C150" s="4"/>
      <c r="D150" s="4"/>
      <c r="E150" s="4"/>
      <c r="F150" s="4"/>
      <c r="G150" s="4"/>
      <c r="H150" s="4"/>
    </row>
    <row r="151">
      <c r="A151" s="6"/>
      <c r="B151" s="4"/>
      <c r="C151" s="4"/>
      <c r="D151" s="4"/>
      <c r="E151" s="4"/>
      <c r="F151" s="4"/>
      <c r="G151" s="4"/>
      <c r="H151" s="4"/>
    </row>
    <row r="152">
      <c r="A152" s="6"/>
      <c r="B152" s="4"/>
      <c r="C152" s="4"/>
      <c r="D152" s="4"/>
      <c r="E152" s="4"/>
      <c r="F152" s="4"/>
      <c r="G152" s="4"/>
      <c r="H152" s="4"/>
    </row>
    <row r="153">
      <c r="A153" s="6"/>
      <c r="B153" s="4"/>
      <c r="C153" s="4"/>
      <c r="D153" s="4"/>
      <c r="E153" s="4"/>
      <c r="F153" s="4"/>
      <c r="G153" s="4"/>
      <c r="H153" s="4"/>
    </row>
    <row r="154">
      <c r="A154" s="6"/>
      <c r="B154" s="4"/>
      <c r="C154" s="4"/>
      <c r="D154" s="4"/>
      <c r="E154" s="4"/>
      <c r="F154" s="4"/>
      <c r="G154" s="4"/>
      <c r="H154" s="4"/>
    </row>
    <row r="155">
      <c r="A155" s="6"/>
      <c r="B155" s="4"/>
      <c r="C155" s="4"/>
      <c r="D155" s="4"/>
      <c r="E155" s="4"/>
      <c r="F155" s="4"/>
      <c r="G155" s="4"/>
      <c r="H155" s="4"/>
    </row>
    <row r="156">
      <c r="A156" s="6"/>
      <c r="B156" s="4"/>
      <c r="C156" s="4"/>
      <c r="D156" s="4"/>
      <c r="E156" s="4"/>
      <c r="F156" s="4"/>
      <c r="G156" s="4"/>
      <c r="H156" s="4"/>
    </row>
    <row r="157">
      <c r="A157" s="6"/>
      <c r="B157" s="4"/>
      <c r="C157" s="4"/>
      <c r="D157" s="4"/>
      <c r="E157" s="4"/>
      <c r="F157" s="4"/>
      <c r="G157" s="4"/>
      <c r="H157" s="4"/>
    </row>
    <row r="158">
      <c r="A158" s="6"/>
      <c r="B158" s="4"/>
      <c r="C158" s="4"/>
      <c r="D158" s="4"/>
      <c r="E158" s="4"/>
      <c r="F158" s="4"/>
      <c r="G158" s="4"/>
      <c r="H158" s="4"/>
    </row>
    <row r="159">
      <c r="A159" s="6"/>
      <c r="B159" s="4"/>
      <c r="C159" s="4"/>
      <c r="D159" s="4"/>
      <c r="E159" s="4"/>
      <c r="F159" s="4"/>
      <c r="G159" s="4"/>
      <c r="H159" s="4"/>
    </row>
    <row r="160">
      <c r="A160" s="6"/>
      <c r="B160" s="4"/>
      <c r="C160" s="4"/>
      <c r="D160" s="4"/>
      <c r="E160" s="4"/>
      <c r="F160" s="4"/>
      <c r="G160" s="4"/>
      <c r="H160" s="4"/>
    </row>
    <row r="161">
      <c r="A161" s="6"/>
      <c r="B161" s="4"/>
      <c r="C161" s="4"/>
      <c r="D161" s="4"/>
      <c r="E161" s="4"/>
      <c r="F161" s="4"/>
      <c r="G161" s="4"/>
      <c r="H161" s="4"/>
    </row>
    <row r="162">
      <c r="A162" s="6"/>
      <c r="B162" s="4"/>
      <c r="C162" s="4"/>
      <c r="D162" s="4"/>
      <c r="E162" s="4"/>
      <c r="F162" s="4"/>
      <c r="G162" s="4"/>
      <c r="H162" s="4"/>
    </row>
    <row r="163">
      <c r="A163" s="6"/>
      <c r="B163" s="4"/>
      <c r="C163" s="4"/>
      <c r="D163" s="4"/>
      <c r="E163" s="4"/>
      <c r="F163" s="4"/>
      <c r="G163" s="4"/>
      <c r="H163" s="4"/>
    </row>
    <row r="164">
      <c r="A164" s="6"/>
      <c r="B164" s="4"/>
      <c r="C164" s="4"/>
      <c r="D164" s="4"/>
      <c r="E164" s="4"/>
      <c r="F164" s="4"/>
      <c r="G164" s="4"/>
      <c r="H164" s="4"/>
    </row>
    <row r="165">
      <c r="A165" s="6"/>
      <c r="B165" s="4"/>
      <c r="C165" s="4"/>
      <c r="D165" s="4"/>
      <c r="E165" s="4"/>
      <c r="F165" s="4"/>
      <c r="G165" s="4"/>
      <c r="H165" s="4"/>
    </row>
    <row r="166">
      <c r="A166" s="6"/>
      <c r="B166" s="4"/>
      <c r="C166" s="4"/>
      <c r="D166" s="4"/>
      <c r="E166" s="4"/>
      <c r="F166" s="4"/>
      <c r="G166" s="4"/>
      <c r="H166" s="4"/>
    </row>
    <row r="167">
      <c r="A167" s="6"/>
      <c r="B167" s="4"/>
      <c r="C167" s="4"/>
      <c r="D167" s="4"/>
      <c r="E167" s="4"/>
      <c r="F167" s="4"/>
      <c r="G167" s="4"/>
      <c r="H167" s="4"/>
    </row>
    <row r="168">
      <c r="A168" s="6"/>
      <c r="B168" s="4"/>
      <c r="C168" s="4"/>
      <c r="D168" s="4"/>
      <c r="E168" s="4"/>
      <c r="F168" s="4"/>
      <c r="G168" s="4"/>
      <c r="H168" s="4"/>
    </row>
    <row r="169">
      <c r="A169" s="6"/>
      <c r="B169" s="4"/>
      <c r="C169" s="4"/>
      <c r="D169" s="4"/>
      <c r="E169" s="4"/>
      <c r="F169" s="4"/>
      <c r="G169" s="4"/>
      <c r="H169" s="4"/>
    </row>
    <row r="170">
      <c r="A170" s="6"/>
      <c r="B170" s="4"/>
      <c r="C170" s="4"/>
      <c r="D170" s="4"/>
      <c r="E170" s="4"/>
      <c r="F170" s="4"/>
      <c r="G170" s="4"/>
      <c r="H170" s="4"/>
    </row>
    <row r="171">
      <c r="A171" s="6"/>
      <c r="B171" s="4"/>
      <c r="C171" s="4"/>
      <c r="D171" s="4"/>
      <c r="E171" s="4"/>
      <c r="F171" s="4"/>
      <c r="G171" s="4"/>
      <c r="H171" s="4"/>
    </row>
    <row r="172">
      <c r="A172" s="6"/>
      <c r="B172" s="4"/>
      <c r="C172" s="4"/>
      <c r="D172" s="4"/>
      <c r="E172" s="4"/>
      <c r="F172" s="4"/>
      <c r="G172" s="4"/>
      <c r="H172" s="4"/>
    </row>
    <row r="173">
      <c r="A173" s="6"/>
      <c r="B173" s="4"/>
      <c r="C173" s="4"/>
      <c r="D173" s="4"/>
      <c r="E173" s="4"/>
      <c r="F173" s="4"/>
      <c r="G173" s="4"/>
      <c r="H173" s="4"/>
    </row>
    <row r="174">
      <c r="A174" s="6"/>
      <c r="B174" s="4"/>
      <c r="C174" s="4"/>
      <c r="D174" s="4"/>
      <c r="E174" s="4"/>
      <c r="F174" s="4"/>
      <c r="G174" s="4"/>
      <c r="H174" s="4"/>
    </row>
    <row r="175">
      <c r="A175" s="6"/>
      <c r="B175" s="4"/>
      <c r="C175" s="4"/>
      <c r="D175" s="4"/>
      <c r="E175" s="4"/>
      <c r="F175" s="4"/>
      <c r="G175" s="4"/>
      <c r="H175" s="4"/>
    </row>
    <row r="176">
      <c r="A176" s="6"/>
      <c r="B176" s="4"/>
      <c r="C176" s="4"/>
      <c r="D176" s="4"/>
      <c r="E176" s="4"/>
      <c r="F176" s="4"/>
      <c r="G176" s="4"/>
      <c r="H176" s="4"/>
    </row>
    <row r="177">
      <c r="A177" s="6"/>
      <c r="B177" s="4"/>
      <c r="C177" s="4"/>
      <c r="D177" s="4"/>
      <c r="E177" s="4"/>
      <c r="F177" s="4"/>
      <c r="G177" s="4"/>
      <c r="H177" s="4"/>
    </row>
    <row r="178">
      <c r="A178" s="6"/>
      <c r="B178" s="4"/>
      <c r="C178" s="4"/>
      <c r="D178" s="4"/>
      <c r="E178" s="4"/>
      <c r="F178" s="4"/>
      <c r="G178" s="4"/>
      <c r="H178" s="4"/>
    </row>
    <row r="179">
      <c r="A179" s="6"/>
      <c r="B179" s="4"/>
      <c r="C179" s="4"/>
      <c r="D179" s="4"/>
      <c r="E179" s="4"/>
      <c r="F179" s="4"/>
      <c r="G179" s="4"/>
      <c r="H179" s="4"/>
    </row>
    <row r="180">
      <c r="A180" s="6"/>
      <c r="B180" s="4"/>
      <c r="C180" s="4"/>
      <c r="D180" s="4"/>
      <c r="E180" s="4"/>
      <c r="F180" s="4"/>
      <c r="G180" s="4"/>
      <c r="H180" s="4"/>
    </row>
    <row r="181">
      <c r="A181" s="6"/>
      <c r="B181" s="4"/>
      <c r="C181" s="4"/>
      <c r="D181" s="4"/>
      <c r="E181" s="4"/>
      <c r="F181" s="4"/>
      <c r="G181" s="4"/>
      <c r="H181" s="4"/>
    </row>
    <row r="182">
      <c r="A182" s="6"/>
      <c r="B182" s="4"/>
      <c r="C182" s="4"/>
      <c r="D182" s="4"/>
      <c r="E182" s="4"/>
      <c r="F182" s="4"/>
      <c r="G182" s="4"/>
      <c r="H182" s="4"/>
    </row>
    <row r="183">
      <c r="A183" s="6"/>
      <c r="B183" s="4"/>
      <c r="C183" s="4"/>
      <c r="D183" s="4"/>
      <c r="E183" s="4"/>
      <c r="F183" s="4"/>
      <c r="G183" s="4"/>
      <c r="H183" s="4"/>
    </row>
    <row r="184">
      <c r="A184" s="6"/>
      <c r="B184" s="4"/>
      <c r="C184" s="4"/>
      <c r="D184" s="4"/>
      <c r="E184" s="4"/>
      <c r="F184" s="4"/>
      <c r="G184" s="4"/>
      <c r="H184" s="4"/>
    </row>
    <row r="185">
      <c r="A185" s="6"/>
      <c r="B185" s="4"/>
      <c r="C185" s="4"/>
      <c r="D185" s="4"/>
      <c r="E185" s="4"/>
      <c r="F185" s="4"/>
      <c r="G185" s="4"/>
      <c r="H185" s="4"/>
    </row>
    <row r="186">
      <c r="A186" s="6"/>
      <c r="B186" s="4"/>
      <c r="C186" s="4"/>
      <c r="D186" s="4"/>
      <c r="E186" s="4"/>
      <c r="F186" s="4"/>
      <c r="G186" s="4"/>
      <c r="H186" s="4"/>
    </row>
    <row r="187">
      <c r="A187" s="6"/>
      <c r="B187" s="4"/>
      <c r="C187" s="4"/>
      <c r="D187" s="4"/>
      <c r="E187" s="4"/>
      <c r="F187" s="4"/>
      <c r="G187" s="4"/>
      <c r="H187" s="4"/>
    </row>
    <row r="188">
      <c r="A188" s="6"/>
      <c r="B188" s="4"/>
      <c r="C188" s="4"/>
      <c r="D188" s="4"/>
      <c r="E188" s="4"/>
      <c r="F188" s="4"/>
      <c r="G188" s="4"/>
      <c r="H188" s="4"/>
    </row>
    <row r="189">
      <c r="A189" s="6"/>
      <c r="B189" s="4"/>
      <c r="C189" s="4"/>
      <c r="D189" s="4"/>
      <c r="E189" s="4"/>
      <c r="F189" s="4"/>
      <c r="G189" s="4"/>
      <c r="H189" s="4"/>
    </row>
    <row r="190">
      <c r="A190" s="6"/>
      <c r="B190" s="4"/>
      <c r="C190" s="4"/>
      <c r="D190" s="4"/>
      <c r="E190" s="4"/>
      <c r="F190" s="4"/>
      <c r="G190" s="4"/>
      <c r="H190" s="4"/>
    </row>
    <row r="191">
      <c r="A191" s="6"/>
      <c r="B191" s="4"/>
      <c r="C191" s="4"/>
      <c r="D191" s="4"/>
      <c r="E191" s="4"/>
      <c r="F191" s="4"/>
      <c r="G191" s="4"/>
      <c r="H191" s="4"/>
    </row>
    <row r="192">
      <c r="A192" s="6"/>
      <c r="B192" s="4"/>
      <c r="C192" s="4"/>
      <c r="D192" s="4"/>
      <c r="E192" s="4"/>
      <c r="F192" s="4"/>
      <c r="G192" s="4"/>
      <c r="H192" s="4"/>
    </row>
    <row r="193">
      <c r="A193" s="6"/>
      <c r="B193" s="4"/>
      <c r="C193" s="4"/>
      <c r="D193" s="4"/>
      <c r="E193" s="4"/>
      <c r="F193" s="4"/>
      <c r="G193" s="4"/>
      <c r="H193" s="4"/>
    </row>
    <row r="194">
      <c r="A194" s="6"/>
      <c r="B194" s="4"/>
      <c r="C194" s="4"/>
      <c r="D194" s="4"/>
      <c r="E194" s="4"/>
      <c r="F194" s="4"/>
      <c r="G194" s="4"/>
      <c r="H194" s="4"/>
    </row>
    <row r="195">
      <c r="A195" s="6"/>
      <c r="B195" s="4"/>
      <c r="C195" s="4"/>
      <c r="D195" s="4"/>
      <c r="E195" s="4"/>
      <c r="F195" s="4"/>
      <c r="G195" s="4"/>
      <c r="H195" s="4"/>
    </row>
    <row r="196">
      <c r="A196" s="6"/>
      <c r="B196" s="4"/>
      <c r="C196" s="4"/>
      <c r="D196" s="4"/>
      <c r="E196" s="4"/>
      <c r="F196" s="4"/>
      <c r="G196" s="4"/>
      <c r="H196" s="4"/>
    </row>
    <row r="197">
      <c r="A197" s="6"/>
      <c r="B197" s="4"/>
      <c r="C197" s="4"/>
      <c r="D197" s="4"/>
      <c r="E197" s="4"/>
      <c r="F197" s="4"/>
      <c r="G197" s="4"/>
      <c r="H197" s="4"/>
    </row>
    <row r="198">
      <c r="A198" s="6"/>
      <c r="B198" s="4"/>
      <c r="C198" s="4"/>
      <c r="D198" s="4"/>
      <c r="E198" s="4"/>
      <c r="F198" s="4"/>
      <c r="G198" s="4"/>
      <c r="H198" s="4"/>
    </row>
    <row r="199">
      <c r="A199" s="6"/>
      <c r="B199" s="4"/>
      <c r="C199" s="4"/>
      <c r="D199" s="4"/>
      <c r="E199" s="4"/>
      <c r="F199" s="4"/>
      <c r="G199" s="4"/>
      <c r="H199" s="4"/>
    </row>
    <row r="200">
      <c r="A200" s="6"/>
      <c r="B200" s="4"/>
      <c r="C200" s="4"/>
      <c r="D200" s="4"/>
      <c r="E200" s="4"/>
      <c r="F200" s="4"/>
      <c r="G200" s="4"/>
      <c r="H200" s="4"/>
    </row>
    <row r="201">
      <c r="A201" s="6"/>
      <c r="B201" s="4"/>
      <c r="C201" s="4"/>
      <c r="D201" s="4"/>
      <c r="E201" s="4"/>
      <c r="F201" s="4"/>
      <c r="G201" s="4"/>
      <c r="H201" s="4"/>
    </row>
    <row r="202">
      <c r="A202" s="6"/>
      <c r="B202" s="4"/>
      <c r="C202" s="4"/>
      <c r="D202" s="4"/>
      <c r="E202" s="4"/>
      <c r="F202" s="4"/>
      <c r="G202" s="4"/>
      <c r="H202" s="4"/>
    </row>
    <row r="203">
      <c r="A203" s="6"/>
      <c r="B203" s="4"/>
      <c r="C203" s="4"/>
      <c r="D203" s="4"/>
      <c r="E203" s="4"/>
      <c r="F203" s="4"/>
      <c r="G203" s="4"/>
      <c r="H203" s="4"/>
    </row>
    <row r="204">
      <c r="A204" s="6"/>
      <c r="B204" s="4"/>
      <c r="C204" s="4"/>
      <c r="D204" s="4"/>
      <c r="E204" s="4"/>
      <c r="F204" s="4"/>
      <c r="G204" s="4"/>
      <c r="H204" s="4"/>
    </row>
    <row r="205">
      <c r="A205" s="6"/>
      <c r="B205" s="4"/>
      <c r="C205" s="4"/>
      <c r="D205" s="4"/>
      <c r="E205" s="4"/>
      <c r="F205" s="4"/>
      <c r="G205" s="4"/>
      <c r="H205" s="4"/>
    </row>
    <row r="206">
      <c r="A206" s="6"/>
      <c r="B206" s="4"/>
      <c r="C206" s="4"/>
      <c r="D206" s="4"/>
      <c r="E206" s="4"/>
      <c r="F206" s="4"/>
      <c r="G206" s="4"/>
      <c r="H206" s="4"/>
    </row>
    <row r="207">
      <c r="A207" s="6"/>
      <c r="B207" s="4"/>
      <c r="C207" s="4"/>
      <c r="D207" s="4"/>
      <c r="E207" s="4"/>
      <c r="F207" s="4"/>
      <c r="G207" s="4"/>
      <c r="H207" s="4"/>
    </row>
    <row r="208">
      <c r="A208" s="6"/>
      <c r="B208" s="4"/>
      <c r="C208" s="4"/>
      <c r="D208" s="4"/>
      <c r="E208" s="4"/>
      <c r="F208" s="4"/>
      <c r="G208" s="4"/>
      <c r="H208" s="4"/>
    </row>
    <row r="209">
      <c r="A209" s="6"/>
      <c r="B209" s="4"/>
      <c r="C209" s="4"/>
      <c r="D209" s="4"/>
      <c r="E209" s="4"/>
      <c r="F209" s="4"/>
      <c r="G209" s="4"/>
      <c r="H209" s="4"/>
    </row>
    <row r="210">
      <c r="A210" s="6"/>
      <c r="B210" s="4"/>
      <c r="C210" s="4"/>
      <c r="D210" s="4"/>
      <c r="E210" s="4"/>
      <c r="F210" s="4"/>
      <c r="G210" s="4"/>
      <c r="H210" s="4"/>
    </row>
    <row r="211">
      <c r="A211" s="6"/>
      <c r="B211" s="4"/>
      <c r="C211" s="4"/>
      <c r="D211" s="4"/>
      <c r="E211" s="4"/>
      <c r="F211" s="4"/>
      <c r="G211" s="4"/>
      <c r="H211" s="4"/>
    </row>
    <row r="212">
      <c r="A212" s="6"/>
      <c r="B212" s="4"/>
      <c r="C212" s="4"/>
      <c r="D212" s="4"/>
      <c r="E212" s="4"/>
      <c r="F212" s="4"/>
      <c r="G212" s="4"/>
      <c r="H212" s="4"/>
    </row>
    <row r="213">
      <c r="A213" s="6"/>
      <c r="B213" s="4"/>
      <c r="C213" s="4"/>
      <c r="D213" s="4"/>
      <c r="E213" s="4"/>
      <c r="F213" s="4"/>
      <c r="G213" s="4"/>
      <c r="H213" s="4"/>
    </row>
    <row r="214">
      <c r="A214" s="6"/>
      <c r="B214" s="4"/>
      <c r="C214" s="4"/>
      <c r="D214" s="4"/>
      <c r="E214" s="4"/>
      <c r="F214" s="4"/>
      <c r="G214" s="4"/>
      <c r="H214" s="4"/>
    </row>
    <row r="215">
      <c r="A215" s="6"/>
      <c r="B215" s="4"/>
      <c r="C215" s="4"/>
      <c r="D215" s="4"/>
      <c r="E215" s="4"/>
      <c r="F215" s="4"/>
      <c r="G215" s="4"/>
      <c r="H215" s="4"/>
    </row>
    <row r="216">
      <c r="A216" s="6"/>
      <c r="B216" s="4"/>
      <c r="C216" s="4"/>
      <c r="D216" s="4"/>
      <c r="E216" s="4"/>
      <c r="F216" s="4"/>
      <c r="G216" s="4"/>
      <c r="H216" s="4"/>
    </row>
    <row r="217">
      <c r="A217" s="6"/>
      <c r="B217" s="4"/>
      <c r="C217" s="4"/>
      <c r="D217" s="4"/>
      <c r="E217" s="4"/>
      <c r="F217" s="4"/>
      <c r="G217" s="4"/>
      <c r="H217" s="4"/>
    </row>
    <row r="218">
      <c r="A218" s="6"/>
      <c r="B218" s="4"/>
      <c r="C218" s="4"/>
      <c r="D218" s="4"/>
      <c r="E218" s="4"/>
      <c r="F218" s="4"/>
      <c r="G218" s="4"/>
      <c r="H218" s="4"/>
    </row>
    <row r="219">
      <c r="A219" s="6"/>
      <c r="B219" s="4"/>
      <c r="C219" s="4"/>
      <c r="D219" s="4"/>
      <c r="E219" s="4"/>
      <c r="F219" s="4"/>
      <c r="G219" s="4"/>
      <c r="H219" s="4"/>
    </row>
    <row r="220">
      <c r="A220" s="6"/>
      <c r="B220" s="4"/>
      <c r="C220" s="4"/>
      <c r="D220" s="4"/>
      <c r="E220" s="4"/>
      <c r="F220" s="4"/>
      <c r="G220" s="4"/>
      <c r="H220" s="4"/>
    </row>
    <row r="221">
      <c r="A221" s="6"/>
      <c r="B221" s="4"/>
      <c r="C221" s="4"/>
      <c r="D221" s="4"/>
      <c r="E221" s="4"/>
      <c r="F221" s="4"/>
      <c r="G221" s="4"/>
      <c r="H221" s="4"/>
    </row>
    <row r="222">
      <c r="A222" s="6"/>
      <c r="B222" s="4"/>
      <c r="C222" s="4"/>
      <c r="D222" s="4"/>
      <c r="E222" s="4"/>
      <c r="F222" s="4"/>
      <c r="G222" s="4"/>
      <c r="H222" s="4"/>
    </row>
    <row r="223">
      <c r="A223" s="6"/>
      <c r="B223" s="4"/>
      <c r="C223" s="4"/>
      <c r="D223" s="4"/>
      <c r="E223" s="4"/>
      <c r="F223" s="4"/>
      <c r="G223" s="4"/>
      <c r="H223" s="4"/>
    </row>
    <row r="224">
      <c r="A224" s="6"/>
      <c r="B224" s="4"/>
      <c r="C224" s="4"/>
      <c r="D224" s="4"/>
      <c r="E224" s="4"/>
      <c r="F224" s="4"/>
      <c r="G224" s="4"/>
      <c r="H224" s="4"/>
    </row>
    <row r="225">
      <c r="A225" s="6"/>
      <c r="B225" s="4"/>
      <c r="C225" s="4"/>
      <c r="D225" s="4"/>
      <c r="E225" s="4"/>
      <c r="F225" s="4"/>
      <c r="G225" s="4"/>
      <c r="H225" s="4"/>
    </row>
    <row r="226">
      <c r="A226" s="6"/>
      <c r="B226" s="4"/>
      <c r="C226" s="4"/>
      <c r="D226" s="4"/>
      <c r="E226" s="4"/>
      <c r="F226" s="4"/>
      <c r="G226" s="4"/>
      <c r="H226" s="4"/>
    </row>
    <row r="227">
      <c r="A227" s="6"/>
      <c r="B227" s="4"/>
      <c r="C227" s="4"/>
      <c r="D227" s="4"/>
      <c r="E227" s="4"/>
      <c r="F227" s="4"/>
      <c r="G227" s="4"/>
      <c r="H227" s="4"/>
    </row>
    <row r="228">
      <c r="A228" s="6"/>
      <c r="B228" s="4"/>
      <c r="C228" s="4"/>
      <c r="D228" s="4"/>
      <c r="E228" s="4"/>
      <c r="F228" s="4"/>
      <c r="G228" s="4"/>
      <c r="H228" s="4"/>
    </row>
    <row r="229">
      <c r="A229" s="6"/>
      <c r="B229" s="4"/>
      <c r="C229" s="4"/>
      <c r="D229" s="4"/>
      <c r="E229" s="4"/>
      <c r="F229" s="4"/>
      <c r="G229" s="4"/>
      <c r="H229" s="4"/>
    </row>
    <row r="230">
      <c r="A230" s="6"/>
      <c r="B230" s="4"/>
      <c r="C230" s="4"/>
      <c r="D230" s="4"/>
      <c r="E230" s="4"/>
      <c r="F230" s="4"/>
      <c r="G230" s="4"/>
      <c r="H230" s="4"/>
    </row>
    <row r="231">
      <c r="A231" s="6"/>
      <c r="B231" s="4"/>
      <c r="C231" s="4"/>
      <c r="D231" s="4"/>
      <c r="E231" s="4"/>
      <c r="F231" s="4"/>
      <c r="G231" s="4"/>
      <c r="H231" s="4"/>
    </row>
    <row r="232">
      <c r="A232" s="6"/>
      <c r="B232" s="4"/>
      <c r="C232" s="4"/>
      <c r="D232" s="4"/>
      <c r="E232" s="4"/>
      <c r="F232" s="4"/>
      <c r="G232" s="4"/>
      <c r="H232" s="4"/>
    </row>
    <row r="233">
      <c r="A233" s="6"/>
      <c r="B233" s="4"/>
      <c r="C233" s="4"/>
      <c r="D233" s="4"/>
      <c r="E233" s="4"/>
      <c r="F233" s="4"/>
      <c r="G233" s="4"/>
      <c r="H233" s="4"/>
    </row>
    <row r="234">
      <c r="A234" s="6"/>
      <c r="B234" s="4"/>
      <c r="C234" s="4"/>
      <c r="D234" s="4"/>
      <c r="E234" s="4"/>
      <c r="F234" s="4"/>
      <c r="G234" s="4"/>
      <c r="H234" s="4"/>
    </row>
    <row r="235">
      <c r="A235" s="6"/>
      <c r="B235" s="4"/>
      <c r="C235" s="4"/>
      <c r="D235" s="4"/>
      <c r="E235" s="4"/>
      <c r="F235" s="4"/>
      <c r="G235" s="4"/>
      <c r="H235" s="4"/>
    </row>
    <row r="236">
      <c r="A236" s="6"/>
      <c r="B236" s="4"/>
      <c r="C236" s="4"/>
      <c r="D236" s="4"/>
      <c r="E236" s="4"/>
      <c r="F236" s="4"/>
      <c r="G236" s="4"/>
      <c r="H236" s="4"/>
    </row>
    <row r="237">
      <c r="A237" s="6"/>
      <c r="B237" s="4"/>
      <c r="C237" s="4"/>
      <c r="D237" s="4"/>
      <c r="E237" s="4"/>
      <c r="F237" s="4"/>
      <c r="G237" s="4"/>
      <c r="H237" s="4"/>
    </row>
    <row r="238">
      <c r="A238" s="6"/>
      <c r="B238" s="4"/>
      <c r="C238" s="4"/>
      <c r="D238" s="4"/>
      <c r="E238" s="4"/>
      <c r="F238" s="4"/>
      <c r="G238" s="4"/>
      <c r="H238" s="4"/>
    </row>
    <row r="239">
      <c r="A239" s="6"/>
      <c r="B239" s="4"/>
      <c r="C239" s="4"/>
      <c r="D239" s="4"/>
      <c r="E239" s="4"/>
      <c r="F239" s="4"/>
      <c r="G239" s="4"/>
      <c r="H239" s="4"/>
    </row>
    <row r="240">
      <c r="A240" s="6"/>
      <c r="B240" s="4"/>
      <c r="C240" s="4"/>
      <c r="D240" s="4"/>
      <c r="E240" s="4"/>
      <c r="F240" s="4"/>
      <c r="G240" s="4"/>
      <c r="H240" s="4"/>
    </row>
    <row r="241">
      <c r="A241" s="6"/>
      <c r="B241" s="4"/>
      <c r="C241" s="4"/>
      <c r="D241" s="4"/>
      <c r="E241" s="4"/>
      <c r="F241" s="4"/>
      <c r="G241" s="4"/>
      <c r="H241" s="4"/>
    </row>
    <row r="242">
      <c r="A242" s="6"/>
      <c r="B242" s="4"/>
      <c r="C242" s="4"/>
      <c r="D242" s="4"/>
      <c r="E242" s="4"/>
      <c r="F242" s="4"/>
      <c r="G242" s="4"/>
      <c r="H242" s="4"/>
    </row>
    <row r="243">
      <c r="A243" s="6"/>
      <c r="B243" s="4"/>
      <c r="C243" s="4"/>
      <c r="D243" s="4"/>
      <c r="E243" s="4"/>
      <c r="F243" s="4"/>
      <c r="G243" s="4"/>
      <c r="H243" s="4"/>
    </row>
    <row r="244">
      <c r="A244" s="6"/>
      <c r="B244" s="4"/>
      <c r="C244" s="4"/>
      <c r="D244" s="4"/>
      <c r="E244" s="4"/>
      <c r="F244" s="4"/>
      <c r="G244" s="4"/>
      <c r="H244" s="4"/>
    </row>
    <row r="245">
      <c r="A245" s="6"/>
      <c r="B245" s="4"/>
      <c r="C245" s="4"/>
      <c r="D245" s="4"/>
      <c r="E245" s="4"/>
      <c r="F245" s="4"/>
      <c r="G245" s="4"/>
      <c r="H245" s="4"/>
    </row>
    <row r="246">
      <c r="A246" s="6"/>
      <c r="B246" s="4"/>
      <c r="C246" s="4"/>
      <c r="D246" s="4"/>
      <c r="E246" s="4"/>
      <c r="F246" s="4"/>
      <c r="G246" s="4"/>
      <c r="H246" s="4"/>
    </row>
    <row r="247">
      <c r="A247" s="6"/>
      <c r="B247" s="4"/>
      <c r="C247" s="4"/>
      <c r="D247" s="4"/>
      <c r="E247" s="4"/>
      <c r="F247" s="4"/>
      <c r="G247" s="4"/>
      <c r="H247" s="4"/>
    </row>
    <row r="248">
      <c r="A248" s="6"/>
      <c r="B248" s="4"/>
      <c r="C248" s="4"/>
      <c r="D248" s="4"/>
      <c r="E248" s="4"/>
      <c r="F248" s="4"/>
      <c r="G248" s="4"/>
      <c r="H248" s="4"/>
    </row>
    <row r="249">
      <c r="A249" s="6"/>
      <c r="B249" s="4"/>
      <c r="C249" s="4"/>
      <c r="D249" s="4"/>
      <c r="E249" s="4"/>
      <c r="F249" s="4"/>
      <c r="G249" s="4"/>
      <c r="H249" s="4"/>
    </row>
    <row r="250">
      <c r="A250" s="6"/>
      <c r="B250" s="4"/>
      <c r="C250" s="4"/>
      <c r="D250" s="4"/>
      <c r="E250" s="4"/>
      <c r="F250" s="4"/>
      <c r="G250" s="4"/>
      <c r="H250" s="4"/>
    </row>
    <row r="251">
      <c r="A251" s="6"/>
      <c r="B251" s="4"/>
      <c r="C251" s="4"/>
      <c r="D251" s="4"/>
      <c r="E251" s="4"/>
      <c r="F251" s="4"/>
      <c r="G251" s="4"/>
      <c r="H251" s="4"/>
    </row>
    <row r="252">
      <c r="A252" s="6"/>
      <c r="B252" s="4"/>
      <c r="C252" s="4"/>
      <c r="D252" s="4"/>
      <c r="E252" s="4"/>
      <c r="F252" s="4"/>
      <c r="G252" s="4"/>
      <c r="H252" s="4"/>
    </row>
    <row r="253">
      <c r="A253" s="6"/>
      <c r="B253" s="4"/>
      <c r="C253" s="4"/>
      <c r="D253" s="4"/>
      <c r="E253" s="4"/>
      <c r="F253" s="4"/>
      <c r="G253" s="4"/>
      <c r="H253" s="4"/>
    </row>
    <row r="254">
      <c r="A254" s="6"/>
      <c r="B254" s="4"/>
      <c r="C254" s="4"/>
      <c r="D254" s="4"/>
      <c r="E254" s="4"/>
      <c r="F254" s="4"/>
      <c r="G254" s="4"/>
      <c r="H254" s="4"/>
    </row>
    <row r="255">
      <c r="A255" s="6"/>
      <c r="B255" s="4"/>
      <c r="C255" s="4"/>
      <c r="D255" s="4"/>
      <c r="E255" s="4"/>
      <c r="F255" s="4"/>
      <c r="G255" s="4"/>
      <c r="H255" s="4"/>
    </row>
    <row r="256">
      <c r="A256" s="6"/>
      <c r="B256" s="4"/>
      <c r="C256" s="4"/>
      <c r="D256" s="4"/>
      <c r="E256" s="4"/>
      <c r="F256" s="4"/>
      <c r="G256" s="4"/>
      <c r="H256" s="4"/>
    </row>
    <row r="257">
      <c r="A257" s="6"/>
      <c r="B257" s="4"/>
      <c r="C257" s="4"/>
      <c r="D257" s="4"/>
      <c r="E257" s="4"/>
      <c r="F257" s="4"/>
      <c r="G257" s="4"/>
      <c r="H257" s="4"/>
    </row>
    <row r="258">
      <c r="A258" s="6"/>
      <c r="B258" s="4"/>
      <c r="C258" s="4"/>
      <c r="D258" s="4"/>
      <c r="E258" s="4"/>
      <c r="F258" s="4"/>
      <c r="G258" s="4"/>
      <c r="H258" s="4"/>
    </row>
    <row r="259">
      <c r="A259" s="6"/>
      <c r="B259" s="4"/>
      <c r="C259" s="4"/>
      <c r="D259" s="4"/>
      <c r="E259" s="4"/>
      <c r="F259" s="4"/>
      <c r="G259" s="4"/>
      <c r="H259" s="4"/>
    </row>
    <row r="260">
      <c r="A260" s="6"/>
      <c r="B260" s="4"/>
      <c r="C260" s="4"/>
      <c r="D260" s="4"/>
      <c r="E260" s="4"/>
      <c r="F260" s="4"/>
      <c r="G260" s="4"/>
      <c r="H260" s="4"/>
    </row>
    <row r="261">
      <c r="A261" s="6"/>
      <c r="B261" s="4"/>
      <c r="C261" s="4"/>
      <c r="D261" s="4"/>
      <c r="E261" s="4"/>
      <c r="F261" s="4"/>
      <c r="G261" s="4"/>
      <c r="H261" s="4"/>
    </row>
    <row r="262">
      <c r="A262" s="6"/>
      <c r="B262" s="4"/>
      <c r="C262" s="4"/>
      <c r="D262" s="4"/>
      <c r="E262" s="4"/>
      <c r="F262" s="4"/>
      <c r="G262" s="4"/>
      <c r="H262" s="4"/>
    </row>
    <row r="263">
      <c r="A263" s="6"/>
      <c r="B263" s="4"/>
      <c r="C263" s="4"/>
      <c r="D263" s="4"/>
      <c r="E263" s="4"/>
      <c r="F263" s="4"/>
      <c r="G263" s="4"/>
      <c r="H263" s="4"/>
    </row>
    <row r="264">
      <c r="A264" s="6"/>
      <c r="B264" s="4"/>
      <c r="C264" s="4"/>
      <c r="D264" s="4"/>
      <c r="E264" s="4"/>
      <c r="F264" s="4"/>
      <c r="G264" s="4"/>
      <c r="H264" s="4"/>
    </row>
    <row r="265">
      <c r="A265" s="6"/>
      <c r="B265" s="4"/>
      <c r="C265" s="4"/>
      <c r="D265" s="4"/>
      <c r="E265" s="4"/>
      <c r="F265" s="4"/>
      <c r="G265" s="4"/>
      <c r="H265" s="4"/>
    </row>
    <row r="266">
      <c r="A266" s="6"/>
      <c r="B266" s="4"/>
      <c r="C266" s="4"/>
      <c r="D266" s="4"/>
      <c r="E266" s="4"/>
      <c r="F266" s="4"/>
      <c r="G266" s="4"/>
      <c r="H266" s="4"/>
    </row>
    <row r="267">
      <c r="A267" s="6"/>
      <c r="B267" s="4"/>
      <c r="C267" s="4"/>
      <c r="D267" s="4"/>
      <c r="E267" s="4"/>
      <c r="F267" s="4"/>
      <c r="G267" s="4"/>
      <c r="H267" s="4"/>
    </row>
    <row r="268">
      <c r="A268" s="6"/>
      <c r="B268" s="4"/>
      <c r="C268" s="4"/>
      <c r="D268" s="4"/>
      <c r="E268" s="4"/>
      <c r="F268" s="4"/>
      <c r="G268" s="4"/>
      <c r="H268" s="4"/>
    </row>
    <row r="269">
      <c r="A269" s="6"/>
      <c r="B269" s="4"/>
      <c r="C269" s="4"/>
      <c r="D269" s="4"/>
      <c r="E269" s="4"/>
      <c r="F269" s="4"/>
      <c r="G269" s="4"/>
      <c r="H269" s="4"/>
    </row>
    <row r="270">
      <c r="A270" s="6"/>
      <c r="B270" s="4"/>
      <c r="C270" s="4"/>
      <c r="D270" s="4"/>
      <c r="E270" s="4"/>
      <c r="F270" s="4"/>
      <c r="G270" s="4"/>
      <c r="H270" s="4"/>
    </row>
    <row r="271">
      <c r="A271" s="6"/>
      <c r="B271" s="4"/>
      <c r="C271" s="4"/>
      <c r="D271" s="4"/>
      <c r="E271" s="4"/>
      <c r="F271" s="4"/>
      <c r="G271" s="4"/>
      <c r="H271" s="4"/>
    </row>
    <row r="272">
      <c r="A272" s="6"/>
      <c r="B272" s="4"/>
      <c r="C272" s="4"/>
      <c r="D272" s="4"/>
      <c r="E272" s="4"/>
      <c r="F272" s="4"/>
      <c r="G272" s="4"/>
      <c r="H272" s="4"/>
    </row>
    <row r="273">
      <c r="A273" s="6"/>
      <c r="B273" s="4"/>
      <c r="C273" s="4"/>
      <c r="D273" s="4"/>
      <c r="E273" s="4"/>
      <c r="F273" s="4"/>
      <c r="G273" s="4"/>
      <c r="H273" s="4"/>
    </row>
    <row r="274">
      <c r="A274" s="6"/>
      <c r="B274" s="4"/>
      <c r="C274" s="4"/>
      <c r="D274" s="4"/>
      <c r="E274" s="4"/>
      <c r="F274" s="4"/>
      <c r="G274" s="4"/>
      <c r="H274" s="4"/>
    </row>
    <row r="275">
      <c r="A275" s="6"/>
      <c r="B275" s="4"/>
      <c r="C275" s="4"/>
      <c r="D275" s="4"/>
      <c r="E275" s="4"/>
      <c r="F275" s="4"/>
      <c r="G275" s="4"/>
      <c r="H275" s="4"/>
    </row>
    <row r="276">
      <c r="A276" s="6"/>
      <c r="B276" s="4"/>
      <c r="C276" s="4"/>
      <c r="D276" s="4"/>
      <c r="E276" s="4"/>
      <c r="F276" s="4"/>
      <c r="G276" s="4"/>
      <c r="H276" s="4"/>
    </row>
    <row r="277">
      <c r="A277" s="6"/>
      <c r="B277" s="4"/>
      <c r="C277" s="4"/>
      <c r="D277" s="4"/>
      <c r="E277" s="4"/>
      <c r="F277" s="4"/>
      <c r="G277" s="4"/>
      <c r="H277" s="4"/>
    </row>
    <row r="278">
      <c r="A278" s="6"/>
      <c r="B278" s="4"/>
      <c r="C278" s="4"/>
      <c r="D278" s="4"/>
      <c r="E278" s="4"/>
      <c r="F278" s="4"/>
      <c r="G278" s="4"/>
      <c r="H278" s="4"/>
    </row>
    <row r="279">
      <c r="A279" s="6"/>
      <c r="B279" s="4"/>
      <c r="C279" s="4"/>
      <c r="D279" s="4"/>
      <c r="E279" s="4"/>
      <c r="F279" s="4"/>
      <c r="G279" s="4"/>
      <c r="H279" s="4"/>
    </row>
    <row r="280">
      <c r="A280" s="6"/>
      <c r="B280" s="4"/>
      <c r="C280" s="4"/>
      <c r="D280" s="4"/>
      <c r="E280" s="4"/>
      <c r="F280" s="4"/>
      <c r="G280" s="4"/>
      <c r="H280" s="4"/>
    </row>
    <row r="281">
      <c r="A281" s="6"/>
      <c r="B281" s="4"/>
      <c r="C281" s="4"/>
      <c r="D281" s="4"/>
      <c r="E281" s="4"/>
      <c r="F281" s="4"/>
      <c r="G281" s="4"/>
      <c r="H281" s="4"/>
    </row>
    <row r="282">
      <c r="A282" s="6"/>
      <c r="B282" s="4"/>
      <c r="C282" s="4"/>
      <c r="D282" s="4"/>
      <c r="E282" s="4"/>
      <c r="F282" s="4"/>
      <c r="G282" s="4"/>
      <c r="H282" s="4"/>
    </row>
    <row r="283">
      <c r="A283" s="6"/>
      <c r="B283" s="4"/>
      <c r="C283" s="4"/>
      <c r="D283" s="4"/>
      <c r="E283" s="4"/>
      <c r="F283" s="4"/>
      <c r="G283" s="4"/>
      <c r="H283" s="4"/>
    </row>
    <row r="284">
      <c r="A284" s="6"/>
      <c r="B284" s="4"/>
      <c r="C284" s="4"/>
      <c r="D284" s="4"/>
      <c r="E284" s="4"/>
      <c r="F284" s="4"/>
      <c r="G284" s="4"/>
      <c r="H284" s="4"/>
    </row>
    <row r="285">
      <c r="A285" s="6"/>
      <c r="B285" s="4"/>
      <c r="C285" s="4"/>
      <c r="D285" s="4"/>
      <c r="E285" s="4"/>
      <c r="F285" s="4"/>
      <c r="G285" s="4"/>
      <c r="H285" s="4"/>
    </row>
    <row r="286">
      <c r="A286" s="6"/>
      <c r="B286" s="4"/>
      <c r="C286" s="4"/>
      <c r="D286" s="4"/>
      <c r="E286" s="4"/>
      <c r="F286" s="4"/>
      <c r="G286" s="4"/>
      <c r="H286" s="4"/>
    </row>
    <row r="287">
      <c r="A287" s="6"/>
      <c r="B287" s="4"/>
      <c r="C287" s="4"/>
      <c r="D287" s="4"/>
      <c r="E287" s="4"/>
      <c r="F287" s="4"/>
      <c r="G287" s="4"/>
      <c r="H287" s="4"/>
    </row>
    <row r="288">
      <c r="A288" s="6"/>
      <c r="B288" s="4"/>
      <c r="C288" s="4"/>
      <c r="D288" s="4"/>
      <c r="E288" s="4"/>
      <c r="F288" s="4"/>
      <c r="G288" s="4"/>
      <c r="H288" s="4"/>
    </row>
    <row r="289">
      <c r="A289" s="6"/>
      <c r="B289" s="4"/>
      <c r="C289" s="4"/>
      <c r="D289" s="4"/>
      <c r="E289" s="4"/>
      <c r="F289" s="4"/>
      <c r="G289" s="4"/>
      <c r="H289" s="4"/>
    </row>
    <row r="290">
      <c r="A290" s="6"/>
      <c r="B290" s="4"/>
      <c r="C290" s="4"/>
      <c r="D290" s="4"/>
      <c r="E290" s="4"/>
      <c r="F290" s="4"/>
      <c r="G290" s="4"/>
      <c r="H290" s="4"/>
    </row>
    <row r="291">
      <c r="A291" s="6"/>
      <c r="B291" s="4"/>
      <c r="C291" s="4"/>
      <c r="D291" s="4"/>
      <c r="E291" s="4"/>
      <c r="F291" s="4"/>
      <c r="G291" s="4"/>
      <c r="H291" s="4"/>
    </row>
    <row r="292">
      <c r="A292" s="6"/>
      <c r="B292" s="4"/>
      <c r="C292" s="4"/>
      <c r="D292" s="4"/>
      <c r="E292" s="4"/>
      <c r="F292" s="4"/>
      <c r="G292" s="4"/>
      <c r="H292" s="4"/>
    </row>
    <row r="293">
      <c r="A293" s="6"/>
      <c r="B293" s="4"/>
      <c r="C293" s="4"/>
      <c r="D293" s="4"/>
      <c r="E293" s="4"/>
      <c r="F293" s="4"/>
      <c r="G293" s="4"/>
      <c r="H293" s="4"/>
    </row>
    <row r="294">
      <c r="A294" s="6"/>
      <c r="B294" s="4"/>
      <c r="C294" s="4"/>
      <c r="D294" s="4"/>
      <c r="E294" s="4"/>
      <c r="F294" s="4"/>
      <c r="G294" s="4"/>
      <c r="H294" s="4"/>
    </row>
    <row r="295">
      <c r="A295" s="6"/>
      <c r="B295" s="4"/>
      <c r="C295" s="4"/>
      <c r="D295" s="4"/>
      <c r="E295" s="4"/>
      <c r="F295" s="4"/>
      <c r="G295" s="4"/>
      <c r="H295" s="4"/>
    </row>
    <row r="296">
      <c r="A296" s="6"/>
      <c r="B296" s="4"/>
      <c r="C296" s="4"/>
      <c r="D296" s="4"/>
      <c r="E296" s="4"/>
      <c r="F296" s="4"/>
      <c r="G296" s="4"/>
      <c r="H296" s="4"/>
    </row>
    <row r="297">
      <c r="A297" s="6"/>
      <c r="B297" s="4"/>
      <c r="C297" s="4"/>
      <c r="D297" s="4"/>
      <c r="E297" s="4"/>
      <c r="F297" s="4"/>
      <c r="G297" s="4"/>
      <c r="H297" s="4"/>
    </row>
    <row r="298">
      <c r="A298" s="6"/>
      <c r="B298" s="4"/>
      <c r="C298" s="4"/>
      <c r="D298" s="4"/>
      <c r="E298" s="4"/>
      <c r="F298" s="4"/>
      <c r="G298" s="4"/>
      <c r="H298" s="4"/>
    </row>
    <row r="299">
      <c r="A299" s="6"/>
      <c r="B299" s="4"/>
      <c r="C299" s="4"/>
      <c r="D299" s="4"/>
      <c r="E299" s="4"/>
      <c r="F299" s="4"/>
      <c r="G299" s="4"/>
      <c r="H299" s="4"/>
    </row>
    <row r="300">
      <c r="A300" s="6"/>
      <c r="B300" s="4"/>
      <c r="C300" s="4"/>
      <c r="D300" s="4"/>
      <c r="E300" s="4"/>
      <c r="F300" s="4"/>
      <c r="G300" s="4"/>
      <c r="H300" s="4"/>
    </row>
    <row r="301">
      <c r="A301" s="6"/>
      <c r="B301" s="4"/>
      <c r="C301" s="4"/>
      <c r="D301" s="4"/>
      <c r="E301" s="4"/>
      <c r="F301" s="4"/>
      <c r="G301" s="4"/>
      <c r="H301" s="4"/>
    </row>
    <row r="302">
      <c r="A302" s="6"/>
      <c r="B302" s="4"/>
      <c r="C302" s="4"/>
      <c r="D302" s="4"/>
      <c r="E302" s="4"/>
      <c r="F302" s="4"/>
      <c r="G302" s="4"/>
      <c r="H302" s="4"/>
    </row>
    <row r="303">
      <c r="A303" s="6"/>
      <c r="B303" s="4"/>
      <c r="C303" s="4"/>
      <c r="D303" s="4"/>
      <c r="E303" s="4"/>
      <c r="F303" s="4"/>
      <c r="G303" s="4"/>
      <c r="H303" s="4"/>
    </row>
    <row r="304">
      <c r="A304" s="6"/>
      <c r="B304" s="4"/>
      <c r="C304" s="4"/>
      <c r="D304" s="4"/>
      <c r="E304" s="4"/>
      <c r="F304" s="4"/>
      <c r="G304" s="4"/>
      <c r="H304" s="4"/>
    </row>
    <row r="305">
      <c r="A305" s="6"/>
      <c r="B305" s="4"/>
      <c r="C305" s="4"/>
      <c r="D305" s="4"/>
      <c r="E305" s="4"/>
      <c r="F305" s="4"/>
      <c r="G305" s="4"/>
      <c r="H305" s="4"/>
    </row>
    <row r="306">
      <c r="A306" s="6"/>
      <c r="B306" s="4"/>
      <c r="C306" s="4"/>
      <c r="D306" s="4"/>
      <c r="E306" s="4"/>
      <c r="F306" s="4"/>
      <c r="G306" s="4"/>
      <c r="H306" s="4"/>
    </row>
    <row r="307">
      <c r="A307" s="6"/>
      <c r="B307" s="4"/>
      <c r="C307" s="4"/>
      <c r="D307" s="4"/>
      <c r="E307" s="4"/>
      <c r="F307" s="4"/>
      <c r="G307" s="4"/>
      <c r="H307" s="4"/>
    </row>
    <row r="308">
      <c r="A308" s="6"/>
      <c r="B308" s="4"/>
      <c r="C308" s="4"/>
      <c r="D308" s="4"/>
      <c r="E308" s="4"/>
      <c r="F308" s="4"/>
      <c r="G308" s="4"/>
      <c r="H308" s="4"/>
    </row>
    <row r="309">
      <c r="A309" s="6"/>
      <c r="B309" s="4"/>
      <c r="C309" s="4"/>
      <c r="D309" s="4"/>
      <c r="E309" s="4"/>
      <c r="F309" s="4"/>
      <c r="G309" s="4"/>
      <c r="H309" s="4"/>
    </row>
    <row r="310">
      <c r="A310" s="6"/>
      <c r="B310" s="4"/>
      <c r="C310" s="4"/>
      <c r="D310" s="4"/>
      <c r="E310" s="4"/>
      <c r="F310" s="4"/>
      <c r="G310" s="4"/>
      <c r="H310" s="4"/>
    </row>
    <row r="311">
      <c r="A311" s="6"/>
      <c r="B311" s="4"/>
      <c r="C311" s="4"/>
      <c r="D311" s="4"/>
      <c r="E311" s="4"/>
      <c r="F311" s="4"/>
      <c r="G311" s="4"/>
      <c r="H311" s="4"/>
    </row>
    <row r="312">
      <c r="A312" s="6"/>
      <c r="B312" s="4"/>
      <c r="C312" s="4"/>
      <c r="D312" s="4"/>
      <c r="E312" s="4"/>
      <c r="F312" s="4"/>
      <c r="G312" s="4"/>
      <c r="H312" s="4"/>
    </row>
    <row r="313">
      <c r="A313" s="6"/>
      <c r="B313" s="4"/>
      <c r="C313" s="4"/>
      <c r="D313" s="4"/>
      <c r="E313" s="4"/>
      <c r="F313" s="4"/>
      <c r="G313" s="4"/>
      <c r="H313" s="4"/>
    </row>
    <row r="314">
      <c r="A314" s="6"/>
      <c r="B314" s="4"/>
      <c r="C314" s="4"/>
      <c r="D314" s="4"/>
      <c r="E314" s="4"/>
      <c r="F314" s="4"/>
      <c r="G314" s="4"/>
      <c r="H314" s="4"/>
    </row>
    <row r="315">
      <c r="A315" s="6"/>
      <c r="B315" s="4"/>
      <c r="C315" s="4"/>
      <c r="D315" s="4"/>
      <c r="E315" s="4"/>
      <c r="F315" s="4"/>
      <c r="G315" s="4"/>
      <c r="H315" s="4"/>
    </row>
    <row r="316">
      <c r="A316" s="6"/>
      <c r="B316" s="4"/>
      <c r="C316" s="4"/>
      <c r="D316" s="4"/>
      <c r="E316" s="4"/>
      <c r="F316" s="4"/>
      <c r="G316" s="4"/>
      <c r="H316" s="4"/>
    </row>
    <row r="317">
      <c r="A317" s="6"/>
      <c r="B317" s="4"/>
      <c r="C317" s="4"/>
      <c r="D317" s="4"/>
      <c r="E317" s="4"/>
      <c r="F317" s="4"/>
      <c r="G317" s="4"/>
      <c r="H317" s="4"/>
    </row>
    <row r="318">
      <c r="A318" s="6"/>
      <c r="B318" s="4"/>
      <c r="C318" s="4"/>
      <c r="D318" s="4"/>
      <c r="E318" s="4"/>
      <c r="F318" s="4"/>
      <c r="G318" s="4"/>
      <c r="H318" s="4"/>
    </row>
    <row r="319">
      <c r="A319" s="6"/>
      <c r="B319" s="4"/>
      <c r="C319" s="4"/>
      <c r="D319" s="4"/>
      <c r="E319" s="4"/>
      <c r="F319" s="4"/>
      <c r="G319" s="4"/>
      <c r="H319" s="4"/>
    </row>
    <row r="320">
      <c r="A320" s="6"/>
      <c r="B320" s="4"/>
      <c r="C320" s="4"/>
      <c r="D320" s="4"/>
      <c r="E320" s="4"/>
      <c r="F320" s="4"/>
      <c r="G320" s="4"/>
      <c r="H320" s="4"/>
    </row>
    <row r="321">
      <c r="A321" s="6"/>
      <c r="B321" s="4"/>
      <c r="C321" s="4"/>
      <c r="D321" s="4"/>
      <c r="E321" s="4"/>
      <c r="F321" s="4"/>
      <c r="G321" s="4"/>
      <c r="H321" s="4"/>
    </row>
    <row r="322">
      <c r="A322" s="6"/>
      <c r="B322" s="4"/>
      <c r="C322" s="4"/>
      <c r="D322" s="4"/>
      <c r="E322" s="4"/>
      <c r="F322" s="4"/>
      <c r="G322" s="4"/>
      <c r="H322" s="4"/>
    </row>
    <row r="323">
      <c r="A323" s="6"/>
      <c r="B323" s="4"/>
      <c r="C323" s="4"/>
      <c r="D323" s="4"/>
      <c r="E323" s="4"/>
      <c r="F323" s="4"/>
      <c r="G323" s="4"/>
      <c r="H323" s="4"/>
    </row>
    <row r="324">
      <c r="A324" s="6"/>
      <c r="B324" s="4"/>
      <c r="C324" s="4"/>
      <c r="D324" s="4"/>
      <c r="E324" s="4"/>
      <c r="F324" s="4"/>
      <c r="G324" s="4"/>
      <c r="H324" s="4"/>
    </row>
    <row r="325">
      <c r="A325" s="6"/>
      <c r="B325" s="4"/>
      <c r="C325" s="4"/>
      <c r="D325" s="4"/>
      <c r="E325" s="4"/>
      <c r="F325" s="4"/>
      <c r="G325" s="4"/>
      <c r="H325" s="4"/>
    </row>
    <row r="326">
      <c r="A326" s="6"/>
      <c r="B326" s="4"/>
      <c r="C326" s="4"/>
      <c r="D326" s="4"/>
      <c r="E326" s="4"/>
      <c r="F326" s="4"/>
      <c r="G326" s="4"/>
      <c r="H326" s="4"/>
    </row>
    <row r="327">
      <c r="A327" s="6"/>
      <c r="B327" s="4"/>
      <c r="C327" s="4"/>
      <c r="D327" s="4"/>
      <c r="E327" s="4"/>
      <c r="F327" s="4"/>
      <c r="G327" s="4"/>
      <c r="H327" s="4"/>
    </row>
    <row r="328">
      <c r="A328" s="6"/>
      <c r="B328" s="4"/>
      <c r="C328" s="4"/>
      <c r="D328" s="4"/>
      <c r="E328" s="4"/>
      <c r="F328" s="4"/>
      <c r="G328" s="4"/>
      <c r="H328" s="4"/>
    </row>
    <row r="329">
      <c r="A329" s="6"/>
      <c r="B329" s="4"/>
      <c r="C329" s="4"/>
      <c r="D329" s="4"/>
      <c r="E329" s="4"/>
      <c r="F329" s="4"/>
      <c r="G329" s="4"/>
      <c r="H329" s="4"/>
    </row>
    <row r="330">
      <c r="A330" s="6"/>
      <c r="B330" s="4"/>
      <c r="C330" s="4"/>
      <c r="D330" s="4"/>
      <c r="E330" s="4"/>
      <c r="F330" s="4"/>
      <c r="G330" s="4"/>
      <c r="H330" s="4"/>
    </row>
    <row r="331">
      <c r="A331" s="6"/>
      <c r="B331" s="4"/>
      <c r="C331" s="4"/>
      <c r="D331" s="4"/>
      <c r="E331" s="4"/>
      <c r="F331" s="4"/>
      <c r="G331" s="4"/>
      <c r="H331" s="4"/>
    </row>
    <row r="332">
      <c r="A332" s="6"/>
      <c r="B332" s="4"/>
      <c r="C332" s="4"/>
      <c r="D332" s="4"/>
      <c r="E332" s="4"/>
      <c r="F332" s="4"/>
      <c r="G332" s="4"/>
      <c r="H332" s="4"/>
    </row>
    <row r="333">
      <c r="A333" s="6"/>
      <c r="B333" s="4"/>
      <c r="C333" s="4"/>
      <c r="D333" s="4"/>
      <c r="E333" s="4"/>
      <c r="F333" s="4"/>
      <c r="G333" s="4"/>
      <c r="H333" s="4"/>
    </row>
    <row r="334">
      <c r="A334" s="6"/>
      <c r="B334" s="4"/>
      <c r="C334" s="4"/>
      <c r="D334" s="4"/>
      <c r="E334" s="4"/>
      <c r="F334" s="4"/>
      <c r="G334" s="4"/>
      <c r="H334" s="4"/>
    </row>
    <row r="335">
      <c r="A335" s="6"/>
      <c r="B335" s="4"/>
      <c r="C335" s="4"/>
      <c r="D335" s="4"/>
      <c r="E335" s="4"/>
      <c r="F335" s="4"/>
      <c r="G335" s="4"/>
      <c r="H335" s="4"/>
    </row>
    <row r="336">
      <c r="A336" s="6"/>
      <c r="B336" s="4"/>
      <c r="C336" s="4"/>
      <c r="D336" s="4"/>
      <c r="E336" s="4"/>
      <c r="F336" s="4"/>
      <c r="G336" s="4"/>
      <c r="H336" s="4"/>
    </row>
    <row r="337">
      <c r="A337" s="6"/>
      <c r="B337" s="4"/>
      <c r="C337" s="4"/>
      <c r="D337" s="4"/>
      <c r="E337" s="4"/>
      <c r="F337" s="4"/>
      <c r="G337" s="4"/>
      <c r="H337" s="4"/>
    </row>
    <row r="338">
      <c r="A338" s="6"/>
      <c r="B338" s="4"/>
      <c r="C338" s="4"/>
      <c r="D338" s="4"/>
      <c r="E338" s="4"/>
      <c r="F338" s="4"/>
      <c r="G338" s="4"/>
      <c r="H338" s="4"/>
    </row>
    <row r="339">
      <c r="A339" s="6"/>
      <c r="B339" s="4"/>
      <c r="C339" s="4"/>
      <c r="D339" s="4"/>
      <c r="E339" s="4"/>
      <c r="F339" s="4"/>
      <c r="G339" s="4"/>
      <c r="H339" s="4"/>
    </row>
    <row r="340">
      <c r="A340" s="6"/>
      <c r="B340" s="4"/>
      <c r="C340" s="4"/>
      <c r="D340" s="4"/>
      <c r="E340" s="4"/>
      <c r="F340" s="4"/>
      <c r="G340" s="4"/>
      <c r="H340" s="4"/>
    </row>
    <row r="341">
      <c r="A341" s="6"/>
      <c r="B341" s="4"/>
      <c r="C341" s="4"/>
      <c r="D341" s="4"/>
      <c r="E341" s="4"/>
      <c r="F341" s="4"/>
      <c r="G341" s="4"/>
      <c r="H341" s="4"/>
    </row>
    <row r="342">
      <c r="A342" s="6"/>
      <c r="B342" s="4"/>
      <c r="C342" s="4"/>
      <c r="D342" s="4"/>
      <c r="E342" s="4"/>
      <c r="F342" s="4"/>
      <c r="G342" s="4"/>
      <c r="H342" s="4"/>
    </row>
    <row r="343">
      <c r="A343" s="6"/>
      <c r="B343" s="4"/>
      <c r="C343" s="4"/>
      <c r="D343" s="4"/>
      <c r="E343" s="4"/>
      <c r="F343" s="4"/>
      <c r="G343" s="4"/>
      <c r="H343" s="4"/>
    </row>
    <row r="344">
      <c r="A344" s="6"/>
      <c r="B344" s="4"/>
      <c r="C344" s="4"/>
      <c r="D344" s="4"/>
      <c r="E344" s="4"/>
      <c r="F344" s="4"/>
      <c r="G344" s="4"/>
      <c r="H344" s="4"/>
    </row>
    <row r="345">
      <c r="A345" s="6"/>
      <c r="B345" s="4"/>
      <c r="C345" s="4"/>
      <c r="D345" s="4"/>
      <c r="E345" s="4"/>
      <c r="F345" s="4"/>
      <c r="G345" s="4"/>
      <c r="H345" s="4"/>
    </row>
    <row r="346">
      <c r="A346" s="6"/>
      <c r="B346" s="4"/>
      <c r="C346" s="4"/>
      <c r="D346" s="4"/>
      <c r="E346" s="4"/>
      <c r="F346" s="4"/>
      <c r="G346" s="4"/>
      <c r="H346" s="4"/>
    </row>
    <row r="347">
      <c r="A347" s="6"/>
      <c r="B347" s="4"/>
      <c r="C347" s="4"/>
      <c r="D347" s="4"/>
      <c r="E347" s="4"/>
      <c r="F347" s="4"/>
      <c r="G347" s="4"/>
      <c r="H347" s="4"/>
    </row>
    <row r="348">
      <c r="A348" s="6"/>
      <c r="B348" s="4"/>
      <c r="C348" s="4"/>
      <c r="D348" s="4"/>
      <c r="E348" s="4"/>
      <c r="F348" s="4"/>
      <c r="G348" s="4"/>
      <c r="H348" s="4"/>
    </row>
    <row r="349">
      <c r="A349" s="6"/>
      <c r="B349" s="4"/>
      <c r="C349" s="4"/>
      <c r="D349" s="4"/>
      <c r="E349" s="4"/>
      <c r="F349" s="4"/>
      <c r="G349" s="4"/>
      <c r="H349" s="4"/>
    </row>
    <row r="350">
      <c r="A350" s="6"/>
      <c r="B350" s="4"/>
      <c r="C350" s="4"/>
      <c r="D350" s="4"/>
      <c r="E350" s="4"/>
      <c r="F350" s="4"/>
      <c r="G350" s="4"/>
      <c r="H350" s="4"/>
    </row>
    <row r="351">
      <c r="A351" s="6"/>
      <c r="B351" s="4"/>
      <c r="C351" s="4"/>
      <c r="D351" s="4"/>
      <c r="E351" s="4"/>
      <c r="F351" s="4"/>
      <c r="G351" s="4"/>
      <c r="H351" s="4"/>
    </row>
    <row r="352">
      <c r="A352" s="6"/>
      <c r="B352" s="4"/>
      <c r="C352" s="4"/>
      <c r="D352" s="4"/>
      <c r="E352" s="4"/>
      <c r="F352" s="4"/>
      <c r="G352" s="4"/>
      <c r="H352" s="4"/>
    </row>
    <row r="353">
      <c r="A353" s="6"/>
      <c r="B353" s="4"/>
      <c r="C353" s="4"/>
      <c r="D353" s="4"/>
      <c r="E353" s="4"/>
      <c r="F353" s="4"/>
      <c r="G353" s="4"/>
      <c r="H353" s="4"/>
    </row>
    <row r="354">
      <c r="A354" s="6"/>
      <c r="B354" s="4"/>
      <c r="C354" s="4"/>
      <c r="D354" s="4"/>
      <c r="E354" s="4"/>
      <c r="F354" s="4"/>
      <c r="G354" s="4"/>
      <c r="H354" s="4"/>
    </row>
    <row r="355">
      <c r="A355" s="6"/>
      <c r="B355" s="4"/>
      <c r="C355" s="4"/>
      <c r="D355" s="4"/>
      <c r="E355" s="4"/>
      <c r="F355" s="4"/>
      <c r="G355" s="4"/>
      <c r="H355" s="4"/>
    </row>
    <row r="356">
      <c r="A356" s="6"/>
      <c r="B356" s="4"/>
      <c r="C356" s="4"/>
      <c r="D356" s="4"/>
      <c r="E356" s="4"/>
      <c r="F356" s="4"/>
      <c r="G356" s="4"/>
      <c r="H356" s="4"/>
    </row>
    <row r="357">
      <c r="A357" s="6"/>
      <c r="B357" s="4"/>
      <c r="C357" s="4"/>
      <c r="D357" s="4"/>
      <c r="E357" s="4"/>
      <c r="F357" s="4"/>
      <c r="G357" s="4"/>
      <c r="H357" s="4"/>
    </row>
    <row r="358">
      <c r="A358" s="6"/>
      <c r="B358" s="4"/>
      <c r="C358" s="4"/>
      <c r="D358" s="4"/>
      <c r="E358" s="4"/>
      <c r="F358" s="4"/>
      <c r="G358" s="4"/>
      <c r="H358" s="4"/>
    </row>
    <row r="359">
      <c r="A359" s="6"/>
      <c r="B359" s="4"/>
      <c r="C359" s="4"/>
      <c r="D359" s="4"/>
      <c r="E359" s="4"/>
      <c r="F359" s="4"/>
      <c r="G359" s="4"/>
      <c r="H359" s="4"/>
    </row>
    <row r="360">
      <c r="A360" s="6"/>
      <c r="B360" s="4"/>
      <c r="C360" s="4"/>
      <c r="D360" s="4"/>
      <c r="E360" s="4"/>
      <c r="F360" s="4"/>
      <c r="G360" s="4"/>
      <c r="H360" s="4"/>
    </row>
    <row r="361">
      <c r="A361" s="6"/>
      <c r="B361" s="4"/>
      <c r="C361" s="4"/>
      <c r="D361" s="4"/>
      <c r="E361" s="4"/>
      <c r="F361" s="4"/>
      <c r="G361" s="4"/>
      <c r="H361" s="4"/>
    </row>
    <row r="362">
      <c r="A362" s="6"/>
      <c r="B362" s="4"/>
      <c r="C362" s="4"/>
      <c r="D362" s="4"/>
      <c r="E362" s="4"/>
      <c r="F362" s="4"/>
      <c r="G362" s="4"/>
      <c r="H362" s="4"/>
    </row>
    <row r="363">
      <c r="A363" s="6"/>
      <c r="B363" s="4"/>
      <c r="C363" s="4"/>
      <c r="D363" s="4"/>
      <c r="E363" s="4"/>
      <c r="F363" s="4"/>
      <c r="G363" s="4"/>
      <c r="H363" s="4"/>
    </row>
    <row r="364">
      <c r="A364" s="6"/>
      <c r="B364" s="4"/>
      <c r="C364" s="4"/>
      <c r="D364" s="4"/>
      <c r="E364" s="4"/>
      <c r="F364" s="4"/>
      <c r="G364" s="4"/>
      <c r="H364" s="4"/>
    </row>
    <row r="365">
      <c r="A365" s="6"/>
      <c r="B365" s="4"/>
      <c r="C365" s="4"/>
      <c r="D365" s="4"/>
      <c r="E365" s="4"/>
      <c r="F365" s="4"/>
      <c r="G365" s="4"/>
      <c r="H365" s="4"/>
    </row>
    <row r="366">
      <c r="A366" s="6"/>
      <c r="B366" s="4"/>
      <c r="C366" s="4"/>
      <c r="D366" s="4"/>
      <c r="E366" s="4"/>
      <c r="F366" s="4"/>
      <c r="G366" s="4"/>
      <c r="H366" s="4"/>
    </row>
    <row r="367">
      <c r="A367" s="6"/>
      <c r="B367" s="4"/>
      <c r="C367" s="4"/>
      <c r="D367" s="4"/>
      <c r="E367" s="4"/>
      <c r="F367" s="4"/>
      <c r="G367" s="4"/>
      <c r="H367" s="4"/>
    </row>
    <row r="368">
      <c r="A368" s="6"/>
      <c r="B368" s="4"/>
      <c r="C368" s="4"/>
      <c r="D368" s="4"/>
      <c r="E368" s="4"/>
      <c r="F368" s="4"/>
      <c r="G368" s="4"/>
      <c r="H368" s="4"/>
    </row>
    <row r="369">
      <c r="A369" s="6"/>
      <c r="B369" s="4"/>
      <c r="C369" s="4"/>
      <c r="D369" s="4"/>
      <c r="E369" s="4"/>
      <c r="F369" s="4"/>
      <c r="G369" s="4"/>
      <c r="H369" s="4"/>
    </row>
    <row r="370">
      <c r="A370" s="6"/>
      <c r="B370" s="4"/>
      <c r="C370" s="4"/>
      <c r="D370" s="4"/>
      <c r="E370" s="4"/>
      <c r="F370" s="4"/>
      <c r="G370" s="4"/>
      <c r="H370" s="4"/>
    </row>
    <row r="371">
      <c r="A371" s="6"/>
      <c r="B371" s="4"/>
      <c r="C371" s="4"/>
      <c r="D371" s="4"/>
      <c r="E371" s="4"/>
      <c r="F371" s="4"/>
      <c r="G371" s="4"/>
      <c r="H371" s="4"/>
    </row>
    <row r="372">
      <c r="A372" s="6"/>
      <c r="B372" s="4"/>
      <c r="C372" s="4"/>
      <c r="D372" s="4"/>
      <c r="E372" s="4"/>
      <c r="F372" s="4"/>
      <c r="G372" s="4"/>
      <c r="H372" s="4"/>
    </row>
    <row r="373">
      <c r="A373" s="6"/>
      <c r="B373" s="4"/>
      <c r="C373" s="4"/>
      <c r="D373" s="4"/>
      <c r="E373" s="4"/>
      <c r="F373" s="4"/>
      <c r="G373" s="4"/>
      <c r="H373" s="4"/>
    </row>
    <row r="374">
      <c r="A374" s="6"/>
      <c r="B374" s="4"/>
      <c r="C374" s="4"/>
      <c r="D374" s="4"/>
      <c r="E374" s="4"/>
      <c r="F374" s="4"/>
      <c r="G374" s="4"/>
      <c r="H374" s="4"/>
    </row>
    <row r="375">
      <c r="A375" s="6"/>
      <c r="B375" s="4"/>
      <c r="C375" s="4"/>
      <c r="D375" s="4"/>
      <c r="E375" s="4"/>
      <c r="F375" s="4"/>
      <c r="G375" s="4"/>
      <c r="H375" s="4"/>
    </row>
    <row r="376">
      <c r="A376" s="6"/>
      <c r="B376" s="4"/>
      <c r="C376" s="4"/>
      <c r="D376" s="4"/>
      <c r="E376" s="4"/>
      <c r="F376" s="4"/>
      <c r="G376" s="4"/>
      <c r="H376" s="4"/>
    </row>
    <row r="377">
      <c r="A377" s="6"/>
      <c r="B377" s="4"/>
      <c r="C377" s="4"/>
      <c r="D377" s="4"/>
      <c r="E377" s="4"/>
      <c r="F377" s="4"/>
      <c r="G377" s="4"/>
      <c r="H377" s="4"/>
    </row>
    <row r="378">
      <c r="A378" s="6"/>
      <c r="B378" s="4"/>
      <c r="C378" s="4"/>
      <c r="D378" s="4"/>
      <c r="E378" s="4"/>
      <c r="F378" s="4"/>
      <c r="G378" s="4"/>
      <c r="H378" s="4"/>
    </row>
    <row r="379">
      <c r="A379" s="6"/>
      <c r="B379" s="4"/>
      <c r="C379" s="4"/>
      <c r="D379" s="4"/>
      <c r="E379" s="4"/>
      <c r="F379" s="4"/>
      <c r="G379" s="4"/>
      <c r="H379" s="4"/>
    </row>
    <row r="380">
      <c r="A380" s="6"/>
      <c r="B380" s="4"/>
      <c r="C380" s="4"/>
      <c r="D380" s="4"/>
      <c r="E380" s="4"/>
      <c r="F380" s="4"/>
      <c r="G380" s="4"/>
      <c r="H380" s="4"/>
    </row>
    <row r="381">
      <c r="A381" s="6"/>
      <c r="B381" s="4"/>
      <c r="C381" s="4"/>
      <c r="D381" s="4"/>
      <c r="E381" s="4"/>
      <c r="F381" s="4"/>
      <c r="G381" s="4"/>
      <c r="H381" s="4"/>
    </row>
    <row r="382">
      <c r="A382" s="6"/>
      <c r="B382" s="4"/>
      <c r="C382" s="4"/>
      <c r="D382" s="4"/>
      <c r="E382" s="4"/>
      <c r="F382" s="4"/>
      <c r="G382" s="4"/>
      <c r="H382" s="4"/>
    </row>
    <row r="383">
      <c r="A383" s="6"/>
      <c r="B383" s="4"/>
      <c r="C383" s="4"/>
      <c r="D383" s="4"/>
      <c r="E383" s="4"/>
      <c r="F383" s="4"/>
      <c r="G383" s="4"/>
      <c r="H383" s="4"/>
    </row>
    <row r="384">
      <c r="A384" s="6"/>
      <c r="B384" s="4"/>
      <c r="C384" s="4"/>
      <c r="D384" s="4"/>
      <c r="E384" s="4"/>
      <c r="F384" s="4"/>
      <c r="G384" s="4"/>
      <c r="H384" s="4"/>
    </row>
    <row r="385">
      <c r="A385" s="6"/>
      <c r="B385" s="4"/>
      <c r="C385" s="4"/>
      <c r="D385" s="4"/>
      <c r="E385" s="4"/>
      <c r="F385" s="4"/>
      <c r="G385" s="4"/>
      <c r="H385" s="4"/>
    </row>
    <row r="386">
      <c r="A386" s="6"/>
      <c r="B386" s="4"/>
      <c r="C386" s="4"/>
      <c r="D386" s="4"/>
      <c r="E386" s="4"/>
      <c r="F386" s="4"/>
      <c r="G386" s="4"/>
      <c r="H386" s="4"/>
    </row>
    <row r="387">
      <c r="A387" s="6"/>
      <c r="B387" s="4"/>
      <c r="C387" s="4"/>
      <c r="D387" s="4"/>
      <c r="E387" s="4"/>
      <c r="F387" s="4"/>
      <c r="G387" s="4"/>
      <c r="H387" s="4"/>
    </row>
    <row r="388">
      <c r="A388" s="6"/>
      <c r="B388" s="4"/>
      <c r="C388" s="4"/>
      <c r="D388" s="4"/>
      <c r="E388" s="4"/>
      <c r="F388" s="4"/>
      <c r="G388" s="4"/>
      <c r="H388" s="4"/>
    </row>
    <row r="389">
      <c r="A389" s="6"/>
      <c r="B389" s="4"/>
      <c r="C389" s="4"/>
      <c r="D389" s="4"/>
      <c r="E389" s="4"/>
      <c r="F389" s="4"/>
      <c r="G389" s="4"/>
      <c r="H389" s="4"/>
    </row>
    <row r="390">
      <c r="A390" s="6"/>
      <c r="B390" s="4"/>
      <c r="C390" s="4"/>
      <c r="D390" s="4"/>
      <c r="E390" s="4"/>
      <c r="F390" s="4"/>
      <c r="G390" s="4"/>
      <c r="H390" s="4"/>
    </row>
    <row r="391">
      <c r="A391" s="6"/>
      <c r="B391" s="4"/>
      <c r="C391" s="4"/>
      <c r="D391" s="4"/>
      <c r="E391" s="4"/>
      <c r="F391" s="4"/>
      <c r="G391" s="4"/>
      <c r="H391" s="4"/>
    </row>
    <row r="392">
      <c r="A392" s="6"/>
      <c r="B392" s="4"/>
      <c r="C392" s="4"/>
      <c r="D392" s="4"/>
      <c r="E392" s="4"/>
      <c r="F392" s="4"/>
      <c r="G392" s="4"/>
      <c r="H392" s="4"/>
    </row>
    <row r="393">
      <c r="A393" s="6"/>
      <c r="B393" s="4"/>
      <c r="C393" s="4"/>
      <c r="D393" s="4"/>
      <c r="E393" s="4"/>
      <c r="F393" s="4"/>
      <c r="G393" s="4"/>
      <c r="H393" s="4"/>
    </row>
    <row r="394">
      <c r="A394" s="6"/>
      <c r="B394" s="4"/>
      <c r="C394" s="4"/>
      <c r="D394" s="4"/>
      <c r="E394" s="4"/>
      <c r="F394" s="4"/>
      <c r="G394" s="4"/>
      <c r="H394" s="4"/>
    </row>
    <row r="395">
      <c r="A395" s="6"/>
      <c r="B395" s="4"/>
      <c r="C395" s="4"/>
      <c r="D395" s="4"/>
      <c r="E395" s="4"/>
      <c r="F395" s="4"/>
      <c r="G395" s="4"/>
      <c r="H395" s="4"/>
    </row>
    <row r="396">
      <c r="A396" s="6"/>
      <c r="B396" s="4"/>
      <c r="C396" s="4"/>
      <c r="D396" s="4"/>
      <c r="E396" s="4"/>
      <c r="F396" s="4"/>
      <c r="G396" s="4"/>
      <c r="H396" s="4"/>
    </row>
    <row r="397">
      <c r="A397" s="6"/>
      <c r="B397" s="4"/>
      <c r="C397" s="4"/>
      <c r="D397" s="4"/>
      <c r="E397" s="4"/>
      <c r="F397" s="4"/>
      <c r="G397" s="4"/>
      <c r="H397" s="4"/>
    </row>
    <row r="398">
      <c r="A398" s="6"/>
      <c r="B398" s="4"/>
      <c r="C398" s="4"/>
      <c r="D398" s="4"/>
      <c r="E398" s="4"/>
      <c r="F398" s="4"/>
      <c r="G398" s="4"/>
      <c r="H398" s="4"/>
    </row>
    <row r="399">
      <c r="A399" s="6"/>
      <c r="B399" s="4"/>
      <c r="C399" s="4"/>
      <c r="D399" s="4"/>
      <c r="E399" s="4"/>
      <c r="F399" s="4"/>
      <c r="G399" s="4"/>
      <c r="H399" s="4"/>
    </row>
    <row r="400">
      <c r="A400" s="6"/>
      <c r="B400" s="4"/>
      <c r="C400" s="4"/>
      <c r="D400" s="4"/>
      <c r="E400" s="4"/>
      <c r="F400" s="4"/>
      <c r="G400" s="4"/>
      <c r="H400" s="4"/>
    </row>
    <row r="401">
      <c r="A401" s="6"/>
      <c r="B401" s="4"/>
      <c r="C401" s="4"/>
      <c r="D401" s="4"/>
      <c r="E401" s="4"/>
      <c r="F401" s="4"/>
      <c r="G401" s="4"/>
      <c r="H401" s="4"/>
    </row>
    <row r="402">
      <c r="A402" s="6"/>
      <c r="B402" s="4"/>
      <c r="C402" s="4"/>
      <c r="D402" s="4"/>
      <c r="E402" s="4"/>
      <c r="F402" s="4"/>
      <c r="G402" s="4"/>
      <c r="H402" s="4"/>
    </row>
    <row r="403">
      <c r="A403" s="6"/>
      <c r="B403" s="4"/>
      <c r="C403" s="4"/>
      <c r="D403" s="4"/>
      <c r="E403" s="4"/>
      <c r="F403" s="4"/>
      <c r="G403" s="4"/>
      <c r="H403" s="4"/>
    </row>
    <row r="404">
      <c r="A404" s="6"/>
      <c r="B404" s="4"/>
      <c r="C404" s="4"/>
      <c r="D404" s="4"/>
      <c r="E404" s="4"/>
      <c r="F404" s="4"/>
      <c r="G404" s="4"/>
      <c r="H404" s="4"/>
    </row>
    <row r="405">
      <c r="A405" s="6"/>
      <c r="B405" s="4"/>
      <c r="C405" s="4"/>
      <c r="D405" s="4"/>
      <c r="E405" s="4"/>
      <c r="F405" s="4"/>
      <c r="G405" s="4"/>
      <c r="H405" s="4"/>
    </row>
    <row r="406">
      <c r="A406" s="6"/>
      <c r="B406" s="4"/>
      <c r="C406" s="4"/>
      <c r="D406" s="4"/>
      <c r="E406" s="4"/>
      <c r="F406" s="4"/>
      <c r="G406" s="4"/>
      <c r="H406" s="4"/>
    </row>
    <row r="407">
      <c r="A407" s="6"/>
      <c r="B407" s="4"/>
      <c r="C407" s="4"/>
      <c r="D407" s="4"/>
      <c r="E407" s="4"/>
      <c r="F407" s="4"/>
      <c r="G407" s="4"/>
      <c r="H407" s="4"/>
    </row>
    <row r="408">
      <c r="A408" s="6"/>
      <c r="B408" s="4"/>
      <c r="C408" s="4"/>
      <c r="D408" s="4"/>
      <c r="E408" s="4"/>
      <c r="F408" s="4"/>
      <c r="G408" s="4"/>
      <c r="H408" s="4"/>
    </row>
    <row r="409">
      <c r="A409" s="6"/>
      <c r="B409" s="4"/>
      <c r="C409" s="4"/>
      <c r="D409" s="4"/>
      <c r="E409" s="4"/>
      <c r="F409" s="4"/>
      <c r="G409" s="4"/>
      <c r="H409" s="4"/>
    </row>
    <row r="410">
      <c r="A410" s="6"/>
      <c r="B410" s="4"/>
      <c r="C410" s="4"/>
      <c r="D410" s="4"/>
      <c r="E410" s="4"/>
      <c r="F410" s="4"/>
      <c r="G410" s="4"/>
      <c r="H410" s="4"/>
    </row>
    <row r="411">
      <c r="A411" s="6"/>
      <c r="B411" s="4"/>
      <c r="C411" s="4"/>
      <c r="D411" s="4"/>
      <c r="E411" s="4"/>
      <c r="F411" s="4"/>
      <c r="G411" s="4"/>
      <c r="H411" s="4"/>
    </row>
    <row r="412">
      <c r="A412" s="6"/>
      <c r="B412" s="4"/>
      <c r="C412" s="4"/>
      <c r="D412" s="4"/>
      <c r="E412" s="4"/>
      <c r="F412" s="4"/>
      <c r="G412" s="4"/>
      <c r="H412" s="4"/>
    </row>
    <row r="413">
      <c r="A413" s="6"/>
      <c r="B413" s="4"/>
      <c r="C413" s="4"/>
      <c r="D413" s="4"/>
      <c r="E413" s="4"/>
      <c r="F413" s="4"/>
      <c r="G413" s="4"/>
      <c r="H413" s="4"/>
    </row>
    <row r="414">
      <c r="A414" s="6"/>
      <c r="B414" s="4"/>
      <c r="C414" s="4"/>
      <c r="D414" s="4"/>
      <c r="E414" s="4"/>
      <c r="F414" s="4"/>
      <c r="G414" s="4"/>
      <c r="H414" s="4"/>
    </row>
    <row r="415">
      <c r="A415" s="6"/>
      <c r="B415" s="4"/>
      <c r="C415" s="4"/>
      <c r="D415" s="4"/>
      <c r="E415" s="4"/>
      <c r="F415" s="4"/>
      <c r="G415" s="4"/>
      <c r="H415" s="4"/>
    </row>
    <row r="416">
      <c r="A416" s="6"/>
      <c r="B416" s="4"/>
      <c r="C416" s="4"/>
      <c r="D416" s="4"/>
      <c r="E416" s="4"/>
      <c r="F416" s="4"/>
      <c r="G416" s="4"/>
      <c r="H416" s="4"/>
    </row>
    <row r="417">
      <c r="A417" s="6"/>
      <c r="B417" s="4"/>
      <c r="C417" s="4"/>
      <c r="D417" s="4"/>
      <c r="E417" s="4"/>
      <c r="F417" s="4"/>
      <c r="G417" s="4"/>
      <c r="H417" s="4"/>
    </row>
    <row r="418">
      <c r="A418" s="6"/>
      <c r="B418" s="4"/>
      <c r="C418" s="4"/>
      <c r="D418" s="4"/>
      <c r="E418" s="4"/>
      <c r="F418" s="4"/>
      <c r="G418" s="4"/>
      <c r="H418" s="4"/>
    </row>
    <row r="419">
      <c r="A419" s="6"/>
      <c r="B419" s="4"/>
      <c r="C419" s="4"/>
      <c r="D419" s="4"/>
      <c r="E419" s="4"/>
      <c r="F419" s="4"/>
      <c r="G419" s="4"/>
      <c r="H419" s="4"/>
    </row>
    <row r="420">
      <c r="A420" s="6"/>
      <c r="B420" s="4"/>
      <c r="C420" s="4"/>
      <c r="D420" s="4"/>
      <c r="E420" s="4"/>
      <c r="F420" s="4"/>
      <c r="G420" s="4"/>
      <c r="H420" s="4"/>
    </row>
    <row r="421">
      <c r="A421" s="6"/>
      <c r="B421" s="4"/>
      <c r="C421" s="4"/>
      <c r="D421" s="4"/>
      <c r="E421" s="4"/>
      <c r="F421" s="4"/>
      <c r="G421" s="4"/>
      <c r="H421" s="4"/>
    </row>
    <row r="422">
      <c r="A422" s="6"/>
      <c r="B422" s="4"/>
      <c r="C422" s="4"/>
      <c r="D422" s="4"/>
      <c r="E422" s="4"/>
      <c r="F422" s="4"/>
      <c r="G422" s="4"/>
      <c r="H422" s="4"/>
    </row>
    <row r="423">
      <c r="A423" s="6"/>
      <c r="B423" s="4"/>
      <c r="C423" s="4"/>
      <c r="D423" s="4"/>
      <c r="E423" s="4"/>
      <c r="F423" s="4"/>
      <c r="G423" s="4"/>
      <c r="H423" s="4"/>
    </row>
    <row r="424">
      <c r="A424" s="6"/>
      <c r="B424" s="4"/>
      <c r="C424" s="4"/>
      <c r="D424" s="4"/>
      <c r="E424" s="4"/>
      <c r="F424" s="4"/>
      <c r="G424" s="4"/>
      <c r="H424" s="4"/>
    </row>
    <row r="425">
      <c r="A425" s="6"/>
      <c r="B425" s="4"/>
      <c r="C425" s="4"/>
      <c r="D425" s="4"/>
      <c r="E425" s="4"/>
      <c r="F425" s="4"/>
      <c r="G425" s="4"/>
      <c r="H425" s="4"/>
    </row>
    <row r="426">
      <c r="A426" s="6"/>
      <c r="B426" s="4"/>
      <c r="C426" s="4"/>
      <c r="D426" s="4"/>
      <c r="E426" s="4"/>
      <c r="F426" s="4"/>
      <c r="G426" s="4"/>
      <c r="H426" s="4"/>
    </row>
    <row r="427">
      <c r="A427" s="6"/>
      <c r="B427" s="4"/>
      <c r="C427" s="4"/>
      <c r="D427" s="4"/>
      <c r="E427" s="4"/>
      <c r="F427" s="4"/>
      <c r="G427" s="4"/>
      <c r="H427" s="4"/>
    </row>
    <row r="428">
      <c r="A428" s="6"/>
      <c r="B428" s="4"/>
      <c r="C428" s="4"/>
      <c r="D428" s="4"/>
      <c r="E428" s="4"/>
      <c r="F428" s="4"/>
      <c r="G428" s="4"/>
      <c r="H428" s="4"/>
    </row>
    <row r="429">
      <c r="A429" s="6"/>
      <c r="B429" s="4"/>
      <c r="C429" s="4"/>
      <c r="D429" s="4"/>
      <c r="E429" s="4"/>
      <c r="F429" s="4"/>
      <c r="G429" s="4"/>
      <c r="H429" s="4"/>
    </row>
    <row r="430">
      <c r="A430" s="6"/>
      <c r="B430" s="4"/>
      <c r="C430" s="4"/>
      <c r="D430" s="4"/>
      <c r="E430" s="4"/>
      <c r="F430" s="4"/>
      <c r="G430" s="4"/>
      <c r="H430" s="4"/>
    </row>
    <row r="431">
      <c r="A431" s="6"/>
      <c r="B431" s="4"/>
      <c r="C431" s="4"/>
      <c r="D431" s="4"/>
      <c r="E431" s="4"/>
      <c r="F431" s="4"/>
      <c r="G431" s="4"/>
      <c r="H431" s="4"/>
    </row>
    <row r="432">
      <c r="A432" s="6"/>
      <c r="B432" s="4"/>
      <c r="C432" s="4"/>
      <c r="D432" s="4"/>
      <c r="E432" s="4"/>
      <c r="F432" s="4"/>
      <c r="G432" s="4"/>
      <c r="H432" s="4"/>
    </row>
    <row r="433">
      <c r="A433" s="6"/>
      <c r="B433" s="4"/>
      <c r="C433" s="4"/>
      <c r="D433" s="4"/>
      <c r="E433" s="4"/>
      <c r="F433" s="4"/>
      <c r="G433" s="4"/>
      <c r="H433" s="4"/>
    </row>
    <row r="434">
      <c r="A434" s="6"/>
      <c r="B434" s="4"/>
      <c r="C434" s="4"/>
      <c r="D434" s="4"/>
      <c r="E434" s="4"/>
      <c r="F434" s="4"/>
      <c r="G434" s="4"/>
      <c r="H434" s="4"/>
    </row>
    <row r="435">
      <c r="A435" s="6"/>
      <c r="B435" s="4"/>
      <c r="C435" s="4"/>
      <c r="D435" s="4"/>
      <c r="E435" s="4"/>
      <c r="F435" s="4"/>
      <c r="G435" s="4"/>
      <c r="H435" s="4"/>
    </row>
    <row r="436">
      <c r="A436" s="6"/>
      <c r="B436" s="4"/>
      <c r="C436" s="4"/>
      <c r="D436" s="4"/>
      <c r="E436" s="4"/>
      <c r="F436" s="4"/>
      <c r="G436" s="4"/>
      <c r="H436" s="4"/>
    </row>
    <row r="437">
      <c r="A437" s="6"/>
      <c r="B437" s="4"/>
      <c r="C437" s="4"/>
      <c r="D437" s="4"/>
      <c r="E437" s="4"/>
      <c r="F437" s="4"/>
      <c r="G437" s="4"/>
      <c r="H437" s="4"/>
    </row>
    <row r="438">
      <c r="A438" s="6"/>
      <c r="B438" s="4"/>
      <c r="C438" s="4"/>
      <c r="D438" s="4"/>
      <c r="E438" s="4"/>
      <c r="F438" s="4"/>
      <c r="G438" s="4"/>
      <c r="H438" s="4"/>
    </row>
    <row r="439">
      <c r="A439" s="6"/>
      <c r="B439" s="4"/>
      <c r="C439" s="4"/>
      <c r="D439" s="4"/>
      <c r="E439" s="4"/>
      <c r="F439" s="4"/>
      <c r="G439" s="4"/>
      <c r="H439" s="4"/>
    </row>
    <row r="440">
      <c r="A440" s="6"/>
      <c r="B440" s="4"/>
      <c r="C440" s="4"/>
      <c r="D440" s="4"/>
      <c r="E440" s="4"/>
      <c r="F440" s="4"/>
      <c r="G440" s="4"/>
      <c r="H440" s="4"/>
    </row>
    <row r="441">
      <c r="A441" s="6"/>
      <c r="B441" s="4"/>
      <c r="C441" s="4"/>
      <c r="D441" s="4"/>
      <c r="E441" s="4"/>
      <c r="F441" s="4"/>
      <c r="G441" s="4"/>
      <c r="H441" s="4"/>
    </row>
    <row r="442">
      <c r="A442" s="6"/>
      <c r="B442" s="4"/>
      <c r="C442" s="4"/>
      <c r="D442" s="4"/>
      <c r="E442" s="4"/>
      <c r="F442" s="4"/>
      <c r="G442" s="4"/>
      <c r="H442" s="4"/>
    </row>
    <row r="443">
      <c r="A443" s="6"/>
      <c r="B443" s="4"/>
      <c r="C443" s="4"/>
      <c r="D443" s="4"/>
      <c r="E443" s="4"/>
      <c r="F443" s="4"/>
      <c r="G443" s="4"/>
      <c r="H443" s="4"/>
    </row>
    <row r="444">
      <c r="A444" s="6"/>
      <c r="B444" s="4"/>
      <c r="C444" s="4"/>
      <c r="D444" s="4"/>
      <c r="E444" s="4"/>
      <c r="F444" s="4"/>
      <c r="G444" s="4"/>
      <c r="H444" s="4"/>
    </row>
    <row r="445">
      <c r="A445" s="6"/>
      <c r="B445" s="4"/>
      <c r="C445" s="4"/>
      <c r="D445" s="4"/>
      <c r="E445" s="4"/>
      <c r="F445" s="4"/>
      <c r="G445" s="4"/>
      <c r="H445" s="4"/>
    </row>
    <row r="446">
      <c r="A446" s="6"/>
      <c r="B446" s="4"/>
      <c r="C446" s="4"/>
      <c r="D446" s="4"/>
      <c r="E446" s="4"/>
      <c r="F446" s="4"/>
      <c r="G446" s="4"/>
      <c r="H446" s="4"/>
    </row>
    <row r="447">
      <c r="A447" s="6"/>
      <c r="B447" s="4"/>
      <c r="C447" s="4"/>
      <c r="D447" s="4"/>
      <c r="E447" s="4"/>
      <c r="F447" s="4"/>
      <c r="G447" s="4"/>
      <c r="H447" s="4"/>
    </row>
    <row r="448">
      <c r="A448" s="6"/>
      <c r="B448" s="4"/>
      <c r="C448" s="4"/>
      <c r="D448" s="4"/>
      <c r="E448" s="4"/>
      <c r="F448" s="4"/>
      <c r="G448" s="4"/>
      <c r="H448" s="4"/>
    </row>
    <row r="449">
      <c r="A449" s="6"/>
      <c r="B449" s="4"/>
      <c r="C449" s="4"/>
      <c r="D449" s="4"/>
      <c r="E449" s="4"/>
      <c r="F449" s="4"/>
      <c r="G449" s="4"/>
      <c r="H449" s="4"/>
    </row>
    <row r="450">
      <c r="A450" s="6"/>
      <c r="B450" s="4"/>
      <c r="C450" s="4"/>
      <c r="D450" s="4"/>
      <c r="E450" s="4"/>
      <c r="F450" s="4"/>
      <c r="G450" s="4"/>
      <c r="H450" s="4"/>
    </row>
    <row r="451">
      <c r="A451" s="6"/>
      <c r="B451" s="4"/>
      <c r="C451" s="4"/>
      <c r="D451" s="4"/>
      <c r="E451" s="4"/>
      <c r="F451" s="4"/>
      <c r="G451" s="4"/>
      <c r="H451" s="4"/>
    </row>
    <row r="452">
      <c r="A452" s="6"/>
      <c r="B452" s="4"/>
      <c r="C452" s="4"/>
      <c r="D452" s="4"/>
      <c r="E452" s="4"/>
      <c r="F452" s="4"/>
      <c r="G452" s="4"/>
      <c r="H452" s="4"/>
    </row>
    <row r="453">
      <c r="A453" s="6"/>
      <c r="B453" s="4"/>
      <c r="C453" s="4"/>
      <c r="D453" s="4"/>
      <c r="E453" s="4"/>
      <c r="F453" s="4"/>
      <c r="G453" s="4"/>
      <c r="H453" s="4"/>
    </row>
    <row r="454">
      <c r="A454" s="6"/>
      <c r="B454" s="4"/>
      <c r="C454" s="4"/>
      <c r="D454" s="4"/>
      <c r="E454" s="4"/>
      <c r="F454" s="4"/>
      <c r="G454" s="4"/>
      <c r="H454" s="4"/>
    </row>
    <row r="455">
      <c r="A455" s="6"/>
      <c r="B455" s="4"/>
      <c r="C455" s="4"/>
      <c r="D455" s="4"/>
      <c r="E455" s="4"/>
      <c r="F455" s="4"/>
      <c r="G455" s="4"/>
      <c r="H455" s="4"/>
    </row>
    <row r="456">
      <c r="A456" s="6"/>
      <c r="B456" s="4"/>
      <c r="C456" s="4"/>
      <c r="D456" s="4"/>
      <c r="E456" s="4"/>
      <c r="F456" s="4"/>
      <c r="G456" s="4"/>
      <c r="H456" s="4"/>
    </row>
    <row r="457">
      <c r="A457" s="6"/>
      <c r="B457" s="4"/>
      <c r="C457" s="4"/>
      <c r="D457" s="4"/>
      <c r="E457" s="4"/>
      <c r="F457" s="4"/>
      <c r="G457" s="4"/>
      <c r="H457" s="4"/>
    </row>
    <row r="458">
      <c r="A458" s="6"/>
      <c r="B458" s="4"/>
      <c r="C458" s="4"/>
      <c r="D458" s="4"/>
      <c r="E458" s="4"/>
      <c r="F458" s="4"/>
      <c r="G458" s="4"/>
      <c r="H458" s="4"/>
    </row>
    <row r="459">
      <c r="A459" s="6"/>
      <c r="B459" s="4"/>
      <c r="C459" s="4"/>
      <c r="D459" s="4"/>
      <c r="E459" s="4"/>
      <c r="F459" s="4"/>
      <c r="G459" s="4"/>
      <c r="H459" s="4"/>
    </row>
    <row r="460">
      <c r="A460" s="6"/>
      <c r="B460" s="4"/>
      <c r="C460" s="4"/>
      <c r="D460" s="4"/>
      <c r="E460" s="4"/>
      <c r="F460" s="4"/>
      <c r="G460" s="4"/>
      <c r="H460" s="4"/>
    </row>
    <row r="461">
      <c r="A461" s="6"/>
      <c r="B461" s="4"/>
      <c r="C461" s="4"/>
      <c r="D461" s="4"/>
      <c r="E461" s="4"/>
      <c r="F461" s="4"/>
      <c r="G461" s="4"/>
      <c r="H461" s="4"/>
    </row>
    <row r="462">
      <c r="A462" s="6"/>
      <c r="B462" s="4"/>
      <c r="C462" s="4"/>
      <c r="D462" s="4"/>
      <c r="E462" s="4"/>
      <c r="F462" s="4"/>
      <c r="G462" s="4"/>
      <c r="H462" s="4"/>
    </row>
    <row r="463">
      <c r="A463" s="6"/>
      <c r="B463" s="4"/>
      <c r="C463" s="4"/>
      <c r="D463" s="4"/>
      <c r="E463" s="4"/>
      <c r="F463" s="4"/>
      <c r="G463" s="4"/>
      <c r="H463" s="4"/>
    </row>
    <row r="464">
      <c r="A464" s="6"/>
      <c r="B464" s="4"/>
      <c r="C464" s="4"/>
      <c r="D464" s="4"/>
      <c r="E464" s="4"/>
      <c r="F464" s="4"/>
      <c r="G464" s="4"/>
      <c r="H464" s="4"/>
    </row>
    <row r="465">
      <c r="A465" s="6"/>
      <c r="B465" s="4"/>
      <c r="C465" s="4"/>
      <c r="D465" s="4"/>
      <c r="E465" s="4"/>
      <c r="F465" s="4"/>
      <c r="G465" s="4"/>
      <c r="H465" s="4"/>
    </row>
    <row r="466">
      <c r="A466" s="6"/>
      <c r="B466" s="4"/>
      <c r="C466" s="4"/>
      <c r="D466" s="4"/>
      <c r="E466" s="4"/>
      <c r="F466" s="4"/>
      <c r="G466" s="4"/>
      <c r="H466" s="4"/>
    </row>
    <row r="467">
      <c r="A467" s="6"/>
      <c r="B467" s="4"/>
      <c r="C467" s="4"/>
      <c r="D467" s="4"/>
      <c r="E467" s="4"/>
      <c r="F467" s="4"/>
      <c r="G467" s="4"/>
      <c r="H467" s="4"/>
    </row>
    <row r="468">
      <c r="A468" s="6"/>
      <c r="B468" s="4"/>
      <c r="C468" s="4"/>
      <c r="D468" s="4"/>
      <c r="E468" s="4"/>
      <c r="F468" s="4"/>
      <c r="G468" s="4"/>
      <c r="H468" s="4"/>
    </row>
    <row r="469">
      <c r="A469" s="6"/>
      <c r="B469" s="4"/>
      <c r="C469" s="4"/>
      <c r="D469" s="4"/>
      <c r="E469" s="4"/>
      <c r="F469" s="4"/>
      <c r="G469" s="4"/>
      <c r="H469" s="4"/>
    </row>
    <row r="470">
      <c r="A470" s="6"/>
      <c r="B470" s="4"/>
      <c r="C470" s="4"/>
      <c r="D470" s="4"/>
      <c r="E470" s="4"/>
      <c r="F470" s="4"/>
      <c r="G470" s="4"/>
      <c r="H470" s="4"/>
    </row>
    <row r="471">
      <c r="A471" s="6"/>
      <c r="B471" s="4"/>
      <c r="C471" s="4"/>
      <c r="D471" s="4"/>
      <c r="E471" s="4"/>
      <c r="F471" s="4"/>
      <c r="G471" s="4"/>
      <c r="H471" s="4"/>
    </row>
    <row r="472">
      <c r="A472" s="6"/>
      <c r="B472" s="4"/>
      <c r="C472" s="4"/>
      <c r="D472" s="4"/>
      <c r="E472" s="4"/>
      <c r="F472" s="4"/>
      <c r="G472" s="4"/>
      <c r="H472" s="4"/>
    </row>
    <row r="473">
      <c r="A473" s="6"/>
      <c r="B473" s="4"/>
      <c r="C473" s="4"/>
      <c r="D473" s="4"/>
      <c r="E473" s="4"/>
      <c r="F473" s="4"/>
      <c r="G473" s="4"/>
      <c r="H473" s="4"/>
    </row>
    <row r="474">
      <c r="A474" s="6"/>
      <c r="B474" s="4"/>
      <c r="C474" s="4"/>
      <c r="D474" s="4"/>
      <c r="E474" s="4"/>
      <c r="F474" s="4"/>
      <c r="G474" s="4"/>
      <c r="H474" s="4"/>
    </row>
    <row r="475">
      <c r="A475" s="6"/>
      <c r="B475" s="4"/>
      <c r="C475" s="4"/>
      <c r="D475" s="4"/>
      <c r="E475" s="4"/>
      <c r="F475" s="4"/>
      <c r="G475" s="4"/>
      <c r="H475" s="4"/>
    </row>
    <row r="476">
      <c r="A476" s="6"/>
      <c r="B476" s="4"/>
      <c r="C476" s="4"/>
      <c r="D476" s="4"/>
      <c r="E476" s="4"/>
      <c r="F476" s="4"/>
      <c r="G476" s="4"/>
      <c r="H476" s="4"/>
    </row>
    <row r="477">
      <c r="A477" s="6"/>
      <c r="B477" s="4"/>
      <c r="C477" s="4"/>
      <c r="D477" s="4"/>
      <c r="E477" s="4"/>
      <c r="F477" s="4"/>
      <c r="G477" s="4"/>
      <c r="H477" s="4"/>
    </row>
    <row r="478">
      <c r="A478" s="6"/>
      <c r="B478" s="4"/>
      <c r="C478" s="4"/>
      <c r="D478" s="4"/>
      <c r="E478" s="4"/>
      <c r="F478" s="4"/>
      <c r="G478" s="4"/>
      <c r="H478" s="4"/>
    </row>
    <row r="479">
      <c r="A479" s="6"/>
      <c r="B479" s="4"/>
      <c r="C479" s="4"/>
      <c r="D479" s="4"/>
      <c r="E479" s="4"/>
      <c r="F479" s="4"/>
      <c r="G479" s="4"/>
      <c r="H479" s="4"/>
    </row>
    <row r="480">
      <c r="A480" s="6"/>
      <c r="B480" s="4"/>
      <c r="C480" s="4"/>
      <c r="D480" s="4"/>
      <c r="E480" s="4"/>
      <c r="F480" s="4"/>
      <c r="G480" s="4"/>
      <c r="H480" s="4"/>
    </row>
    <row r="481">
      <c r="A481" s="6"/>
      <c r="B481" s="4"/>
      <c r="C481" s="4"/>
      <c r="D481" s="4"/>
      <c r="E481" s="4"/>
      <c r="F481" s="4"/>
      <c r="G481" s="4"/>
      <c r="H481" s="4"/>
    </row>
    <row r="482">
      <c r="A482" s="6"/>
      <c r="B482" s="4"/>
      <c r="C482" s="4"/>
      <c r="D482" s="4"/>
      <c r="E482" s="4"/>
      <c r="F482" s="4"/>
      <c r="G482" s="4"/>
      <c r="H482" s="4"/>
    </row>
    <row r="483">
      <c r="A483" s="6"/>
      <c r="B483" s="4"/>
      <c r="C483" s="4"/>
      <c r="D483" s="4"/>
      <c r="E483" s="4"/>
      <c r="F483" s="4"/>
      <c r="G483" s="4"/>
      <c r="H483" s="4"/>
    </row>
    <row r="484">
      <c r="A484" s="6"/>
      <c r="B484" s="4"/>
      <c r="C484" s="4"/>
      <c r="D484" s="4"/>
      <c r="E484" s="4"/>
      <c r="F484" s="4"/>
      <c r="G484" s="4"/>
      <c r="H484" s="4"/>
    </row>
    <row r="485">
      <c r="A485" s="6"/>
      <c r="B485" s="4"/>
      <c r="C485" s="4"/>
      <c r="D485" s="4"/>
      <c r="E485" s="4"/>
      <c r="F485" s="4"/>
      <c r="G485" s="4"/>
      <c r="H485" s="4"/>
    </row>
    <row r="486">
      <c r="A486" s="6"/>
      <c r="B486" s="4"/>
      <c r="C486" s="4"/>
      <c r="D486" s="4"/>
      <c r="E486" s="4"/>
      <c r="F486" s="4"/>
      <c r="G486" s="4"/>
      <c r="H486" s="4"/>
    </row>
    <row r="487">
      <c r="A487" s="6"/>
      <c r="B487" s="4"/>
      <c r="C487" s="4"/>
      <c r="D487" s="4"/>
      <c r="E487" s="4"/>
      <c r="F487" s="4"/>
      <c r="G487" s="4"/>
      <c r="H487" s="4"/>
    </row>
    <row r="488">
      <c r="A488" s="6"/>
      <c r="B488" s="4"/>
      <c r="C488" s="4"/>
      <c r="D488" s="4"/>
      <c r="E488" s="4"/>
      <c r="F488" s="4"/>
      <c r="G488" s="4"/>
      <c r="H488" s="4"/>
    </row>
    <row r="489">
      <c r="A489" s="6"/>
      <c r="B489" s="4"/>
      <c r="C489" s="4"/>
      <c r="D489" s="4"/>
      <c r="E489" s="4"/>
      <c r="F489" s="4"/>
      <c r="G489" s="4"/>
      <c r="H489" s="4"/>
    </row>
    <row r="490">
      <c r="A490" s="6"/>
      <c r="B490" s="4"/>
      <c r="C490" s="4"/>
      <c r="D490" s="4"/>
      <c r="E490" s="4"/>
      <c r="F490" s="4"/>
      <c r="G490" s="4"/>
      <c r="H490" s="4"/>
    </row>
    <row r="491">
      <c r="A491" s="6"/>
      <c r="B491" s="4"/>
      <c r="C491" s="4"/>
      <c r="D491" s="4"/>
      <c r="E491" s="4"/>
      <c r="F491" s="4"/>
      <c r="G491" s="4"/>
      <c r="H491" s="4"/>
    </row>
    <row r="492">
      <c r="A492" s="6"/>
      <c r="B492" s="4"/>
      <c r="C492" s="4"/>
      <c r="D492" s="4"/>
      <c r="E492" s="4"/>
      <c r="F492" s="4"/>
      <c r="G492" s="4"/>
      <c r="H492" s="4"/>
    </row>
    <row r="493">
      <c r="A493" s="6"/>
      <c r="B493" s="4"/>
      <c r="C493" s="4"/>
      <c r="D493" s="4"/>
      <c r="E493" s="4"/>
      <c r="F493" s="4"/>
      <c r="G493" s="4"/>
      <c r="H493" s="4"/>
    </row>
    <row r="494">
      <c r="A494" s="6"/>
      <c r="B494" s="4"/>
      <c r="C494" s="4"/>
      <c r="D494" s="4"/>
      <c r="E494" s="4"/>
      <c r="F494" s="4"/>
      <c r="G494" s="4"/>
      <c r="H494" s="4"/>
    </row>
    <row r="495">
      <c r="A495" s="6"/>
      <c r="B495" s="4"/>
      <c r="C495" s="4"/>
      <c r="D495" s="4"/>
      <c r="E495" s="4"/>
      <c r="F495" s="4"/>
      <c r="G495" s="4"/>
      <c r="H495" s="4"/>
    </row>
    <row r="496">
      <c r="A496" s="6"/>
      <c r="B496" s="4"/>
      <c r="C496" s="4"/>
      <c r="D496" s="4"/>
      <c r="E496" s="4"/>
      <c r="F496" s="4"/>
      <c r="G496" s="4"/>
      <c r="H496" s="4"/>
    </row>
    <row r="497">
      <c r="A497" s="6"/>
      <c r="B497" s="4"/>
      <c r="C497" s="4"/>
      <c r="D497" s="4"/>
      <c r="E497" s="4"/>
      <c r="F497" s="4"/>
      <c r="G497" s="4"/>
      <c r="H497" s="4"/>
    </row>
    <row r="498">
      <c r="A498" s="6"/>
      <c r="B498" s="4"/>
      <c r="C498" s="4"/>
      <c r="D498" s="4"/>
      <c r="E498" s="4"/>
      <c r="F498" s="4"/>
      <c r="G498" s="4"/>
      <c r="H498" s="4"/>
    </row>
    <row r="499">
      <c r="A499" s="6"/>
      <c r="B499" s="4"/>
      <c r="C499" s="4"/>
      <c r="D499" s="4"/>
      <c r="E499" s="4"/>
      <c r="F499" s="4"/>
      <c r="G499" s="4"/>
      <c r="H499" s="4"/>
    </row>
    <row r="500">
      <c r="A500" s="6"/>
      <c r="B500" s="4"/>
      <c r="C500" s="4"/>
      <c r="D500" s="4"/>
      <c r="E500" s="4"/>
      <c r="F500" s="4"/>
      <c r="G500" s="4"/>
      <c r="H500" s="4"/>
    </row>
    <row r="501">
      <c r="A501" s="6"/>
      <c r="B501" s="4"/>
      <c r="C501" s="4"/>
      <c r="D501" s="4"/>
      <c r="E501" s="4"/>
      <c r="F501" s="4"/>
      <c r="G501" s="4"/>
      <c r="H501" s="4"/>
    </row>
    <row r="502">
      <c r="A502" s="6"/>
      <c r="B502" s="4"/>
      <c r="C502" s="4"/>
      <c r="D502" s="4"/>
      <c r="E502" s="4"/>
      <c r="F502" s="4"/>
      <c r="G502" s="4"/>
      <c r="H502" s="4"/>
    </row>
    <row r="503">
      <c r="A503" s="6"/>
      <c r="B503" s="4"/>
      <c r="C503" s="4"/>
      <c r="D503" s="4"/>
      <c r="E503" s="4"/>
      <c r="F503" s="4"/>
      <c r="G503" s="4"/>
      <c r="H503" s="4"/>
    </row>
    <row r="504">
      <c r="A504" s="6"/>
      <c r="B504" s="4"/>
      <c r="C504" s="4"/>
      <c r="D504" s="4"/>
      <c r="E504" s="4"/>
      <c r="F504" s="4"/>
      <c r="G504" s="4"/>
      <c r="H504" s="4"/>
    </row>
    <row r="505">
      <c r="A505" s="6"/>
      <c r="B505" s="4"/>
      <c r="C505" s="4"/>
      <c r="D505" s="4"/>
      <c r="E505" s="4"/>
      <c r="F505" s="4"/>
      <c r="G505" s="4"/>
      <c r="H505" s="4"/>
    </row>
    <row r="506">
      <c r="A506" s="6"/>
      <c r="B506" s="4"/>
      <c r="C506" s="4"/>
      <c r="D506" s="4"/>
      <c r="E506" s="4"/>
      <c r="F506" s="4"/>
      <c r="G506" s="4"/>
      <c r="H506" s="4"/>
    </row>
    <row r="507">
      <c r="A507" s="6"/>
      <c r="B507" s="4"/>
      <c r="C507" s="4"/>
      <c r="D507" s="4"/>
      <c r="E507" s="4"/>
      <c r="F507" s="4"/>
      <c r="G507" s="4"/>
      <c r="H507" s="4"/>
    </row>
    <row r="508">
      <c r="A508" s="6"/>
      <c r="B508" s="4"/>
      <c r="C508" s="4"/>
      <c r="D508" s="4"/>
      <c r="E508" s="4"/>
      <c r="F508" s="4"/>
      <c r="G508" s="4"/>
      <c r="H508" s="4"/>
    </row>
    <row r="509">
      <c r="A509" s="6"/>
      <c r="B509" s="4"/>
      <c r="C509" s="4"/>
      <c r="D509" s="4"/>
      <c r="E509" s="4"/>
      <c r="F509" s="4"/>
      <c r="G509" s="4"/>
      <c r="H509" s="4"/>
    </row>
    <row r="510">
      <c r="A510" s="6"/>
      <c r="B510" s="4"/>
      <c r="C510" s="4"/>
      <c r="D510" s="4"/>
      <c r="E510" s="4"/>
      <c r="F510" s="4"/>
      <c r="G510" s="4"/>
      <c r="H510" s="4"/>
    </row>
    <row r="511">
      <c r="A511" s="6"/>
      <c r="B511" s="4"/>
      <c r="C511" s="4"/>
      <c r="D511" s="4"/>
      <c r="E511" s="4"/>
      <c r="F511" s="4"/>
      <c r="G511" s="4"/>
      <c r="H511" s="4"/>
    </row>
    <row r="512">
      <c r="A512" s="6"/>
      <c r="B512" s="4"/>
      <c r="C512" s="4"/>
      <c r="D512" s="4"/>
      <c r="E512" s="4"/>
      <c r="F512" s="4"/>
      <c r="G512" s="4"/>
      <c r="H512" s="4"/>
    </row>
    <row r="513">
      <c r="A513" s="6"/>
      <c r="B513" s="4"/>
      <c r="C513" s="4"/>
      <c r="D513" s="4"/>
      <c r="E513" s="4"/>
      <c r="F513" s="4"/>
      <c r="G513" s="4"/>
      <c r="H513" s="4"/>
    </row>
    <row r="514">
      <c r="A514" s="6"/>
      <c r="B514" s="4"/>
      <c r="C514" s="4"/>
      <c r="D514" s="4"/>
      <c r="E514" s="4"/>
      <c r="F514" s="4"/>
      <c r="G514" s="4"/>
      <c r="H514" s="4"/>
    </row>
    <row r="515">
      <c r="A515" s="6"/>
      <c r="B515" s="4"/>
      <c r="C515" s="4"/>
      <c r="D515" s="4"/>
      <c r="E515" s="4"/>
      <c r="F515" s="4"/>
      <c r="G515" s="4"/>
      <c r="H515" s="4"/>
    </row>
    <row r="516">
      <c r="A516" s="6"/>
      <c r="B516" s="4"/>
      <c r="C516" s="4"/>
      <c r="D516" s="4"/>
      <c r="E516" s="4"/>
      <c r="F516" s="4"/>
      <c r="G516" s="4"/>
      <c r="H516" s="4"/>
    </row>
    <row r="517">
      <c r="A517" s="6"/>
      <c r="B517" s="4"/>
      <c r="C517" s="4"/>
      <c r="D517" s="4"/>
      <c r="E517" s="4"/>
      <c r="F517" s="4"/>
      <c r="G517" s="4"/>
      <c r="H517" s="4"/>
    </row>
    <row r="518">
      <c r="A518" s="6"/>
      <c r="B518" s="4"/>
      <c r="C518" s="4"/>
      <c r="D518" s="4"/>
      <c r="E518" s="4"/>
      <c r="F518" s="4"/>
      <c r="G518" s="4"/>
      <c r="H518" s="4"/>
    </row>
    <row r="519">
      <c r="A519" s="6"/>
      <c r="B519" s="4"/>
      <c r="C519" s="4"/>
      <c r="D519" s="4"/>
      <c r="E519" s="4"/>
      <c r="F519" s="4"/>
      <c r="G519" s="4"/>
      <c r="H519" s="4"/>
    </row>
    <row r="520">
      <c r="A520" s="6"/>
      <c r="B520" s="4"/>
      <c r="C520" s="4"/>
      <c r="D520" s="4"/>
      <c r="E520" s="4"/>
      <c r="F520" s="4"/>
      <c r="G520" s="4"/>
      <c r="H520" s="4"/>
    </row>
    <row r="521">
      <c r="A521" s="6"/>
      <c r="B521" s="4"/>
      <c r="C521" s="4"/>
      <c r="D521" s="4"/>
      <c r="E521" s="4"/>
      <c r="F521" s="4"/>
      <c r="G521" s="4"/>
      <c r="H521" s="4"/>
    </row>
    <row r="522">
      <c r="A522" s="6"/>
      <c r="B522" s="4"/>
      <c r="C522" s="4"/>
      <c r="D522" s="4"/>
      <c r="E522" s="4"/>
      <c r="F522" s="4"/>
      <c r="G522" s="4"/>
      <c r="H522" s="4"/>
    </row>
    <row r="523">
      <c r="A523" s="6"/>
      <c r="B523" s="4"/>
      <c r="C523" s="4"/>
      <c r="D523" s="4"/>
      <c r="E523" s="4"/>
      <c r="F523" s="4"/>
      <c r="G523" s="4"/>
      <c r="H523" s="4"/>
    </row>
    <row r="524">
      <c r="A524" s="6"/>
      <c r="B524" s="4"/>
      <c r="C524" s="4"/>
      <c r="D524" s="4"/>
      <c r="E524" s="4"/>
      <c r="F524" s="4"/>
      <c r="G524" s="4"/>
      <c r="H524" s="4"/>
    </row>
    <row r="525">
      <c r="A525" s="6"/>
      <c r="B525" s="4"/>
      <c r="C525" s="4"/>
      <c r="D525" s="4"/>
      <c r="E525" s="4"/>
      <c r="F525" s="4"/>
      <c r="G525" s="4"/>
      <c r="H525" s="4"/>
    </row>
    <row r="526">
      <c r="A526" s="6"/>
      <c r="B526" s="4"/>
      <c r="C526" s="4"/>
      <c r="D526" s="4"/>
      <c r="E526" s="4"/>
      <c r="F526" s="4"/>
      <c r="G526" s="4"/>
      <c r="H526" s="4"/>
    </row>
    <row r="527">
      <c r="A527" s="6"/>
      <c r="B527" s="4"/>
      <c r="C527" s="4"/>
      <c r="D527" s="4"/>
      <c r="E527" s="4"/>
      <c r="F527" s="4"/>
      <c r="G527" s="4"/>
      <c r="H527" s="4"/>
    </row>
    <row r="528">
      <c r="A528" s="6"/>
      <c r="B528" s="4"/>
      <c r="C528" s="4"/>
      <c r="D528" s="4"/>
      <c r="E528" s="4"/>
      <c r="F528" s="4"/>
      <c r="G528" s="4"/>
      <c r="H528" s="4"/>
    </row>
    <row r="529">
      <c r="A529" s="6"/>
      <c r="B529" s="4"/>
      <c r="C529" s="4"/>
      <c r="D529" s="4"/>
      <c r="E529" s="4"/>
      <c r="F529" s="4"/>
      <c r="G529" s="4"/>
      <c r="H529" s="4"/>
    </row>
    <row r="530">
      <c r="A530" s="6"/>
      <c r="B530" s="4"/>
      <c r="C530" s="4"/>
      <c r="D530" s="4"/>
      <c r="E530" s="4"/>
      <c r="F530" s="4"/>
      <c r="G530" s="4"/>
      <c r="H530" s="4"/>
    </row>
    <row r="531">
      <c r="A531" s="6"/>
      <c r="B531" s="4"/>
      <c r="C531" s="4"/>
      <c r="D531" s="4"/>
      <c r="E531" s="4"/>
      <c r="F531" s="4"/>
      <c r="G531" s="4"/>
      <c r="H531" s="4"/>
    </row>
    <row r="532">
      <c r="A532" s="6"/>
      <c r="B532" s="4"/>
      <c r="C532" s="4"/>
      <c r="D532" s="4"/>
      <c r="E532" s="4"/>
      <c r="F532" s="4"/>
      <c r="G532" s="4"/>
      <c r="H532" s="4"/>
    </row>
    <row r="533">
      <c r="A533" s="6"/>
      <c r="B533" s="4"/>
      <c r="C533" s="4"/>
      <c r="D533" s="4"/>
      <c r="E533" s="4"/>
      <c r="F533" s="4"/>
      <c r="G533" s="4"/>
      <c r="H533" s="4"/>
    </row>
    <row r="534">
      <c r="A534" s="6"/>
      <c r="B534" s="4"/>
      <c r="C534" s="4"/>
      <c r="D534" s="4"/>
      <c r="E534" s="4"/>
      <c r="F534" s="4"/>
      <c r="G534" s="4"/>
      <c r="H534" s="4"/>
    </row>
    <row r="535">
      <c r="A535" s="6"/>
      <c r="B535" s="4"/>
      <c r="C535" s="4"/>
      <c r="D535" s="4"/>
      <c r="E535" s="4"/>
      <c r="F535" s="4"/>
      <c r="G535" s="4"/>
      <c r="H535" s="4"/>
    </row>
    <row r="536">
      <c r="A536" s="6"/>
      <c r="B536" s="4"/>
      <c r="C536" s="4"/>
      <c r="D536" s="4"/>
      <c r="E536" s="4"/>
      <c r="F536" s="4"/>
      <c r="G536" s="4"/>
      <c r="H536" s="4"/>
    </row>
    <row r="537">
      <c r="A537" s="6"/>
      <c r="B537" s="4"/>
      <c r="C537" s="4"/>
      <c r="D537" s="4"/>
      <c r="E537" s="4"/>
      <c r="F537" s="4"/>
      <c r="G537" s="4"/>
      <c r="H537" s="4"/>
    </row>
    <row r="538">
      <c r="A538" s="6"/>
      <c r="B538" s="4"/>
      <c r="C538" s="4"/>
      <c r="D538" s="4"/>
      <c r="E538" s="4"/>
      <c r="F538" s="4"/>
      <c r="G538" s="4"/>
      <c r="H538" s="4"/>
    </row>
    <row r="539">
      <c r="A539" s="6"/>
      <c r="B539" s="4"/>
      <c r="C539" s="4"/>
      <c r="D539" s="4"/>
      <c r="E539" s="4"/>
      <c r="F539" s="4"/>
      <c r="G539" s="4"/>
      <c r="H539" s="4"/>
    </row>
    <row r="540">
      <c r="A540" s="6"/>
      <c r="B540" s="4"/>
      <c r="C540" s="4"/>
      <c r="D540" s="4"/>
      <c r="E540" s="4"/>
      <c r="F540" s="4"/>
      <c r="G540" s="4"/>
      <c r="H540" s="4"/>
    </row>
    <row r="541">
      <c r="A541" s="6"/>
      <c r="B541" s="4"/>
      <c r="C541" s="4"/>
      <c r="D541" s="4"/>
      <c r="E541" s="4"/>
      <c r="F541" s="4"/>
      <c r="G541" s="4"/>
      <c r="H541" s="4"/>
    </row>
    <row r="542">
      <c r="A542" s="6"/>
      <c r="B542" s="4"/>
      <c r="C542" s="4"/>
      <c r="D542" s="4"/>
      <c r="E542" s="4"/>
      <c r="F542" s="4"/>
      <c r="G542" s="4"/>
      <c r="H542" s="4"/>
    </row>
    <row r="543">
      <c r="A543" s="6"/>
      <c r="B543" s="4"/>
      <c r="C543" s="4"/>
      <c r="D543" s="4"/>
      <c r="E543" s="4"/>
      <c r="F543" s="4"/>
      <c r="G543" s="4"/>
      <c r="H543" s="4"/>
    </row>
    <row r="544">
      <c r="A544" s="6"/>
      <c r="B544" s="4"/>
      <c r="C544" s="4"/>
      <c r="D544" s="4"/>
      <c r="E544" s="4"/>
      <c r="F544" s="4"/>
      <c r="G544" s="4"/>
      <c r="H544" s="4"/>
    </row>
    <row r="545">
      <c r="A545" s="6"/>
      <c r="B545" s="4"/>
      <c r="C545" s="4"/>
      <c r="D545" s="4"/>
      <c r="E545" s="4"/>
      <c r="F545" s="4"/>
      <c r="G545" s="4"/>
      <c r="H545" s="4"/>
    </row>
    <row r="546">
      <c r="A546" s="6"/>
      <c r="B546" s="4"/>
      <c r="C546" s="4"/>
      <c r="D546" s="4"/>
      <c r="E546" s="4"/>
      <c r="F546" s="4"/>
      <c r="G546" s="4"/>
      <c r="H546" s="4"/>
    </row>
    <row r="547">
      <c r="A547" s="6"/>
      <c r="B547" s="4"/>
      <c r="C547" s="4"/>
      <c r="D547" s="4"/>
      <c r="E547" s="4"/>
      <c r="F547" s="4"/>
      <c r="G547" s="4"/>
      <c r="H547" s="4"/>
    </row>
    <row r="548">
      <c r="A548" s="6"/>
      <c r="B548" s="4"/>
      <c r="C548" s="4"/>
      <c r="D548" s="4"/>
      <c r="E548" s="4"/>
      <c r="F548" s="4"/>
      <c r="G548" s="4"/>
      <c r="H548" s="4"/>
    </row>
    <row r="549">
      <c r="A549" s="6"/>
      <c r="B549" s="4"/>
      <c r="C549" s="4"/>
      <c r="D549" s="4"/>
      <c r="E549" s="4"/>
      <c r="F549" s="4"/>
      <c r="G549" s="4"/>
      <c r="H549" s="4"/>
    </row>
    <row r="550">
      <c r="A550" s="6"/>
      <c r="B550" s="4"/>
      <c r="C550" s="4"/>
      <c r="D550" s="4"/>
      <c r="E550" s="4"/>
      <c r="F550" s="4"/>
      <c r="G550" s="4"/>
      <c r="H550" s="4"/>
    </row>
    <row r="551">
      <c r="A551" s="6"/>
      <c r="B551" s="4"/>
      <c r="C551" s="4"/>
      <c r="D551" s="4"/>
      <c r="E551" s="4"/>
      <c r="F551" s="4"/>
      <c r="G551" s="4"/>
      <c r="H551" s="4"/>
    </row>
    <row r="552">
      <c r="A552" s="6"/>
      <c r="B552" s="4"/>
      <c r="C552" s="4"/>
      <c r="D552" s="4"/>
      <c r="E552" s="4"/>
      <c r="F552" s="4"/>
      <c r="G552" s="4"/>
      <c r="H552" s="4"/>
    </row>
    <row r="553">
      <c r="A553" s="6"/>
      <c r="B553" s="4"/>
      <c r="C553" s="4"/>
      <c r="D553" s="4"/>
      <c r="E553" s="4"/>
      <c r="F553" s="4"/>
      <c r="G553" s="4"/>
      <c r="H553" s="4"/>
    </row>
    <row r="554">
      <c r="A554" s="6"/>
      <c r="B554" s="4"/>
      <c r="C554" s="4"/>
      <c r="D554" s="4"/>
      <c r="E554" s="4"/>
      <c r="F554" s="4"/>
      <c r="G554" s="4"/>
      <c r="H554" s="4"/>
    </row>
    <row r="555">
      <c r="A555" s="6"/>
      <c r="B555" s="4"/>
      <c r="C555" s="4"/>
      <c r="D555" s="4"/>
      <c r="E555" s="4"/>
      <c r="F555" s="4"/>
      <c r="G555" s="4"/>
      <c r="H555" s="4"/>
    </row>
    <row r="556">
      <c r="A556" s="6"/>
      <c r="B556" s="4"/>
      <c r="C556" s="4"/>
      <c r="D556" s="4"/>
      <c r="E556" s="4"/>
      <c r="F556" s="4"/>
      <c r="G556" s="4"/>
      <c r="H556" s="4"/>
    </row>
    <row r="557">
      <c r="A557" s="6"/>
      <c r="B557" s="4"/>
      <c r="C557" s="4"/>
      <c r="D557" s="4"/>
      <c r="E557" s="4"/>
      <c r="F557" s="4"/>
      <c r="G557" s="4"/>
      <c r="H557" s="4"/>
    </row>
    <row r="558">
      <c r="A558" s="6"/>
      <c r="B558" s="4"/>
      <c r="C558" s="4"/>
      <c r="D558" s="4"/>
      <c r="E558" s="4"/>
      <c r="F558" s="4"/>
      <c r="G558" s="4"/>
      <c r="H558" s="4"/>
    </row>
    <row r="559">
      <c r="A559" s="6"/>
      <c r="B559" s="4"/>
      <c r="C559" s="4"/>
      <c r="D559" s="4"/>
      <c r="E559" s="4"/>
      <c r="F559" s="4"/>
      <c r="G559" s="4"/>
      <c r="H559" s="4"/>
    </row>
    <row r="560">
      <c r="A560" s="6"/>
      <c r="B560" s="4"/>
      <c r="C560" s="4"/>
      <c r="D560" s="4"/>
      <c r="E560" s="4"/>
      <c r="F560" s="4"/>
      <c r="G560" s="4"/>
      <c r="H560" s="4"/>
    </row>
    <row r="561">
      <c r="A561" s="6"/>
      <c r="B561" s="4"/>
      <c r="C561" s="4"/>
      <c r="D561" s="4"/>
      <c r="E561" s="4"/>
      <c r="F561" s="4"/>
      <c r="G561" s="4"/>
      <c r="H561" s="4"/>
    </row>
    <row r="562">
      <c r="A562" s="6"/>
      <c r="B562" s="4"/>
      <c r="C562" s="4"/>
      <c r="D562" s="4"/>
      <c r="E562" s="4"/>
      <c r="F562" s="4"/>
      <c r="G562" s="4"/>
      <c r="H562" s="4"/>
    </row>
    <row r="563">
      <c r="A563" s="6"/>
      <c r="B563" s="4"/>
      <c r="C563" s="4"/>
      <c r="D563" s="4"/>
      <c r="E563" s="4"/>
      <c r="F563" s="4"/>
      <c r="G563" s="4"/>
      <c r="H563" s="4"/>
    </row>
    <row r="564">
      <c r="A564" s="6"/>
      <c r="B564" s="4"/>
      <c r="C564" s="4"/>
      <c r="D564" s="4"/>
      <c r="E564" s="4"/>
      <c r="F564" s="4"/>
      <c r="G564" s="4"/>
      <c r="H564" s="4"/>
    </row>
    <row r="565">
      <c r="A565" s="6"/>
      <c r="B565" s="4"/>
      <c r="C565" s="4"/>
      <c r="D565" s="4"/>
      <c r="E565" s="4"/>
      <c r="F565" s="4"/>
      <c r="G565" s="4"/>
      <c r="H565" s="4"/>
    </row>
    <row r="566">
      <c r="A566" s="6"/>
      <c r="B566" s="4"/>
      <c r="C566" s="4"/>
      <c r="D566" s="4"/>
      <c r="E566" s="4"/>
      <c r="F566" s="4"/>
      <c r="G566" s="4"/>
      <c r="H566" s="4"/>
    </row>
    <row r="567">
      <c r="A567" s="6"/>
      <c r="B567" s="4"/>
      <c r="C567" s="4"/>
      <c r="D567" s="4"/>
      <c r="E567" s="4"/>
      <c r="F567" s="4"/>
      <c r="G567" s="4"/>
      <c r="H567" s="4"/>
    </row>
    <row r="568">
      <c r="A568" s="6"/>
      <c r="B568" s="4"/>
      <c r="C568" s="4"/>
      <c r="D568" s="4"/>
      <c r="E568" s="4"/>
      <c r="F568" s="4"/>
      <c r="G568" s="4"/>
      <c r="H568" s="4"/>
    </row>
    <row r="569">
      <c r="A569" s="6"/>
      <c r="B569" s="4"/>
      <c r="C569" s="4"/>
      <c r="D569" s="4"/>
      <c r="E569" s="4"/>
      <c r="F569" s="4"/>
      <c r="G569" s="4"/>
      <c r="H569" s="4"/>
    </row>
    <row r="570">
      <c r="A570" s="6"/>
      <c r="B570" s="4"/>
      <c r="C570" s="4"/>
      <c r="D570" s="4"/>
      <c r="E570" s="4"/>
      <c r="F570" s="4"/>
      <c r="G570" s="4"/>
      <c r="H570" s="4"/>
    </row>
    <row r="571">
      <c r="A571" s="6"/>
      <c r="B571" s="4"/>
      <c r="C571" s="4"/>
      <c r="D571" s="4"/>
      <c r="E571" s="4"/>
      <c r="F571" s="4"/>
      <c r="G571" s="4"/>
      <c r="H571" s="4"/>
    </row>
    <row r="572">
      <c r="A572" s="6"/>
      <c r="B572" s="4"/>
      <c r="C572" s="4"/>
      <c r="D572" s="4"/>
      <c r="E572" s="4"/>
      <c r="F572" s="4"/>
      <c r="G572" s="4"/>
      <c r="H572" s="4"/>
    </row>
    <row r="573">
      <c r="A573" s="6"/>
      <c r="B573" s="4"/>
      <c r="C573" s="4"/>
      <c r="D573" s="4"/>
      <c r="E573" s="4"/>
      <c r="F573" s="4"/>
      <c r="G573" s="4"/>
      <c r="H573" s="4"/>
    </row>
    <row r="574">
      <c r="A574" s="6"/>
      <c r="B574" s="4"/>
      <c r="C574" s="4"/>
      <c r="D574" s="4"/>
      <c r="E574" s="4"/>
      <c r="F574" s="4"/>
      <c r="G574" s="4"/>
      <c r="H574" s="4"/>
    </row>
    <row r="575">
      <c r="A575" s="6"/>
      <c r="B575" s="4"/>
      <c r="C575" s="4"/>
      <c r="D575" s="4"/>
      <c r="E575" s="4"/>
      <c r="F575" s="4"/>
      <c r="G575" s="4"/>
      <c r="H575" s="4"/>
    </row>
    <row r="576">
      <c r="A576" s="6"/>
      <c r="B576" s="4"/>
      <c r="C576" s="4"/>
      <c r="D576" s="4"/>
      <c r="E576" s="4"/>
      <c r="F576" s="4"/>
      <c r="G576" s="4"/>
      <c r="H576" s="4"/>
    </row>
    <row r="577">
      <c r="A577" s="6"/>
      <c r="B577" s="4"/>
      <c r="C577" s="4"/>
      <c r="D577" s="4"/>
      <c r="E577" s="4"/>
      <c r="F577" s="4"/>
      <c r="G577" s="4"/>
      <c r="H577" s="4"/>
    </row>
    <row r="578">
      <c r="A578" s="6"/>
      <c r="B578" s="4"/>
      <c r="C578" s="4"/>
      <c r="D578" s="4"/>
      <c r="E578" s="4"/>
      <c r="F578" s="4"/>
      <c r="G578" s="4"/>
      <c r="H578" s="4"/>
    </row>
    <row r="579">
      <c r="A579" s="6"/>
      <c r="B579" s="4"/>
      <c r="C579" s="4"/>
      <c r="D579" s="4"/>
      <c r="E579" s="4"/>
      <c r="F579" s="4"/>
      <c r="G579" s="4"/>
      <c r="H579" s="4"/>
    </row>
    <row r="580">
      <c r="A580" s="6"/>
      <c r="B580" s="4"/>
      <c r="C580" s="4"/>
      <c r="D580" s="4"/>
      <c r="E580" s="4"/>
      <c r="F580" s="4"/>
      <c r="G580" s="4"/>
      <c r="H580" s="4"/>
    </row>
    <row r="581">
      <c r="A581" s="6"/>
      <c r="B581" s="4"/>
      <c r="C581" s="4"/>
      <c r="D581" s="4"/>
      <c r="E581" s="4"/>
      <c r="F581" s="4"/>
      <c r="G581" s="4"/>
      <c r="H581" s="4"/>
    </row>
    <row r="582">
      <c r="A582" s="6"/>
      <c r="B582" s="4"/>
      <c r="C582" s="4"/>
      <c r="D582" s="4"/>
      <c r="E582" s="4"/>
      <c r="F582" s="4"/>
      <c r="G582" s="4"/>
      <c r="H582" s="4"/>
    </row>
    <row r="583">
      <c r="A583" s="6"/>
      <c r="B583" s="4"/>
      <c r="C583" s="4"/>
      <c r="D583" s="4"/>
      <c r="E583" s="4"/>
      <c r="F583" s="4"/>
      <c r="G583" s="4"/>
      <c r="H583" s="4"/>
    </row>
    <row r="584">
      <c r="A584" s="6"/>
      <c r="B584" s="4"/>
      <c r="C584" s="4"/>
      <c r="D584" s="4"/>
      <c r="E584" s="4"/>
      <c r="F584" s="4"/>
      <c r="G584" s="4"/>
      <c r="H584" s="4"/>
    </row>
    <row r="585">
      <c r="A585" s="6"/>
      <c r="B585" s="4"/>
      <c r="C585" s="4"/>
      <c r="D585" s="4"/>
      <c r="E585" s="4"/>
      <c r="F585" s="4"/>
      <c r="G585" s="4"/>
      <c r="H585" s="4"/>
    </row>
    <row r="586">
      <c r="A586" s="6"/>
      <c r="B586" s="4"/>
      <c r="C586" s="4"/>
      <c r="D586" s="4"/>
      <c r="E586" s="4"/>
      <c r="F586" s="4"/>
      <c r="G586" s="4"/>
      <c r="H586" s="4"/>
    </row>
    <row r="587">
      <c r="A587" s="6"/>
      <c r="B587" s="4"/>
      <c r="C587" s="4"/>
      <c r="D587" s="4"/>
      <c r="E587" s="4"/>
      <c r="F587" s="4"/>
      <c r="G587" s="4"/>
      <c r="H587" s="4"/>
    </row>
    <row r="588">
      <c r="A588" s="6"/>
      <c r="B588" s="4"/>
      <c r="C588" s="4"/>
      <c r="D588" s="4"/>
      <c r="E588" s="4"/>
      <c r="F588" s="4"/>
      <c r="G588" s="4"/>
      <c r="H588" s="4"/>
    </row>
    <row r="589">
      <c r="A589" s="6"/>
      <c r="B589" s="4"/>
      <c r="C589" s="4"/>
      <c r="D589" s="4"/>
      <c r="E589" s="4"/>
      <c r="F589" s="4"/>
      <c r="G589" s="4"/>
      <c r="H589" s="4"/>
    </row>
    <row r="590">
      <c r="A590" s="6"/>
      <c r="B590" s="4"/>
      <c r="C590" s="4"/>
      <c r="D590" s="4"/>
      <c r="E590" s="4"/>
      <c r="F590" s="4"/>
      <c r="G590" s="4"/>
      <c r="H590" s="4"/>
    </row>
    <row r="591">
      <c r="A591" s="6"/>
      <c r="B591" s="4"/>
      <c r="C591" s="4"/>
      <c r="D591" s="4"/>
      <c r="E591" s="4"/>
      <c r="F591" s="4"/>
      <c r="G591" s="4"/>
      <c r="H591" s="4"/>
    </row>
    <row r="592">
      <c r="A592" s="6"/>
      <c r="B592" s="4"/>
      <c r="C592" s="4"/>
      <c r="D592" s="4"/>
      <c r="E592" s="4"/>
      <c r="F592" s="4"/>
      <c r="G592" s="4"/>
      <c r="H592" s="4"/>
    </row>
    <row r="593">
      <c r="A593" s="6"/>
      <c r="B593" s="4"/>
      <c r="C593" s="4"/>
      <c r="D593" s="4"/>
      <c r="E593" s="4"/>
      <c r="F593" s="4"/>
      <c r="G593" s="4"/>
      <c r="H593" s="4"/>
    </row>
    <row r="594">
      <c r="A594" s="6"/>
      <c r="B594" s="4"/>
      <c r="C594" s="4"/>
      <c r="D594" s="4"/>
      <c r="E594" s="4"/>
      <c r="F594" s="4"/>
      <c r="G594" s="4"/>
      <c r="H594" s="4"/>
    </row>
    <row r="595">
      <c r="A595" s="6"/>
      <c r="B595" s="4"/>
      <c r="C595" s="4"/>
      <c r="D595" s="4"/>
      <c r="E595" s="4"/>
      <c r="F595" s="4"/>
      <c r="G595" s="4"/>
      <c r="H595" s="4"/>
    </row>
    <row r="596">
      <c r="A596" s="6"/>
      <c r="B596" s="4"/>
      <c r="C596" s="4"/>
      <c r="D596" s="4"/>
      <c r="E596" s="4"/>
      <c r="F596" s="4"/>
      <c r="G596" s="4"/>
      <c r="H596" s="4"/>
    </row>
    <row r="597">
      <c r="A597" s="6"/>
      <c r="B597" s="4"/>
      <c r="C597" s="4"/>
      <c r="D597" s="4"/>
      <c r="E597" s="4"/>
      <c r="F597" s="4"/>
      <c r="G597" s="4"/>
      <c r="H597" s="4"/>
    </row>
    <row r="598">
      <c r="A598" s="6"/>
      <c r="B598" s="4"/>
      <c r="C598" s="4"/>
      <c r="D598" s="4"/>
      <c r="E598" s="4"/>
      <c r="F598" s="4"/>
      <c r="G598" s="4"/>
      <c r="H598" s="4"/>
    </row>
    <row r="599">
      <c r="A599" s="6"/>
      <c r="B599" s="4"/>
      <c r="C599" s="4"/>
      <c r="D599" s="4"/>
      <c r="E599" s="4"/>
      <c r="F599" s="4"/>
      <c r="G599" s="4"/>
      <c r="H599" s="4"/>
    </row>
    <row r="600">
      <c r="A600" s="6"/>
      <c r="B600" s="4"/>
      <c r="C600" s="4"/>
      <c r="D600" s="4"/>
      <c r="E600" s="4"/>
      <c r="F600" s="4"/>
      <c r="G600" s="4"/>
      <c r="H600" s="4"/>
    </row>
    <row r="601">
      <c r="A601" s="6"/>
      <c r="B601" s="4"/>
      <c r="C601" s="4"/>
      <c r="D601" s="4"/>
      <c r="E601" s="4"/>
      <c r="F601" s="4"/>
      <c r="G601" s="4"/>
      <c r="H601" s="4"/>
    </row>
    <row r="602">
      <c r="A602" s="6"/>
      <c r="B602" s="4"/>
      <c r="C602" s="4"/>
      <c r="D602" s="4"/>
      <c r="E602" s="4"/>
      <c r="F602" s="4"/>
      <c r="G602" s="4"/>
      <c r="H602" s="4"/>
    </row>
    <row r="603">
      <c r="A603" s="6"/>
      <c r="B603" s="4"/>
      <c r="C603" s="4"/>
      <c r="D603" s="4"/>
      <c r="E603" s="4"/>
      <c r="F603" s="4"/>
      <c r="G603" s="4"/>
      <c r="H603" s="4"/>
    </row>
    <row r="604">
      <c r="A604" s="6"/>
      <c r="B604" s="4"/>
      <c r="C604" s="4"/>
      <c r="D604" s="4"/>
      <c r="E604" s="4"/>
      <c r="F604" s="4"/>
      <c r="G604" s="4"/>
      <c r="H604" s="4"/>
    </row>
    <row r="605">
      <c r="A605" s="6"/>
      <c r="B605" s="4"/>
      <c r="C605" s="4"/>
      <c r="D605" s="4"/>
      <c r="E605" s="4"/>
      <c r="F605" s="4"/>
      <c r="G605" s="4"/>
      <c r="H605" s="4"/>
    </row>
    <row r="606">
      <c r="A606" s="6"/>
      <c r="B606" s="4"/>
      <c r="C606" s="4"/>
      <c r="D606" s="4"/>
      <c r="E606" s="4"/>
      <c r="F606" s="4"/>
      <c r="G606" s="4"/>
      <c r="H606" s="4"/>
    </row>
    <row r="607">
      <c r="A607" s="6"/>
      <c r="B607" s="4"/>
      <c r="C607" s="4"/>
      <c r="D607" s="4"/>
      <c r="E607" s="4"/>
      <c r="F607" s="4"/>
      <c r="G607" s="4"/>
      <c r="H607" s="4"/>
    </row>
    <row r="608">
      <c r="A608" s="6"/>
      <c r="B608" s="4"/>
      <c r="C608" s="4"/>
      <c r="D608" s="4"/>
      <c r="E608" s="4"/>
      <c r="F608" s="4"/>
      <c r="G608" s="4"/>
      <c r="H608" s="4"/>
    </row>
    <row r="609">
      <c r="A609" s="6"/>
      <c r="B609" s="4"/>
      <c r="C609" s="4"/>
      <c r="D609" s="4"/>
      <c r="E609" s="4"/>
      <c r="F609" s="4"/>
      <c r="G609" s="4"/>
      <c r="H609" s="4"/>
    </row>
    <row r="610">
      <c r="A610" s="6"/>
      <c r="B610" s="4"/>
      <c r="C610" s="4"/>
      <c r="D610" s="4"/>
      <c r="E610" s="4"/>
      <c r="F610" s="4"/>
      <c r="G610" s="4"/>
      <c r="H610" s="4"/>
    </row>
    <row r="611">
      <c r="A611" s="6"/>
      <c r="B611" s="4"/>
      <c r="C611" s="4"/>
      <c r="D611" s="4"/>
      <c r="E611" s="4"/>
      <c r="F611" s="4"/>
      <c r="G611" s="4"/>
      <c r="H611" s="4"/>
    </row>
    <row r="612">
      <c r="A612" s="6"/>
      <c r="B612" s="4"/>
      <c r="C612" s="4"/>
      <c r="D612" s="4"/>
      <c r="E612" s="4"/>
      <c r="F612" s="4"/>
      <c r="G612" s="4"/>
      <c r="H612" s="4"/>
    </row>
    <row r="613">
      <c r="A613" s="6"/>
      <c r="B613" s="4"/>
      <c r="C613" s="4"/>
      <c r="D613" s="4"/>
      <c r="E613" s="4"/>
      <c r="F613" s="4"/>
      <c r="G613" s="4"/>
      <c r="H613" s="4"/>
    </row>
    <row r="614">
      <c r="A614" s="6"/>
      <c r="B614" s="4"/>
      <c r="C614" s="4"/>
      <c r="D614" s="4"/>
      <c r="E614" s="4"/>
      <c r="F614" s="4"/>
      <c r="G614" s="4"/>
      <c r="H614" s="4"/>
    </row>
    <row r="615">
      <c r="A615" s="6"/>
      <c r="B615" s="4"/>
      <c r="C615" s="4"/>
      <c r="D615" s="4"/>
      <c r="E615" s="4"/>
      <c r="F615" s="4"/>
      <c r="G615" s="4"/>
      <c r="H615" s="4"/>
    </row>
    <row r="616">
      <c r="A616" s="6"/>
      <c r="B616" s="4"/>
      <c r="C616" s="4"/>
      <c r="D616" s="4"/>
      <c r="E616" s="4"/>
      <c r="F616" s="4"/>
      <c r="G616" s="4"/>
      <c r="H616" s="4"/>
    </row>
    <row r="617">
      <c r="A617" s="6"/>
      <c r="B617" s="4"/>
      <c r="C617" s="4"/>
      <c r="D617" s="4"/>
      <c r="E617" s="4"/>
      <c r="F617" s="4"/>
      <c r="G617" s="4"/>
      <c r="H617" s="4"/>
    </row>
    <row r="618">
      <c r="A618" s="6"/>
      <c r="B618" s="4"/>
      <c r="C618" s="4"/>
      <c r="D618" s="4"/>
      <c r="E618" s="4"/>
      <c r="F618" s="4"/>
      <c r="G618" s="4"/>
      <c r="H618" s="4"/>
    </row>
    <row r="619">
      <c r="A619" s="6"/>
      <c r="B619" s="4"/>
      <c r="C619" s="4"/>
      <c r="D619" s="4"/>
      <c r="E619" s="4"/>
      <c r="F619" s="4"/>
      <c r="G619" s="4"/>
      <c r="H619" s="4"/>
    </row>
    <row r="620">
      <c r="A620" s="6"/>
      <c r="B620" s="4"/>
      <c r="C620" s="4"/>
      <c r="D620" s="4"/>
      <c r="E620" s="4"/>
      <c r="F620" s="4"/>
      <c r="G620" s="4"/>
      <c r="H620" s="4"/>
    </row>
    <row r="621">
      <c r="A621" s="6"/>
      <c r="B621" s="4"/>
      <c r="C621" s="4"/>
      <c r="D621" s="4"/>
      <c r="E621" s="4"/>
      <c r="F621" s="4"/>
      <c r="G621" s="4"/>
      <c r="H621" s="4"/>
    </row>
    <row r="622">
      <c r="A622" s="6"/>
      <c r="B622" s="4"/>
      <c r="C622" s="4"/>
      <c r="D622" s="4"/>
      <c r="E622" s="4"/>
      <c r="F622" s="4"/>
      <c r="G622" s="4"/>
      <c r="H622" s="4"/>
    </row>
    <row r="623">
      <c r="A623" s="6"/>
      <c r="B623" s="4"/>
      <c r="C623" s="4"/>
      <c r="D623" s="4"/>
      <c r="E623" s="4"/>
      <c r="F623" s="4"/>
      <c r="G623" s="4"/>
      <c r="H623" s="4"/>
    </row>
    <row r="624">
      <c r="A624" s="6"/>
      <c r="B624" s="4"/>
      <c r="C624" s="4"/>
      <c r="D624" s="4"/>
      <c r="E624" s="4"/>
      <c r="F624" s="4"/>
      <c r="G624" s="4"/>
      <c r="H624" s="4"/>
    </row>
    <row r="625">
      <c r="A625" s="6"/>
      <c r="B625" s="4"/>
      <c r="C625" s="4"/>
      <c r="D625" s="4"/>
      <c r="E625" s="4"/>
      <c r="F625" s="4"/>
      <c r="G625" s="4"/>
      <c r="H625" s="4"/>
    </row>
    <row r="626">
      <c r="A626" s="6"/>
      <c r="B626" s="4"/>
      <c r="C626" s="4"/>
      <c r="D626" s="4"/>
      <c r="E626" s="4"/>
      <c r="F626" s="4"/>
      <c r="G626" s="4"/>
      <c r="H626" s="4"/>
    </row>
    <row r="627">
      <c r="A627" s="6"/>
      <c r="B627" s="4"/>
      <c r="C627" s="4"/>
      <c r="D627" s="4"/>
      <c r="E627" s="4"/>
      <c r="F627" s="4"/>
      <c r="G627" s="4"/>
      <c r="H627" s="4"/>
    </row>
    <row r="628">
      <c r="A628" s="6"/>
      <c r="B628" s="4"/>
      <c r="C628" s="4"/>
      <c r="D628" s="4"/>
      <c r="E628" s="4"/>
      <c r="F628" s="4"/>
      <c r="G628" s="4"/>
      <c r="H628" s="4"/>
    </row>
    <row r="629">
      <c r="A629" s="6"/>
      <c r="B629" s="4"/>
      <c r="C629" s="4"/>
      <c r="D629" s="4"/>
      <c r="E629" s="4"/>
      <c r="F629" s="4"/>
      <c r="G629" s="4"/>
      <c r="H629" s="4"/>
    </row>
    <row r="630">
      <c r="A630" s="6"/>
      <c r="B630" s="4"/>
      <c r="C630" s="4"/>
      <c r="D630" s="4"/>
      <c r="E630" s="4"/>
      <c r="F630" s="4"/>
      <c r="G630" s="4"/>
      <c r="H630" s="4"/>
    </row>
    <row r="631">
      <c r="A631" s="6"/>
      <c r="B631" s="4"/>
      <c r="C631" s="4"/>
      <c r="D631" s="4"/>
      <c r="E631" s="4"/>
      <c r="F631" s="4"/>
      <c r="G631" s="4"/>
      <c r="H631" s="4"/>
    </row>
    <row r="632">
      <c r="A632" s="6"/>
      <c r="B632" s="4"/>
      <c r="C632" s="4"/>
      <c r="D632" s="4"/>
      <c r="E632" s="4"/>
      <c r="F632" s="4"/>
      <c r="G632" s="4"/>
      <c r="H632" s="4"/>
    </row>
    <row r="633">
      <c r="A633" s="6"/>
      <c r="B633" s="4"/>
      <c r="C633" s="4"/>
      <c r="D633" s="4"/>
      <c r="E633" s="4"/>
      <c r="F633" s="4"/>
      <c r="G633" s="4"/>
      <c r="H633" s="4"/>
    </row>
    <row r="634">
      <c r="A634" s="6"/>
      <c r="B634" s="4"/>
      <c r="C634" s="4"/>
      <c r="D634" s="4"/>
      <c r="E634" s="4"/>
      <c r="F634" s="4"/>
      <c r="G634" s="4"/>
      <c r="H634" s="4"/>
    </row>
    <row r="635">
      <c r="A635" s="6"/>
      <c r="B635" s="4"/>
      <c r="C635" s="4"/>
      <c r="D635" s="4"/>
      <c r="E635" s="4"/>
      <c r="F635" s="4"/>
      <c r="G635" s="4"/>
      <c r="H635" s="4"/>
    </row>
    <row r="636">
      <c r="A636" s="6"/>
      <c r="B636" s="4"/>
      <c r="C636" s="4"/>
      <c r="D636" s="4"/>
      <c r="E636" s="4"/>
      <c r="F636" s="4"/>
      <c r="G636" s="4"/>
      <c r="H636" s="4"/>
    </row>
    <row r="637">
      <c r="A637" s="6"/>
      <c r="B637" s="4"/>
      <c r="C637" s="4"/>
      <c r="D637" s="4"/>
      <c r="E637" s="4"/>
      <c r="F637" s="4"/>
      <c r="G637" s="4"/>
      <c r="H637" s="4"/>
    </row>
    <row r="638">
      <c r="A638" s="6"/>
      <c r="B638" s="4"/>
      <c r="C638" s="4"/>
      <c r="D638" s="4"/>
      <c r="E638" s="4"/>
      <c r="F638" s="4"/>
      <c r="G638" s="4"/>
      <c r="H638" s="4"/>
    </row>
    <row r="639">
      <c r="A639" s="6"/>
      <c r="B639" s="4"/>
      <c r="C639" s="4"/>
      <c r="D639" s="4"/>
      <c r="E639" s="4"/>
      <c r="F639" s="4"/>
      <c r="G639" s="4"/>
      <c r="H639" s="4"/>
    </row>
    <row r="640">
      <c r="A640" s="6"/>
      <c r="B640" s="4"/>
      <c r="C640" s="4"/>
      <c r="D640" s="4"/>
      <c r="E640" s="4"/>
      <c r="F640" s="4"/>
      <c r="G640" s="4"/>
      <c r="H640" s="4"/>
    </row>
    <row r="641">
      <c r="A641" s="6"/>
      <c r="B641" s="4"/>
      <c r="C641" s="4"/>
      <c r="D641" s="4"/>
      <c r="E641" s="4"/>
      <c r="F641" s="4"/>
      <c r="G641" s="4"/>
      <c r="H641" s="4"/>
    </row>
    <row r="642">
      <c r="A642" s="6"/>
      <c r="B642" s="4"/>
      <c r="C642" s="4"/>
      <c r="D642" s="4"/>
      <c r="E642" s="4"/>
      <c r="F642" s="4"/>
      <c r="G642" s="4"/>
      <c r="H642" s="4"/>
    </row>
    <row r="643">
      <c r="A643" s="6"/>
      <c r="B643" s="4"/>
      <c r="C643" s="4"/>
      <c r="D643" s="4"/>
      <c r="E643" s="4"/>
      <c r="F643" s="4"/>
      <c r="G643" s="4"/>
      <c r="H643" s="4"/>
    </row>
    <row r="644">
      <c r="A644" s="6"/>
      <c r="B644" s="4"/>
      <c r="C644" s="4"/>
      <c r="D644" s="4"/>
      <c r="E644" s="4"/>
      <c r="F644" s="4"/>
      <c r="G644" s="4"/>
      <c r="H644" s="4"/>
    </row>
    <row r="645">
      <c r="A645" s="6"/>
      <c r="B645" s="4"/>
      <c r="C645" s="4"/>
      <c r="D645" s="4"/>
      <c r="E645" s="4"/>
      <c r="F645" s="4"/>
      <c r="G645" s="4"/>
      <c r="H645" s="4"/>
    </row>
    <row r="646">
      <c r="A646" s="6"/>
      <c r="B646" s="4"/>
      <c r="C646" s="4"/>
      <c r="D646" s="4"/>
      <c r="E646" s="4"/>
      <c r="F646" s="4"/>
      <c r="G646" s="4"/>
      <c r="H646" s="4"/>
    </row>
    <row r="647">
      <c r="A647" s="6"/>
      <c r="B647" s="4"/>
      <c r="C647" s="4"/>
      <c r="D647" s="4"/>
      <c r="E647" s="4"/>
      <c r="F647" s="4"/>
      <c r="G647" s="4"/>
      <c r="H647" s="4"/>
    </row>
    <row r="648">
      <c r="A648" s="6"/>
      <c r="B648" s="4"/>
      <c r="C648" s="4"/>
      <c r="D648" s="4"/>
      <c r="E648" s="4"/>
      <c r="F648" s="4"/>
      <c r="G648" s="4"/>
      <c r="H648" s="4"/>
    </row>
    <row r="649">
      <c r="A649" s="6"/>
      <c r="B649" s="4"/>
      <c r="C649" s="4"/>
      <c r="D649" s="4"/>
      <c r="E649" s="4"/>
      <c r="F649" s="4"/>
      <c r="G649" s="4"/>
      <c r="H649" s="4"/>
    </row>
    <row r="650">
      <c r="A650" s="6"/>
      <c r="B650" s="4"/>
      <c r="C650" s="4"/>
      <c r="D650" s="4"/>
      <c r="E650" s="4"/>
      <c r="F650" s="4"/>
      <c r="G650" s="4"/>
      <c r="H650" s="4"/>
    </row>
    <row r="651">
      <c r="A651" s="6"/>
      <c r="B651" s="4"/>
      <c r="C651" s="4"/>
      <c r="D651" s="4"/>
      <c r="E651" s="4"/>
      <c r="F651" s="4"/>
      <c r="G651" s="4"/>
      <c r="H651" s="4"/>
    </row>
    <row r="652">
      <c r="A652" s="6"/>
      <c r="B652" s="4"/>
      <c r="C652" s="4"/>
      <c r="D652" s="4"/>
      <c r="E652" s="4"/>
      <c r="F652" s="4"/>
      <c r="G652" s="4"/>
      <c r="H652" s="4"/>
    </row>
    <row r="653">
      <c r="A653" s="6"/>
      <c r="B653" s="4"/>
      <c r="C653" s="4"/>
      <c r="D653" s="4"/>
      <c r="E653" s="4"/>
      <c r="F653" s="4"/>
      <c r="G653" s="4"/>
      <c r="H653" s="4"/>
    </row>
    <row r="654">
      <c r="A654" s="6"/>
      <c r="B654" s="4"/>
      <c r="C654" s="4"/>
      <c r="D654" s="4"/>
      <c r="E654" s="4"/>
      <c r="F654" s="4"/>
      <c r="G654" s="4"/>
      <c r="H654" s="4"/>
    </row>
    <row r="655">
      <c r="A655" s="6"/>
      <c r="B655" s="4"/>
      <c r="C655" s="4"/>
      <c r="D655" s="4"/>
      <c r="E655" s="4"/>
      <c r="F655" s="4"/>
      <c r="G655" s="4"/>
      <c r="H655" s="4"/>
    </row>
    <row r="656">
      <c r="A656" s="6"/>
      <c r="B656" s="4"/>
      <c r="C656" s="4"/>
      <c r="D656" s="4"/>
      <c r="E656" s="4"/>
      <c r="F656" s="4"/>
      <c r="G656" s="4"/>
      <c r="H656" s="4"/>
    </row>
    <row r="657">
      <c r="A657" s="6"/>
      <c r="B657" s="4"/>
      <c r="C657" s="4"/>
      <c r="D657" s="4"/>
      <c r="E657" s="4"/>
      <c r="F657" s="4"/>
      <c r="G657" s="4"/>
      <c r="H657" s="4"/>
    </row>
    <row r="658">
      <c r="A658" s="6"/>
      <c r="B658" s="4"/>
      <c r="C658" s="4"/>
      <c r="D658" s="4"/>
      <c r="E658" s="4"/>
      <c r="F658" s="4"/>
      <c r="G658" s="4"/>
      <c r="H658" s="4"/>
    </row>
    <row r="659">
      <c r="A659" s="6"/>
      <c r="B659" s="4"/>
      <c r="C659" s="4"/>
      <c r="D659" s="4"/>
      <c r="E659" s="4"/>
      <c r="F659" s="4"/>
      <c r="G659" s="4"/>
      <c r="H659" s="4"/>
    </row>
    <row r="660">
      <c r="A660" s="6"/>
      <c r="B660" s="4"/>
      <c r="C660" s="4"/>
      <c r="D660" s="4"/>
      <c r="E660" s="4"/>
      <c r="F660" s="4"/>
      <c r="G660" s="4"/>
      <c r="H660" s="4"/>
    </row>
    <row r="661">
      <c r="A661" s="6"/>
      <c r="B661" s="4"/>
      <c r="C661" s="4"/>
      <c r="D661" s="4"/>
      <c r="E661" s="4"/>
      <c r="F661" s="4"/>
      <c r="G661" s="4"/>
      <c r="H661" s="4"/>
    </row>
    <row r="662">
      <c r="A662" s="6"/>
      <c r="B662" s="4"/>
      <c r="C662" s="4"/>
      <c r="D662" s="4"/>
      <c r="E662" s="4"/>
      <c r="F662" s="4"/>
      <c r="G662" s="4"/>
      <c r="H662" s="4"/>
    </row>
    <row r="663">
      <c r="A663" s="6"/>
      <c r="B663" s="4"/>
      <c r="C663" s="4"/>
      <c r="D663" s="4"/>
      <c r="E663" s="4"/>
      <c r="F663" s="4"/>
      <c r="G663" s="4"/>
      <c r="H663" s="4"/>
    </row>
    <row r="664">
      <c r="A664" s="6"/>
      <c r="B664" s="4"/>
      <c r="C664" s="4"/>
      <c r="D664" s="4"/>
      <c r="E664" s="4"/>
      <c r="F664" s="4"/>
      <c r="G664" s="4"/>
      <c r="H664" s="4"/>
    </row>
    <row r="665">
      <c r="A665" s="6"/>
      <c r="B665" s="4"/>
      <c r="C665" s="4"/>
      <c r="D665" s="4"/>
      <c r="E665" s="4"/>
      <c r="F665" s="4"/>
      <c r="G665" s="4"/>
      <c r="H665" s="4"/>
    </row>
    <row r="666">
      <c r="A666" s="6"/>
      <c r="B666" s="4"/>
      <c r="C666" s="4"/>
      <c r="D666" s="4"/>
      <c r="E666" s="4"/>
      <c r="F666" s="4"/>
      <c r="G666" s="4"/>
      <c r="H666" s="4"/>
    </row>
    <row r="667">
      <c r="A667" s="6"/>
      <c r="B667" s="4"/>
      <c r="C667" s="4"/>
      <c r="D667" s="4"/>
      <c r="E667" s="4"/>
      <c r="F667" s="4"/>
      <c r="G667" s="4"/>
      <c r="H667" s="4"/>
    </row>
    <row r="668">
      <c r="A668" s="6"/>
      <c r="B668" s="4"/>
      <c r="C668" s="4"/>
      <c r="D668" s="4"/>
      <c r="E668" s="4"/>
      <c r="F668" s="4"/>
      <c r="G668" s="4"/>
      <c r="H668" s="4"/>
    </row>
    <row r="669">
      <c r="A669" s="6"/>
      <c r="B669" s="4"/>
      <c r="C669" s="4"/>
      <c r="D669" s="4"/>
      <c r="E669" s="4"/>
      <c r="F669" s="4"/>
      <c r="G669" s="4"/>
      <c r="H669" s="4"/>
    </row>
    <row r="670">
      <c r="A670" s="6"/>
      <c r="B670" s="4"/>
      <c r="C670" s="4"/>
      <c r="D670" s="4"/>
      <c r="E670" s="4"/>
      <c r="F670" s="4"/>
      <c r="G670" s="4"/>
      <c r="H670" s="4"/>
    </row>
    <row r="671">
      <c r="A671" s="6"/>
      <c r="B671" s="4"/>
      <c r="C671" s="4"/>
      <c r="D671" s="4"/>
      <c r="E671" s="4"/>
      <c r="F671" s="4"/>
      <c r="G671" s="4"/>
      <c r="H671" s="4"/>
    </row>
    <row r="672">
      <c r="A672" s="6"/>
      <c r="B672" s="4"/>
      <c r="C672" s="4"/>
      <c r="D672" s="4"/>
      <c r="E672" s="4"/>
      <c r="F672" s="4"/>
      <c r="G672" s="4"/>
      <c r="H672" s="4"/>
    </row>
    <row r="673">
      <c r="A673" s="6"/>
      <c r="B673" s="4"/>
      <c r="C673" s="4"/>
      <c r="D673" s="4"/>
      <c r="E673" s="4"/>
      <c r="F673" s="4"/>
      <c r="G673" s="4"/>
      <c r="H673" s="4"/>
    </row>
    <row r="674">
      <c r="A674" s="6"/>
      <c r="B674" s="4"/>
      <c r="C674" s="4"/>
      <c r="D674" s="4"/>
      <c r="E674" s="4"/>
      <c r="F674" s="4"/>
      <c r="G674" s="4"/>
      <c r="H674" s="4"/>
    </row>
    <row r="675">
      <c r="A675" s="6"/>
      <c r="B675" s="4"/>
      <c r="C675" s="4"/>
      <c r="D675" s="4"/>
      <c r="E675" s="4"/>
      <c r="F675" s="4"/>
      <c r="G675" s="4"/>
      <c r="H675" s="4"/>
    </row>
    <row r="676">
      <c r="A676" s="6"/>
      <c r="B676" s="4"/>
      <c r="C676" s="4"/>
      <c r="D676" s="4"/>
      <c r="E676" s="4"/>
      <c r="F676" s="4"/>
      <c r="G676" s="4"/>
      <c r="H676" s="4"/>
    </row>
    <row r="677">
      <c r="A677" s="6"/>
      <c r="B677" s="4"/>
      <c r="C677" s="4"/>
      <c r="D677" s="4"/>
      <c r="E677" s="4"/>
      <c r="F677" s="4"/>
      <c r="G677" s="4"/>
      <c r="H677" s="4"/>
    </row>
    <row r="678">
      <c r="A678" s="6"/>
      <c r="B678" s="4"/>
      <c r="C678" s="4"/>
      <c r="D678" s="4"/>
      <c r="E678" s="4"/>
      <c r="F678" s="4"/>
      <c r="G678" s="4"/>
      <c r="H678" s="4"/>
    </row>
    <row r="679">
      <c r="A679" s="6"/>
      <c r="B679" s="4"/>
      <c r="C679" s="4"/>
      <c r="D679" s="4"/>
      <c r="E679" s="4"/>
      <c r="F679" s="4"/>
      <c r="G679" s="4"/>
      <c r="H679" s="4"/>
    </row>
    <row r="680">
      <c r="A680" s="6"/>
      <c r="B680" s="4"/>
      <c r="C680" s="4"/>
      <c r="D680" s="4"/>
      <c r="E680" s="4"/>
      <c r="F680" s="4"/>
      <c r="G680" s="4"/>
      <c r="H680" s="4"/>
    </row>
    <row r="681">
      <c r="A681" s="6"/>
      <c r="B681" s="4"/>
      <c r="C681" s="4"/>
      <c r="D681" s="4"/>
      <c r="E681" s="4"/>
      <c r="F681" s="4"/>
      <c r="G681" s="4"/>
      <c r="H681" s="4"/>
    </row>
    <row r="682">
      <c r="A682" s="6"/>
      <c r="B682" s="4"/>
      <c r="C682" s="4"/>
      <c r="D682" s="4"/>
      <c r="E682" s="4"/>
      <c r="F682" s="4"/>
      <c r="G682" s="4"/>
      <c r="H682" s="4"/>
    </row>
    <row r="683">
      <c r="A683" s="6"/>
      <c r="B683" s="4"/>
      <c r="C683" s="4"/>
      <c r="D683" s="4"/>
      <c r="E683" s="4"/>
      <c r="F683" s="4"/>
      <c r="G683" s="4"/>
      <c r="H683" s="4"/>
    </row>
    <row r="684">
      <c r="A684" s="6"/>
      <c r="B684" s="4"/>
      <c r="C684" s="4"/>
      <c r="D684" s="4"/>
      <c r="E684" s="4"/>
      <c r="F684" s="4"/>
      <c r="G684" s="4"/>
      <c r="H684" s="4"/>
    </row>
    <row r="685">
      <c r="A685" s="6"/>
      <c r="B685" s="4"/>
      <c r="C685" s="4"/>
      <c r="D685" s="4"/>
      <c r="E685" s="4"/>
      <c r="F685" s="4"/>
      <c r="G685" s="4"/>
      <c r="H685" s="4"/>
    </row>
    <row r="686">
      <c r="A686" s="6"/>
      <c r="B686" s="4"/>
      <c r="C686" s="4"/>
      <c r="D686" s="4"/>
      <c r="E686" s="4"/>
      <c r="F686" s="4"/>
      <c r="G686" s="4"/>
      <c r="H686" s="4"/>
    </row>
    <row r="687">
      <c r="A687" s="6"/>
      <c r="B687" s="4"/>
      <c r="C687" s="4"/>
      <c r="D687" s="4"/>
      <c r="E687" s="4"/>
      <c r="F687" s="4"/>
      <c r="G687" s="4"/>
      <c r="H687" s="4"/>
    </row>
    <row r="688">
      <c r="A688" s="6"/>
      <c r="B688" s="4"/>
      <c r="C688" s="4"/>
      <c r="D688" s="4"/>
      <c r="E688" s="4"/>
      <c r="F688" s="4"/>
      <c r="G688" s="4"/>
      <c r="H688" s="4"/>
    </row>
    <row r="689">
      <c r="A689" s="6"/>
      <c r="B689" s="4"/>
      <c r="C689" s="4"/>
      <c r="D689" s="4"/>
      <c r="E689" s="4"/>
      <c r="F689" s="4"/>
      <c r="G689" s="4"/>
      <c r="H689" s="4"/>
    </row>
    <row r="690">
      <c r="A690" s="6"/>
      <c r="B690" s="4"/>
      <c r="C690" s="4"/>
      <c r="D690" s="4"/>
      <c r="E690" s="4"/>
      <c r="F690" s="4"/>
      <c r="G690" s="4"/>
      <c r="H690" s="4"/>
    </row>
    <row r="691">
      <c r="A691" s="6"/>
      <c r="B691" s="4"/>
      <c r="C691" s="4"/>
      <c r="D691" s="4"/>
      <c r="E691" s="4"/>
      <c r="F691" s="4"/>
      <c r="G691" s="4"/>
      <c r="H691" s="4"/>
    </row>
    <row r="692">
      <c r="A692" s="6"/>
      <c r="B692" s="4"/>
      <c r="C692" s="4"/>
      <c r="D692" s="4"/>
      <c r="E692" s="4"/>
      <c r="F692" s="4"/>
      <c r="G692" s="4"/>
      <c r="H692" s="4"/>
    </row>
    <row r="693">
      <c r="A693" s="6"/>
      <c r="B693" s="4"/>
      <c r="C693" s="4"/>
      <c r="D693" s="4"/>
      <c r="E693" s="4"/>
      <c r="F693" s="4"/>
      <c r="G693" s="4"/>
      <c r="H693" s="4"/>
    </row>
    <row r="694">
      <c r="A694" s="6"/>
      <c r="B694" s="4"/>
      <c r="C694" s="4"/>
      <c r="D694" s="4"/>
      <c r="E694" s="4"/>
      <c r="F694" s="4"/>
      <c r="G694" s="4"/>
      <c r="H694" s="4"/>
    </row>
    <row r="695">
      <c r="A695" s="6"/>
      <c r="B695" s="4"/>
      <c r="C695" s="4"/>
      <c r="D695" s="4"/>
      <c r="E695" s="4"/>
      <c r="F695" s="4"/>
      <c r="G695" s="4"/>
      <c r="H695" s="4"/>
    </row>
    <row r="696">
      <c r="A696" s="6"/>
      <c r="B696" s="4"/>
      <c r="C696" s="4"/>
      <c r="D696" s="4"/>
      <c r="E696" s="4"/>
      <c r="F696" s="4"/>
      <c r="G696" s="4"/>
      <c r="H696" s="4"/>
    </row>
    <row r="697">
      <c r="A697" s="6"/>
      <c r="B697" s="4"/>
      <c r="C697" s="4"/>
      <c r="D697" s="4"/>
      <c r="E697" s="4"/>
      <c r="F697" s="4"/>
      <c r="G697" s="4"/>
      <c r="H697" s="4"/>
    </row>
    <row r="698">
      <c r="A698" s="6"/>
      <c r="B698" s="4"/>
      <c r="C698" s="4"/>
      <c r="D698" s="4"/>
      <c r="E698" s="4"/>
      <c r="F698" s="4"/>
      <c r="G698" s="4"/>
      <c r="H698" s="4"/>
    </row>
    <row r="699">
      <c r="A699" s="6"/>
      <c r="B699" s="4"/>
      <c r="C699" s="4"/>
      <c r="D699" s="4"/>
      <c r="E699" s="4"/>
      <c r="F699" s="4"/>
      <c r="G699" s="4"/>
      <c r="H699" s="4"/>
    </row>
    <row r="700">
      <c r="A700" s="6"/>
      <c r="B700" s="4"/>
      <c r="C700" s="4"/>
      <c r="D700" s="4"/>
      <c r="E700" s="4"/>
      <c r="F700" s="4"/>
      <c r="G700" s="4"/>
      <c r="H700" s="4"/>
    </row>
    <row r="701">
      <c r="A701" s="6"/>
      <c r="B701" s="4"/>
      <c r="C701" s="4"/>
      <c r="D701" s="4"/>
      <c r="E701" s="4"/>
      <c r="F701" s="4"/>
      <c r="G701" s="4"/>
      <c r="H701" s="4"/>
    </row>
    <row r="702">
      <c r="A702" s="6"/>
      <c r="B702" s="4"/>
      <c r="C702" s="4"/>
      <c r="D702" s="4"/>
      <c r="E702" s="4"/>
      <c r="F702" s="4"/>
      <c r="G702" s="4"/>
      <c r="H702" s="4"/>
    </row>
    <row r="703">
      <c r="A703" s="6"/>
      <c r="B703" s="4"/>
      <c r="C703" s="4"/>
      <c r="D703" s="4"/>
      <c r="E703" s="4"/>
      <c r="F703" s="4"/>
      <c r="G703" s="4"/>
      <c r="H703" s="4"/>
    </row>
    <row r="704">
      <c r="A704" s="6"/>
      <c r="B704" s="4"/>
      <c r="C704" s="4"/>
      <c r="D704" s="4"/>
      <c r="E704" s="4"/>
      <c r="F704" s="4"/>
      <c r="G704" s="4"/>
      <c r="H704" s="4"/>
    </row>
    <row r="705">
      <c r="A705" s="6"/>
      <c r="B705" s="4"/>
      <c r="C705" s="4"/>
      <c r="D705" s="4"/>
      <c r="E705" s="4"/>
      <c r="F705" s="4"/>
      <c r="G705" s="4"/>
      <c r="H705" s="4"/>
    </row>
    <row r="706">
      <c r="A706" s="6"/>
      <c r="B706" s="4"/>
      <c r="C706" s="4"/>
      <c r="D706" s="4"/>
      <c r="E706" s="4"/>
      <c r="F706" s="4"/>
      <c r="G706" s="4"/>
      <c r="H706" s="4"/>
    </row>
    <row r="707">
      <c r="A707" s="6"/>
      <c r="B707" s="4"/>
      <c r="C707" s="4"/>
      <c r="D707" s="4"/>
      <c r="E707" s="4"/>
      <c r="F707" s="4"/>
      <c r="G707" s="4"/>
      <c r="H707" s="4"/>
    </row>
    <row r="708">
      <c r="A708" s="6"/>
      <c r="B708" s="4"/>
      <c r="C708" s="4"/>
      <c r="D708" s="4"/>
      <c r="E708" s="4"/>
      <c r="F708" s="4"/>
      <c r="G708" s="4"/>
      <c r="H708" s="4"/>
    </row>
    <row r="709">
      <c r="A709" s="6"/>
      <c r="B709" s="4"/>
      <c r="C709" s="4"/>
      <c r="D709" s="4"/>
      <c r="E709" s="4"/>
      <c r="F709" s="4"/>
      <c r="G709" s="4"/>
      <c r="H709" s="4"/>
    </row>
    <row r="710">
      <c r="A710" s="6"/>
      <c r="B710" s="4"/>
      <c r="C710" s="4"/>
      <c r="D710" s="4"/>
      <c r="E710" s="4"/>
      <c r="F710" s="4"/>
      <c r="G710" s="4"/>
      <c r="H710" s="4"/>
    </row>
    <row r="711">
      <c r="A711" s="6"/>
      <c r="B711" s="4"/>
      <c r="C711" s="4"/>
      <c r="D711" s="4"/>
      <c r="E711" s="4"/>
      <c r="F711" s="4"/>
      <c r="G711" s="4"/>
      <c r="H711" s="4"/>
    </row>
    <row r="712">
      <c r="A712" s="6"/>
      <c r="B712" s="4"/>
      <c r="C712" s="4"/>
      <c r="D712" s="4"/>
      <c r="E712" s="4"/>
      <c r="F712" s="4"/>
      <c r="G712" s="4"/>
      <c r="H712" s="4"/>
    </row>
    <row r="713">
      <c r="A713" s="6"/>
      <c r="B713" s="4"/>
      <c r="C713" s="4"/>
      <c r="D713" s="4"/>
      <c r="E713" s="4"/>
      <c r="F713" s="4"/>
      <c r="G713" s="4"/>
      <c r="H713" s="4"/>
    </row>
    <row r="714">
      <c r="A714" s="6"/>
      <c r="B714" s="4"/>
      <c r="C714" s="4"/>
      <c r="D714" s="4"/>
      <c r="E714" s="4"/>
      <c r="F714" s="4"/>
      <c r="G714" s="4"/>
      <c r="H714" s="4"/>
    </row>
    <row r="715">
      <c r="A715" s="6"/>
      <c r="B715" s="4"/>
      <c r="C715" s="4"/>
      <c r="D715" s="4"/>
      <c r="E715" s="4"/>
      <c r="F715" s="4"/>
      <c r="G715" s="4"/>
      <c r="H715" s="4"/>
    </row>
    <row r="716">
      <c r="A716" s="6"/>
      <c r="B716" s="4"/>
      <c r="C716" s="4"/>
      <c r="D716" s="4"/>
      <c r="E716" s="4"/>
      <c r="F716" s="4"/>
      <c r="G716" s="4"/>
      <c r="H716" s="4"/>
    </row>
    <row r="717">
      <c r="A717" s="6"/>
      <c r="B717" s="4"/>
      <c r="C717" s="4"/>
      <c r="D717" s="4"/>
      <c r="E717" s="4"/>
      <c r="F717" s="4"/>
      <c r="G717" s="4"/>
      <c r="H717" s="4"/>
    </row>
    <row r="718">
      <c r="A718" s="6"/>
      <c r="B718" s="4"/>
      <c r="C718" s="4"/>
      <c r="D718" s="4"/>
      <c r="E718" s="4"/>
      <c r="F718" s="4"/>
      <c r="G718" s="4"/>
      <c r="H718" s="4"/>
    </row>
    <row r="719">
      <c r="A719" s="6"/>
      <c r="B719" s="4"/>
      <c r="C719" s="4"/>
      <c r="D719" s="4"/>
      <c r="E719" s="4"/>
      <c r="F719" s="4"/>
      <c r="G719" s="4"/>
      <c r="H719" s="4"/>
    </row>
    <row r="720">
      <c r="A720" s="6"/>
      <c r="B720" s="4"/>
      <c r="C720" s="4"/>
      <c r="D720" s="4"/>
      <c r="E720" s="4"/>
      <c r="F720" s="4"/>
      <c r="G720" s="4"/>
      <c r="H720" s="4"/>
    </row>
    <row r="721">
      <c r="A721" s="6"/>
      <c r="B721" s="4"/>
      <c r="C721" s="4"/>
      <c r="D721" s="4"/>
      <c r="E721" s="4"/>
      <c r="F721" s="4"/>
      <c r="G721" s="4"/>
      <c r="H721" s="4"/>
    </row>
    <row r="722">
      <c r="A722" s="6"/>
      <c r="B722" s="4"/>
      <c r="C722" s="4"/>
      <c r="D722" s="4"/>
      <c r="E722" s="4"/>
      <c r="F722" s="4"/>
      <c r="G722" s="4"/>
      <c r="H722" s="4"/>
    </row>
    <row r="723">
      <c r="A723" s="6"/>
      <c r="B723" s="4"/>
      <c r="C723" s="4"/>
      <c r="D723" s="4"/>
      <c r="E723" s="4"/>
      <c r="F723" s="4"/>
      <c r="G723" s="4"/>
      <c r="H723" s="4"/>
    </row>
    <row r="724">
      <c r="A724" s="6"/>
      <c r="B724" s="4"/>
      <c r="C724" s="4"/>
      <c r="D724" s="4"/>
      <c r="E724" s="4"/>
      <c r="F724" s="4"/>
      <c r="G724" s="4"/>
      <c r="H724" s="4"/>
    </row>
    <row r="725">
      <c r="A725" s="6"/>
      <c r="B725" s="4"/>
      <c r="C725" s="4"/>
      <c r="D725" s="4"/>
      <c r="E725" s="4"/>
      <c r="F725" s="4"/>
      <c r="G725" s="4"/>
      <c r="H725" s="4"/>
    </row>
    <row r="726">
      <c r="A726" s="6"/>
      <c r="B726" s="4"/>
      <c r="C726" s="4"/>
      <c r="D726" s="4"/>
      <c r="E726" s="4"/>
      <c r="F726" s="4"/>
      <c r="G726" s="4"/>
      <c r="H726" s="4"/>
    </row>
    <row r="727">
      <c r="A727" s="6"/>
      <c r="B727" s="4"/>
      <c r="C727" s="4"/>
      <c r="D727" s="4"/>
      <c r="E727" s="4"/>
      <c r="F727" s="4"/>
      <c r="G727" s="4"/>
      <c r="H727" s="4"/>
    </row>
    <row r="728">
      <c r="A728" s="6"/>
      <c r="B728" s="4"/>
      <c r="C728" s="4"/>
      <c r="D728" s="4"/>
      <c r="E728" s="4"/>
      <c r="F728" s="4"/>
      <c r="G728" s="4"/>
      <c r="H728" s="4"/>
    </row>
    <row r="729">
      <c r="A729" s="6"/>
      <c r="B729" s="4"/>
      <c r="C729" s="4"/>
      <c r="D729" s="4"/>
      <c r="E729" s="4"/>
      <c r="F729" s="4"/>
      <c r="G729" s="4"/>
      <c r="H729" s="4"/>
    </row>
    <row r="730">
      <c r="A730" s="6"/>
      <c r="B730" s="4"/>
      <c r="C730" s="4"/>
      <c r="D730" s="4"/>
      <c r="E730" s="4"/>
      <c r="F730" s="4"/>
      <c r="G730" s="4"/>
      <c r="H730" s="4"/>
    </row>
    <row r="731">
      <c r="A731" s="6"/>
      <c r="B731" s="4"/>
      <c r="C731" s="4"/>
      <c r="D731" s="4"/>
      <c r="E731" s="4"/>
      <c r="F731" s="4"/>
      <c r="G731" s="4"/>
      <c r="H731" s="4"/>
    </row>
    <row r="732">
      <c r="A732" s="6"/>
      <c r="B732" s="4"/>
      <c r="C732" s="4"/>
      <c r="D732" s="4"/>
      <c r="E732" s="4"/>
      <c r="F732" s="4"/>
      <c r="G732" s="4"/>
      <c r="H732" s="4"/>
    </row>
    <row r="733">
      <c r="A733" s="6"/>
      <c r="B733" s="4"/>
      <c r="C733" s="4"/>
      <c r="D733" s="4"/>
      <c r="E733" s="4"/>
      <c r="F733" s="4"/>
      <c r="G733" s="4"/>
      <c r="H733" s="4"/>
    </row>
    <row r="734">
      <c r="A734" s="6"/>
      <c r="B734" s="4"/>
      <c r="C734" s="4"/>
      <c r="D734" s="4"/>
      <c r="E734" s="4"/>
      <c r="F734" s="4"/>
      <c r="G734" s="4"/>
      <c r="H734" s="4"/>
    </row>
    <row r="735">
      <c r="A735" s="6"/>
      <c r="B735" s="4"/>
      <c r="C735" s="4"/>
      <c r="D735" s="4"/>
      <c r="E735" s="4"/>
      <c r="F735" s="4"/>
      <c r="G735" s="4"/>
      <c r="H735" s="4"/>
    </row>
    <row r="736">
      <c r="A736" s="6"/>
      <c r="B736" s="4"/>
      <c r="C736" s="4"/>
      <c r="D736" s="4"/>
      <c r="E736" s="4"/>
      <c r="F736" s="4"/>
      <c r="G736" s="4"/>
      <c r="H736" s="4"/>
    </row>
    <row r="737">
      <c r="A737" s="6"/>
      <c r="B737" s="4"/>
      <c r="C737" s="4"/>
      <c r="D737" s="4"/>
      <c r="E737" s="4"/>
      <c r="F737" s="4"/>
      <c r="G737" s="4"/>
      <c r="H737" s="4"/>
    </row>
    <row r="738">
      <c r="A738" s="6"/>
      <c r="B738" s="4"/>
      <c r="C738" s="4"/>
      <c r="D738" s="4"/>
      <c r="E738" s="4"/>
      <c r="F738" s="4"/>
      <c r="G738" s="4"/>
      <c r="H738" s="4"/>
    </row>
    <row r="739">
      <c r="A739" s="6"/>
      <c r="B739" s="4"/>
      <c r="C739" s="4"/>
      <c r="D739" s="4"/>
      <c r="E739" s="4"/>
      <c r="F739" s="4"/>
      <c r="G739" s="4"/>
      <c r="H739" s="4"/>
    </row>
    <row r="740">
      <c r="A740" s="6"/>
      <c r="B740" s="4"/>
      <c r="C740" s="4"/>
      <c r="D740" s="4"/>
      <c r="E740" s="4"/>
      <c r="F740" s="4"/>
      <c r="G740" s="4"/>
      <c r="H740" s="4"/>
    </row>
    <row r="741">
      <c r="A741" s="6"/>
      <c r="B741" s="4"/>
      <c r="C741" s="4"/>
      <c r="D741" s="4"/>
      <c r="E741" s="4"/>
      <c r="F741" s="4"/>
      <c r="G741" s="4"/>
      <c r="H741" s="4"/>
    </row>
    <row r="742">
      <c r="A742" s="6"/>
      <c r="B742" s="4"/>
      <c r="C742" s="4"/>
      <c r="D742" s="4"/>
      <c r="E742" s="4"/>
      <c r="F742" s="4"/>
      <c r="G742" s="4"/>
      <c r="H742" s="4"/>
    </row>
    <row r="743">
      <c r="A743" s="6"/>
      <c r="B743" s="4"/>
      <c r="C743" s="4"/>
      <c r="D743" s="4"/>
      <c r="E743" s="4"/>
      <c r="F743" s="4"/>
      <c r="G743" s="4"/>
      <c r="H743" s="4"/>
    </row>
    <row r="744">
      <c r="A744" s="6"/>
      <c r="B744" s="4"/>
      <c r="C744" s="4"/>
      <c r="D744" s="4"/>
      <c r="E744" s="4"/>
      <c r="F744" s="4"/>
      <c r="G744" s="4"/>
      <c r="H744" s="4"/>
    </row>
    <row r="745">
      <c r="A745" s="6"/>
      <c r="B745" s="4"/>
      <c r="C745" s="4"/>
      <c r="D745" s="4"/>
      <c r="E745" s="4"/>
      <c r="F745" s="4"/>
      <c r="G745" s="4"/>
      <c r="H745" s="4"/>
    </row>
    <row r="746">
      <c r="A746" s="6"/>
      <c r="B746" s="4"/>
      <c r="C746" s="4"/>
      <c r="D746" s="4"/>
      <c r="E746" s="4"/>
      <c r="F746" s="4"/>
      <c r="G746" s="4"/>
      <c r="H746" s="4"/>
    </row>
    <row r="747">
      <c r="A747" s="6"/>
      <c r="B747" s="4"/>
      <c r="C747" s="4"/>
      <c r="D747" s="4"/>
      <c r="E747" s="4"/>
      <c r="F747" s="4"/>
      <c r="G747" s="4"/>
      <c r="H747" s="4"/>
    </row>
    <row r="748">
      <c r="A748" s="6"/>
      <c r="B748" s="4"/>
      <c r="C748" s="4"/>
      <c r="D748" s="4"/>
      <c r="E748" s="4"/>
      <c r="F748" s="4"/>
      <c r="G748" s="4"/>
      <c r="H748" s="4"/>
    </row>
    <row r="749">
      <c r="A749" s="6"/>
      <c r="B749" s="4"/>
      <c r="C749" s="4"/>
      <c r="D749" s="4"/>
      <c r="E749" s="4"/>
      <c r="F749" s="4"/>
      <c r="G749" s="4"/>
      <c r="H749" s="4"/>
    </row>
    <row r="750">
      <c r="A750" s="6"/>
      <c r="B750" s="4"/>
      <c r="C750" s="4"/>
      <c r="D750" s="4"/>
      <c r="E750" s="4"/>
      <c r="F750" s="4"/>
      <c r="G750" s="4"/>
      <c r="H750" s="4"/>
    </row>
    <row r="751">
      <c r="A751" s="6"/>
      <c r="B751" s="4"/>
      <c r="C751" s="4"/>
      <c r="D751" s="4"/>
      <c r="E751" s="4"/>
      <c r="F751" s="4"/>
      <c r="G751" s="4"/>
      <c r="H751" s="4"/>
    </row>
    <row r="752">
      <c r="A752" s="6"/>
      <c r="B752" s="4"/>
      <c r="C752" s="4"/>
      <c r="D752" s="4"/>
      <c r="E752" s="4"/>
      <c r="F752" s="4"/>
      <c r="G752" s="4"/>
      <c r="H752" s="4"/>
    </row>
    <row r="753">
      <c r="A753" s="6"/>
      <c r="B753" s="4"/>
      <c r="C753" s="4"/>
      <c r="D753" s="4"/>
      <c r="E753" s="4"/>
      <c r="F753" s="4"/>
      <c r="G753" s="4"/>
      <c r="H753" s="4"/>
    </row>
    <row r="754">
      <c r="A754" s="6"/>
      <c r="B754" s="4"/>
      <c r="C754" s="4"/>
      <c r="D754" s="4"/>
      <c r="E754" s="4"/>
      <c r="F754" s="4"/>
      <c r="G754" s="4"/>
      <c r="H754" s="4"/>
    </row>
    <row r="755">
      <c r="A755" s="6"/>
      <c r="B755" s="4"/>
      <c r="C755" s="4"/>
      <c r="D755" s="4"/>
      <c r="E755" s="4"/>
      <c r="F755" s="4"/>
      <c r="G755" s="4"/>
      <c r="H755" s="4"/>
    </row>
    <row r="756">
      <c r="A756" s="6"/>
      <c r="B756" s="4"/>
      <c r="C756" s="4"/>
      <c r="D756" s="4"/>
      <c r="E756" s="4"/>
      <c r="F756" s="4"/>
      <c r="G756" s="4"/>
      <c r="H756" s="4"/>
    </row>
    <row r="757">
      <c r="A757" s="6"/>
      <c r="B757" s="4"/>
      <c r="C757" s="4"/>
      <c r="D757" s="4"/>
      <c r="E757" s="4"/>
      <c r="F757" s="4"/>
      <c r="G757" s="4"/>
      <c r="H757" s="4"/>
    </row>
    <row r="758">
      <c r="A758" s="6"/>
      <c r="B758" s="4"/>
      <c r="C758" s="4"/>
      <c r="D758" s="4"/>
      <c r="E758" s="4"/>
      <c r="F758" s="4"/>
      <c r="G758" s="4"/>
      <c r="H758" s="4"/>
    </row>
    <row r="759">
      <c r="A759" s="6"/>
      <c r="B759" s="4"/>
      <c r="C759" s="4"/>
      <c r="D759" s="4"/>
      <c r="E759" s="4"/>
      <c r="F759" s="4"/>
      <c r="G759" s="4"/>
      <c r="H759" s="4"/>
    </row>
    <row r="760">
      <c r="A760" s="6"/>
      <c r="B760" s="4"/>
      <c r="C760" s="4"/>
      <c r="D760" s="4"/>
      <c r="E760" s="4"/>
      <c r="F760" s="4"/>
      <c r="G760" s="4"/>
      <c r="H760" s="4"/>
    </row>
    <row r="761">
      <c r="A761" s="6"/>
      <c r="B761" s="4"/>
      <c r="C761" s="4"/>
      <c r="D761" s="4"/>
      <c r="E761" s="4"/>
      <c r="F761" s="4"/>
      <c r="G761" s="4"/>
      <c r="H761" s="4"/>
    </row>
    <row r="762">
      <c r="A762" s="6"/>
      <c r="B762" s="4"/>
      <c r="C762" s="4"/>
      <c r="D762" s="4"/>
      <c r="E762" s="4"/>
      <c r="F762" s="4"/>
      <c r="G762" s="4"/>
      <c r="H762" s="4"/>
    </row>
    <row r="763">
      <c r="A763" s="6"/>
      <c r="B763" s="4"/>
      <c r="C763" s="4"/>
      <c r="D763" s="4"/>
      <c r="E763" s="4"/>
      <c r="F763" s="4"/>
      <c r="G763" s="4"/>
      <c r="H763" s="4"/>
    </row>
    <row r="764">
      <c r="A764" s="6"/>
      <c r="B764" s="4"/>
      <c r="C764" s="4"/>
      <c r="D764" s="4"/>
      <c r="E764" s="4"/>
      <c r="F764" s="4"/>
      <c r="G764" s="4"/>
      <c r="H764" s="4"/>
    </row>
    <row r="765">
      <c r="A765" s="6"/>
      <c r="B765" s="4"/>
      <c r="C765" s="4"/>
      <c r="D765" s="4"/>
      <c r="E765" s="4"/>
      <c r="F765" s="4"/>
      <c r="G765" s="4"/>
      <c r="H765" s="4"/>
    </row>
    <row r="766">
      <c r="A766" s="6"/>
      <c r="B766" s="4"/>
      <c r="C766" s="4"/>
      <c r="D766" s="4"/>
      <c r="E766" s="4"/>
      <c r="F766" s="4"/>
      <c r="G766" s="4"/>
      <c r="H766" s="4"/>
    </row>
    <row r="767">
      <c r="A767" s="6"/>
      <c r="B767" s="4"/>
      <c r="C767" s="4"/>
      <c r="D767" s="4"/>
      <c r="E767" s="4"/>
      <c r="F767" s="4"/>
      <c r="G767" s="4"/>
      <c r="H767" s="4"/>
    </row>
    <row r="768">
      <c r="A768" s="6"/>
      <c r="B768" s="4"/>
      <c r="C768" s="4"/>
      <c r="D768" s="4"/>
      <c r="E768" s="4"/>
      <c r="F768" s="4"/>
      <c r="G768" s="4"/>
      <c r="H768" s="4"/>
    </row>
    <row r="769">
      <c r="A769" s="6"/>
      <c r="B769" s="4"/>
      <c r="C769" s="4"/>
      <c r="D769" s="4"/>
      <c r="E769" s="4"/>
      <c r="F769" s="4"/>
      <c r="G769" s="4"/>
      <c r="H769" s="4"/>
    </row>
    <row r="770">
      <c r="A770" s="6"/>
      <c r="B770" s="4"/>
      <c r="C770" s="4"/>
      <c r="D770" s="4"/>
      <c r="E770" s="4"/>
      <c r="F770" s="4"/>
      <c r="G770" s="4"/>
      <c r="H770" s="4"/>
    </row>
    <row r="771">
      <c r="A771" s="6"/>
      <c r="B771" s="4"/>
      <c r="C771" s="4"/>
      <c r="D771" s="4"/>
      <c r="E771" s="4"/>
      <c r="F771" s="4"/>
      <c r="G771" s="4"/>
      <c r="H771" s="4"/>
    </row>
    <row r="772">
      <c r="A772" s="6"/>
      <c r="B772" s="4"/>
      <c r="C772" s="4"/>
      <c r="D772" s="4"/>
      <c r="E772" s="4"/>
      <c r="F772" s="4"/>
      <c r="G772" s="4"/>
      <c r="H772" s="4"/>
    </row>
    <row r="773">
      <c r="A773" s="6"/>
      <c r="B773" s="4"/>
      <c r="C773" s="4"/>
      <c r="D773" s="4"/>
      <c r="E773" s="4"/>
      <c r="F773" s="4"/>
      <c r="G773" s="4"/>
      <c r="H773" s="4"/>
    </row>
    <row r="774">
      <c r="A774" s="6"/>
      <c r="B774" s="4"/>
      <c r="C774" s="4"/>
      <c r="D774" s="4"/>
      <c r="E774" s="4"/>
      <c r="F774" s="4"/>
      <c r="G774" s="4"/>
      <c r="H774" s="4"/>
    </row>
    <row r="775">
      <c r="A775" s="6"/>
      <c r="B775" s="4"/>
      <c r="C775" s="4"/>
      <c r="D775" s="4"/>
      <c r="E775" s="4"/>
      <c r="F775" s="4"/>
      <c r="G775" s="4"/>
      <c r="H775" s="4"/>
    </row>
    <row r="776">
      <c r="A776" s="6"/>
      <c r="B776" s="4"/>
      <c r="C776" s="4"/>
      <c r="D776" s="4"/>
      <c r="E776" s="4"/>
      <c r="F776" s="4"/>
      <c r="G776" s="4"/>
      <c r="H776" s="4"/>
    </row>
    <row r="777">
      <c r="A777" s="6"/>
      <c r="B777" s="4"/>
      <c r="C777" s="4"/>
      <c r="D777" s="4"/>
      <c r="E777" s="4"/>
      <c r="F777" s="4"/>
      <c r="G777" s="4"/>
      <c r="H777" s="4"/>
    </row>
    <row r="778">
      <c r="A778" s="6"/>
      <c r="B778" s="4"/>
      <c r="C778" s="4"/>
      <c r="D778" s="4"/>
      <c r="E778" s="4"/>
      <c r="F778" s="4"/>
      <c r="G778" s="4"/>
      <c r="H778" s="4"/>
    </row>
    <row r="779">
      <c r="A779" s="6"/>
      <c r="B779" s="4"/>
      <c r="C779" s="4"/>
      <c r="D779" s="4"/>
      <c r="E779" s="4"/>
      <c r="F779" s="4"/>
      <c r="G779" s="4"/>
      <c r="H779" s="4"/>
    </row>
    <row r="780">
      <c r="A780" s="6"/>
      <c r="B780" s="4"/>
      <c r="C780" s="4"/>
      <c r="D780" s="4"/>
      <c r="E780" s="4"/>
      <c r="F780" s="4"/>
      <c r="G780" s="4"/>
      <c r="H780" s="4"/>
    </row>
    <row r="781">
      <c r="A781" s="6"/>
      <c r="B781" s="4"/>
      <c r="C781" s="4"/>
      <c r="D781" s="4"/>
      <c r="E781" s="4"/>
      <c r="F781" s="4"/>
      <c r="G781" s="4"/>
      <c r="H781" s="4"/>
    </row>
    <row r="782">
      <c r="A782" s="6"/>
      <c r="B782" s="4"/>
      <c r="C782" s="4"/>
      <c r="D782" s="4"/>
      <c r="E782" s="4"/>
      <c r="F782" s="4"/>
      <c r="G782" s="4"/>
      <c r="H782" s="4"/>
    </row>
    <row r="783">
      <c r="A783" s="6"/>
      <c r="B783" s="4"/>
      <c r="C783" s="4"/>
      <c r="D783" s="4"/>
      <c r="E783" s="4"/>
      <c r="F783" s="4"/>
      <c r="G783" s="4"/>
      <c r="H783" s="4"/>
    </row>
    <row r="784">
      <c r="A784" s="6"/>
      <c r="B784" s="4"/>
      <c r="C784" s="4"/>
      <c r="D784" s="4"/>
      <c r="E784" s="4"/>
      <c r="F784" s="4"/>
      <c r="G784" s="4"/>
      <c r="H784" s="4"/>
    </row>
    <row r="785">
      <c r="A785" s="6"/>
      <c r="B785" s="4"/>
      <c r="C785" s="4"/>
      <c r="D785" s="4"/>
      <c r="E785" s="4"/>
      <c r="F785" s="4"/>
      <c r="G785" s="4"/>
      <c r="H785" s="4"/>
    </row>
    <row r="786">
      <c r="A786" s="6"/>
      <c r="B786" s="4"/>
      <c r="C786" s="4"/>
      <c r="D786" s="4"/>
      <c r="E786" s="4"/>
      <c r="F786" s="4"/>
      <c r="G786" s="4"/>
      <c r="H786" s="4"/>
    </row>
    <row r="787">
      <c r="A787" s="6"/>
      <c r="B787" s="4"/>
      <c r="C787" s="4"/>
      <c r="D787" s="4"/>
      <c r="E787" s="4"/>
      <c r="F787" s="4"/>
      <c r="G787" s="4"/>
      <c r="H787" s="4"/>
    </row>
    <row r="788">
      <c r="A788" s="6"/>
      <c r="B788" s="4"/>
      <c r="C788" s="4"/>
      <c r="D788" s="4"/>
      <c r="E788" s="4"/>
      <c r="F788" s="4"/>
      <c r="G788" s="4"/>
      <c r="H788" s="4"/>
    </row>
    <row r="789">
      <c r="A789" s="6"/>
      <c r="B789" s="4"/>
      <c r="C789" s="4"/>
      <c r="D789" s="4"/>
      <c r="E789" s="4"/>
      <c r="F789" s="4"/>
      <c r="G789" s="4"/>
      <c r="H789" s="4"/>
    </row>
    <row r="790">
      <c r="A790" s="6"/>
      <c r="B790" s="4"/>
      <c r="C790" s="4"/>
      <c r="D790" s="4"/>
      <c r="E790" s="4"/>
      <c r="F790" s="4"/>
      <c r="G790" s="4"/>
      <c r="H790" s="4"/>
    </row>
    <row r="791">
      <c r="A791" s="6"/>
      <c r="B791" s="4"/>
      <c r="C791" s="4"/>
      <c r="D791" s="4"/>
      <c r="E791" s="4"/>
      <c r="F791" s="4"/>
      <c r="G791" s="4"/>
      <c r="H791" s="4"/>
    </row>
    <row r="792">
      <c r="A792" s="6"/>
      <c r="B792" s="4"/>
      <c r="C792" s="4"/>
      <c r="D792" s="4"/>
      <c r="E792" s="4"/>
      <c r="F792" s="4"/>
      <c r="G792" s="4"/>
      <c r="H792" s="4"/>
    </row>
    <row r="793">
      <c r="A793" s="6"/>
      <c r="B793" s="4"/>
      <c r="C793" s="4"/>
      <c r="D793" s="4"/>
      <c r="E793" s="4"/>
      <c r="F793" s="4"/>
      <c r="G793" s="4"/>
      <c r="H793" s="4"/>
    </row>
    <row r="794">
      <c r="A794" s="6"/>
      <c r="B794" s="4"/>
      <c r="C794" s="4"/>
      <c r="D794" s="4"/>
      <c r="E794" s="4"/>
      <c r="F794" s="4"/>
      <c r="G794" s="4"/>
      <c r="H794" s="4"/>
    </row>
    <row r="795">
      <c r="A795" s="6"/>
      <c r="B795" s="4"/>
      <c r="C795" s="4"/>
      <c r="D795" s="4"/>
      <c r="E795" s="4"/>
      <c r="F795" s="4"/>
      <c r="G795" s="4"/>
      <c r="H795" s="4"/>
    </row>
    <row r="796">
      <c r="A796" s="6"/>
      <c r="B796" s="4"/>
      <c r="C796" s="4"/>
      <c r="D796" s="4"/>
      <c r="E796" s="4"/>
      <c r="F796" s="4"/>
      <c r="G796" s="4"/>
      <c r="H796" s="4"/>
    </row>
    <row r="797">
      <c r="A797" s="6"/>
      <c r="B797" s="4"/>
      <c r="C797" s="4"/>
      <c r="D797" s="4"/>
      <c r="E797" s="4"/>
      <c r="F797" s="4"/>
      <c r="G797" s="4"/>
      <c r="H797" s="4"/>
    </row>
    <row r="798">
      <c r="A798" s="6"/>
      <c r="B798" s="4"/>
      <c r="C798" s="4"/>
      <c r="D798" s="4"/>
      <c r="E798" s="4"/>
      <c r="F798" s="4"/>
      <c r="G798" s="4"/>
      <c r="H798" s="4"/>
    </row>
    <row r="799">
      <c r="A799" s="6"/>
      <c r="B799" s="4"/>
      <c r="C799" s="4"/>
      <c r="D799" s="4"/>
      <c r="E799" s="4"/>
      <c r="F799" s="4"/>
      <c r="G799" s="4"/>
      <c r="H799" s="4"/>
    </row>
    <row r="800">
      <c r="A800" s="6"/>
      <c r="B800" s="4"/>
      <c r="C800" s="4"/>
      <c r="D800" s="4"/>
      <c r="E800" s="4"/>
      <c r="F800" s="4"/>
      <c r="G800" s="4"/>
      <c r="H800" s="4"/>
    </row>
    <row r="801">
      <c r="A801" s="6"/>
      <c r="B801" s="4"/>
      <c r="C801" s="4"/>
      <c r="D801" s="4"/>
      <c r="E801" s="4"/>
      <c r="F801" s="4"/>
      <c r="G801" s="4"/>
      <c r="H801" s="4"/>
    </row>
    <row r="802">
      <c r="A802" s="6"/>
      <c r="B802" s="4"/>
      <c r="C802" s="4"/>
      <c r="D802" s="4"/>
      <c r="E802" s="4"/>
      <c r="F802" s="4"/>
      <c r="G802" s="4"/>
      <c r="H802" s="4"/>
    </row>
    <row r="803">
      <c r="A803" s="6"/>
      <c r="B803" s="4"/>
      <c r="C803" s="4"/>
      <c r="D803" s="4"/>
      <c r="E803" s="4"/>
      <c r="F803" s="4"/>
      <c r="G803" s="4"/>
      <c r="H803" s="4"/>
    </row>
    <row r="804">
      <c r="A804" s="6"/>
      <c r="B804" s="4"/>
      <c r="C804" s="4"/>
      <c r="D804" s="4"/>
      <c r="E804" s="4"/>
      <c r="F804" s="4"/>
      <c r="G804" s="4"/>
      <c r="H804" s="4"/>
    </row>
    <row r="805">
      <c r="A805" s="6"/>
      <c r="B805" s="4"/>
      <c r="C805" s="4"/>
      <c r="D805" s="4"/>
      <c r="E805" s="4"/>
      <c r="F805" s="4"/>
      <c r="G805" s="4"/>
      <c r="H805" s="4"/>
    </row>
    <row r="806">
      <c r="A806" s="6"/>
      <c r="B806" s="4"/>
      <c r="C806" s="4"/>
      <c r="D806" s="4"/>
      <c r="E806" s="4"/>
      <c r="F806" s="4"/>
      <c r="G806" s="4"/>
      <c r="H806" s="4"/>
    </row>
    <row r="807">
      <c r="A807" s="6"/>
      <c r="B807" s="4"/>
      <c r="C807" s="4"/>
      <c r="D807" s="4"/>
      <c r="E807" s="4"/>
      <c r="F807" s="4"/>
      <c r="G807" s="4"/>
      <c r="H807" s="4"/>
    </row>
    <row r="808">
      <c r="A808" s="6"/>
      <c r="B808" s="4"/>
      <c r="C808" s="4"/>
      <c r="D808" s="4"/>
      <c r="E808" s="4"/>
      <c r="F808" s="4"/>
      <c r="G808" s="4"/>
      <c r="H808" s="4"/>
    </row>
    <row r="809">
      <c r="A809" s="6"/>
      <c r="B809" s="4"/>
      <c r="C809" s="4"/>
      <c r="D809" s="4"/>
      <c r="E809" s="4"/>
      <c r="F809" s="4"/>
      <c r="G809" s="4"/>
      <c r="H809" s="4"/>
    </row>
    <row r="810">
      <c r="A810" s="6"/>
      <c r="B810" s="4"/>
      <c r="C810" s="4"/>
      <c r="D810" s="4"/>
      <c r="E810" s="4"/>
      <c r="F810" s="4"/>
      <c r="G810" s="4"/>
      <c r="H810" s="4"/>
    </row>
    <row r="811">
      <c r="A811" s="6"/>
      <c r="B811" s="4"/>
      <c r="C811" s="4"/>
      <c r="D811" s="4"/>
      <c r="E811" s="4"/>
      <c r="F811" s="4"/>
      <c r="G811" s="4"/>
      <c r="H811" s="4"/>
    </row>
    <row r="812">
      <c r="A812" s="6"/>
      <c r="B812" s="4"/>
      <c r="C812" s="4"/>
      <c r="D812" s="4"/>
      <c r="E812" s="4"/>
      <c r="F812" s="4"/>
      <c r="G812" s="4"/>
      <c r="H812" s="4"/>
    </row>
    <row r="813">
      <c r="A813" s="6"/>
      <c r="B813" s="4"/>
      <c r="C813" s="4"/>
      <c r="D813" s="4"/>
      <c r="E813" s="4"/>
      <c r="F813" s="4"/>
      <c r="G813" s="4"/>
      <c r="H813" s="4"/>
    </row>
    <row r="814">
      <c r="A814" s="6"/>
      <c r="B814" s="4"/>
      <c r="C814" s="4"/>
      <c r="D814" s="4"/>
      <c r="E814" s="4"/>
      <c r="F814" s="4"/>
      <c r="G814" s="4"/>
      <c r="H814" s="4"/>
    </row>
    <row r="815">
      <c r="A815" s="6"/>
      <c r="B815" s="4"/>
      <c r="C815" s="4"/>
      <c r="D815" s="4"/>
      <c r="E815" s="4"/>
      <c r="F815" s="4"/>
      <c r="G815" s="4"/>
      <c r="H815" s="4"/>
    </row>
    <row r="816">
      <c r="A816" s="6"/>
      <c r="B816" s="4"/>
      <c r="C816" s="4"/>
      <c r="D816" s="4"/>
      <c r="E816" s="4"/>
      <c r="F816" s="4"/>
      <c r="G816" s="4"/>
      <c r="H816" s="4"/>
    </row>
    <row r="817">
      <c r="A817" s="6"/>
      <c r="B817" s="4"/>
      <c r="C817" s="4"/>
      <c r="D817" s="4"/>
      <c r="E817" s="4"/>
      <c r="F817" s="4"/>
      <c r="G817" s="4"/>
      <c r="H817" s="4"/>
    </row>
    <row r="818">
      <c r="A818" s="6"/>
      <c r="B818" s="4"/>
      <c r="C818" s="4"/>
      <c r="D818" s="4"/>
      <c r="E818" s="4"/>
      <c r="F818" s="4"/>
      <c r="G818" s="4"/>
      <c r="H818" s="4"/>
    </row>
    <row r="819">
      <c r="A819" s="6"/>
      <c r="B819" s="4"/>
      <c r="C819" s="4"/>
      <c r="D819" s="4"/>
      <c r="E819" s="4"/>
      <c r="F819" s="4"/>
      <c r="G819" s="4"/>
      <c r="H819" s="4"/>
    </row>
    <row r="820">
      <c r="A820" s="6"/>
      <c r="B820" s="4"/>
      <c r="C820" s="4"/>
      <c r="D820" s="4"/>
      <c r="E820" s="4"/>
      <c r="F820" s="4"/>
      <c r="G820" s="4"/>
      <c r="H820" s="4"/>
    </row>
    <row r="821">
      <c r="A821" s="6"/>
      <c r="B821" s="4"/>
      <c r="C821" s="4"/>
      <c r="D821" s="4"/>
      <c r="E821" s="4"/>
      <c r="F821" s="4"/>
      <c r="G821" s="4"/>
      <c r="H821" s="4"/>
    </row>
    <row r="822">
      <c r="A822" s="6"/>
      <c r="B822" s="4"/>
      <c r="C822" s="4"/>
      <c r="D822" s="4"/>
      <c r="E822" s="4"/>
      <c r="F822" s="4"/>
      <c r="G822" s="4"/>
      <c r="H822" s="4"/>
    </row>
    <row r="823">
      <c r="A823" s="6"/>
      <c r="B823" s="4"/>
      <c r="C823" s="4"/>
      <c r="D823" s="4"/>
      <c r="E823" s="4"/>
      <c r="F823" s="4"/>
      <c r="G823" s="4"/>
      <c r="H823" s="4"/>
    </row>
    <row r="824">
      <c r="A824" s="6"/>
      <c r="B824" s="4"/>
      <c r="C824" s="4"/>
      <c r="D824" s="4"/>
      <c r="E824" s="4"/>
      <c r="F824" s="4"/>
      <c r="G824" s="4"/>
      <c r="H824" s="4"/>
    </row>
    <row r="825">
      <c r="A825" s="6"/>
      <c r="B825" s="4"/>
      <c r="C825" s="4"/>
      <c r="D825" s="4"/>
      <c r="E825" s="4"/>
      <c r="F825" s="4"/>
      <c r="G825" s="4"/>
      <c r="H825" s="4"/>
    </row>
    <row r="826">
      <c r="A826" s="6"/>
      <c r="B826" s="4"/>
      <c r="C826" s="4"/>
      <c r="D826" s="4"/>
      <c r="E826" s="4"/>
      <c r="F826" s="4"/>
      <c r="G826" s="4"/>
      <c r="H826" s="4"/>
    </row>
    <row r="827">
      <c r="A827" s="6"/>
      <c r="B827" s="4"/>
      <c r="C827" s="4"/>
      <c r="D827" s="4"/>
      <c r="E827" s="4"/>
      <c r="F827" s="4"/>
      <c r="G827" s="4"/>
      <c r="H827" s="4"/>
    </row>
    <row r="828">
      <c r="A828" s="6"/>
      <c r="B828" s="4"/>
      <c r="C828" s="4"/>
      <c r="D828" s="4"/>
      <c r="E828" s="4"/>
      <c r="F828" s="4"/>
      <c r="G828" s="4"/>
      <c r="H828" s="4"/>
    </row>
    <row r="829">
      <c r="A829" s="6"/>
      <c r="B829" s="4"/>
      <c r="C829" s="4"/>
      <c r="D829" s="4"/>
      <c r="E829" s="4"/>
      <c r="F829" s="4"/>
      <c r="G829" s="4"/>
      <c r="H829" s="4"/>
    </row>
    <row r="830">
      <c r="A830" s="6"/>
      <c r="B830" s="4"/>
      <c r="C830" s="4"/>
      <c r="D830" s="4"/>
      <c r="E830" s="4"/>
      <c r="F830" s="4"/>
      <c r="G830" s="4"/>
      <c r="H830" s="4"/>
    </row>
    <row r="831">
      <c r="A831" s="6"/>
      <c r="B831" s="4"/>
      <c r="C831" s="4"/>
      <c r="D831" s="4"/>
      <c r="E831" s="4"/>
      <c r="F831" s="4"/>
      <c r="G831" s="4"/>
      <c r="H831" s="4"/>
    </row>
    <row r="832">
      <c r="A832" s="6"/>
      <c r="B832" s="4"/>
      <c r="C832" s="4"/>
      <c r="D832" s="4"/>
      <c r="E832" s="4"/>
      <c r="F832" s="4"/>
      <c r="G832" s="4"/>
      <c r="H832" s="4"/>
    </row>
    <row r="833">
      <c r="A833" s="6"/>
      <c r="B833" s="4"/>
      <c r="C833" s="4"/>
      <c r="D833" s="4"/>
      <c r="E833" s="4"/>
      <c r="F833" s="4"/>
      <c r="G833" s="4"/>
      <c r="H833" s="4"/>
    </row>
    <row r="834">
      <c r="A834" s="6"/>
      <c r="B834" s="4"/>
      <c r="C834" s="4"/>
      <c r="D834" s="4"/>
      <c r="E834" s="4"/>
      <c r="F834" s="4"/>
      <c r="G834" s="4"/>
      <c r="H834" s="4"/>
    </row>
    <row r="835">
      <c r="A835" s="6"/>
      <c r="B835" s="4"/>
      <c r="C835" s="4"/>
      <c r="D835" s="4"/>
      <c r="E835" s="4"/>
      <c r="F835" s="4"/>
      <c r="G835" s="4"/>
      <c r="H835" s="4"/>
    </row>
    <row r="836">
      <c r="A836" s="6"/>
      <c r="B836" s="4"/>
      <c r="C836" s="4"/>
      <c r="D836" s="4"/>
      <c r="E836" s="4"/>
      <c r="F836" s="4"/>
      <c r="G836" s="4"/>
      <c r="H836" s="4"/>
    </row>
    <row r="837">
      <c r="A837" s="6"/>
      <c r="B837" s="4"/>
      <c r="C837" s="4"/>
      <c r="D837" s="4"/>
      <c r="E837" s="4"/>
      <c r="F837" s="4"/>
      <c r="G837" s="4"/>
      <c r="H837" s="4"/>
    </row>
    <row r="838">
      <c r="A838" s="6"/>
      <c r="B838" s="4"/>
      <c r="C838" s="4"/>
      <c r="D838" s="4"/>
      <c r="E838" s="4"/>
      <c r="F838" s="4"/>
      <c r="G838" s="4"/>
      <c r="H838" s="4"/>
    </row>
    <row r="839">
      <c r="A839" s="6"/>
      <c r="B839" s="4"/>
      <c r="C839" s="4"/>
      <c r="D839" s="4"/>
      <c r="E839" s="4"/>
      <c r="F839" s="4"/>
      <c r="G839" s="4"/>
      <c r="H839" s="4"/>
    </row>
    <row r="840">
      <c r="A840" s="6"/>
      <c r="B840" s="4"/>
      <c r="C840" s="4"/>
      <c r="D840" s="4"/>
      <c r="E840" s="4"/>
      <c r="F840" s="4"/>
      <c r="G840" s="4"/>
      <c r="H840" s="4"/>
    </row>
    <row r="841">
      <c r="A841" s="6"/>
      <c r="B841" s="4"/>
      <c r="C841" s="4"/>
      <c r="D841" s="4"/>
      <c r="E841" s="4"/>
      <c r="F841" s="4"/>
      <c r="G841" s="4"/>
      <c r="H841" s="4"/>
    </row>
    <row r="842">
      <c r="A842" s="6"/>
      <c r="B842" s="4"/>
      <c r="C842" s="4"/>
      <c r="D842" s="4"/>
      <c r="E842" s="4"/>
      <c r="F842" s="4"/>
      <c r="G842" s="4"/>
      <c r="H842" s="4"/>
    </row>
    <row r="843">
      <c r="A843" s="6"/>
      <c r="B843" s="4"/>
      <c r="C843" s="4"/>
      <c r="D843" s="4"/>
      <c r="E843" s="4"/>
      <c r="F843" s="4"/>
      <c r="G843" s="4"/>
      <c r="H843" s="4"/>
    </row>
    <row r="844">
      <c r="A844" s="6"/>
      <c r="B844" s="4"/>
      <c r="C844" s="4"/>
      <c r="D844" s="4"/>
      <c r="E844" s="4"/>
      <c r="F844" s="4"/>
      <c r="G844" s="4"/>
      <c r="H844" s="4"/>
    </row>
    <row r="845">
      <c r="A845" s="6"/>
      <c r="B845" s="4"/>
      <c r="C845" s="4"/>
      <c r="D845" s="4"/>
      <c r="E845" s="4"/>
      <c r="F845" s="4"/>
      <c r="G845" s="4"/>
      <c r="H845" s="4"/>
    </row>
    <row r="846">
      <c r="A846" s="6"/>
      <c r="B846" s="4"/>
      <c r="C846" s="4"/>
      <c r="D846" s="4"/>
      <c r="E846" s="4"/>
      <c r="F846" s="4"/>
      <c r="G846" s="4"/>
      <c r="H846" s="4"/>
    </row>
    <row r="847">
      <c r="A847" s="6"/>
      <c r="B847" s="4"/>
      <c r="C847" s="4"/>
      <c r="D847" s="4"/>
      <c r="E847" s="4"/>
      <c r="F847" s="4"/>
      <c r="G847" s="4"/>
      <c r="H847" s="4"/>
    </row>
    <row r="848">
      <c r="A848" s="6"/>
      <c r="B848" s="4"/>
      <c r="C848" s="4"/>
      <c r="D848" s="4"/>
      <c r="E848" s="4"/>
      <c r="F848" s="4"/>
      <c r="G848" s="4"/>
      <c r="H848" s="4"/>
    </row>
    <row r="849">
      <c r="A849" s="6"/>
      <c r="B849" s="4"/>
      <c r="C849" s="4"/>
      <c r="D849" s="4"/>
      <c r="E849" s="4"/>
      <c r="F849" s="4"/>
      <c r="G849" s="4"/>
      <c r="H849" s="4"/>
    </row>
    <row r="850">
      <c r="A850" s="6"/>
      <c r="B850" s="4"/>
      <c r="C850" s="4"/>
      <c r="D850" s="4"/>
      <c r="E850" s="4"/>
      <c r="F850" s="4"/>
      <c r="G850" s="4"/>
      <c r="H850" s="4"/>
    </row>
    <row r="851">
      <c r="A851" s="6"/>
      <c r="B851" s="4"/>
      <c r="C851" s="4"/>
      <c r="D851" s="4"/>
      <c r="E851" s="4"/>
      <c r="F851" s="4"/>
      <c r="G851" s="4"/>
      <c r="H851" s="4"/>
    </row>
    <row r="852">
      <c r="A852" s="6"/>
      <c r="B852" s="4"/>
      <c r="C852" s="4"/>
      <c r="D852" s="4"/>
      <c r="E852" s="4"/>
      <c r="F852" s="4"/>
      <c r="G852" s="4"/>
      <c r="H852" s="4"/>
    </row>
    <row r="853">
      <c r="A853" s="6"/>
      <c r="B853" s="4"/>
      <c r="C853" s="4"/>
      <c r="D853" s="4"/>
      <c r="E853" s="4"/>
      <c r="F853" s="4"/>
      <c r="G853" s="4"/>
      <c r="H853" s="4"/>
    </row>
    <row r="854">
      <c r="A854" s="6"/>
      <c r="B854" s="4"/>
      <c r="C854" s="4"/>
      <c r="D854" s="4"/>
      <c r="E854" s="4"/>
      <c r="F854" s="4"/>
      <c r="G854" s="4"/>
      <c r="H854" s="4"/>
    </row>
    <row r="855">
      <c r="A855" s="6"/>
      <c r="B855" s="4"/>
      <c r="C855" s="4"/>
      <c r="D855" s="4"/>
      <c r="E855" s="4"/>
      <c r="F855" s="4"/>
      <c r="G855" s="4"/>
      <c r="H855" s="4"/>
    </row>
    <row r="856">
      <c r="A856" s="6"/>
      <c r="B856" s="4"/>
      <c r="C856" s="4"/>
      <c r="D856" s="4"/>
      <c r="E856" s="4"/>
      <c r="F856" s="4"/>
      <c r="G856" s="4"/>
      <c r="H856" s="4"/>
    </row>
    <row r="857">
      <c r="A857" s="6"/>
      <c r="B857" s="4"/>
      <c r="C857" s="4"/>
      <c r="D857" s="4"/>
      <c r="E857" s="4"/>
      <c r="F857" s="4"/>
      <c r="G857" s="4"/>
      <c r="H857" s="4"/>
    </row>
    <row r="858">
      <c r="A858" s="6"/>
      <c r="B858" s="4"/>
      <c r="C858" s="4"/>
      <c r="D858" s="4"/>
      <c r="E858" s="4"/>
      <c r="F858" s="4"/>
      <c r="G858" s="4"/>
      <c r="H858" s="4"/>
    </row>
    <row r="859">
      <c r="A859" s="6"/>
      <c r="B859" s="4"/>
      <c r="C859" s="4"/>
      <c r="D859" s="4"/>
      <c r="E859" s="4"/>
      <c r="F859" s="4"/>
      <c r="G859" s="4"/>
      <c r="H859" s="4"/>
    </row>
    <row r="860">
      <c r="A860" s="6"/>
      <c r="B860" s="4"/>
      <c r="C860" s="4"/>
      <c r="D860" s="4"/>
      <c r="E860" s="4"/>
      <c r="F860" s="4"/>
      <c r="G860" s="4"/>
      <c r="H860" s="4"/>
    </row>
    <row r="861">
      <c r="A861" s="6"/>
      <c r="B861" s="4"/>
      <c r="C861" s="4"/>
      <c r="D861" s="4"/>
      <c r="E861" s="4"/>
      <c r="F861" s="4"/>
      <c r="G861" s="4"/>
      <c r="H861" s="4"/>
    </row>
    <row r="862">
      <c r="A862" s="6"/>
      <c r="B862" s="4"/>
      <c r="C862" s="4"/>
      <c r="D862" s="4"/>
      <c r="E862" s="4"/>
      <c r="F862" s="4"/>
      <c r="G862" s="4"/>
      <c r="H862" s="4"/>
    </row>
    <row r="863">
      <c r="A863" s="6"/>
      <c r="B863" s="4"/>
      <c r="C863" s="4"/>
      <c r="D863" s="4"/>
      <c r="E863" s="4"/>
      <c r="F863" s="4"/>
      <c r="G863" s="4"/>
      <c r="H863" s="4"/>
    </row>
    <row r="864">
      <c r="A864" s="6"/>
      <c r="B864" s="4"/>
      <c r="C864" s="4"/>
      <c r="D864" s="4"/>
      <c r="E864" s="4"/>
      <c r="F864" s="4"/>
      <c r="G864" s="4"/>
      <c r="H864" s="4"/>
    </row>
    <row r="865">
      <c r="A865" s="6"/>
      <c r="B865" s="4"/>
      <c r="C865" s="4"/>
      <c r="D865" s="4"/>
      <c r="E865" s="4"/>
      <c r="F865" s="4"/>
      <c r="G865" s="4"/>
      <c r="H865" s="4"/>
    </row>
    <row r="866">
      <c r="A866" s="6"/>
      <c r="B866" s="4"/>
      <c r="C866" s="4"/>
      <c r="D866" s="4"/>
      <c r="E866" s="4"/>
      <c r="F866" s="4"/>
      <c r="G866" s="4"/>
      <c r="H866" s="4"/>
    </row>
    <row r="867">
      <c r="A867" s="6"/>
      <c r="B867" s="4"/>
      <c r="C867" s="4"/>
      <c r="D867" s="4"/>
      <c r="E867" s="4"/>
      <c r="F867" s="4"/>
      <c r="G867" s="4"/>
      <c r="H867" s="4"/>
    </row>
    <row r="868">
      <c r="A868" s="6"/>
      <c r="B868" s="4"/>
      <c r="C868" s="4"/>
      <c r="D868" s="4"/>
      <c r="E868" s="4"/>
      <c r="F868" s="4"/>
      <c r="G868" s="4"/>
      <c r="H868" s="4"/>
    </row>
    <row r="869">
      <c r="A869" s="6"/>
      <c r="B869" s="4"/>
      <c r="C869" s="4"/>
      <c r="D869" s="4"/>
      <c r="E869" s="4"/>
      <c r="F869" s="4"/>
      <c r="G869" s="4"/>
      <c r="H869" s="4"/>
    </row>
    <row r="870">
      <c r="A870" s="6"/>
      <c r="B870" s="4"/>
      <c r="C870" s="4"/>
      <c r="D870" s="4"/>
      <c r="E870" s="4"/>
      <c r="F870" s="4"/>
      <c r="G870" s="4"/>
      <c r="H870" s="4"/>
    </row>
    <row r="871">
      <c r="A871" s="6"/>
      <c r="B871" s="4"/>
      <c r="C871" s="4"/>
      <c r="D871" s="4"/>
      <c r="E871" s="4"/>
      <c r="F871" s="4"/>
      <c r="G871" s="4"/>
      <c r="H871" s="4"/>
    </row>
    <row r="872">
      <c r="A872" s="6"/>
      <c r="B872" s="4"/>
      <c r="C872" s="4"/>
      <c r="D872" s="4"/>
      <c r="E872" s="4"/>
      <c r="F872" s="4"/>
      <c r="G872" s="4"/>
      <c r="H872" s="4"/>
    </row>
    <row r="873">
      <c r="A873" s="6"/>
      <c r="B873" s="4"/>
      <c r="C873" s="4"/>
      <c r="D873" s="4"/>
      <c r="E873" s="4"/>
      <c r="F873" s="4"/>
      <c r="G873" s="4"/>
      <c r="H873" s="4"/>
    </row>
    <row r="874">
      <c r="A874" s="6"/>
      <c r="B874" s="4"/>
      <c r="C874" s="4"/>
      <c r="D874" s="4"/>
      <c r="E874" s="4"/>
      <c r="F874" s="4"/>
      <c r="G874" s="4"/>
      <c r="H874" s="4"/>
    </row>
    <row r="875">
      <c r="A875" s="6"/>
      <c r="B875" s="4"/>
      <c r="C875" s="4"/>
      <c r="D875" s="4"/>
      <c r="E875" s="4"/>
      <c r="F875" s="4"/>
      <c r="G875" s="4"/>
      <c r="H875" s="4"/>
    </row>
    <row r="876">
      <c r="A876" s="6"/>
      <c r="B876" s="4"/>
      <c r="C876" s="4"/>
      <c r="D876" s="4"/>
      <c r="E876" s="4"/>
      <c r="F876" s="4"/>
      <c r="G876" s="4"/>
      <c r="H876" s="4"/>
    </row>
    <row r="877">
      <c r="A877" s="6"/>
      <c r="B877" s="4"/>
      <c r="C877" s="4"/>
      <c r="D877" s="4"/>
      <c r="E877" s="4"/>
      <c r="F877" s="4"/>
      <c r="G877" s="4"/>
      <c r="H877" s="4"/>
    </row>
    <row r="878">
      <c r="A878" s="6"/>
      <c r="B878" s="4"/>
      <c r="C878" s="4"/>
      <c r="D878" s="4"/>
      <c r="E878" s="4"/>
      <c r="F878" s="4"/>
      <c r="G878" s="4"/>
      <c r="H878" s="4"/>
    </row>
    <row r="879">
      <c r="A879" s="6"/>
      <c r="B879" s="4"/>
      <c r="C879" s="4"/>
      <c r="D879" s="4"/>
      <c r="E879" s="4"/>
      <c r="F879" s="4"/>
      <c r="G879" s="4"/>
      <c r="H879" s="4"/>
    </row>
    <row r="880">
      <c r="A880" s="6"/>
      <c r="B880" s="4"/>
      <c r="C880" s="4"/>
      <c r="D880" s="4"/>
      <c r="E880" s="4"/>
      <c r="F880" s="4"/>
      <c r="G880" s="4"/>
      <c r="H880" s="4"/>
    </row>
    <row r="881">
      <c r="A881" s="6"/>
      <c r="B881" s="4"/>
      <c r="C881" s="4"/>
      <c r="D881" s="4"/>
      <c r="E881" s="4"/>
      <c r="F881" s="4"/>
      <c r="G881" s="4"/>
      <c r="H881" s="4"/>
    </row>
    <row r="882">
      <c r="A882" s="6"/>
      <c r="B882" s="4"/>
      <c r="C882" s="4"/>
      <c r="D882" s="4"/>
      <c r="E882" s="4"/>
      <c r="F882" s="4"/>
      <c r="G882" s="4"/>
      <c r="H882" s="4"/>
    </row>
    <row r="883">
      <c r="A883" s="6"/>
      <c r="B883" s="4"/>
      <c r="C883" s="4"/>
      <c r="D883" s="4"/>
      <c r="E883" s="4"/>
      <c r="F883" s="4"/>
      <c r="G883" s="4"/>
      <c r="H883" s="4"/>
    </row>
    <row r="884">
      <c r="A884" s="6"/>
      <c r="B884" s="4"/>
      <c r="C884" s="4"/>
      <c r="D884" s="4"/>
      <c r="E884" s="4"/>
      <c r="F884" s="4"/>
      <c r="G884" s="4"/>
      <c r="H884" s="4"/>
    </row>
    <row r="885">
      <c r="A885" s="6"/>
      <c r="B885" s="4"/>
      <c r="C885" s="4"/>
      <c r="D885" s="4"/>
      <c r="E885" s="4"/>
      <c r="F885" s="4"/>
      <c r="G885" s="4"/>
      <c r="H885" s="4"/>
    </row>
    <row r="886">
      <c r="A886" s="6"/>
      <c r="B886" s="4"/>
      <c r="C886" s="4"/>
      <c r="D886" s="4"/>
      <c r="E886" s="4"/>
      <c r="F886" s="4"/>
      <c r="G886" s="4"/>
      <c r="H886" s="4"/>
    </row>
    <row r="887">
      <c r="A887" s="6"/>
      <c r="B887" s="4"/>
      <c r="C887" s="4"/>
      <c r="D887" s="4"/>
      <c r="E887" s="4"/>
      <c r="F887" s="4"/>
      <c r="G887" s="4"/>
      <c r="H887" s="4"/>
    </row>
    <row r="888">
      <c r="A888" s="6"/>
      <c r="B888" s="4"/>
      <c r="C888" s="4"/>
      <c r="D888" s="4"/>
      <c r="E888" s="4"/>
      <c r="F888" s="4"/>
      <c r="G888" s="4"/>
      <c r="H888" s="4"/>
    </row>
    <row r="889">
      <c r="A889" s="6"/>
      <c r="B889" s="4"/>
      <c r="C889" s="4"/>
      <c r="D889" s="4"/>
      <c r="E889" s="4"/>
      <c r="F889" s="4"/>
      <c r="G889" s="4"/>
      <c r="H889" s="4"/>
    </row>
    <row r="890">
      <c r="A890" s="6"/>
      <c r="B890" s="4"/>
      <c r="C890" s="4"/>
      <c r="D890" s="4"/>
      <c r="E890" s="4"/>
      <c r="F890" s="4"/>
      <c r="G890" s="4"/>
      <c r="H890" s="4"/>
    </row>
    <row r="891">
      <c r="A891" s="6"/>
      <c r="B891" s="4"/>
      <c r="C891" s="4"/>
      <c r="D891" s="4"/>
      <c r="E891" s="4"/>
      <c r="F891" s="4"/>
      <c r="G891" s="4"/>
      <c r="H891" s="4"/>
    </row>
    <row r="892">
      <c r="A892" s="6"/>
      <c r="B892" s="4"/>
      <c r="C892" s="4"/>
      <c r="D892" s="4"/>
      <c r="E892" s="4"/>
      <c r="F892" s="4"/>
      <c r="G892" s="4"/>
      <c r="H892" s="4"/>
    </row>
    <row r="893">
      <c r="A893" s="6"/>
      <c r="B893" s="4"/>
      <c r="C893" s="4"/>
      <c r="D893" s="4"/>
      <c r="E893" s="4"/>
      <c r="F893" s="4"/>
      <c r="G893" s="4"/>
      <c r="H893" s="4"/>
    </row>
    <row r="894">
      <c r="A894" s="6"/>
      <c r="B894" s="4"/>
      <c r="C894" s="4"/>
      <c r="D894" s="4"/>
      <c r="E894" s="4"/>
      <c r="F894" s="4"/>
      <c r="G894" s="4"/>
      <c r="H894" s="4"/>
    </row>
    <row r="895">
      <c r="A895" s="6"/>
      <c r="B895" s="4"/>
      <c r="C895" s="4"/>
      <c r="D895" s="4"/>
      <c r="E895" s="4"/>
      <c r="F895" s="4"/>
      <c r="G895" s="4"/>
      <c r="H895" s="4"/>
    </row>
    <row r="896">
      <c r="A896" s="6"/>
      <c r="B896" s="4"/>
      <c r="C896" s="4"/>
      <c r="D896" s="4"/>
      <c r="E896" s="4"/>
      <c r="F896" s="4"/>
      <c r="G896" s="4"/>
      <c r="H896" s="4"/>
    </row>
    <row r="897">
      <c r="A897" s="6"/>
      <c r="B897" s="4"/>
      <c r="C897" s="4"/>
      <c r="D897" s="4"/>
      <c r="E897" s="4"/>
      <c r="F897" s="4"/>
      <c r="G897" s="4"/>
      <c r="H897" s="4"/>
    </row>
    <row r="898">
      <c r="A898" s="6"/>
      <c r="B898" s="4"/>
      <c r="C898" s="4"/>
      <c r="D898" s="4"/>
      <c r="E898" s="4"/>
      <c r="F898" s="4"/>
      <c r="G898" s="4"/>
      <c r="H898" s="4"/>
    </row>
    <row r="899">
      <c r="A899" s="6"/>
      <c r="B899" s="4"/>
      <c r="C899" s="4"/>
      <c r="D899" s="4"/>
      <c r="E899" s="4"/>
      <c r="F899" s="4"/>
      <c r="G899" s="4"/>
      <c r="H899" s="4"/>
    </row>
    <row r="900">
      <c r="A900" s="6"/>
      <c r="B900" s="4"/>
      <c r="C900" s="4"/>
      <c r="D900" s="4"/>
      <c r="E900" s="4"/>
      <c r="F900" s="4"/>
      <c r="G900" s="4"/>
      <c r="H900" s="4"/>
    </row>
    <row r="901">
      <c r="A901" s="6"/>
      <c r="B901" s="4"/>
      <c r="C901" s="4"/>
      <c r="D901" s="4"/>
      <c r="E901" s="4"/>
      <c r="F901" s="4"/>
      <c r="G901" s="4"/>
      <c r="H901" s="4"/>
    </row>
    <row r="902">
      <c r="A902" s="6"/>
      <c r="B902" s="4"/>
      <c r="C902" s="4"/>
      <c r="D902" s="4"/>
      <c r="E902" s="4"/>
      <c r="F902" s="4"/>
      <c r="G902" s="4"/>
      <c r="H902" s="4"/>
    </row>
    <row r="903">
      <c r="A903" s="6"/>
      <c r="B903" s="4"/>
      <c r="C903" s="4"/>
      <c r="D903" s="4"/>
      <c r="E903" s="4"/>
      <c r="F903" s="4"/>
      <c r="G903" s="4"/>
      <c r="H903" s="4"/>
    </row>
    <row r="904">
      <c r="A904" s="6"/>
      <c r="B904" s="4"/>
      <c r="C904" s="4"/>
      <c r="D904" s="4"/>
      <c r="E904" s="4"/>
      <c r="F904" s="4"/>
      <c r="G904" s="4"/>
      <c r="H904" s="4"/>
    </row>
    <row r="905">
      <c r="A905" s="6"/>
      <c r="B905" s="4"/>
      <c r="C905" s="4"/>
      <c r="D905" s="4"/>
      <c r="E905" s="4"/>
      <c r="F905" s="4"/>
      <c r="G905" s="4"/>
      <c r="H905" s="4"/>
    </row>
    <row r="906">
      <c r="A906" s="6"/>
      <c r="B906" s="4"/>
      <c r="C906" s="4"/>
      <c r="D906" s="4"/>
      <c r="E906" s="4"/>
      <c r="F906" s="4"/>
      <c r="G906" s="4"/>
      <c r="H906" s="4"/>
    </row>
    <row r="907">
      <c r="A907" s="6"/>
      <c r="B907" s="4"/>
      <c r="C907" s="4"/>
      <c r="D907" s="4"/>
      <c r="E907" s="4"/>
      <c r="F907" s="4"/>
      <c r="G907" s="4"/>
      <c r="H907" s="4"/>
    </row>
    <row r="908">
      <c r="A908" s="6"/>
      <c r="B908" s="4"/>
      <c r="C908" s="4"/>
      <c r="D908" s="4"/>
      <c r="E908" s="4"/>
      <c r="F908" s="4"/>
      <c r="G908" s="4"/>
      <c r="H908" s="4"/>
    </row>
    <row r="909">
      <c r="A909" s="6"/>
      <c r="B909" s="4"/>
      <c r="C909" s="4"/>
      <c r="D909" s="4"/>
      <c r="E909" s="4"/>
      <c r="F909" s="4"/>
      <c r="G909" s="4"/>
      <c r="H909" s="4"/>
    </row>
    <row r="910">
      <c r="A910" s="6"/>
      <c r="B910" s="4"/>
      <c r="C910" s="4"/>
      <c r="D910" s="4"/>
      <c r="E910" s="4"/>
      <c r="F910" s="4"/>
      <c r="G910" s="4"/>
      <c r="H910" s="4"/>
    </row>
    <row r="911">
      <c r="A911" s="6"/>
      <c r="B911" s="4"/>
      <c r="C911" s="4"/>
      <c r="D911" s="4"/>
      <c r="E911" s="4"/>
      <c r="F911" s="4"/>
      <c r="G911" s="4"/>
      <c r="H911" s="4"/>
    </row>
    <row r="912">
      <c r="A912" s="6"/>
      <c r="B912" s="4"/>
      <c r="C912" s="4"/>
      <c r="D912" s="4"/>
      <c r="E912" s="4"/>
      <c r="F912" s="4"/>
      <c r="G912" s="4"/>
      <c r="H912" s="4"/>
    </row>
    <row r="913">
      <c r="A913" s="6"/>
      <c r="B913" s="4"/>
      <c r="C913" s="4"/>
      <c r="D913" s="4"/>
      <c r="E913" s="4"/>
      <c r="F913" s="4"/>
      <c r="G913" s="4"/>
      <c r="H913" s="4"/>
    </row>
    <row r="914">
      <c r="A914" s="6"/>
      <c r="B914" s="4"/>
      <c r="C914" s="4"/>
      <c r="D914" s="4"/>
      <c r="E914" s="4"/>
      <c r="F914" s="4"/>
      <c r="G914" s="4"/>
      <c r="H914" s="4"/>
    </row>
    <row r="915">
      <c r="A915" s="6"/>
      <c r="B915" s="4"/>
      <c r="C915" s="4"/>
      <c r="D915" s="4"/>
      <c r="E915" s="4"/>
      <c r="F915" s="4"/>
      <c r="G915" s="4"/>
      <c r="H915" s="4"/>
    </row>
    <row r="916">
      <c r="A916" s="6"/>
      <c r="B916" s="4"/>
      <c r="C916" s="4"/>
      <c r="D916" s="4"/>
      <c r="E916" s="4"/>
      <c r="F916" s="4"/>
      <c r="G916" s="4"/>
      <c r="H916" s="4"/>
    </row>
    <row r="917">
      <c r="A917" s="6"/>
      <c r="B917" s="4"/>
      <c r="C917" s="4"/>
      <c r="D917" s="4"/>
      <c r="E917" s="4"/>
      <c r="F917" s="4"/>
      <c r="G917" s="4"/>
      <c r="H917" s="4"/>
    </row>
    <row r="918">
      <c r="A918" s="6"/>
      <c r="B918" s="4"/>
      <c r="C918" s="4"/>
      <c r="D918" s="4"/>
      <c r="E918" s="4"/>
      <c r="F918" s="4"/>
      <c r="G918" s="4"/>
      <c r="H918" s="4"/>
    </row>
    <row r="919">
      <c r="A919" s="6"/>
      <c r="B919" s="4"/>
      <c r="C919" s="4"/>
      <c r="D919" s="4"/>
      <c r="E919" s="4"/>
      <c r="F919" s="4"/>
      <c r="G919" s="4"/>
      <c r="H919" s="4"/>
    </row>
    <row r="920">
      <c r="A920" s="6"/>
      <c r="B920" s="4"/>
      <c r="C920" s="4"/>
      <c r="D920" s="4"/>
      <c r="E920" s="4"/>
      <c r="F920" s="4"/>
      <c r="G920" s="4"/>
      <c r="H920" s="4"/>
    </row>
    <row r="921">
      <c r="A921" s="6"/>
      <c r="B921" s="4"/>
      <c r="C921" s="4"/>
      <c r="D921" s="4"/>
      <c r="E921" s="4"/>
      <c r="F921" s="4"/>
      <c r="G921" s="4"/>
      <c r="H921" s="4"/>
    </row>
    <row r="922">
      <c r="A922" s="6"/>
      <c r="B922" s="4"/>
      <c r="C922" s="4"/>
      <c r="D922" s="4"/>
      <c r="E922" s="4"/>
      <c r="F922" s="4"/>
      <c r="G922" s="4"/>
      <c r="H922" s="4"/>
    </row>
    <row r="923">
      <c r="A923" s="6"/>
      <c r="B923" s="4"/>
      <c r="C923" s="4"/>
      <c r="D923" s="4"/>
      <c r="E923" s="4"/>
      <c r="F923" s="4"/>
      <c r="G923" s="4"/>
      <c r="H923" s="4"/>
    </row>
    <row r="924">
      <c r="A924" s="6"/>
      <c r="B924" s="4"/>
      <c r="C924" s="4"/>
      <c r="D924" s="4"/>
      <c r="E924" s="4"/>
      <c r="F924" s="4"/>
      <c r="G924" s="4"/>
      <c r="H924" s="4"/>
    </row>
    <row r="925">
      <c r="A925" s="6"/>
      <c r="B925" s="4"/>
      <c r="C925" s="4"/>
      <c r="D925" s="4"/>
      <c r="E925" s="4"/>
      <c r="F925" s="4"/>
      <c r="G925" s="4"/>
      <c r="H925" s="4"/>
    </row>
    <row r="926">
      <c r="A926" s="6"/>
      <c r="B926" s="4"/>
      <c r="C926" s="4"/>
      <c r="D926" s="4"/>
      <c r="E926" s="4"/>
      <c r="F926" s="4"/>
      <c r="G926" s="4"/>
      <c r="H926" s="4"/>
    </row>
    <row r="927">
      <c r="A927" s="6"/>
      <c r="B927" s="4"/>
      <c r="C927" s="4"/>
      <c r="D927" s="4"/>
      <c r="E927" s="4"/>
      <c r="F927" s="4"/>
      <c r="G927" s="4"/>
      <c r="H927" s="4"/>
    </row>
    <row r="928">
      <c r="A928" s="6"/>
      <c r="B928" s="4"/>
      <c r="C928" s="4"/>
      <c r="D928" s="4"/>
      <c r="E928" s="4"/>
      <c r="F928" s="4"/>
      <c r="G928" s="4"/>
      <c r="H928" s="4"/>
    </row>
    <row r="929">
      <c r="A929" s="6"/>
      <c r="B929" s="4"/>
      <c r="C929" s="4"/>
      <c r="D929" s="4"/>
      <c r="E929" s="4"/>
      <c r="F929" s="4"/>
      <c r="G929" s="4"/>
      <c r="H929" s="4"/>
    </row>
    <row r="930">
      <c r="A930" s="6"/>
      <c r="B930" s="4"/>
      <c r="C930" s="4"/>
      <c r="D930" s="4"/>
      <c r="E930" s="4"/>
      <c r="F930" s="4"/>
      <c r="G930" s="4"/>
      <c r="H930" s="4"/>
    </row>
    <row r="931">
      <c r="A931" s="6"/>
      <c r="B931" s="4"/>
      <c r="C931" s="4"/>
      <c r="D931" s="4"/>
      <c r="E931" s="4"/>
      <c r="F931" s="4"/>
      <c r="G931" s="4"/>
      <c r="H931" s="4"/>
    </row>
    <row r="932">
      <c r="A932" s="6"/>
      <c r="B932" s="4"/>
      <c r="C932" s="4"/>
      <c r="D932" s="4"/>
      <c r="E932" s="4"/>
      <c r="F932" s="4"/>
      <c r="G932" s="4"/>
      <c r="H932" s="4"/>
    </row>
    <row r="933">
      <c r="A933" s="6"/>
      <c r="B933" s="4"/>
      <c r="C933" s="4"/>
      <c r="D933" s="4"/>
      <c r="E933" s="4"/>
      <c r="F933" s="4"/>
      <c r="G933" s="4"/>
      <c r="H933" s="4"/>
    </row>
    <row r="934">
      <c r="A934" s="6"/>
      <c r="B934" s="4"/>
      <c r="C934" s="4"/>
      <c r="D934" s="4"/>
      <c r="E934" s="4"/>
      <c r="F934" s="4"/>
      <c r="G934" s="4"/>
      <c r="H934" s="4"/>
    </row>
    <row r="935">
      <c r="A935" s="6"/>
      <c r="B935" s="4"/>
      <c r="C935" s="4"/>
      <c r="D935" s="4"/>
      <c r="E935" s="4"/>
      <c r="F935" s="4"/>
      <c r="G935" s="4"/>
      <c r="H935" s="4"/>
    </row>
    <row r="936">
      <c r="A936" s="6"/>
      <c r="B936" s="4"/>
      <c r="C936" s="4"/>
      <c r="D936" s="4"/>
      <c r="E936" s="4"/>
      <c r="F936" s="4"/>
      <c r="G936" s="4"/>
      <c r="H936" s="4"/>
    </row>
    <row r="937">
      <c r="A937" s="6"/>
      <c r="B937" s="4"/>
      <c r="C937" s="4"/>
      <c r="D937" s="4"/>
      <c r="E937" s="4"/>
      <c r="F937" s="4"/>
      <c r="G937" s="4"/>
      <c r="H937" s="4"/>
    </row>
    <row r="938">
      <c r="A938" s="6"/>
      <c r="B938" s="4"/>
      <c r="C938" s="4"/>
      <c r="D938" s="4"/>
      <c r="E938" s="4"/>
      <c r="F938" s="4"/>
      <c r="G938" s="4"/>
      <c r="H938" s="4"/>
    </row>
    <row r="939">
      <c r="A939" s="6"/>
      <c r="B939" s="4"/>
      <c r="C939" s="4"/>
      <c r="D939" s="4"/>
      <c r="E939" s="4"/>
      <c r="F939" s="4"/>
      <c r="G939" s="4"/>
      <c r="H939" s="4"/>
    </row>
    <row r="940">
      <c r="A940" s="6"/>
      <c r="B940" s="4"/>
      <c r="C940" s="4"/>
      <c r="D940" s="4"/>
      <c r="E940" s="4"/>
      <c r="F940" s="4"/>
      <c r="G940" s="4"/>
      <c r="H940" s="4"/>
    </row>
    <row r="941">
      <c r="A941" s="6"/>
      <c r="B941" s="4"/>
      <c r="C941" s="4"/>
      <c r="D941" s="4"/>
      <c r="E941" s="4"/>
      <c r="F941" s="4"/>
      <c r="G941" s="4"/>
      <c r="H941" s="4"/>
    </row>
    <row r="942">
      <c r="A942" s="6"/>
      <c r="B942" s="4"/>
      <c r="C942" s="4"/>
      <c r="D942" s="4"/>
      <c r="E942" s="4"/>
      <c r="F942" s="4"/>
      <c r="G942" s="4"/>
      <c r="H942" s="4"/>
    </row>
    <row r="943">
      <c r="A943" s="6"/>
      <c r="B943" s="4"/>
      <c r="C943" s="4"/>
      <c r="D943" s="4"/>
      <c r="E943" s="4"/>
      <c r="F943" s="4"/>
      <c r="G943" s="4"/>
      <c r="H943" s="4"/>
    </row>
    <row r="944">
      <c r="A944" s="6"/>
      <c r="B944" s="4"/>
      <c r="C944" s="4"/>
      <c r="D944" s="4"/>
      <c r="E944" s="4"/>
      <c r="F944" s="4"/>
      <c r="G944" s="4"/>
      <c r="H944" s="4"/>
    </row>
    <row r="945">
      <c r="A945" s="6"/>
      <c r="B945" s="4"/>
      <c r="C945" s="4"/>
      <c r="D945" s="4"/>
      <c r="E945" s="4"/>
      <c r="F945" s="4"/>
      <c r="G945" s="4"/>
      <c r="H945" s="4"/>
    </row>
    <row r="946">
      <c r="A946" s="6"/>
      <c r="B946" s="4"/>
      <c r="C946" s="4"/>
      <c r="D946" s="4"/>
      <c r="E946" s="4"/>
      <c r="F946" s="4"/>
      <c r="G946" s="4"/>
      <c r="H946" s="4"/>
    </row>
    <row r="947">
      <c r="A947" s="6"/>
      <c r="B947" s="4"/>
      <c r="C947" s="4"/>
      <c r="D947" s="4"/>
      <c r="E947" s="4"/>
      <c r="F947" s="4"/>
      <c r="G947" s="4"/>
      <c r="H947" s="4"/>
    </row>
    <row r="948">
      <c r="A948" s="6"/>
      <c r="B948" s="4"/>
      <c r="C948" s="4"/>
      <c r="D948" s="4"/>
      <c r="E948" s="4"/>
      <c r="F948" s="4"/>
      <c r="G948" s="4"/>
      <c r="H948" s="4"/>
    </row>
    <row r="949">
      <c r="A949" s="6"/>
      <c r="B949" s="4"/>
      <c r="C949" s="4"/>
      <c r="D949" s="4"/>
      <c r="E949" s="4"/>
      <c r="F949" s="4"/>
      <c r="G949" s="4"/>
      <c r="H949" s="4"/>
    </row>
    <row r="950">
      <c r="A950" s="6"/>
      <c r="B950" s="4"/>
      <c r="C950" s="4"/>
      <c r="D950" s="4"/>
      <c r="E950" s="4"/>
      <c r="F950" s="4"/>
      <c r="G950" s="4"/>
      <c r="H950" s="4"/>
    </row>
    <row r="951">
      <c r="A951" s="6"/>
      <c r="B951" s="4"/>
      <c r="C951" s="4"/>
      <c r="D951" s="4"/>
      <c r="E951" s="4"/>
      <c r="F951" s="4"/>
      <c r="G951" s="4"/>
      <c r="H951" s="4"/>
    </row>
    <row r="952">
      <c r="A952" s="6"/>
      <c r="B952" s="4"/>
      <c r="C952" s="4"/>
      <c r="D952" s="4"/>
      <c r="E952" s="4"/>
      <c r="F952" s="4"/>
      <c r="G952" s="4"/>
      <c r="H952" s="4"/>
    </row>
    <row r="953">
      <c r="A953" s="6"/>
      <c r="B953" s="4"/>
      <c r="C953" s="4"/>
      <c r="D953" s="4"/>
      <c r="E953" s="4"/>
      <c r="F953" s="4"/>
      <c r="G953" s="4"/>
      <c r="H953" s="4"/>
    </row>
    <row r="954">
      <c r="A954" s="6"/>
      <c r="B954" s="4"/>
      <c r="C954" s="4"/>
      <c r="D954" s="4"/>
      <c r="E954" s="4"/>
      <c r="F954" s="4"/>
      <c r="G954" s="4"/>
      <c r="H954" s="4"/>
    </row>
  </sheetData>
  <autoFilter ref="$A$1:$H$79"/>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41.38"/>
    <col customWidth="1" min="3" max="3" width="33.13"/>
    <col customWidth="1" min="4" max="8" width="26.25"/>
    <col customWidth="1" min="18" max="18" width="15.88"/>
  </cols>
  <sheetData>
    <row r="1">
      <c r="A1" s="1" t="s">
        <v>0</v>
      </c>
      <c r="B1" s="2" t="s">
        <v>1</v>
      </c>
      <c r="C1" s="2" t="s">
        <v>2</v>
      </c>
      <c r="D1" s="2" t="s">
        <v>3</v>
      </c>
      <c r="E1" s="2" t="s">
        <v>4</v>
      </c>
      <c r="F1" s="2" t="s">
        <v>5</v>
      </c>
      <c r="G1" s="2" t="s">
        <v>6</v>
      </c>
      <c r="H1" s="2" t="s">
        <v>7</v>
      </c>
    </row>
    <row r="2">
      <c r="A2" s="7">
        <v>1.0</v>
      </c>
      <c r="B2" s="8" t="s">
        <v>113</v>
      </c>
      <c r="C2" s="4" t="str">
        <f>IFERROR(__xludf.DUMMYFUNCTION("GOOGLETRANSLATE(B2,""en"",""ru"")"),"Откройте для себя выгодные возможности")</f>
        <v>Откройте для себя выгодные возможности</v>
      </c>
      <c r="D2" s="4" t="str">
        <f>IFERROR(__xludf.DUMMYFUNCTION("GOOGLETRANSLATE(B2,""en"",""id"")"),"Temukan peluang yang menguntungkan")</f>
        <v>Temukan peluang yang menguntungkan</v>
      </c>
      <c r="E2" s="4" t="str">
        <f>IFERROR(__xludf.DUMMYFUNCTION("GOOGLETRANSLATE(B2,""en"",""vi"")"),"Khám phá cơ hội có lợi nhuận")</f>
        <v>Khám phá cơ hội có lợi nhuận</v>
      </c>
      <c r="F2" s="4" t="str">
        <f>IFERROR(__xludf.DUMMYFUNCTION("GOOGLETRANSLATE(B2,""en"",""th"")"),"ค้นพบโอกาสที่ทำกำไรได้")</f>
        <v>ค้นพบโอกาสที่ทำกำไรได้</v>
      </c>
      <c r="G2" s="4" t="str">
        <f>IFERROR(__xludf.DUMMYFUNCTION("GOOGLETRANSLATE(B2,""en"",""ms"")"),"Cari peluang yang menguntungkan")</f>
        <v>Cari peluang yang menguntungkan</v>
      </c>
      <c r="H2" s="4" t="str">
        <f>IFERROR(__xludf.DUMMYFUNCTION("GOOGLETRANSLATE(B2,""en"",""zh-CN"")"),"发现有利可图的机会")</f>
        <v>发现有利可图的机会</v>
      </c>
    </row>
    <row r="3">
      <c r="A3" s="7">
        <v>1.0</v>
      </c>
      <c r="B3" s="8" t="s">
        <v>114</v>
      </c>
      <c r="C3" s="4" t="str">
        <f>IFERROR(__xludf.DUMMYFUNCTION("GOOGLETRANSLATE(B3,""en"",""ru"")"),"Усиление успеха с помощью продуктов с высоким спросом, рыночного понимания, использования тенденций, регионализации и оптимального выбора платформы")</f>
        <v>Усиление успеха с помощью продуктов с высоким спросом, рыночного понимания, использования тенденций, регионализации и оптимального выбора платформы</v>
      </c>
      <c r="D3" s="4" t="str">
        <f>IFERROR(__xludf.DUMMYFUNCTION("GOOGLETRANSLATE(B3,""en"",""id"")"),"Memperkuat keberhasilan melalui produk permintaan tinggi, wawasan pasar, leveraging tren, regionalisasi, dan pemilihan platform yang optimal")</f>
        <v>Memperkuat keberhasilan melalui produk permintaan tinggi, wawasan pasar, leveraging tren, regionalisasi, dan pemilihan platform yang optimal</v>
      </c>
      <c r="E3" s="4" t="str">
        <f>IFERROR(__xludf.DUMMYFUNCTION("GOOGLETRANSLATE(B3,""en"",""vi"")"),"Khuếch đại thành công thông qua các sản phẩm có nhu cầu cao, hiểu biết về thị trường, tận dụng xu hướng, khu vực hóa và lựa chọn nền tảng tối ưu")</f>
        <v>Khuếch đại thành công thông qua các sản phẩm có nhu cầu cao, hiểu biết về thị trường, tận dụng xu hướng, khu vực hóa và lựa chọn nền tảng tối ưu</v>
      </c>
      <c r="F3" s="4" t="str">
        <f>IFERROR(__xludf.DUMMYFUNCTION("GOOGLETRANSLATE(B3,""en"",""th"")"),"ขยายความสำเร็จผ่านผลิตภัณฑ์ที่มีความต้องการสูงข้อมูลเชิงลึกของตลาดการใช้ประโยชน์จากแนวโน้มการปรับภูมิภาคและการเลือกแพลตฟอร์มที่ดีที่สุด")</f>
        <v>ขยายความสำเร็จผ่านผลิตภัณฑ์ที่มีความต้องการสูงข้อมูลเชิงลึกของตลาดการใช้ประโยชน์จากแนวโน้มการปรับภูมิภาคและการเลือกแพลตฟอร์มที่ดีที่สุด</v>
      </c>
      <c r="G3" s="4" t="str">
        <f>IFERROR(__xludf.DUMMYFUNCTION("GOOGLETRANSLATE(B3,""en"",""ms"")"),"Menguatkan kejayaan melalui produk permintaan tinggi, pandangan pasaran, memanfaatkan trend, regialisasi, dan pemilihan platform yang optimum")</f>
        <v>Menguatkan kejayaan melalui produk permintaan tinggi, pandangan pasaran, memanfaatkan trend, regialisasi, dan pemilihan platform yang optimum</v>
      </c>
      <c r="H3" s="4" t="str">
        <f>IFERROR(__xludf.DUMMYFUNCTION("GOOGLETRANSLATE(B3,""en"",""zh-CN"")"),"通过高需​​求产品，市场见解，趋势利用，区域化和最佳平台选择来扩大成功")</f>
        <v>通过高需​​求产品，市场见解，趋势利用，区域化和最佳平台选择来扩大成功</v>
      </c>
    </row>
    <row r="4">
      <c r="A4" s="7">
        <v>1.0</v>
      </c>
      <c r="B4" s="8" t="s">
        <v>115</v>
      </c>
      <c r="C4" s="4" t="str">
        <f>IFERROR(__xludf.DUMMYFUNCTION("GOOGLETRANSLATE(B4,""en"",""ru"")"),"Бесплатно зарегестрироваться")</f>
        <v>Бесплатно зарегестрироваться</v>
      </c>
      <c r="D4" s="4" t="str">
        <f>IFERROR(__xludf.DUMMYFUNCTION("GOOGLETRANSLATE(B4,""en"",""id"")"),"Daftar gratis")</f>
        <v>Daftar gratis</v>
      </c>
      <c r="E4" s="4" t="str">
        <f>IFERROR(__xludf.DUMMYFUNCTION("GOOGLETRANSLATE(B4,""en"",""vi"")"),"Đăng kí miễn phí")</f>
        <v>Đăng kí miễn phí</v>
      </c>
      <c r="F4" s="4" t="str">
        <f>IFERROR(__xludf.DUMMYFUNCTION("GOOGLETRANSLATE(B4,""en"",""th"")"),"ลงทะเบียนฟรี")</f>
        <v>ลงทะเบียนฟรี</v>
      </c>
      <c r="G4" s="4" t="str">
        <f>IFERROR(__xludf.DUMMYFUNCTION("GOOGLETRANSLATE(B4,""en"",""ms"")"),"Daftar secara percuma")</f>
        <v>Daftar secara percuma</v>
      </c>
      <c r="H4" s="4" t="str">
        <f>IFERROR(__xludf.DUMMYFUNCTION("GOOGLETRANSLATE(B4,""en"",""zh-CN"")"),"免费注册")</f>
        <v>免费注册</v>
      </c>
    </row>
    <row r="5">
      <c r="A5" s="7">
        <v>2.0</v>
      </c>
      <c r="B5" s="8" t="s">
        <v>116</v>
      </c>
      <c r="C5" s="4" t="str">
        <f>IFERROR(__xludf.DUMMYFUNCTION("GOOGLETRANSLATE(B5,""en"",""ru"")"),"Найти потенциальные продукты для продажи")</f>
        <v>Найти потенциальные продукты для продажи</v>
      </c>
      <c r="D5" s="4" t="str">
        <f>IFERROR(__xludf.DUMMYFUNCTION("GOOGLETRANSLATE(B5,""en"",""id"")"),"Temukan produk potensial untuk dijual")</f>
        <v>Temukan produk potensial untuk dijual</v>
      </c>
      <c r="E5" s="4" t="str">
        <f>IFERROR(__xludf.DUMMYFUNCTION("GOOGLETRANSLATE(B5,""en"",""vi"")"),"Tìm các sản phẩm tiềm năng để bán")</f>
        <v>Tìm các sản phẩm tiềm năng để bán</v>
      </c>
      <c r="F5" s="4" t="str">
        <f>IFERROR(__xludf.DUMMYFUNCTION("GOOGLETRANSLATE(B5,""en"",""th"")"),"ค้นหาผลิตภัณฑ์ที่มีศักยภาพในการขาย")</f>
        <v>ค้นหาผลิตภัณฑ์ที่มีศักยภาพในการขาย</v>
      </c>
      <c r="G5" s="4" t="str">
        <f>IFERROR(__xludf.DUMMYFUNCTION("GOOGLETRANSLATE(B5,""en"",""ms"")"),"Cari produk yang berpotensi untuk dijual")</f>
        <v>Cari produk yang berpotensi untuk dijual</v>
      </c>
      <c r="H5" s="4" t="str">
        <f>IFERROR(__xludf.DUMMYFUNCTION("GOOGLETRANSLATE(B5,""en"",""zh-CN"")"),"寻找可以出售的潜在产品")</f>
        <v>寻找可以出售的潜在产品</v>
      </c>
    </row>
    <row r="6">
      <c r="A6" s="7">
        <v>2.0</v>
      </c>
      <c r="B6" s="8" t="s">
        <v>117</v>
      </c>
      <c r="C6" s="4" t="str">
        <f>IFERROR(__xludf.DUMMYFUNCTION("GOOGLETRANSLATE(B6,""en"",""ru"")"),"Анализ продукта")</f>
        <v>Анализ продукта</v>
      </c>
      <c r="D6" s="4" t="str">
        <f>IFERROR(__xludf.DUMMYFUNCTION("GOOGLETRANSLATE(B6,""en"",""id"")"),"Analisis produk")</f>
        <v>Analisis produk</v>
      </c>
      <c r="E6" s="4" t="str">
        <f>IFERROR(__xludf.DUMMYFUNCTION("GOOGLETRANSLATE(B6,""en"",""vi"")"),"Phân tích sản phẩm")</f>
        <v>Phân tích sản phẩm</v>
      </c>
      <c r="F6" s="4" t="str">
        <f>IFERROR(__xludf.DUMMYFUNCTION("GOOGLETRANSLATE(B6,""en"",""th"")"),"การวิเคราะห์ผลิตภัณฑ์")</f>
        <v>การวิเคราะห์ผลิตภัณฑ์</v>
      </c>
      <c r="G6" s="4" t="str">
        <f>IFERROR(__xludf.DUMMYFUNCTION("GOOGLETRANSLATE(B6,""en"",""ms"")"),"Analisis produk")</f>
        <v>Analisis produk</v>
      </c>
      <c r="H6" s="4" t="str">
        <f>IFERROR(__xludf.DUMMYFUNCTION("GOOGLETRANSLATE(B6,""en"",""zh-CN"")"),"产品分析")</f>
        <v>产品分析</v>
      </c>
    </row>
    <row r="7">
      <c r="A7" s="7">
        <v>2.0</v>
      </c>
      <c r="B7" s="8" t="s">
        <v>118</v>
      </c>
      <c r="C7" s="4" t="str">
        <f>IFERROR(__xludf.DUMMYFUNCTION("GOOGLETRANSLATE(B7,""en"",""ru"")"),"Откройте для себя высокопотенциальные продукты с помощью анализа объема продаж и получить информацию о рынке для расширения ваших предложений. Оптимизируйте выбор продукта, чтобы использовать долгосрочный рост и привлечь покупателей ценным рыночным спросо"&amp;"м. Принять обоснованные решения, чтобы избежать ценовых войн, расставить приоритеты в качестве продукта и предоставить выдающееся обслуживание клиентов. Воспользуйтесь возможностями и приведите успех!")</f>
        <v>Откройте для себя высокопотенциальные продукты с помощью анализа объема продаж и получить информацию о рынке для расширения ваших предложений. Оптимизируйте выбор продукта, чтобы использовать долгосрочный рост и привлечь покупателей ценным рыночным спросом. Принять обоснованные решения, чтобы избежать ценовых войн, расставить приоритеты в качестве продукта и предоставить выдающееся обслуживание клиентов. Воспользуйтесь возможностями и приведите успех!</v>
      </c>
      <c r="D7" s="4" t="str">
        <f>IFERROR(__xludf.DUMMYFUNCTION("GOOGLETRANSLATE(B7,""en"",""id"")"),"Temukan produk berpotensi tinggi melalui analisis volume penjualan dan mendapatkan wawasan pasar untuk memperluas penawaran Anda. Optimalkan pemilihan produk Anda untuk memicu pertumbuhan jangka panjang dan menarik pembeli dengan wawasan permintaan pasar "&amp;"yang berharga. Buat keputusan berdasarkan informasi untuk menghindari perang harga, memprioritaskan kualitas produk, dan memberikan layanan pelanggan yang luar biasa. Raih peluang dan mendorong kesuksesan!")</f>
        <v>Temukan produk berpotensi tinggi melalui analisis volume penjualan dan mendapatkan wawasan pasar untuk memperluas penawaran Anda. Optimalkan pemilihan produk Anda untuk memicu pertumbuhan jangka panjang dan menarik pembeli dengan wawasan permintaan pasar yang berharga. Buat keputusan berdasarkan informasi untuk menghindari perang harga, memprioritaskan kualitas produk, dan memberikan layanan pelanggan yang luar biasa. Raih peluang dan mendorong kesuksesan!</v>
      </c>
      <c r="E7" s="4" t="str">
        <f>IFERROR(__xludf.DUMMYFUNCTION("GOOGLETRANSLATE(B7,""en"",""vi"")"),"Khám phá các sản phẩm tiềm năng cao thông qua phân tích khối lượng bán hàng và đạt được những hiểu biết thị trường để mở rộng các dịch vụ của bạn. Tối ưu hóa lựa chọn sản phẩm của bạn để thúc đẩy tăng trưởng dài hạn và thu hút người mua với những hiểu biế"&amp;"t về nhu cầu thị trường có giá trị. Đưa ra các quyết định sáng suốt để tránh chiến tranh giá, ưu tiên chất lượng sản phẩm và cung cấp dịch vụ khách hàng xuất sắc. Nắm bắt cơ hội và thúc đẩy thành công!")</f>
        <v>Khám phá các sản phẩm tiềm năng cao thông qua phân tích khối lượng bán hàng và đạt được những hiểu biết thị trường để mở rộng các dịch vụ của bạn. Tối ưu hóa lựa chọn sản phẩm của bạn để thúc đẩy tăng trưởng dài hạn và thu hút người mua với những hiểu biết về nhu cầu thị trường có giá trị. Đưa ra các quyết định sáng suốt để tránh chiến tranh giá, ưu tiên chất lượng sản phẩm và cung cấp dịch vụ khách hàng xuất sắc. Nắm bắt cơ hội và thúc đẩy thành công!</v>
      </c>
      <c r="F7" s="4" t="str">
        <f>IFERROR(__xludf.DUMMYFUNCTION("GOOGLETRANSLATE(B7,""en"",""th"")"),"ค้นพบผลิตภัณฑ์ที่มีศักยภาพสูงผ่านการวิเคราะห์ปริมาณการขายและรับข้อมูลเชิงลึกของตลาดเพื่อขยายข้อเสนอของคุณ เพิ่มประสิทธิภาพการเลือกผลิตภัณฑ์ของคุณเพื่อเติมเชื้อเพลิงในระยะยาวและดึงดูดผู้ซื้อด้วยข้อมูลเชิงลึกที่มีคุณค่าของตลาด ทำการตัดสินใจอย่างชาญฉลาดเพื่อ"&amp;"หลีกเลี่ยงสงครามราคาจัดลำดับความสำคัญคุณภาพของผลิตภัณฑ์และให้บริการลูกค้าที่โดดเด่น คว้าโอกาสและขับเคลื่อนความสำเร็จ!")</f>
        <v>ค้นพบผลิตภัณฑ์ที่มีศักยภาพสูงผ่านการวิเคราะห์ปริมาณการขายและรับข้อมูลเชิงลึกของตลาดเพื่อขยายข้อเสนอของคุณ เพิ่มประสิทธิภาพการเลือกผลิตภัณฑ์ของคุณเพื่อเติมเชื้อเพลิงในระยะยาวและดึงดูดผู้ซื้อด้วยข้อมูลเชิงลึกที่มีคุณค่าของตลาด ทำการตัดสินใจอย่างชาญฉลาดเพื่อหลีกเลี่ยงสงครามราคาจัดลำดับความสำคัญคุณภาพของผลิตภัณฑ์และให้บริการลูกค้าที่โดดเด่น คว้าโอกาสและขับเคลื่อนความสำเร็จ!</v>
      </c>
      <c r="G7" s="4" t="str">
        <f>IFERROR(__xludf.DUMMYFUNCTION("GOOGLETRANSLATE(B7,""en"",""ms"")"),"Temui produk berpotensi tinggi melalui analisis jumlah jualan dan dapatkan pandangan pasaran untuk memperluaskan penawaran anda. Mengoptimumkan pemilihan produk anda untuk memacu pertumbuhan jangka panjang dan menarik pembeli dengan pandangan permintaan p"&amp;"asaran yang berharga. Buat keputusan yang tepat untuk mengelakkan peperangan harga, mengutamakan kualiti produk, dan menyampaikan perkhidmatan pelanggan yang cemerlang. Merebut peluang dan memacu kejayaan!")</f>
        <v>Temui produk berpotensi tinggi melalui analisis jumlah jualan dan dapatkan pandangan pasaran untuk memperluaskan penawaran anda. Mengoptimumkan pemilihan produk anda untuk memacu pertumbuhan jangka panjang dan menarik pembeli dengan pandangan permintaan pasaran yang berharga. Buat keputusan yang tepat untuk mengelakkan peperangan harga, mengutamakan kualiti produk, dan menyampaikan perkhidmatan pelanggan yang cemerlang. Merebut peluang dan memacu kejayaan!</v>
      </c>
      <c r="H7" s="4" t="str">
        <f>IFERROR(__xludf.DUMMYFUNCTION("GOOGLETRANSLATE(B7,""en"",""zh-CN"")"),"通过销售量分析发现高潜力产品并获得市场见解，以扩大您的产品。优化您的产品选择以促进长期增长，并吸引具有宝贵市场需求见解的买家。做出明智的决定，以避免价格战，优先考虑产品质量并提供出色的客户服务。抓住机会并取得成功！")</f>
        <v>通过销售量分析发现高潜力产品并获得市场见解，以扩大您的产品。优化您的产品选择以促进长期增长，并吸引具有宝贵市场需求见解的买家。做出明智的决定，以避免价格战，优先考虑产品质量并提供出色的客户服务。抓住机会并取得成功！</v>
      </c>
    </row>
    <row r="8">
      <c r="A8" s="7">
        <v>2.0</v>
      </c>
      <c r="B8" s="8" t="s">
        <v>26</v>
      </c>
      <c r="C8" s="4" t="str">
        <f>IFERROR(__xludf.DUMMYFUNCTION("GOOGLETRANSLATE(B8,""en"",""ru"")"),"Узнать больше")</f>
        <v>Узнать больше</v>
      </c>
      <c r="D8" s="4" t="str">
        <f>IFERROR(__xludf.DUMMYFUNCTION("GOOGLETRANSLATE(B8,""en"",""id"")"),"Belajarlah lagi")</f>
        <v>Belajarlah lagi</v>
      </c>
      <c r="E8" s="4" t="str">
        <f>IFERROR(__xludf.DUMMYFUNCTION("GOOGLETRANSLATE(B8,""en"",""vi"")"),"Tìm hiểu thêm")</f>
        <v>Tìm hiểu thêm</v>
      </c>
      <c r="F8" s="4" t="str">
        <f>IFERROR(__xludf.DUMMYFUNCTION("GOOGLETRANSLATE(B8,""en"",""th"")"),"เรียนรู้เพิ่มเติม")</f>
        <v>เรียนรู้เพิ่มเติม</v>
      </c>
      <c r="G8" s="4" t="str">
        <f>IFERROR(__xludf.DUMMYFUNCTION("GOOGLETRANSLATE(B8,""en"",""ms"")"),"Ketahui lebih lanjut")</f>
        <v>Ketahui lebih lanjut</v>
      </c>
      <c r="H8" s="4" t="str">
        <f>IFERROR(__xludf.DUMMYFUNCTION("GOOGLETRANSLATE(B8,""en"",""zh-CN"")"),"了解更多")</f>
        <v>了解更多</v>
      </c>
    </row>
    <row r="9">
      <c r="A9" s="7">
        <v>2.0</v>
      </c>
      <c r="B9" s="8" t="s">
        <v>119</v>
      </c>
      <c r="C9" s="4" t="str">
        <f>IFERROR(__xludf.DUMMYFUNCTION("GOOGLETRANSLATE(B9,""en"",""ru"")"),"Выставлять спрос в определенных нишах")</f>
        <v>Выставлять спрос в определенных нишах</v>
      </c>
      <c r="D9" s="4" t="str">
        <f>IFERROR(__xludf.DUMMYFUNCTION("GOOGLETRANSLATE(B9,""en"",""id"")"),"Permintaan spot di ceruk tertentu")</f>
        <v>Permintaan spot di ceruk tertentu</v>
      </c>
      <c r="E9" s="4" t="str">
        <f>IFERROR(__xludf.DUMMYFUNCTION("GOOGLETRANSLATE(B9,""en"",""vi"")"),"Nhu cầu tại chỗ trong các hốc cụ thể")</f>
        <v>Nhu cầu tại chỗ trong các hốc cụ thể</v>
      </c>
      <c r="F9" s="4" t="str">
        <f>IFERROR(__xludf.DUMMYFUNCTION("GOOGLETRANSLATE(B9,""en"",""th"")"),"ความต้องการเฉพาะจุดในซอกเฉพาะ")</f>
        <v>ความต้องการเฉพาะจุดในซอกเฉพาะ</v>
      </c>
      <c r="G9" s="4" t="str">
        <f>IFERROR(__xludf.DUMMYFUNCTION("GOOGLETRANSLATE(B9,""en"",""ms"")"),"Permintaan tempat di tempat tertentu")</f>
        <v>Permintaan tempat di tempat tertentu</v>
      </c>
      <c r="H9" s="4" t="str">
        <f>IFERROR(__xludf.DUMMYFUNCTION("GOOGLETRANSLATE(B9,""en"",""zh-CN"")"),"特定利基的现场需求")</f>
        <v>特定利基的现场需求</v>
      </c>
    </row>
    <row r="10">
      <c r="A10" s="7">
        <v>2.0</v>
      </c>
      <c r="B10" s="8" t="s">
        <v>120</v>
      </c>
      <c r="C10" s="4" t="str">
        <f>IFERROR(__xludf.DUMMYFUNCTION("GOOGLETRANSLATE(B10,""en"",""ru"")"),"Анализ категории")</f>
        <v>Анализ категории</v>
      </c>
      <c r="D10" s="4" t="str">
        <f>IFERROR(__xludf.DUMMYFUNCTION("GOOGLETRANSLATE(B10,""en"",""id"")"),"Analisis kategori")</f>
        <v>Analisis kategori</v>
      </c>
      <c r="E10" s="4" t="str">
        <f>IFERROR(__xludf.DUMMYFUNCTION("GOOGLETRANSLATE(B10,""en"",""vi"")"),"Phân tích thể loại")</f>
        <v>Phân tích thể loại</v>
      </c>
      <c r="F10" s="4" t="str">
        <f>IFERROR(__xludf.DUMMYFUNCTION("GOOGLETRANSLATE(B10,""en"",""th"")"),"การวิเคราะห์หมวดหมู่")</f>
        <v>การวิเคราะห์หมวดหมู่</v>
      </c>
      <c r="G10" s="4" t="str">
        <f>IFERROR(__xludf.DUMMYFUNCTION("GOOGLETRANSLATE(B10,""en"",""ms"")"),"Analisis Kategori")</f>
        <v>Analisis Kategori</v>
      </c>
      <c r="H10" s="4" t="str">
        <f>IFERROR(__xludf.DUMMYFUNCTION("GOOGLETRANSLATE(B10,""en"",""zh-CN"")"),"类别分析")</f>
        <v>类别分析</v>
      </c>
      <c r="R10" s="5"/>
      <c r="S10" s="5"/>
    </row>
    <row r="11">
      <c r="A11" s="7">
        <v>2.0</v>
      </c>
      <c r="B11" s="8" t="s">
        <v>121</v>
      </c>
      <c r="C11" s="4" t="str">
        <f>IFERROR(__xludf.DUMMYFUNCTION("GOOGLETRANSLATE(B11,""en"",""ru"")"),"Откройте для себя силу нашей надежной функции анализа категорий, предлагая ценную информацию о инвентаризации, продажах и вовлеченности категорий. Получите конкурентное преимущество, когда мы углубимся в стратегии ценообразования в разных категориях, раск"&amp;"рывая скрытые нишевые возможности. Принимать хорошо информированные решения по управлению запасами")</f>
        <v>Откройте для себя силу нашей надежной функции анализа категорий, предлагая ценную информацию о инвентаризации, продажах и вовлеченности категорий. Получите конкурентное преимущество, когда мы углубимся в стратегии ценообразования в разных категориях, раскрывая скрытые нишевые возможности. Принимать хорошо информированные решения по управлению запасами</v>
      </c>
      <c r="D11" s="4" t="str">
        <f>IFERROR(__xludf.DUMMYFUNCTION("GOOGLETRANSLATE(B11,""en"",""id"")"),"Temukan kekuatan fitur analisis kategori yang kuat, menawarkan wawasan berharga ke dalam inventaris kategori, penjualan, dan keterlibatan. Dapatkan keunggulan kompetitif saat kami mempelajari strategi penetapan harga di berbagai kategori, mengungkap pelua"&amp;"ng khusus yang tersembunyi. Membuat keputusan manajemen inventaris yang terinformasi dengan baik")</f>
        <v>Temukan kekuatan fitur analisis kategori yang kuat, menawarkan wawasan berharga ke dalam inventaris kategori, penjualan, dan keterlibatan. Dapatkan keunggulan kompetitif saat kami mempelajari strategi penetapan harga di berbagai kategori, mengungkap peluang khusus yang tersembunyi. Membuat keputusan manajemen inventaris yang terinformasi dengan baik</v>
      </c>
      <c r="E11" s="4" t="str">
        <f>IFERROR(__xludf.DUMMYFUNCTION("GOOGLETRANSLATE(B11,""en"",""vi"")"),"Khám phá sức mạnh của tính năng phân tích danh mục mạnh mẽ của chúng tôi, cung cấp những hiểu biết có giá trị về kiểm kê danh mục, bán hàng và tham gia. Có được một lợi thế cạnh tranh khi chúng ta đi sâu vào các chiến lược giá trên các danh mục khác nhau,"&amp;" phát hiện ra các cơ hội thích hợp ẩn giấu. Đưa ra quyết định quản lý hàng tồn kho được thông tin tốt")</f>
        <v>Khám phá sức mạnh của tính năng phân tích danh mục mạnh mẽ của chúng tôi, cung cấp những hiểu biết có giá trị về kiểm kê danh mục, bán hàng và tham gia. Có được một lợi thế cạnh tranh khi chúng ta đi sâu vào các chiến lược giá trên các danh mục khác nhau, phát hiện ra các cơ hội thích hợp ẩn giấu. Đưa ra quyết định quản lý hàng tồn kho được thông tin tốt</v>
      </c>
      <c r="F11" s="4" t="str">
        <f>IFERROR(__xludf.DUMMYFUNCTION("GOOGLETRANSLATE(B11,""en"",""th"")"),"ค้นพบพลังของคุณลักษณะการวิเคราะห์หมวดหมู่ที่แข็งแกร่งของเรานำเสนอข้อมูลเชิงลึกที่มีคุณค่าในหมวดหมู่สินค้าคงคลังการขายและการมีส่วนร่วม ได้เปรียบในการแข่งขันในขณะที่เราเจาะลึกกลยุทธ์การกำหนดราคาในหมวดหมู่ที่หลากหลายโดยเปิดเผยโอกาสที่ซ่อนอยู่ ทำการตัดสินใจเก"&amp;"ี่ยวกับการจัดการสินค้าคงคลังที่ดี")</f>
        <v>ค้นพบพลังของคุณลักษณะการวิเคราะห์หมวดหมู่ที่แข็งแกร่งของเรานำเสนอข้อมูลเชิงลึกที่มีคุณค่าในหมวดหมู่สินค้าคงคลังการขายและการมีส่วนร่วม ได้เปรียบในการแข่งขันในขณะที่เราเจาะลึกกลยุทธ์การกำหนดราคาในหมวดหมู่ที่หลากหลายโดยเปิดเผยโอกาสที่ซ่อนอยู่ ทำการตัดสินใจเกี่ยวกับการจัดการสินค้าคงคลังที่ดี</v>
      </c>
      <c r="G11" s="4" t="str">
        <f>IFERROR(__xludf.DUMMYFUNCTION("GOOGLETRANSLATE(B11,""en"",""ms"")"),"Temui kuasa ciri analisis kategori yang mantap, yang menawarkan pandangan berharga ke dalam inventori, jualan, dan penglibatan kategori. Dapatkan kelebihan daya saing ketika kami menyelidiki strategi harga dalam pelbagai kategori, mengungkap peluang khusu"&amp;"s tersembunyi. Membuat keputusan pengurusan inventori yang baik")</f>
        <v>Temui kuasa ciri analisis kategori yang mantap, yang menawarkan pandangan berharga ke dalam inventori, jualan, dan penglibatan kategori. Dapatkan kelebihan daya saing ketika kami menyelidiki strategi harga dalam pelbagai kategori, mengungkap peluang khusus tersembunyi. Membuat keputusan pengurusan inventori yang baik</v>
      </c>
      <c r="H11" s="4" t="str">
        <f>IFERROR(__xludf.DUMMYFUNCTION("GOOGLETRANSLATE(B11,""en"",""zh-CN"")"),"发现我们强大的类别分析功能的功能，为类别库存，销售和参与度提供了宝贵的见解。当我们深入研究不同类别的定价策略时，获得竞争优势，揭示了隐藏的利基机会。做出明智的库存管理决策")</f>
        <v>发现我们强大的类别分析功能的功能，为类别库存，销售和参与度提供了宝贵的见解。当我们深入研究不同类别的定价策略时，获得竞争优势，揭示了隐藏的利基机会。做出明智的库存管理决策</v>
      </c>
      <c r="R11" s="5"/>
      <c r="S11" s="5"/>
    </row>
    <row r="12">
      <c r="A12" s="7">
        <v>2.0</v>
      </c>
      <c r="B12" s="8" t="s">
        <v>26</v>
      </c>
      <c r="C12" s="4" t="str">
        <f>IFERROR(__xludf.DUMMYFUNCTION("GOOGLETRANSLATE(B12,""en"",""ru"")"),"Узнать больше")</f>
        <v>Узнать больше</v>
      </c>
      <c r="D12" s="4" t="str">
        <f>IFERROR(__xludf.DUMMYFUNCTION("GOOGLETRANSLATE(B12,""en"",""id"")"),"Belajarlah lagi")</f>
        <v>Belajarlah lagi</v>
      </c>
      <c r="E12" s="4" t="str">
        <f>IFERROR(__xludf.DUMMYFUNCTION("GOOGLETRANSLATE(B12,""en"",""vi"")"),"Tìm hiểu thêm")</f>
        <v>Tìm hiểu thêm</v>
      </c>
      <c r="F12" s="4" t="str">
        <f>IFERROR(__xludf.DUMMYFUNCTION("GOOGLETRANSLATE(B12,""en"",""th"")"),"เรียนรู้เพิ่มเติม")</f>
        <v>เรียนรู้เพิ่มเติม</v>
      </c>
      <c r="G12" s="4" t="str">
        <f>IFERROR(__xludf.DUMMYFUNCTION("GOOGLETRANSLATE(B12,""en"",""ms"")"),"Ketahui lebih lanjut")</f>
        <v>Ketahui lebih lanjut</v>
      </c>
      <c r="H12" s="4" t="str">
        <f>IFERROR(__xludf.DUMMYFUNCTION("GOOGLETRANSLATE(B12,""en"",""zh-CN"")"),"了解更多")</f>
        <v>了解更多</v>
      </c>
    </row>
    <row r="13">
      <c r="A13" s="7">
        <v>2.0</v>
      </c>
      <c r="B13" s="8" t="s">
        <v>122</v>
      </c>
      <c r="C13" s="4" t="str">
        <f>IFERROR(__xludf.DUMMYFUNCTION("GOOGLETRANSLATE(B13,""en"",""ru"")"),"Определить трендовые продукты")</f>
        <v>Определить трендовые продукты</v>
      </c>
      <c r="D13" s="4" t="str">
        <f>IFERROR(__xludf.DUMMYFUNCTION("GOOGLETRANSLATE(B13,""en"",""id"")"),"Identifikasi produk tren")</f>
        <v>Identifikasi produk tren</v>
      </c>
      <c r="E13" s="4" t="str">
        <f>IFERROR(__xludf.DUMMYFUNCTION("GOOGLETRANSLATE(B13,""en"",""vi"")"),"Xác định các sản phẩm xu hướng")</f>
        <v>Xác định các sản phẩm xu hướng</v>
      </c>
      <c r="F13" s="4" t="str">
        <f>IFERROR(__xludf.DUMMYFUNCTION("GOOGLETRANSLATE(B13,""en"",""th"")"),"ระบุผลิตภัณฑ์ที่ได้รับความนิยม")</f>
        <v>ระบุผลิตภัณฑ์ที่ได้รับความนิยม</v>
      </c>
      <c r="G13" s="4" t="str">
        <f>IFERROR(__xludf.DUMMYFUNCTION("GOOGLETRANSLATE(B13,""en"",""ms"")"),"Kenal pasti produk trend")</f>
        <v>Kenal pasti produk trend</v>
      </c>
      <c r="H13" s="4" t="str">
        <f>IFERROR(__xludf.DUMMYFUNCTION("GOOGLETRANSLATE(B13,""en"",""zh-CN"")"),"识别趋势产品")</f>
        <v>识别趋势产品</v>
      </c>
    </row>
    <row r="14">
      <c r="A14" s="7">
        <v>2.0</v>
      </c>
      <c r="B14" s="8" t="s">
        <v>123</v>
      </c>
      <c r="C14" s="4" t="str">
        <f>IFERROR(__xludf.DUMMYFUNCTION("GOOGLETRANSLATE(B14,""en"",""ru"")"),"Анализ тенденций")</f>
        <v>Анализ тенденций</v>
      </c>
      <c r="D14" s="4" t="str">
        <f>IFERROR(__xludf.DUMMYFUNCTION("GOOGLETRANSLATE(B14,""en"",""id"")"),"Analisis tren")</f>
        <v>Analisis tren</v>
      </c>
      <c r="E14" s="4" t="str">
        <f>IFERROR(__xludf.DUMMYFUNCTION("GOOGLETRANSLATE(B14,""en"",""vi"")"),"Phân tích xu hướng")</f>
        <v>Phân tích xu hướng</v>
      </c>
      <c r="F14" s="4" t="str">
        <f>IFERROR(__xludf.DUMMYFUNCTION("GOOGLETRANSLATE(B14,""en"",""th"")"),"วิเคราะห์แนวโน้ม")</f>
        <v>วิเคราะห์แนวโน้ม</v>
      </c>
      <c r="G14" s="4" t="str">
        <f>IFERROR(__xludf.DUMMYFUNCTION("GOOGLETRANSLATE(B14,""en"",""ms"")"),"Analisis trend")</f>
        <v>Analisis trend</v>
      </c>
      <c r="H14" s="4" t="str">
        <f>IFERROR(__xludf.DUMMYFUNCTION("GOOGLETRANSLATE(B14,""en"",""zh-CN"")"),"趋势分析")</f>
        <v>趋势分析</v>
      </c>
    </row>
    <row r="15">
      <c r="A15" s="7">
        <v>2.0</v>
      </c>
      <c r="B15" s="8" t="s">
        <v>124</v>
      </c>
      <c r="C15" s="4" t="str">
        <f>IFERROR(__xludf.DUMMYFUNCTION("GOOGLETRANSLATE(B15,""en"",""ru"")"),"Использование тенденций для увеличения продаж магазинов. Использование рынка рынка понимает, что использует трендовые продукты и адаптируется к изменениям рынка для устойчивого успеха. Оставайтесь актуальны с обновленными предложениями, продажами продаж ч"&amp;"ерез продукты и специальные предложения в праздничной тематике и максимизируйте видимость во время ключевых мероприятий по продажам.")</f>
        <v>Использование тенденций для увеличения продаж магазинов. Использование рынка рынка понимает, что использует трендовые продукты и адаптируется к изменениям рынка для устойчивого успеха. Оставайтесь актуальны с обновленными предложениями, продажами продаж через продукты и специальные предложения в праздничной тематике и максимизируйте видимость во время ключевых мероприятий по продажам.</v>
      </c>
      <c r="D15" s="4" t="str">
        <f>IFERROR(__xludf.DUMMYFUNCTION("GOOGLETRANSLATE(B15,""en"",""id"")"),"Memanfaatkan tren untuk meningkatkan penjualan toko. Leverage wawasan pertumbuhan pasar, memanfaatkan produk yang sedang tren, dan beradaptasi dengan perubahan pasar untuk keberhasilan yang berkelanjutan. Tetap relevan dengan penawaran yang diperbarui, me"&amp;"ndorong penjualan melalui produk-produk bertema liburan dan penawaran khusus, dan memaksimalkan visibilitas selama acara penjualan utama.")</f>
        <v>Memanfaatkan tren untuk meningkatkan penjualan toko. Leverage wawasan pertumbuhan pasar, memanfaatkan produk yang sedang tren, dan beradaptasi dengan perubahan pasar untuk keberhasilan yang berkelanjutan. Tetap relevan dengan penawaran yang diperbarui, mendorong penjualan melalui produk-produk bertema liburan dan penawaran khusus, dan memaksimalkan visibilitas selama acara penjualan utama.</v>
      </c>
      <c r="E15" s="4" t="str">
        <f>IFERROR(__xludf.DUMMYFUNCTION("GOOGLETRANSLATE(B15,""en"",""vi"")"),"Tận dụng xu hướng để tăng doanh số cửa hàng. Tận dụng những hiểu biết tăng trưởng thị trường, tận dụng các sản phẩm xu hướng và thích ứng với những thay đổi thị trường để thành công bền vững. Giữ liên quan với các dịch vụ cập nhật, thúc đẩy doanh số thông"&amp;" qua các sản phẩm theo chủ đề kỳ nghỉ và các ưu đãi đặc biệt, và tối đa hóa khả năng hiển thị trong các sự kiện bán hàng chính.")</f>
        <v>Tận dụng xu hướng để tăng doanh số cửa hàng. Tận dụng những hiểu biết tăng trưởng thị trường, tận dụng các sản phẩm xu hướng và thích ứng với những thay đổi thị trường để thành công bền vững. Giữ liên quan với các dịch vụ cập nhật, thúc đẩy doanh số thông qua các sản phẩm theo chủ đề kỳ nghỉ và các ưu đãi đặc biệt, và tối đa hóa khả năng hiển thị trong các sự kiện bán hàng chính.</v>
      </c>
      <c r="F15" s="4" t="str">
        <f>IFERROR(__xludf.DUMMYFUNCTION("GOOGLETRANSLATE(B15,""en"",""th"")"),"ใช้ประโยชน์จากแนวโน้มเพื่อเพิ่มยอดขายของร้านค้า ใช้ประโยชน์จากข้อมูลเชิงลึกของตลาดการเติบโตของผลิตภัณฑ์ที่ได้รับความนิยมและปรับให้เข้ากับการเปลี่ยนแปลงของตลาดเพื่อความสำเร็จอย่างยั่งยืน อยู่ที่เกี่ยวข้องกับข้อเสนอที่ได้รับการปรับปรุงผลักดันยอดขายผ่านผลิตภ"&amp;"ัณฑ์ในธีมวันหยุดและข้อเสนอพิเศษและเพิ่มการมองเห็นสูงสุดในช่วงกิจกรรมการขายที่สำคัญ")</f>
        <v>ใช้ประโยชน์จากแนวโน้มเพื่อเพิ่มยอดขายของร้านค้า ใช้ประโยชน์จากข้อมูลเชิงลึกของตลาดการเติบโตของผลิตภัณฑ์ที่ได้รับความนิยมและปรับให้เข้ากับการเปลี่ยนแปลงของตลาดเพื่อความสำเร็จอย่างยั่งยืน อยู่ที่เกี่ยวข้องกับข้อเสนอที่ได้รับการปรับปรุงผลักดันยอดขายผ่านผลิตภัณฑ์ในธีมวันหยุดและข้อเสนอพิเศษและเพิ่มการมองเห็นสูงสุดในช่วงกิจกรรมการขายที่สำคัญ</v>
      </c>
      <c r="G15" s="4" t="str">
        <f>IFERROR(__xludf.DUMMYFUNCTION("GOOGLETRANSLATE(B15,""en"",""ms"")"),"Memanfaatkan trend untuk meningkatkan jualan kedai. Memanfaatkan pemahaman pertumbuhan pasaran, memanfaatkan produk trend, dan menyesuaikan diri dengan perubahan pasaran untuk kejayaan yang berterusan. Tetap relevan dengan tawaran yang dikemas kini, meman"&amp;"du jualan melalui produk bertema bercuti dan tawaran istimewa, dan memaksimumkan penglihatan semasa acara jualan utama.")</f>
        <v>Memanfaatkan trend untuk meningkatkan jualan kedai. Memanfaatkan pemahaman pertumbuhan pasaran, memanfaatkan produk trend, dan menyesuaikan diri dengan perubahan pasaran untuk kejayaan yang berterusan. Tetap relevan dengan tawaran yang dikemas kini, memandu jualan melalui produk bertema bercuti dan tawaran istimewa, dan memaksimumkan penglihatan semasa acara jualan utama.</v>
      </c>
      <c r="H15" s="4" t="str">
        <f>IFERROR(__xludf.DUMMYFUNCTION("GOOGLETRANSLATE(B15,""en"",""zh-CN"")"),"利用趋势来增加商店销售。利用市场增长见解，利用趋势产品并适应市场变化，以持续成功。与更新的产品保持相关，通过以假日为主题的产品和特殊优惠来推动销售，并在关键销售活动中最大程度地提高可见度。")</f>
        <v>利用趋势来增加商店销售。利用市场增长见解，利用趋势产品并适应市场变化，以持续成功。与更新的产品保持相关，通过以假日为主题的产品和特殊优惠来推动销售，并在关键销售活动中最大程度地提高可见度。</v>
      </c>
    </row>
    <row r="16">
      <c r="A16" s="7">
        <v>2.0</v>
      </c>
      <c r="B16" s="8" t="s">
        <v>26</v>
      </c>
      <c r="C16" s="4" t="str">
        <f>IFERROR(__xludf.DUMMYFUNCTION("GOOGLETRANSLATE(B16,""en"",""ru"")"),"Узнать больше")</f>
        <v>Узнать больше</v>
      </c>
      <c r="D16" s="4" t="str">
        <f>IFERROR(__xludf.DUMMYFUNCTION("GOOGLETRANSLATE(B16,""en"",""id"")"),"Belajarlah lagi")</f>
        <v>Belajarlah lagi</v>
      </c>
      <c r="E16" s="4" t="str">
        <f>IFERROR(__xludf.DUMMYFUNCTION("GOOGLETRANSLATE(B16,""en"",""vi"")"),"Tìm hiểu thêm")</f>
        <v>Tìm hiểu thêm</v>
      </c>
      <c r="F16" s="4" t="str">
        <f>IFERROR(__xludf.DUMMYFUNCTION("GOOGLETRANSLATE(B16,""en"",""th"")"),"เรียนรู้เพิ่มเติม")</f>
        <v>เรียนรู้เพิ่มเติม</v>
      </c>
      <c r="G16" s="4" t="str">
        <f>IFERROR(__xludf.DUMMYFUNCTION("GOOGLETRANSLATE(B16,""en"",""ms"")"),"Ketahui lebih lanjut")</f>
        <v>Ketahui lebih lanjut</v>
      </c>
      <c r="H16" s="4" t="str">
        <f>IFERROR(__xludf.DUMMYFUNCTION("GOOGLETRANSLATE(B16,""en"",""zh-CN"")"),"了解更多")</f>
        <v>了解更多</v>
      </c>
    </row>
    <row r="17">
      <c r="A17" s="7">
        <v>2.0</v>
      </c>
      <c r="B17" s="8" t="s">
        <v>125</v>
      </c>
      <c r="C17" s="4" t="str">
        <f>IFERROR(__xludf.DUMMYFUNCTION("GOOGLETRANSLATE(B17,""en"",""ru"")"),"Раскрыть стратегию конкурента")</f>
        <v>Раскрыть стратегию конкурента</v>
      </c>
      <c r="D17" s="4" t="str">
        <f>IFERROR(__xludf.DUMMYFUNCTION("GOOGLETRANSLATE(B17,""en"",""id"")"),"Mengungkap strategi pesaing")</f>
        <v>Mengungkap strategi pesaing</v>
      </c>
      <c r="E17" s="4" t="str">
        <f>IFERROR(__xludf.DUMMYFUNCTION("GOOGLETRANSLATE(B17,""en"",""vi"")"),"Khám phá chiến lược của đối thủ cạnh tranh")</f>
        <v>Khám phá chiến lược của đối thủ cạnh tranh</v>
      </c>
      <c r="F17" s="4" t="str">
        <f>IFERROR(__xludf.DUMMYFUNCTION("GOOGLETRANSLATE(B17,""en"",""th"")"),"เปิดเผยกลยุทธ์ของคู่แข่ง")</f>
        <v>เปิดเผยกลยุทธ์ของคู่แข่ง</v>
      </c>
      <c r="G17" s="4" t="str">
        <f>IFERROR(__xludf.DUMMYFUNCTION("GOOGLETRANSLATE(B17,""en"",""ms"")"),"Membongkar strategi pesaing")</f>
        <v>Membongkar strategi pesaing</v>
      </c>
      <c r="H17" s="4" t="str">
        <f>IFERROR(__xludf.DUMMYFUNCTION("GOOGLETRANSLATE(B17,""en"",""zh-CN"")"),"发现竞争对手的策略")</f>
        <v>发现竞争对手的策略</v>
      </c>
    </row>
    <row r="18">
      <c r="A18" s="7">
        <v>2.0</v>
      </c>
      <c r="B18" s="8" t="s">
        <v>126</v>
      </c>
      <c r="C18" s="4" t="str">
        <f>IFERROR(__xludf.DUMMYFUNCTION("GOOGLETRANSLATE(B18,""en"",""ru"")"),"Анализ конкурентов")</f>
        <v>Анализ конкурентов</v>
      </c>
      <c r="D18" s="4" t="str">
        <f>IFERROR(__xludf.DUMMYFUNCTION("GOOGLETRANSLATE(B18,""en"",""id"")"),"Analisis pesaing")</f>
        <v>Analisis pesaing</v>
      </c>
      <c r="E18" s="4" t="str">
        <f>IFERROR(__xludf.DUMMYFUNCTION("GOOGLETRANSLATE(B18,""en"",""vi"")"),"Phân tích đối thủ cạnh tranh")</f>
        <v>Phân tích đối thủ cạnh tranh</v>
      </c>
      <c r="F18" s="4" t="str">
        <f>IFERROR(__xludf.DUMMYFUNCTION("GOOGLETRANSLATE(B18,""en"",""th"")"),"การวิเคราะห์คู่แข่ง")</f>
        <v>การวิเคราะห์คู่แข่ง</v>
      </c>
      <c r="G18" s="4" t="str">
        <f>IFERROR(__xludf.DUMMYFUNCTION("GOOGLETRANSLATE(B18,""en"",""ms"")"),"Analisis pesaing")</f>
        <v>Analisis pesaing</v>
      </c>
      <c r="H18" s="4" t="str">
        <f>IFERROR(__xludf.DUMMYFUNCTION("GOOGLETRANSLATE(B18,""en"",""zh-CN"")"),"竞争对手分析")</f>
        <v>竞争对手分析</v>
      </c>
    </row>
    <row r="19">
      <c r="A19" s="7">
        <v>2.0</v>
      </c>
      <c r="B19" s="8" t="s">
        <v>127</v>
      </c>
      <c r="C19" s="4" t="str">
        <f>IFERROR(__xludf.DUMMYFUNCTION("GOOGLETRANSLATE(B19,""en"",""ru"")"),"Пройдите через жесткую конкуренцию на рынке с легкостью. Раскрыть слабости и проблемы конкурентов, стратегически дифференцируйте себя, оптимизируя выбор продукта, ценообразование, предоставление исключительного обслуживания клиентов, эффективное управлени"&amp;"е запасами и получение положительных отзывов.")</f>
        <v>Пройдите через жесткую конкуренцию на рынке с легкостью. Раскрыть слабости и проблемы конкурентов, стратегически дифференцируйте себя, оптимизируя выбор продукта, ценообразование, предоставление исключительного обслуживания клиентов, эффективное управление запасами и получение положительных отзывов.</v>
      </c>
      <c r="D19" s="4" t="str">
        <f>IFERROR(__xludf.DUMMYFUNCTION("GOOGLETRANSLATE(B19,""en"",""id"")"),"Berlayar melalui persaingan pasar yang ganas dengan mudah. Mengungkap kelemahan dan tantangan pesaing, secara strategis membedakan diri Anda dengan mengoptimalkan pemilihan produk, harga, memberikan layanan pelanggan yang luar biasa, mengelola inventaris "&amp;"secara efektif, dan mengumpulkan ulasan positif.")</f>
        <v>Berlayar melalui persaingan pasar yang ganas dengan mudah. Mengungkap kelemahan dan tantangan pesaing, secara strategis membedakan diri Anda dengan mengoptimalkan pemilihan produk, harga, memberikan layanan pelanggan yang luar biasa, mengelola inventaris secara efektif, dan mengumpulkan ulasan positif.</v>
      </c>
      <c r="E19" s="4" t="str">
        <f>IFERROR(__xludf.DUMMYFUNCTION("GOOGLETRANSLATE(B19,""en"",""vi"")"),"Đi thuyền thông qua cạnh tranh thị trường khốc liệt một cách dễ dàng. Khám phá những điểm yếu và thách thức của đối thủ cạnh tranh, chiến lược phân biệt bản thân bằng cách tối ưu hóa lựa chọn sản phẩm, giá cả, cung cấp dịch vụ khách hàng đặc biệt, quản lý"&amp;" hàng tồn kho một cách hiệu quả và thu thập các đánh giá tích cực.")</f>
        <v>Đi thuyền thông qua cạnh tranh thị trường khốc liệt một cách dễ dàng. Khám phá những điểm yếu và thách thức của đối thủ cạnh tranh, chiến lược phân biệt bản thân bằng cách tối ưu hóa lựa chọn sản phẩm, giá cả, cung cấp dịch vụ khách hàng đặc biệt, quản lý hàng tồn kho một cách hiệu quả và thu thập các đánh giá tích cực.</v>
      </c>
      <c r="F19" s="4" t="str">
        <f>IFERROR(__xludf.DUMMYFUNCTION("GOOGLETRANSLATE(B19,""en"",""th"")"),"แล่นเรือผ่านการแข่งขันในตลาดที่ดุเดือดได้อย่างง่ายดาย เปิดเผยจุดอ่อนและความท้าทายของคู่แข่งแยกความแตกต่างอย่างมีกลยุทธ์โดยการเพิ่มประสิทธิภาพการเลือกผลิตภัณฑ์การกำหนดราคาการให้บริการลูกค้าที่ยอดเยี่ยมการจัดการสินค้าคงคลังอย่างมีประสิทธิภาพและรวบรวมความคิด"&amp;"เห็นเชิงบวก")</f>
        <v>แล่นเรือผ่านการแข่งขันในตลาดที่ดุเดือดได้อย่างง่ายดาย เปิดเผยจุดอ่อนและความท้าทายของคู่แข่งแยกความแตกต่างอย่างมีกลยุทธ์โดยการเพิ่มประสิทธิภาพการเลือกผลิตภัณฑ์การกำหนดราคาการให้บริการลูกค้าที่ยอดเยี่ยมการจัดการสินค้าคงคลังอย่างมีประสิทธิภาพและรวบรวมความคิดเห็นเชิงบวก</v>
      </c>
      <c r="G19" s="4" t="str">
        <f>IFERROR(__xludf.DUMMYFUNCTION("GOOGLETRANSLATE(B19,""en"",""ms"")"),"Berlayar melalui persaingan pasaran sengit dengan mudah. Membongkar kelemahan dan cabaran pesaing, secara strategik membezakan diri anda dengan mengoptimumkan pemilihan produk, harga, menyampaikan perkhidmatan pelanggan yang luar biasa, menguruskan invent"&amp;"ori dengan berkesan, dan mendapat ulasan positif.")</f>
        <v>Berlayar melalui persaingan pasaran sengit dengan mudah. Membongkar kelemahan dan cabaran pesaing, secara strategik membezakan diri anda dengan mengoptimumkan pemilihan produk, harga, menyampaikan perkhidmatan pelanggan yang luar biasa, menguruskan inventori dengan berkesan, dan mendapat ulasan positif.</v>
      </c>
      <c r="H19" s="4" t="str">
        <f>IFERROR(__xludf.DUMMYFUNCTION("GOOGLETRANSLATE(B19,""en"",""zh-CN"")"),"轻松驾驶激烈的市场竞争。发现竞争对手的弱点和挑战，从战略上通过优化产品选择，定价，提供出色的客户服务，有效管理库存并获得积极的评论来使自己与众不同。")</f>
        <v>轻松驾驶激烈的市场竞争。发现竞争对手的弱点和挑战，从战略上通过优化产品选择，定价，提供出色的客户服务，有效管理库存并获得积极的评论来使自己与众不同。</v>
      </c>
    </row>
    <row r="20">
      <c r="A20" s="7">
        <v>2.0</v>
      </c>
      <c r="B20" s="8" t="s">
        <v>26</v>
      </c>
      <c r="C20" s="4" t="str">
        <f>IFERROR(__xludf.DUMMYFUNCTION("GOOGLETRANSLATE(B20,""en"",""ru"")"),"Узнать больше")</f>
        <v>Узнать больше</v>
      </c>
      <c r="D20" s="4" t="str">
        <f>IFERROR(__xludf.DUMMYFUNCTION("GOOGLETRANSLATE(B20,""en"",""id"")"),"Belajarlah lagi")</f>
        <v>Belajarlah lagi</v>
      </c>
      <c r="E20" s="4" t="str">
        <f>IFERROR(__xludf.DUMMYFUNCTION("GOOGLETRANSLATE(B20,""en"",""vi"")"),"Tìm hiểu thêm")</f>
        <v>Tìm hiểu thêm</v>
      </c>
      <c r="F20" s="4" t="str">
        <f>IFERROR(__xludf.DUMMYFUNCTION("GOOGLETRANSLATE(B20,""en"",""th"")"),"เรียนรู้เพิ่มเติม")</f>
        <v>เรียนรู้เพิ่มเติม</v>
      </c>
      <c r="G20" s="4" t="str">
        <f>IFERROR(__xludf.DUMMYFUNCTION("GOOGLETRANSLATE(B20,""en"",""ms"")"),"Ketahui lebih lanjut")</f>
        <v>Ketahui lebih lanjut</v>
      </c>
      <c r="H20" s="4" t="str">
        <f>IFERROR(__xludf.DUMMYFUNCTION("GOOGLETRANSLATE(B20,""en"",""zh-CN"")"),"了解更多")</f>
        <v>了解更多</v>
      </c>
    </row>
    <row r="21">
      <c r="A21" s="7">
        <v>2.0</v>
      </c>
      <c r="B21" s="8" t="s">
        <v>128</v>
      </c>
      <c r="C21" s="4" t="str">
        <f>IFERROR(__xludf.DUMMYFUNCTION("GOOGLETRANSLATE(B21,""en"",""ru"")"),"Разблокировать потенциал местного рынка")</f>
        <v>Разблокировать потенциал местного рынка</v>
      </c>
      <c r="D21" s="4" t="str">
        <f>IFERROR(__xludf.DUMMYFUNCTION("GOOGLETRANSLATE(B21,""en"",""id"")"),"Buka kunci potensi pasar lokal")</f>
        <v>Buka kunci potensi pasar lokal</v>
      </c>
      <c r="E21" s="4" t="str">
        <f>IFERROR(__xludf.DUMMYFUNCTION("GOOGLETRANSLATE(B21,""en"",""vi"")"),"Mở khóa tiềm năng thị trường địa phương")</f>
        <v>Mở khóa tiềm năng thị trường địa phương</v>
      </c>
      <c r="F21" s="4" t="str">
        <f>IFERROR(__xludf.DUMMYFUNCTION("GOOGLETRANSLATE(B21,""en"",""th"")"),"ปลดล็อกศักยภาพของตลาดในท้องถิ่น")</f>
        <v>ปลดล็อกศักยภาพของตลาดในท้องถิ่น</v>
      </c>
      <c r="G21" s="4" t="str">
        <f>IFERROR(__xludf.DUMMYFUNCTION("GOOGLETRANSLATE(B21,""en"",""ms"")"),"Buka kunci potensi pasaran tempatan")</f>
        <v>Buka kunci potensi pasaran tempatan</v>
      </c>
      <c r="H21" s="4" t="str">
        <f>IFERROR(__xludf.DUMMYFUNCTION("GOOGLETRANSLATE(B21,""en"",""zh-CN"")"),"解锁当地市场潜力")</f>
        <v>解锁当地市场潜力</v>
      </c>
    </row>
    <row r="22">
      <c r="A22" s="7">
        <v>2.0</v>
      </c>
      <c r="B22" s="8" t="s">
        <v>129</v>
      </c>
      <c r="C22" s="4" t="str">
        <f>IFERROR(__xludf.DUMMYFUNCTION("GOOGLETRANSLATE(B22,""en"",""ru"")"),"Гео -анализ")</f>
        <v>Гео -анализ</v>
      </c>
      <c r="D22" s="4" t="str">
        <f>IFERROR(__xludf.DUMMYFUNCTION("GOOGLETRANSLATE(B22,""en"",""id"")"),"Analisis Geo")</f>
        <v>Analisis Geo</v>
      </c>
      <c r="E22" s="4" t="str">
        <f>IFERROR(__xludf.DUMMYFUNCTION("GOOGLETRANSLATE(B22,""en"",""vi"")"),"Phân tích địa lý")</f>
        <v>Phân tích địa lý</v>
      </c>
      <c r="F22" s="4" t="str">
        <f>IFERROR(__xludf.DUMMYFUNCTION("GOOGLETRANSLATE(B22,""en"",""th"")"),"การวิเคราะห์ทางภูมิศาสตร์")</f>
        <v>การวิเคราะห์ทางภูมิศาสตร์</v>
      </c>
      <c r="G22" s="4" t="str">
        <f>IFERROR(__xludf.DUMMYFUNCTION("GOOGLETRANSLATE(B22,""en"",""ms"")"),"Analisis GEO")</f>
        <v>Analisis GEO</v>
      </c>
      <c r="H22" s="4" t="str">
        <f>IFERROR(__xludf.DUMMYFUNCTION("GOOGLETRANSLATE(B22,""en"",""zh-CN"")"),"地理分析")</f>
        <v>地理分析</v>
      </c>
    </row>
    <row r="23">
      <c r="A23" s="7">
        <v>2.0</v>
      </c>
      <c r="B23" s="8" t="s">
        <v>130</v>
      </c>
      <c r="C23" s="4" t="str">
        <f>IFERROR(__xludf.DUMMYFUNCTION("GOOGLETRANSLATE(B23,""en"",""ru"")"),"Раскрыть новые рыночные возможности на основе географических данных, оптимизировать территории продаж и адаптировать ваши продукты или услуги для удовлетворения региональных предпочтений. Уточните стратегию ценообразования, рассмотрив такие факторы, как у"&amp;"ровень доходов, местная конкуренция и стоимость жизни.")</f>
        <v>Раскрыть новые рыночные возможности на основе географических данных, оптимизировать территории продаж и адаптировать ваши продукты или услуги для удовлетворения региональных предпочтений. Уточните стратегию ценообразования, рассмотрив такие факторы, как уровень доходов, местная конкуренция и стоимость жизни.</v>
      </c>
      <c r="D23" s="4" t="str">
        <f>IFERROR(__xludf.DUMMYFUNCTION("GOOGLETRANSLATE(B23,""en"",""id"")"),"Buka peluang pasar baru berdasarkan data geografis, mengoptimalkan wilayah penjualan, dan menyesuaikan produk atau layanan Anda untuk memenuhi preferensi regional. Perbaiki strategi penetapan harga Anda dengan mempertimbangkan faktor -faktor seperti tingk"&amp;"at pendapatan, persaingan lokal, dan biaya hidup.")</f>
        <v>Buka peluang pasar baru berdasarkan data geografis, mengoptimalkan wilayah penjualan, dan menyesuaikan produk atau layanan Anda untuk memenuhi preferensi regional. Perbaiki strategi penetapan harga Anda dengan mempertimbangkan faktor -faktor seperti tingkat pendapatan, persaingan lokal, dan biaya hidup.</v>
      </c>
      <c r="E23" s="4" t="str">
        <f>IFERROR(__xludf.DUMMYFUNCTION("GOOGLETRANSLATE(B23,""en"",""vi"")"),"Khám phá các cơ hội thị trường mới dựa trên dữ liệu địa lý, tối ưu hóa các lãnh thổ bán hàng và điều chỉnh các sản phẩm hoặc dịch vụ của bạn để đáp ứng các ưu tiên của khu vực. Tinh chỉnh chiến lược giá của bạn bằng cách xem xét các yếu tố như mức thu nhậ"&amp;"p, cạnh tranh địa phương và chi phí sinh hoạt.")</f>
        <v>Khám phá các cơ hội thị trường mới dựa trên dữ liệu địa lý, tối ưu hóa các lãnh thổ bán hàng và điều chỉnh các sản phẩm hoặc dịch vụ của bạn để đáp ứng các ưu tiên của khu vực. Tinh chỉnh chiến lược giá của bạn bằng cách xem xét các yếu tố như mức thu nhập, cạnh tranh địa phương và chi phí sinh hoạt.</v>
      </c>
      <c r="F23" s="4" t="str">
        <f>IFERROR(__xludf.DUMMYFUNCTION("GOOGLETRANSLATE(B23,""en"",""th"")"),"เปิดเผยโอกาสทางการตลาดใหม่ตามข้อมูลทางภูมิศาสตร์เพิ่มประสิทธิภาพพื้นที่การขายและปรับแต่งผลิตภัณฑ์หรือบริการของคุณให้เหมาะกับการตั้งค่าระดับภูมิภาค ปรับแต่งกลยุทธ์การกำหนดราคาของคุณโดยพิจารณาจากปัจจัยต่าง ๆ เช่นระดับรายได้การแข่งขันในท้องถิ่นและค่าครองชีพ")</f>
        <v>เปิดเผยโอกาสทางการตลาดใหม่ตามข้อมูลทางภูมิศาสตร์เพิ่มประสิทธิภาพพื้นที่การขายและปรับแต่งผลิตภัณฑ์หรือบริการของคุณให้เหมาะกับการตั้งค่าระดับภูมิภาค ปรับแต่งกลยุทธ์การกำหนดราคาของคุณโดยพิจารณาจากปัจจัยต่าง ๆ เช่นระดับรายได้การแข่งขันในท้องถิ่นและค่าครองชีพ</v>
      </c>
      <c r="G23" s="4" t="str">
        <f>IFERROR(__xludf.DUMMYFUNCTION("GOOGLETRANSLATE(B23,""en"",""ms"")"),"Membongkar peluang pasaran baru berdasarkan data geografi, mengoptimumkan wilayah jualan, dan menyesuaikan produk atau perkhidmatan anda untuk memenuhi keutamaan serantau. Menapis strategi harga anda dengan mempertimbangkan faktor -faktor seperti tahap pe"&amp;"ndapatan, persaingan tempatan, dan kos sara hidup.")</f>
        <v>Membongkar peluang pasaran baru berdasarkan data geografi, mengoptimumkan wilayah jualan, dan menyesuaikan produk atau perkhidmatan anda untuk memenuhi keutamaan serantau. Menapis strategi harga anda dengan mempertimbangkan faktor -faktor seperti tahap pendapatan, persaingan tempatan, dan kos sara hidup.</v>
      </c>
      <c r="H23" s="4" t="str">
        <f>IFERROR(__xludf.DUMMYFUNCTION("GOOGLETRANSLATE(B23,""en"",""zh-CN"")"),"根据地理数据发现新的市场机会，优化销售领土并量身定制您的产品或服务以满足区域偏好。通过考虑收入水平，当地竞争和生活成本等因素来完善您的定价策略。")</f>
        <v>根据地理数据发现新的市场机会，优化销售领土并量身定制您的产品或服务以满足区域偏好。通过考虑收入水平，当地竞争和生活成本等因素来完善您的定价策略。</v>
      </c>
    </row>
    <row r="24">
      <c r="A24" s="7">
        <v>2.0</v>
      </c>
      <c r="B24" s="8" t="s">
        <v>26</v>
      </c>
      <c r="C24" s="4" t="str">
        <f>IFERROR(__xludf.DUMMYFUNCTION("GOOGLETRANSLATE(B24,""en"",""ru"")"),"Узнать больше")</f>
        <v>Узнать больше</v>
      </c>
      <c r="D24" s="4" t="str">
        <f>IFERROR(__xludf.DUMMYFUNCTION("GOOGLETRANSLATE(B24,""en"",""id"")"),"Belajarlah lagi")</f>
        <v>Belajarlah lagi</v>
      </c>
      <c r="E24" s="4" t="str">
        <f>IFERROR(__xludf.DUMMYFUNCTION("GOOGLETRANSLATE(B24,""en"",""vi"")"),"Tìm hiểu thêm")</f>
        <v>Tìm hiểu thêm</v>
      </c>
      <c r="F24" s="4" t="str">
        <f>IFERROR(__xludf.DUMMYFUNCTION("GOOGLETRANSLATE(B24,""en"",""th"")"),"เรียนรู้เพิ่มเติม")</f>
        <v>เรียนรู้เพิ่มเติม</v>
      </c>
      <c r="G24" s="4" t="str">
        <f>IFERROR(__xludf.DUMMYFUNCTION("GOOGLETRANSLATE(B24,""en"",""ms"")"),"Ketahui lebih lanjut")</f>
        <v>Ketahui lebih lanjut</v>
      </c>
      <c r="H24" s="4" t="str">
        <f>IFERROR(__xludf.DUMMYFUNCTION("GOOGLETRANSLATE(B24,""en"",""zh-CN"")"),"了解更多")</f>
        <v>了解更多</v>
      </c>
    </row>
    <row r="25">
      <c r="A25" s="7">
        <v>2.0</v>
      </c>
      <c r="B25" s="8" t="s">
        <v>131</v>
      </c>
      <c r="C25" s="4" t="str">
        <f>IFERROR(__xludf.DUMMYFUNCTION("GOOGLETRANSLATE(B25,""en"",""ru"")"),"Выберите правильную платформу по продаже")</f>
        <v>Выберите правильную платформу по продаже</v>
      </c>
      <c r="D25" s="4" t="str">
        <f>IFERROR(__xludf.DUMMYFUNCTION("GOOGLETRANSLATE(B25,""en"",""id"")"),"Pilih platform penjualan yang tepat")</f>
        <v>Pilih platform penjualan yang tepat</v>
      </c>
      <c r="E25" s="4" t="str">
        <f>IFERROR(__xludf.DUMMYFUNCTION("GOOGLETRANSLATE(B25,""en"",""vi"")"),"Chọn nền tảng bán hàng đúng")</f>
        <v>Chọn nền tảng bán hàng đúng</v>
      </c>
      <c r="F25" s="4" t="str">
        <f>IFERROR(__xludf.DUMMYFUNCTION("GOOGLETRANSLATE(B25,""en"",""th"")"),"เลือกแพลตฟอร์มการขายที่เหมาะสม")</f>
        <v>เลือกแพลตฟอร์มการขายที่เหมาะสม</v>
      </c>
      <c r="G25" s="4" t="str">
        <f>IFERROR(__xludf.DUMMYFUNCTION("GOOGLETRANSLATE(B25,""en"",""ms"")"),"Pilih platform jualan yang betul")</f>
        <v>Pilih platform jualan yang betul</v>
      </c>
      <c r="H25" s="4" t="str">
        <f>IFERROR(__xludf.DUMMYFUNCTION("GOOGLETRANSLATE(B25,""en"",""zh-CN"")"),"选择正确的销售平台")</f>
        <v>选择正确的销售平台</v>
      </c>
    </row>
    <row r="26">
      <c r="A26" s="7">
        <v>2.0</v>
      </c>
      <c r="B26" s="8" t="s">
        <v>132</v>
      </c>
      <c r="C26" s="4" t="str">
        <f>IFERROR(__xludf.DUMMYFUNCTION("GOOGLETRANSLATE(B26,""en"",""ru"")"),"Анализ платформы")</f>
        <v>Анализ платформы</v>
      </c>
      <c r="D26" s="4" t="str">
        <f>IFERROR(__xludf.DUMMYFUNCTION("GOOGLETRANSLATE(B26,""en"",""id"")"),"Analisis platform")</f>
        <v>Analisis platform</v>
      </c>
      <c r="E26" s="4" t="str">
        <f>IFERROR(__xludf.DUMMYFUNCTION("GOOGLETRANSLATE(B26,""en"",""vi"")"),"Phân tích nền tảng")</f>
        <v>Phân tích nền tảng</v>
      </c>
      <c r="F26" s="4" t="str">
        <f>IFERROR(__xludf.DUMMYFUNCTION("GOOGLETRANSLATE(B26,""en"",""th"")"),"การวิเคราะห์แพลตฟอร์ม")</f>
        <v>การวิเคราะห์แพลตฟอร์ม</v>
      </c>
      <c r="G26" s="4" t="str">
        <f>IFERROR(__xludf.DUMMYFUNCTION("GOOGLETRANSLATE(B26,""en"",""ms"")"),"Analisis Platform")</f>
        <v>Analisis Platform</v>
      </c>
      <c r="H26" s="4" t="str">
        <f>IFERROR(__xludf.DUMMYFUNCTION("GOOGLETRANSLATE(B26,""en"",""zh-CN"")"),"平台分析")</f>
        <v>平台分析</v>
      </c>
    </row>
    <row r="27">
      <c r="A27" s="7">
        <v>2.0</v>
      </c>
      <c r="B27" s="8" t="s">
        <v>133</v>
      </c>
      <c r="C27" s="4" t="str">
        <f>IFERROR(__xludf.DUMMYFUNCTION("GOOGLETRANSLATE(B27,""en"",""ru"")"),"Выберите правильные онлайн -платформы продаж, адаптированные к вашим потребностям. Принимайте многоплатформенные продажи на рынках и каналах социальной торговли, чтобы расширить вашу охват и максимизировать прибыль. Смягчить риски, диверсифицируя ваше при"&amp;"сутствие, гарантируя, что у вас есть несколько платформ, на которые можно полагаться.")</f>
        <v>Выберите правильные онлайн -платформы продаж, адаптированные к вашим потребностям. Принимайте многоплатформенные продажи на рынках и каналах социальной торговли, чтобы расширить вашу охват и максимизировать прибыль. Смягчить риски, диверсифицируя ваше присутствие, гарантируя, что у вас есть несколько платформ, на которые можно полагаться.</v>
      </c>
      <c r="D27" s="4" t="str">
        <f>IFERROR(__xludf.DUMMYFUNCTION("GOOGLETRANSLATE(B27,""en"",""id"")"),"Pilih platform penjualan online yang tepat yang disesuaikan dengan kebutuhan Anda. Merangkul penjualan multi-platform di seluruh pasar dan saluran perdagangan sosial untuk memperluas jangkauan Anda dan memaksimalkan keuntungan. Mengurangi risiko dengan me"&amp;"ndiversifikasi kehadiran Anda, memastikan Anda memiliki banyak platform untuk diandalkan.")</f>
        <v>Pilih platform penjualan online yang tepat yang disesuaikan dengan kebutuhan Anda. Merangkul penjualan multi-platform di seluruh pasar dan saluran perdagangan sosial untuk memperluas jangkauan Anda dan memaksimalkan keuntungan. Mengurangi risiko dengan mendiversifikasi kehadiran Anda, memastikan Anda memiliki banyak platform untuk diandalkan.</v>
      </c>
      <c r="E27" s="4" t="str">
        <f>IFERROR(__xludf.DUMMYFUNCTION("GOOGLETRANSLATE(B27,""en"",""vi"")"),"Chọn đúng nền tảng bán hàng trực tuyến phù hợp với nhu cầu của bạn. Nắm bắt sự bán hàng đa nền tảng trên các thị trường và các kênh thương mại xã hội để mở rộng phạm vi của bạn và tối đa hóa lợi nhuận. Giảm thiểu rủi ro bằng cách đa dạng hóa sự hiện diện "&amp;"của bạn, đảm bảo bạn có nhiều nền tảng để dựa vào.")</f>
        <v>Chọn đúng nền tảng bán hàng trực tuyến phù hợp với nhu cầu của bạn. Nắm bắt sự bán hàng đa nền tảng trên các thị trường và các kênh thương mại xã hội để mở rộng phạm vi của bạn và tối đa hóa lợi nhuận. Giảm thiểu rủi ro bằng cách đa dạng hóa sự hiện diện của bạn, đảm bảo bạn có nhiều nền tảng để dựa vào.</v>
      </c>
      <c r="F27" s="4" t="str">
        <f>IFERROR(__xludf.DUMMYFUNCTION("GOOGLETRANSLATE(B27,""en"",""th"")"),"เลือกแพลตฟอร์มการขายออนไลน์ที่เหมาะสมตามความต้องการของคุณ โอบกอดการขายหลายแพลตฟอร์มในตลาดและช่องทางพาณิชย์ทางสังคมเพื่อขยายการเข้าถึงของคุณและเพิ่มผลกำไรสูงสุด ลดความเสี่ยงโดยการกระจายการปรากฏตัวของคุณทำให้คุณมีหลายแพลตฟอร์มที่ต้องพึ่งพา")</f>
        <v>เลือกแพลตฟอร์มการขายออนไลน์ที่เหมาะสมตามความต้องการของคุณ โอบกอดการขายหลายแพลตฟอร์มในตลาดและช่องทางพาณิชย์ทางสังคมเพื่อขยายการเข้าถึงของคุณและเพิ่มผลกำไรสูงสุด ลดความเสี่ยงโดยการกระจายการปรากฏตัวของคุณทำให้คุณมีหลายแพลตฟอร์มที่ต้องพึ่งพา</v>
      </c>
      <c r="G27" s="4" t="str">
        <f>IFERROR(__xludf.DUMMYFUNCTION("GOOGLETRANSLATE(B27,""en"",""ms"")"),"Pilih platform jualan dalam talian yang betul yang disesuaikan dengan keperluan anda. Merangkul pelbagai platform jualan di seluruh pasar dan saluran perdagangan sosial untuk meluaskan jangkauan anda dan memaksimumkan keuntungan. Mengurangkan risiko denga"&amp;"n mempelbagaikan kehadiran anda, memastikan anda mempunyai pelbagai platform untuk bergantung.")</f>
        <v>Pilih platform jualan dalam talian yang betul yang disesuaikan dengan keperluan anda. Merangkul pelbagai platform jualan di seluruh pasar dan saluran perdagangan sosial untuk meluaskan jangkauan anda dan memaksimumkan keuntungan. Mengurangkan risiko dengan mempelbagaikan kehadiran anda, memastikan anda mempunyai pelbagai platform untuk bergantung.</v>
      </c>
      <c r="H27" s="4" t="str">
        <f>IFERROR(__xludf.DUMMYFUNCTION("GOOGLETRANSLATE(B27,""en"",""zh-CN"")"),"选择适合您需求的在线销售平台。拥抱跨市场和社会商务渠道的多平台销售，以扩大您的影响力并最大化利润。通过多样化的存在来减轻风险，确保您有多个平台可以依靠。")</f>
        <v>选择适合您需求的在线销售平台。拥抱跨市场和社会商务渠道的多平台销售，以扩大您的影响力并最大化利润。通过多样化的存在来减轻风险，确保您有多个平台可以依靠。</v>
      </c>
    </row>
    <row r="28">
      <c r="A28" s="7">
        <v>2.0</v>
      </c>
      <c r="B28" s="8" t="s">
        <v>26</v>
      </c>
      <c r="C28" s="4" t="str">
        <f>IFERROR(__xludf.DUMMYFUNCTION("GOOGLETRANSLATE(B28,""en"",""ru"")"),"Узнать больше")</f>
        <v>Узнать больше</v>
      </c>
      <c r="D28" s="4" t="str">
        <f>IFERROR(__xludf.DUMMYFUNCTION("GOOGLETRANSLATE(B28,""en"",""id"")"),"Belajarlah lagi")</f>
        <v>Belajarlah lagi</v>
      </c>
      <c r="E28" s="4" t="str">
        <f>IFERROR(__xludf.DUMMYFUNCTION("GOOGLETRANSLATE(B28,""en"",""vi"")"),"Tìm hiểu thêm")</f>
        <v>Tìm hiểu thêm</v>
      </c>
      <c r="F28" s="4" t="str">
        <f>IFERROR(__xludf.DUMMYFUNCTION("GOOGLETRANSLATE(B28,""en"",""th"")"),"เรียนรู้เพิ่มเติม")</f>
        <v>เรียนรู้เพิ่มเติม</v>
      </c>
      <c r="G28" s="4" t="str">
        <f>IFERROR(__xludf.DUMMYFUNCTION("GOOGLETRANSLATE(B28,""en"",""ms"")"),"Ketahui lebih lanjut")</f>
        <v>Ketahui lebih lanjut</v>
      </c>
      <c r="H28" s="4" t="str">
        <f>IFERROR(__xludf.DUMMYFUNCTION("GOOGLETRANSLATE(B28,""en"",""zh-CN"")"),"了解更多")</f>
        <v>了解更多</v>
      </c>
    </row>
    <row r="29">
      <c r="A29" s="7">
        <v>3.0</v>
      </c>
      <c r="B29" s="8" t="s">
        <v>134</v>
      </c>
      <c r="C29" s="4" t="str">
        <f>IFERROR(__xludf.DUMMYFUNCTION("GOOGLETRANSLATE(B29,""en"",""ru"")"),"Откройте для себя скрытые возможности для начала, роста и расширения.")</f>
        <v>Откройте для себя скрытые возможности для начала, роста и расширения.</v>
      </c>
      <c r="D29" s="4" t="str">
        <f>IFERROR(__xludf.DUMMYFUNCTION("GOOGLETRANSLATE(B29,""en"",""id"")"),"Temukan peluang tersembunyi untuk memulai, pertumbuhan, dan ekspansi.")</f>
        <v>Temukan peluang tersembunyi untuk memulai, pertumbuhan, dan ekspansi.</v>
      </c>
      <c r="E29" s="4" t="str">
        <f>IFERROR(__xludf.DUMMYFUNCTION("GOOGLETRANSLATE(B29,""en"",""vi"")"),"Khám phá các cơ hội ẩn cho sự khởi đầu, tăng trưởng và mở rộng.")</f>
        <v>Khám phá các cơ hội ẩn cho sự khởi đầu, tăng trưởng và mở rộng.</v>
      </c>
      <c r="F29" s="4" t="str">
        <f>IFERROR(__xludf.DUMMYFUNCTION("GOOGLETRANSLATE(B29,""en"",""th"")"),"ค้นพบโอกาสที่ซ่อนอยู่สำหรับการเริ่มต้นการเติบโตและการขยายตัว")</f>
        <v>ค้นพบโอกาสที่ซ่อนอยู่สำหรับการเริ่มต้นการเติบโตและการขยายตัว</v>
      </c>
      <c r="G29" s="4" t="str">
        <f>IFERROR(__xludf.DUMMYFUNCTION("GOOGLETRANSLATE(B29,""en"",""ms"")"),"Temui peluang tersembunyi untuk permulaan, pertumbuhan, dan pengembangan.")</f>
        <v>Temui peluang tersembunyi untuk permulaan, pertumbuhan, dan pengembangan.</v>
      </c>
      <c r="H29" s="4" t="str">
        <f>IFERROR(__xludf.DUMMYFUNCTION("GOOGLETRANSLATE(B29,""en"",""zh-CN"")"),"发现隐藏的开始，成长和扩展的机会。")</f>
        <v>发现隐藏的开始，成长和扩展的机会。</v>
      </c>
    </row>
    <row r="30">
      <c r="A30" s="7">
        <v>3.0</v>
      </c>
      <c r="B30" s="8" t="s">
        <v>10</v>
      </c>
      <c r="C30" s="4" t="str">
        <f>IFERROR(__xludf.DUMMYFUNCTION("GOOGLETRANSLATE(B30,""en"",""ru"")"),"Зарегистрироваться")</f>
        <v>Зарегистрироваться</v>
      </c>
      <c r="D30" s="4" t="str">
        <f>IFERROR(__xludf.DUMMYFUNCTION("GOOGLETRANSLATE(B30,""en"",""id"")"),"Mendaftar")</f>
        <v>Mendaftar</v>
      </c>
      <c r="E30" s="4" t="str">
        <f>IFERROR(__xludf.DUMMYFUNCTION("GOOGLETRANSLATE(B30,""en"",""vi"")"),"Đăng ký")</f>
        <v>Đăng ký</v>
      </c>
      <c r="F30" s="4" t="str">
        <f>IFERROR(__xludf.DUMMYFUNCTION("GOOGLETRANSLATE(B30,""en"",""th"")"),"ลงชื่อ")</f>
        <v>ลงชื่อ</v>
      </c>
      <c r="G30" s="4" t="str">
        <f>IFERROR(__xludf.DUMMYFUNCTION("GOOGLETRANSLATE(B30,""en"",""ms"")"),"Daftar")</f>
        <v>Daftar</v>
      </c>
      <c r="H30" s="4" t="str">
        <f>IFERROR(__xludf.DUMMYFUNCTION("GOOGLETRANSLATE(B30,""en"",""zh-CN"")"),"报名")</f>
        <v>报名</v>
      </c>
    </row>
    <row r="31">
      <c r="A31" s="7">
        <v>3.0</v>
      </c>
      <c r="B31" s="8" t="s">
        <v>135</v>
      </c>
      <c r="C31" s="4" t="str">
        <f>IFERROR(__xludf.DUMMYFUNCTION("GOOGLETRANSLATE(B31,""en"",""ru"")"),"✔ Доминирующие маршруты: раскрыть ведущие платформы электронной коммерции в Юго-Восточной Азии.")</f>
        <v>✔ Доминирующие маршруты: раскрыть ведущие платформы электронной коммерции в Юго-Восточной Азии.</v>
      </c>
      <c r="D31" s="4" t="str">
        <f>IFERROR(__xludf.DUMMYFUNCTION("GOOGLETRANSLATE(B31,""en"",""id"")"),"✔ Pasar Dominan: Mengungkap platform e-commerce terkemuka di Asia Tenggara.")</f>
        <v>✔ Pasar Dominan: Mengungkap platform e-commerce terkemuka di Asia Tenggara.</v>
      </c>
      <c r="E31" s="4" t="str">
        <f>IFERROR(__xludf.DUMMYFUNCTION("GOOGLETRANSLATE(B31,""en"",""vi"")"),"Thị trường thống trị: Khám phá các nền tảng thương mại điện tử hàng đầu ở Đông Nam Á.")</f>
        <v>Thị trường thống trị: Khám phá các nền tảng thương mại điện tử hàng đầu ở Đông Nam Á.</v>
      </c>
      <c r="F31" s="4" t="str">
        <f>IFERROR(__xludf.DUMMYFUNCTION("GOOGLETRANSLATE(B31,""en"",""th"")"),"✔ตลาดที่โดดเด่น: ค้นพบแพลตฟอร์มอีคอมเมิร์ซชั้นนำในเอเชียตะวันออกเฉียงใต้")</f>
        <v>✔ตลาดที่โดดเด่น: ค้นพบแพลตฟอร์มอีคอมเมิร์ซชั้นนำในเอเชียตะวันออกเฉียงใต้</v>
      </c>
      <c r="G31" s="4" t="str">
        <f>IFERROR(__xludf.DUMMYFUNCTION("GOOGLETRANSLATE(B31,""en"",""ms"")"),"✔ Pasar Dominan: Menemui platform e-dagang terkemuka di Asia Tenggara.")</f>
        <v>✔ Pasar Dominan: Menemui platform e-dagang terkemuka di Asia Tenggara.</v>
      </c>
      <c r="H31" s="4" t="str">
        <f>IFERROR(__xludf.DUMMYFUNCTION("GOOGLETRANSLATE(B31,""en"",""zh-CN"")"),"✔主要市场：揭开东南亚领先的电子商务平台。")</f>
        <v>✔主要市场：揭开东南亚领先的电子商务平台。</v>
      </c>
    </row>
    <row r="32">
      <c r="A32" s="7">
        <v>3.0</v>
      </c>
      <c r="B32" s="8" t="s">
        <v>136</v>
      </c>
      <c r="C32" s="4" t="str">
        <f>IFERROR(__xludf.DUMMYFUNCTION("GOOGLETRANSLATE(B32,""en"",""ru"")"),"✔ Огромная вселенная продукта: обнаружить миллионы продуктов по тысячам категорий.")</f>
        <v>✔ Огромная вселенная продукта: обнаружить миллионы продуктов по тысячам категорий.</v>
      </c>
      <c r="D32" s="4" t="str">
        <f>IFERROR(__xludf.DUMMYFUNCTION("GOOGLETRANSLATE(B32,""en"",""id"")"),"✔ Alam semesta produk yang luas: Temukan jutaan produk di ribuan kategori.")</f>
        <v>✔ Alam semesta produk yang luas: Temukan jutaan produk di ribuan kategori.</v>
      </c>
      <c r="E32" s="4" t="str">
        <f>IFERROR(__xludf.DUMMYFUNCTION("GOOGLETRANSLATE(B32,""en"",""vi"")"),"Vũ trụ sản phẩm rộng lớn: Khám phá hàng triệu sản phẩm trên hàng ngàn loại.")</f>
        <v>Vũ trụ sản phẩm rộng lớn: Khám phá hàng triệu sản phẩm trên hàng ngàn loại.</v>
      </c>
      <c r="F32" s="4" t="str">
        <f>IFERROR(__xludf.DUMMYFUNCTION("GOOGLETRANSLATE(B32,""en"",""th"")"),"✔จักรวาลผลิตภัณฑ์ที่กว้างใหญ่: ค้นพบผลิตภัณฑ์หลายล้านรายการในหลายพันหมวดหมู่")</f>
        <v>✔จักรวาลผลิตภัณฑ์ที่กว้างใหญ่: ค้นพบผลิตภัณฑ์หลายล้านรายการในหลายพันหมวดหมู่</v>
      </c>
      <c r="G32" s="4" t="str">
        <f>IFERROR(__xludf.DUMMYFUNCTION("GOOGLETRANSLATE(B32,""en"",""ms"")"),"✔ Alam Semesta Produk yang luas: Cari berjuta -juta produk di ribuan kategori.")</f>
        <v>✔ Alam Semesta Produk yang luas: Cari berjuta -juta produk di ribuan kategori.</v>
      </c>
      <c r="H32" s="4" t="str">
        <f>IFERROR(__xludf.DUMMYFUNCTION("GOOGLETRANSLATE(B32,""en"",""zh-CN"")"),"✔庞大的产品宇宙：在数千个类别中发现数百万个产品。")</f>
        <v>✔庞大的产品宇宙：在数千个类别中发现数百万个产品。</v>
      </c>
    </row>
    <row r="33">
      <c r="A33" s="7">
        <v>3.0</v>
      </c>
      <c r="B33" s="8" t="s">
        <v>137</v>
      </c>
      <c r="C33" s="4" t="str">
        <f>IFERROR(__xludf.DUMMYFUNCTION("GOOGLETRANSLATE(B33,""en"",""ru"")"),"✔ Непревзойденные данные: непрерывно обновляются с помощью передовых идей.")</f>
        <v>✔ Непревзойденные данные: непрерывно обновляются с помощью передовых идей.</v>
      </c>
      <c r="D33" s="4" t="str">
        <f>IFERROR(__xludf.DUMMYFUNCTION("GOOGLETRANSLATE(B33,""en"",""id"")"),"✔ Data yang tidak tertandingi: terus diperbarui dengan wawasan mutakhir.")</f>
        <v>✔ Data yang tidak tertandingi: terus diperbarui dengan wawasan mutakhir.</v>
      </c>
      <c r="E33" s="4" t="str">
        <f>IFERROR(__xludf.DUMMYFUNCTION("GOOGLETRANSLATE(B33,""en"",""vi"")"),"Dữ liệu vô song: Cập nhật liên tục với những hiểu biết tiên tiến.")</f>
        <v>Dữ liệu vô song: Cập nhật liên tục với những hiểu biết tiên tiến.</v>
      </c>
      <c r="F33" s="4" t="str">
        <f>IFERROR(__xludf.DUMMYFUNCTION("GOOGLETRANSLATE(B33,""en"",""th"")"),"✔ข้อมูลที่ไม่มีใครเทียบ: อัปเดตอย่างต่อเนื่องด้วยข้อมูลเชิงลึกที่ทันสมัย")</f>
        <v>✔ข้อมูลที่ไม่มีใครเทียบ: อัปเดตอย่างต่อเนื่องด้วยข้อมูลเชิงลึกที่ทันสมัย</v>
      </c>
      <c r="G33" s="4" t="str">
        <f>IFERROR(__xludf.DUMMYFUNCTION("GOOGLETRANSLATE(B33,""en"",""ms"")"),"✔ Data yang tidak tertandingi: Terus dikemas kini dengan pandangan canggih.")</f>
        <v>✔ Data yang tidak tertandingi: Terus dikemas kini dengan pandangan canggih.</v>
      </c>
      <c r="H33" s="4" t="str">
        <f>IFERROR(__xludf.DUMMYFUNCTION("GOOGLETRANSLATE(B33,""en"",""zh-CN"")"),"✔无与伦比的数据：通过尖端见解不断更新。")</f>
        <v>✔无与伦比的数据：通过尖端见解不断更新。</v>
      </c>
    </row>
    <row r="34">
      <c r="A34" s="7">
        <v>4.0</v>
      </c>
      <c r="B34" s="8" t="s">
        <v>54</v>
      </c>
      <c r="C34" s="4" t="str">
        <f>IFERROR(__xludf.DUMMYFUNCTION("GOOGLETRANSLATE(B34,""en"",""ru"")"),"Выберите подписку, которая соответствует вашим потребностям")</f>
        <v>Выберите подписку, которая соответствует вашим потребностям</v>
      </c>
      <c r="D34" s="4" t="str">
        <f>IFERROR(__xludf.DUMMYFUNCTION("GOOGLETRANSLATE(B34,""en"",""id"")"),"Pilih langganan yang sesuai dengan kebutuhan Anda")</f>
        <v>Pilih langganan yang sesuai dengan kebutuhan Anda</v>
      </c>
      <c r="E34" s="4" t="str">
        <f>IFERROR(__xludf.DUMMYFUNCTION("GOOGLETRANSLATE(B34,""en"",""vi"")"),"Chọn đăng ký phù hợp với nhu cầu của bạn")</f>
        <v>Chọn đăng ký phù hợp với nhu cầu của bạn</v>
      </c>
      <c r="F34" s="4" t="str">
        <f>IFERROR(__xludf.DUMMYFUNCTION("GOOGLETRANSLATE(B34,""en"",""th"")"),"เลือกการสมัครสมาชิกที่เหมาะกับความต้องการของคุณ")</f>
        <v>เลือกการสมัครสมาชิกที่เหมาะกับความต้องการของคุณ</v>
      </c>
      <c r="G34" s="4" t="str">
        <f>IFERROR(__xludf.DUMMYFUNCTION("GOOGLETRANSLATE(B34,""en"",""ms"")"),"Pilih langganan yang sesuai dengan keperluan anda")</f>
        <v>Pilih langganan yang sesuai dengan keperluan anda</v>
      </c>
      <c r="H34" s="4" t="str">
        <f>IFERROR(__xludf.DUMMYFUNCTION("GOOGLETRANSLATE(B34,""en"",""zh-CN"")"),"选择适合您需求的订阅")</f>
        <v>选择适合您需求的订阅</v>
      </c>
    </row>
    <row r="35">
      <c r="A35" s="7">
        <v>4.0</v>
      </c>
      <c r="B35" s="8" t="s">
        <v>55</v>
      </c>
      <c r="C35" s="4" t="str">
        <f>IFERROR(__xludf.DUMMYFUNCTION("GOOGLETRANSLATE(B35,""en"",""ru"")"),"План пробного плана")</f>
        <v>План пробного плана</v>
      </c>
      <c r="D35" s="4" t="str">
        <f>IFERROR(__xludf.DUMMYFUNCTION("GOOGLETRANSLATE(B35,""en"",""id"")"),"Rencana percobaan")</f>
        <v>Rencana percobaan</v>
      </c>
      <c r="E35" s="4" t="str">
        <f>IFERROR(__xludf.DUMMYFUNCTION("GOOGLETRANSLATE(B35,""en"",""vi"")"),"Kế hoạch thử nghiệm")</f>
        <v>Kế hoạch thử nghiệm</v>
      </c>
      <c r="F35" s="4" t="str">
        <f>IFERROR(__xludf.DUMMYFUNCTION("GOOGLETRANSLATE(B35,""en"",""th"")"),"แผนทดลองใช้")</f>
        <v>แผนทดลองใช้</v>
      </c>
      <c r="G35" s="4" t="str">
        <f>IFERROR(__xludf.DUMMYFUNCTION("GOOGLETRANSLATE(B35,""en"",""ms"")"),"Pelan Percubaan")</f>
        <v>Pelan Percubaan</v>
      </c>
      <c r="H35" s="4" t="str">
        <f>IFERROR(__xludf.DUMMYFUNCTION("GOOGLETRANSLATE(B35,""en"",""zh-CN"")"),"试用计划")</f>
        <v>试用计划</v>
      </c>
    </row>
    <row r="36">
      <c r="A36" s="7">
        <v>4.0</v>
      </c>
      <c r="B36" s="8" t="s">
        <v>56</v>
      </c>
      <c r="C36" s="4" t="str">
        <f>IFERROR(__xludf.DUMMYFUNCTION("GOOGLETRANSLATE(B36,""en"",""ru"")"),"Разблокируйте ключевые функции: получить доступ к основной функциональности и инструментам")</f>
        <v>Разблокируйте ключевые функции: получить доступ к основной функциональности и инструментам</v>
      </c>
      <c r="D36" s="4" t="str">
        <f>IFERROR(__xludf.DUMMYFUNCTION("GOOGLETRANSLATE(B36,""en"",""id"")"),"Buka Kunci Fitur Kunci: Dapatkan akses ke fungsionalitas dan alat penting")</f>
        <v>Buka Kunci Fitur Kunci: Dapatkan akses ke fungsionalitas dan alat penting</v>
      </c>
      <c r="E36" s="4" t="str">
        <f>IFERROR(__xludf.DUMMYFUNCTION("GOOGLETRANSLATE(B36,""en"",""vi"")"),"Mở khóa các tính năng chính: có được quyền truy cập vào các chức năng và công cụ thiết yếu")</f>
        <v>Mở khóa các tính năng chính: có được quyền truy cập vào các chức năng và công cụ thiết yếu</v>
      </c>
      <c r="F36" s="4" t="str">
        <f>IFERROR(__xludf.DUMMYFUNCTION("GOOGLETRANSLATE(B36,""en"",""th"")"),"ปลดล็อกคุณสมบัติสำคัญ: เข้าถึงฟังก์ชั่นและเครื่องมือที่จำเป็น")</f>
        <v>ปลดล็อกคุณสมบัติสำคัญ: เข้าถึงฟังก์ชั่นและเครื่องมือที่จำเป็น</v>
      </c>
      <c r="G36" s="4" t="str">
        <f>IFERROR(__xludf.DUMMYFUNCTION("GOOGLETRANSLATE(B36,""en"",""ms"")"),"Buka kunci Ciri Utama: Dapatkan akses kepada fungsi dan alat penting")</f>
        <v>Buka kunci Ciri Utama: Dapatkan akses kepada fungsi dan alat penting</v>
      </c>
      <c r="H36" s="4" t="str">
        <f>IFERROR(__xludf.DUMMYFUNCTION("GOOGLETRANSLATE(B36,""en"",""zh-CN"")"),"解锁关键功能：访问基本功能和工具")</f>
        <v>解锁关键功能：访问基本功能和工具</v>
      </c>
    </row>
    <row r="37">
      <c r="A37" s="7">
        <v>4.0</v>
      </c>
      <c r="B37" s="8" t="s">
        <v>57</v>
      </c>
      <c r="C37" s="4" t="str">
        <f>IFERROR(__xludf.DUMMYFUNCTION("GOOGLETRANSLATE(B37,""en"",""ru"")"),"Профессиональный план")</f>
        <v>Профессиональный план</v>
      </c>
      <c r="D37" s="4" t="str">
        <f>IFERROR(__xludf.DUMMYFUNCTION("GOOGLETRANSLATE(B37,""en"",""id"")"),"Rencana profesional")</f>
        <v>Rencana profesional</v>
      </c>
      <c r="E37" s="4" t="str">
        <f>IFERROR(__xludf.DUMMYFUNCTION("GOOGLETRANSLATE(B37,""en"",""vi"")"),"Kế hoạch chuyên nghiệp")</f>
        <v>Kế hoạch chuyên nghiệp</v>
      </c>
      <c r="F37" s="4" t="str">
        <f>IFERROR(__xludf.DUMMYFUNCTION("GOOGLETRANSLATE(B37,""en"",""th"")"),"แผนมืออาชีพ")</f>
        <v>แผนมืออาชีพ</v>
      </c>
      <c r="G37" s="4" t="str">
        <f>IFERROR(__xludf.DUMMYFUNCTION("GOOGLETRANSLATE(B37,""en"",""ms"")"),"Rancangan Profesional")</f>
        <v>Rancangan Profesional</v>
      </c>
      <c r="H37" s="4" t="str">
        <f>IFERROR(__xludf.DUMMYFUNCTION("GOOGLETRANSLATE(B37,""en"",""zh-CN"")"),"专业计划")</f>
        <v>专业计划</v>
      </c>
    </row>
    <row r="38">
      <c r="A38" s="7">
        <v>4.0</v>
      </c>
      <c r="B38" s="8" t="s">
        <v>58</v>
      </c>
      <c r="C38" s="4" t="str">
        <f>IFERROR(__xludf.DUMMYFUNCTION("GOOGLETRANSLATE(B38,""en"",""ru"")"),"✔ Разблокировать все функции: Получите полный доступ к Sellmatica")</f>
        <v>✔ Разблокировать все функции: Получите полный доступ к Sellmatica</v>
      </c>
      <c r="D38" s="4" t="str">
        <f>IFERROR(__xludf.DUMMYFUNCTION("GOOGLETRANSLATE(B38,""en"",""id"")"),"✔ Buka kunci semua fitur: Dapatkan akses penuh ke Sellmatatica")</f>
        <v>✔ Buka kunci semua fitur: Dapatkan akses penuh ke Sellmatatica</v>
      </c>
      <c r="E38" s="4" t="str">
        <f>IFERROR(__xludf.DUMMYFUNCTION("GOOGLETRANSLATE(B38,""en"",""vi"")"),"Mở khóa tất cả các tính năng: có quyền truy cập đầy đủ vào Sellmatica")</f>
        <v>Mở khóa tất cả các tính năng: có quyền truy cập đầy đủ vào Sellmatica</v>
      </c>
      <c r="F38" s="4" t="str">
        <f>IFERROR(__xludf.DUMMYFUNCTION("GOOGLETRANSLATE(B38,""en"",""th"")"),"✔ปลดล็อกคุณสมบัติทั้งหมด: เข้าถึง SellMatica ได้อย่างเต็มที่")</f>
        <v>✔ปลดล็อกคุณสมบัติทั้งหมด: เข้าถึง SellMatica ได้อย่างเต็มที่</v>
      </c>
      <c r="G38" s="4" t="str">
        <f>IFERROR(__xludf.DUMMYFUNCTION("GOOGLETRANSLATE(B38,""en"",""ms"")"),"✔ Buka kunci semua ciri: Dapatkan akses penuh ke sellmatica")</f>
        <v>✔ Buka kunci semua ciri: Dapatkan akses penuh ke sellmatica</v>
      </c>
      <c r="H38" s="4" t="str">
        <f>IFERROR(__xludf.DUMMYFUNCTION("GOOGLETRANSLATE(B38,""en"",""zh-CN"")"),"✔解锁所有功能：获得塞尔玛蒂亚的完整访问权限")</f>
        <v>✔解锁所有功能：获得塞尔玛蒂亚的完整访问权限</v>
      </c>
    </row>
    <row r="39">
      <c r="A39" s="7">
        <v>4.0</v>
      </c>
      <c r="B39" s="8" t="s">
        <v>59</v>
      </c>
      <c r="C39" s="4" t="str">
        <f>IFERROR(__xludf.DUMMYFUNCTION("GOOGLETRANSLATE(B39,""en"",""ru"")"),"✔ Однопользовательская лицензия")</f>
        <v>✔ Однопользовательская лицензия</v>
      </c>
      <c r="D39" s="4" t="str">
        <f>IFERROR(__xludf.DUMMYFUNCTION("GOOGLETRANSLATE(B39,""en"",""id"")"),"✔ Lisensi Pengguna Tunggal")</f>
        <v>✔ Lisensi Pengguna Tunggal</v>
      </c>
      <c r="E39" s="4" t="str">
        <f>IFERROR(__xludf.DUMMYFUNCTION("GOOGLETRANSLATE(B39,""en"",""vi"")"),"✔ Giấy phép người dùng duy nhất")</f>
        <v>✔ Giấy phép người dùng duy nhất</v>
      </c>
      <c r="F39" s="4" t="str">
        <f>IFERROR(__xludf.DUMMYFUNCTION("GOOGLETRANSLATE(B39,""en"",""th"")"),"✔ใบอนุญาตผู้ใช้เดี่ยว")</f>
        <v>✔ใบอนุญาตผู้ใช้เดี่ยว</v>
      </c>
      <c r="G39" s="4" t="str">
        <f>IFERROR(__xludf.DUMMYFUNCTION("GOOGLETRANSLATE(B39,""en"",""ms"")"),"✔ Lesen Pengguna Tunggal")</f>
        <v>✔ Lesen Pengguna Tunggal</v>
      </c>
      <c r="H39" s="4" t="str">
        <f>IFERROR(__xludf.DUMMYFUNCTION("GOOGLETRANSLATE(B39,""en"",""zh-CN"")"),"✔单用户许可证")</f>
        <v>✔单用户许可证</v>
      </c>
    </row>
    <row r="40">
      <c r="A40" s="7">
        <v>4.0</v>
      </c>
      <c r="B40" s="8" t="s">
        <v>60</v>
      </c>
      <c r="C40" s="4" t="str">
        <f>IFERROR(__xludf.DUMMYFUNCTION("GOOGLETRANSLATE(B40,""en"",""ru"")"),"✔ Полный доступ к данным")</f>
        <v>✔ Полный доступ к данным</v>
      </c>
      <c r="D40" s="4" t="str">
        <f>IFERROR(__xludf.DUMMYFUNCTION("GOOGLETRANSLATE(B40,""en"",""id"")"),"✔ Akses penuh ke data")</f>
        <v>✔ Akses penuh ke data</v>
      </c>
      <c r="E40" s="4" t="str">
        <f>IFERROR(__xludf.DUMMYFUNCTION("GOOGLETRANSLATE(B40,""en"",""vi"")"),"Truy cập đầy đủ vào dữ liệu")</f>
        <v>Truy cập đầy đủ vào dữ liệu</v>
      </c>
      <c r="F40" s="4" t="str">
        <f>IFERROR(__xludf.DUMMYFUNCTION("GOOGLETRANSLATE(B40,""en"",""th"")"),"✔การเข้าถึงข้อมูลเต็มรูปแบบ")</f>
        <v>✔การเข้าถึงข้อมูลเต็มรูปแบบ</v>
      </c>
      <c r="G40" s="4" t="str">
        <f>IFERROR(__xludf.DUMMYFUNCTION("GOOGLETRANSLATE(B40,""en"",""ms"")"),"✔ Akses penuh ke data")</f>
        <v>✔ Akses penuh ke data</v>
      </c>
      <c r="H40" s="4" t="str">
        <f>IFERROR(__xludf.DUMMYFUNCTION("GOOGLETRANSLATE(B40,""en"",""zh-CN"")"),"✔完全访问数据")</f>
        <v>✔完全访问数据</v>
      </c>
    </row>
    <row r="41">
      <c r="A41" s="7">
        <v>4.0</v>
      </c>
      <c r="B41" s="8" t="s">
        <v>61</v>
      </c>
      <c r="C41" s="4" t="str">
        <f>IFERROR(__xludf.DUMMYFUNCTION("GOOGLETRANSLATE(B41,""en"",""ru"")"),"✔ Единственная консультация с нашим специалистом")</f>
        <v>✔ Единственная консультация с нашим специалистом</v>
      </c>
      <c r="D41" s="4" t="str">
        <f>IFERROR(__xludf.DUMMYFUNCTION("GOOGLETRANSLATE(B41,""en"",""id"")"),"✔ Konsultasi satu kali dengan spesialis kami")</f>
        <v>✔ Konsultasi satu kali dengan spesialis kami</v>
      </c>
      <c r="E41" s="4" t="str">
        <f>IFERROR(__xludf.DUMMYFUNCTION("GOOGLETRANSLATE(B41,""en"",""vi"")"),"✔ Tư vấn một lần với chuyên gia của chúng tôi")</f>
        <v>✔ Tư vấn một lần với chuyên gia của chúng tôi</v>
      </c>
      <c r="F41" s="4" t="str">
        <f>IFERROR(__xludf.DUMMYFUNCTION("GOOGLETRANSLATE(B41,""en"",""th"")"),"✔การปรึกษาหารือครั้งเดียวกับผู้เชี่ยวชาญของเรา")</f>
        <v>✔การปรึกษาหารือครั้งเดียวกับผู้เชี่ยวชาญของเรา</v>
      </c>
      <c r="G41" s="4" t="str">
        <f>IFERROR(__xludf.DUMMYFUNCTION("GOOGLETRANSLATE(B41,""en"",""ms"")"),"✔ Rundingan satu kali dengan pakar kami")</f>
        <v>✔ Rundingan satu kali dengan pakar kami</v>
      </c>
      <c r="H41" s="4" t="str">
        <f>IFERROR(__xludf.DUMMYFUNCTION("GOOGLETRANSLATE(B41,""en"",""zh-CN"")"),"✔与我们的专家进行一次性咨询")</f>
        <v>✔与我们的专家进行一次性咨询</v>
      </c>
    </row>
    <row r="42">
      <c r="A42" s="7">
        <v>4.0</v>
      </c>
      <c r="B42" s="8" t="s">
        <v>62</v>
      </c>
      <c r="C42" s="4" t="str">
        <f>IFERROR(__xludf.DUMMYFUNCTION("GOOGLETRANSLATE(B42,""en"",""ru"")"),"✔ поддержка электронной почты")</f>
        <v>✔ поддержка электронной почты</v>
      </c>
      <c r="D42" s="4" t="str">
        <f>IFERROR(__xludf.DUMMYFUNCTION("GOOGLETRANSLATE(B42,""en"",""id"")"),"✔ Dukungan email")</f>
        <v>✔ Dukungan email</v>
      </c>
      <c r="E42" s="4" t="str">
        <f>IFERROR(__xludf.DUMMYFUNCTION("GOOGLETRANSLATE(B42,""en"",""vi"")"),"Hỗ trợ email")</f>
        <v>Hỗ trợ email</v>
      </c>
      <c r="F42" s="4" t="str">
        <f>IFERROR(__xludf.DUMMYFUNCTION("GOOGLETRANSLATE(B42,""en"",""th"")"),"✔การสนับสนุนอีเมล")</f>
        <v>✔การสนับสนุนอีเมล</v>
      </c>
      <c r="G42" s="4" t="str">
        <f>IFERROR(__xludf.DUMMYFUNCTION("GOOGLETRANSLATE(B42,""en"",""ms"")"),"✔ Sokongan e -mel")</f>
        <v>✔ Sokongan e -mel</v>
      </c>
      <c r="H42" s="4" t="str">
        <f>IFERROR(__xludf.DUMMYFUNCTION("GOOGLETRANSLATE(B42,""en"",""zh-CN"")"),"✔电子邮件支持")</f>
        <v>✔电子邮件支持</v>
      </c>
    </row>
    <row r="43">
      <c r="A43" s="7">
        <v>4.0</v>
      </c>
      <c r="B43" s="8" t="s">
        <v>63</v>
      </c>
      <c r="C43" s="4" t="str">
        <f>IFERROR(__xludf.DUMMYFUNCTION("GOOGLETRANSLATE(B43,""en"",""ru"")"),"Купить сейчас")</f>
        <v>Купить сейчас</v>
      </c>
      <c r="D43" s="4" t="str">
        <f>IFERROR(__xludf.DUMMYFUNCTION("GOOGLETRANSLATE(B43,""en"",""id"")"),"Beli sekarang")</f>
        <v>Beli sekarang</v>
      </c>
      <c r="E43" s="4" t="str">
        <f>IFERROR(__xludf.DUMMYFUNCTION("GOOGLETRANSLATE(B43,""en"",""vi"")"),"Mua ngay")</f>
        <v>Mua ngay</v>
      </c>
      <c r="F43" s="4" t="str">
        <f>IFERROR(__xludf.DUMMYFUNCTION("GOOGLETRANSLATE(B43,""en"",""th"")"),"ซื้อตอนนี้")</f>
        <v>ซื้อตอนนี้</v>
      </c>
      <c r="G43" s="4" t="str">
        <f>IFERROR(__xludf.DUMMYFUNCTION("GOOGLETRANSLATE(B43,""en"",""ms"")"),"Beli sekarang")</f>
        <v>Beli sekarang</v>
      </c>
      <c r="H43" s="4" t="str">
        <f>IFERROR(__xludf.DUMMYFUNCTION("GOOGLETRANSLATE(B43,""en"",""zh-CN"")"),"立即购买")</f>
        <v>立即购买</v>
      </c>
    </row>
    <row r="44">
      <c r="A44" s="7">
        <v>4.0</v>
      </c>
      <c r="B44" s="8" t="s">
        <v>64</v>
      </c>
      <c r="C44" s="4" t="str">
        <f>IFERROR(__xludf.DUMMYFUNCTION("GOOGLETRANSLATE(B44,""en"",""ru"")"),"7 дней")</f>
        <v>7 дней</v>
      </c>
      <c r="D44" s="4" t="str">
        <f>IFERROR(__xludf.DUMMYFUNCTION("GOOGLETRANSLATE(B44,""en"",""id"")"),"7 hari")</f>
        <v>7 hari</v>
      </c>
      <c r="E44" s="4" t="str">
        <f>IFERROR(__xludf.DUMMYFUNCTION("GOOGLETRANSLATE(B44,""en"",""vi"")"),"7 ngày")</f>
        <v>7 ngày</v>
      </c>
      <c r="F44" s="4" t="str">
        <f>IFERROR(__xludf.DUMMYFUNCTION("GOOGLETRANSLATE(B44,""en"",""th"")"),"7 วัน")</f>
        <v>7 วัน</v>
      </c>
      <c r="G44" s="4" t="str">
        <f>IFERROR(__xludf.DUMMYFUNCTION("GOOGLETRANSLATE(B44,""en"",""ms"")"),"7 hari")</f>
        <v>7 hari</v>
      </c>
      <c r="H44" s="4" t="str">
        <f>IFERROR(__xludf.DUMMYFUNCTION("GOOGLETRANSLATE(B44,""en"",""zh-CN"")"),"7天")</f>
        <v>7天</v>
      </c>
    </row>
    <row r="45">
      <c r="A45" s="7">
        <v>4.0</v>
      </c>
      <c r="B45" s="8" t="s">
        <v>65</v>
      </c>
      <c r="C45" s="4" t="str">
        <f>IFERROR(__xludf.DUMMYFUNCTION("GOOGLETRANSLATE(B45,""en"",""ru"")"),"30 дней")</f>
        <v>30 дней</v>
      </c>
      <c r="D45" s="4" t="str">
        <f>IFERROR(__xludf.DUMMYFUNCTION("GOOGLETRANSLATE(B45,""en"",""id"")"),"30 hari")</f>
        <v>30 hari</v>
      </c>
      <c r="E45" s="4" t="str">
        <f>IFERROR(__xludf.DUMMYFUNCTION("GOOGLETRANSLATE(B45,""en"",""vi"")"),"30 ngày")</f>
        <v>30 ngày</v>
      </c>
      <c r="F45" s="4" t="str">
        <f>IFERROR(__xludf.DUMMYFUNCTION("GOOGLETRANSLATE(B45,""en"",""th"")"),"30 วัน")</f>
        <v>30 วัน</v>
      </c>
      <c r="G45" s="4" t="str">
        <f>IFERROR(__xludf.DUMMYFUNCTION("GOOGLETRANSLATE(B45,""en"",""ms"")"),"30 hari")</f>
        <v>30 hari</v>
      </c>
      <c r="H45" s="4" t="str">
        <f>IFERROR(__xludf.DUMMYFUNCTION("GOOGLETRANSLATE(B45,""en"",""zh-CN"")"),"30天")</f>
        <v>30天</v>
      </c>
    </row>
    <row r="46">
      <c r="A46" s="7">
        <v>4.0</v>
      </c>
      <c r="B46" s="8" t="s">
        <v>66</v>
      </c>
      <c r="C46" s="4" t="str">
        <f>IFERROR(__xludf.DUMMYFUNCTION("GOOGLETRANSLATE(B46,""en"",""ru"")"),"90 дней")</f>
        <v>90 дней</v>
      </c>
      <c r="D46" s="4" t="str">
        <f>IFERROR(__xludf.DUMMYFUNCTION("GOOGLETRANSLATE(B46,""en"",""id"")"),"90 hari")</f>
        <v>90 hari</v>
      </c>
      <c r="E46" s="4" t="str">
        <f>IFERROR(__xludf.DUMMYFUNCTION("GOOGLETRANSLATE(B46,""en"",""vi"")"),"90 ngày")</f>
        <v>90 ngày</v>
      </c>
      <c r="F46" s="4" t="str">
        <f>IFERROR(__xludf.DUMMYFUNCTION("GOOGLETRANSLATE(B46,""en"",""th"")"),"90 วัน")</f>
        <v>90 วัน</v>
      </c>
      <c r="G46" s="4" t="str">
        <f>IFERROR(__xludf.DUMMYFUNCTION("GOOGLETRANSLATE(B46,""en"",""ms"")"),"90 hari")</f>
        <v>90 hari</v>
      </c>
      <c r="H46" s="4" t="str">
        <f>IFERROR(__xludf.DUMMYFUNCTION("GOOGLETRANSLATE(B46,""en"",""zh-CN"")"),"90天")</f>
        <v>90天</v>
      </c>
    </row>
    <row r="47">
      <c r="A47" s="7">
        <v>4.0</v>
      </c>
      <c r="B47" s="8" t="s">
        <v>67</v>
      </c>
      <c r="C47" s="4" t="str">
        <f>IFERROR(__xludf.DUMMYFUNCTION("GOOGLETRANSLATE(B47,""en"",""ru"")"),"180 дней")</f>
        <v>180 дней</v>
      </c>
      <c r="D47" s="4" t="str">
        <f>IFERROR(__xludf.DUMMYFUNCTION("GOOGLETRANSLATE(B47,""en"",""id"")"),"180 hari")</f>
        <v>180 hari</v>
      </c>
      <c r="E47" s="4" t="str">
        <f>IFERROR(__xludf.DUMMYFUNCTION("GOOGLETRANSLATE(B47,""en"",""vi"")"),"180 ngày")</f>
        <v>180 ngày</v>
      </c>
      <c r="F47" s="4" t="str">
        <f>IFERROR(__xludf.DUMMYFUNCTION("GOOGLETRANSLATE(B47,""en"",""th"")"),"180 วัน")</f>
        <v>180 วัน</v>
      </c>
      <c r="G47" s="4" t="str">
        <f>IFERROR(__xludf.DUMMYFUNCTION("GOOGLETRANSLATE(B47,""en"",""ms"")"),"180 hari")</f>
        <v>180 hari</v>
      </c>
      <c r="H47" s="4" t="str">
        <f>IFERROR(__xludf.DUMMYFUNCTION("GOOGLETRANSLATE(B47,""en"",""zh-CN"")"),"180天")</f>
        <v>180天</v>
      </c>
    </row>
    <row r="48">
      <c r="A48" s="7">
        <v>4.0</v>
      </c>
      <c r="B48" s="8" t="s">
        <v>68</v>
      </c>
      <c r="C48" s="4" t="str">
        <f>IFERROR(__xludf.DUMMYFUNCTION("GOOGLETRANSLATE(B48,""en"",""ru"")"),"365 дней")</f>
        <v>365 дней</v>
      </c>
      <c r="D48" s="4" t="str">
        <f>IFERROR(__xludf.DUMMYFUNCTION("GOOGLETRANSLATE(B48,""en"",""id"")"),"365 hari")</f>
        <v>365 hari</v>
      </c>
      <c r="E48" s="4" t="str">
        <f>IFERROR(__xludf.DUMMYFUNCTION("GOOGLETRANSLATE(B48,""en"",""vi"")"),"365 ngày")</f>
        <v>365 ngày</v>
      </c>
      <c r="F48" s="4" t="str">
        <f>IFERROR(__xludf.DUMMYFUNCTION("GOOGLETRANSLATE(B48,""en"",""th"")"),"365 วัน")</f>
        <v>365 วัน</v>
      </c>
      <c r="G48" s="4" t="str">
        <f>IFERROR(__xludf.DUMMYFUNCTION("GOOGLETRANSLATE(B48,""en"",""ms"")"),"365 hari")</f>
        <v>365 hari</v>
      </c>
      <c r="H48" s="4" t="str">
        <f>IFERROR(__xludf.DUMMYFUNCTION("GOOGLETRANSLATE(B48,""en"",""zh-CN"")"),"365天")</f>
        <v>365天</v>
      </c>
    </row>
    <row r="49">
      <c r="A49" s="7">
        <v>4.0</v>
      </c>
      <c r="B49" s="8" t="s">
        <v>69</v>
      </c>
      <c r="C49" s="4" t="str">
        <f>IFERROR(__xludf.DUMMYFUNCTION("GOOGLETRANSLATE(B49,""en"",""ru"")"),"Сохранить x%")</f>
        <v>Сохранить x%</v>
      </c>
      <c r="D49" s="4" t="str">
        <f>IFERROR(__xludf.DUMMYFUNCTION("GOOGLETRANSLATE(B49,""en"",""id"")"),"Simpan x%")</f>
        <v>Simpan x%</v>
      </c>
      <c r="E49" s="4" t="str">
        <f>IFERROR(__xludf.DUMMYFUNCTION("GOOGLETRANSLATE(B49,""en"",""vi"")"),"Tiết kiệm x%")</f>
        <v>Tiết kiệm x%</v>
      </c>
      <c r="F49" s="4" t="str">
        <f>IFERROR(__xludf.DUMMYFUNCTION("GOOGLETRANSLATE(B49,""en"",""th"")"),"ประหยัด x%")</f>
        <v>ประหยัด x%</v>
      </c>
      <c r="G49" s="4" t="str">
        <f>IFERROR(__xludf.DUMMYFUNCTION("GOOGLETRANSLATE(B49,""en"",""ms"")"),"Jimat X%")</f>
        <v>Jimat X%</v>
      </c>
      <c r="H49" s="4" t="str">
        <f>IFERROR(__xludf.DUMMYFUNCTION("GOOGLETRANSLATE(B49,""en"",""zh-CN"")"),"节省x％")</f>
        <v>节省x％</v>
      </c>
    </row>
    <row r="50">
      <c r="A50" s="7">
        <v>4.0</v>
      </c>
      <c r="B50" s="8" t="s">
        <v>70</v>
      </c>
      <c r="C50" s="4" t="str">
        <f>IFERROR(__xludf.DUMMYFUNCTION("GOOGLETRANSLATE(B50,""en"",""ru"")"),"Самый популярный")</f>
        <v>Самый популярный</v>
      </c>
      <c r="D50" s="4" t="str">
        <f>IFERROR(__xludf.DUMMYFUNCTION("GOOGLETRANSLATE(B50,""en"",""id"")"),"Paling Populer")</f>
        <v>Paling Populer</v>
      </c>
      <c r="E50" s="4" t="str">
        <f>IFERROR(__xludf.DUMMYFUNCTION("GOOGLETRANSLATE(B50,""en"",""vi"")"),"Phổ biến nhất")</f>
        <v>Phổ biến nhất</v>
      </c>
      <c r="F50" s="4" t="str">
        <f>IFERROR(__xludf.DUMMYFUNCTION("GOOGLETRANSLATE(B50,""en"",""th"")"),"ที่นิยมมากที่สุด")</f>
        <v>ที่นิยมมากที่สุด</v>
      </c>
      <c r="G50" s="4" t="str">
        <f>IFERROR(__xludf.DUMMYFUNCTION("GOOGLETRANSLATE(B50,""en"",""ms"")"),"Paling popular")</f>
        <v>Paling popular</v>
      </c>
      <c r="H50" s="4" t="str">
        <f>IFERROR(__xludf.DUMMYFUNCTION("GOOGLETRANSLATE(B50,""en"",""zh-CN"")"),"最受欢迎")</f>
        <v>最受欢迎</v>
      </c>
    </row>
    <row r="51">
      <c r="A51" s="7">
        <v>5.0</v>
      </c>
      <c r="B51" s="8" t="s">
        <v>84</v>
      </c>
      <c r="C51" s="4" t="str">
        <f>IFERROR(__xludf.DUMMYFUNCTION("GOOGLETRANSLATE(B51,""en"",""ru"")"),"Получите несправедливое преимущество: используйте силу нашего инструмента сегодня")</f>
        <v>Получите несправедливое преимущество: используйте силу нашего инструмента сегодня</v>
      </c>
      <c r="D51" s="4" t="str">
        <f>IFERROR(__xludf.DUMMYFUNCTION("GOOGLETRANSLATE(B51,""en"",""id"")"),"Mendapatkan keuntungan yang tidak adil: memanfaatkan kekuatan alat kami hari ini")</f>
        <v>Mendapatkan keuntungan yang tidak adil: memanfaatkan kekuatan alat kami hari ini</v>
      </c>
      <c r="E51" s="4" t="str">
        <f>IFERROR(__xludf.DUMMYFUNCTION("GOOGLETRANSLATE(B51,""en"",""vi"")"),"Đạt được một lợi thế không công bằng: Khai thác sức mạnh của công cụ của chúng tôi ngày hôm nay")</f>
        <v>Đạt được một lợi thế không công bằng: Khai thác sức mạnh của công cụ của chúng tôi ngày hôm nay</v>
      </c>
      <c r="F51" s="4" t="str">
        <f>IFERROR(__xludf.DUMMYFUNCTION("GOOGLETRANSLATE(B51,""en"",""th"")"),"ได้รับประโยชน์ที่ไม่เป็นธรรม: ควบคุมพลังของเครื่องมือของเราในวันนี้")</f>
        <v>ได้รับประโยชน์ที่ไม่เป็นธรรม: ควบคุมพลังของเครื่องมือของเราในวันนี้</v>
      </c>
      <c r="G51" s="4" t="str">
        <f>IFERROR(__xludf.DUMMYFUNCTION("GOOGLETRANSLATE(B51,""en"",""ms"")"),"Dapatkan Kelebihan Tidak Sengaja: Memanfaatkan Kekuatan Alat Kami Hari Ini")</f>
        <v>Dapatkan Kelebihan Tidak Sengaja: Memanfaatkan Kekuatan Alat Kami Hari Ini</v>
      </c>
      <c r="H51" s="4" t="str">
        <f>IFERROR(__xludf.DUMMYFUNCTION("GOOGLETRANSLATE(B51,""en"",""zh-CN"")"),"获得不公平的优势：利用今天的工具的力量")</f>
        <v>获得不公平的优势：利用今天的工具的力量</v>
      </c>
    </row>
    <row r="52">
      <c r="A52" s="7">
        <v>5.0</v>
      </c>
      <c r="B52" s="8" t="s">
        <v>10</v>
      </c>
      <c r="C52" s="4" t="str">
        <f>IFERROR(__xludf.DUMMYFUNCTION("GOOGLETRANSLATE(B52,""en"",""ru"")"),"Зарегистрироваться")</f>
        <v>Зарегистрироваться</v>
      </c>
      <c r="D52" s="4" t="str">
        <f>IFERROR(__xludf.DUMMYFUNCTION("GOOGLETRANSLATE(B52,""en"",""id"")"),"Mendaftar")</f>
        <v>Mendaftar</v>
      </c>
      <c r="E52" s="4" t="str">
        <f>IFERROR(__xludf.DUMMYFUNCTION("GOOGLETRANSLATE(B52,""en"",""vi"")"),"Đăng ký")</f>
        <v>Đăng ký</v>
      </c>
      <c r="F52" s="4" t="str">
        <f>IFERROR(__xludf.DUMMYFUNCTION("GOOGLETRANSLATE(B52,""en"",""th"")"),"ลงชื่อ")</f>
        <v>ลงชื่อ</v>
      </c>
      <c r="G52" s="4" t="str">
        <f>IFERROR(__xludf.DUMMYFUNCTION("GOOGLETRANSLATE(B52,""en"",""ms"")"),"Daftar")</f>
        <v>Daftar</v>
      </c>
      <c r="H52" s="4" t="str">
        <f>IFERROR(__xludf.DUMMYFUNCTION("GOOGLETRANSLATE(B52,""en"",""zh-CN"")"),"报名")</f>
        <v>报名</v>
      </c>
    </row>
    <row r="53">
      <c r="A53" s="7">
        <v>5.0</v>
      </c>
      <c r="B53" s="8" t="s">
        <v>85</v>
      </c>
      <c r="C53" s="4" t="str">
        <f>IFERROR(__xludf.DUMMYFUNCTION("GOOGLETRANSLATE(B53,""en"",""ru"")"),"1000+")</f>
        <v>1000+</v>
      </c>
      <c r="D53" s="4" t="str">
        <f>IFERROR(__xludf.DUMMYFUNCTION("GOOGLETRANSLATE(B53,""en"",""id"")"),"1.000+")</f>
        <v>1.000+</v>
      </c>
      <c r="E53" s="4" t="str">
        <f>IFERROR(__xludf.DUMMYFUNCTION("GOOGLETRANSLATE(B53,""en"",""vi"")"),"Hơn 1.000")</f>
        <v>Hơn 1.000</v>
      </c>
      <c r="F53" s="4" t="str">
        <f>IFERROR(__xludf.DUMMYFUNCTION("GOOGLETRANSLATE(B53,""en"",""th"")"),"1,000+")</f>
        <v>1,000+</v>
      </c>
      <c r="G53" s="4" t="str">
        <f>IFERROR(__xludf.DUMMYFUNCTION("GOOGLETRANSLATE(B53,""en"",""ms"")"),"1,000+")</f>
        <v>1,000+</v>
      </c>
      <c r="H53" s="4" t="str">
        <f>IFERROR(__xludf.DUMMYFUNCTION("GOOGLETRANSLATE(B53,""en"",""zh-CN"")"),"1,000+")</f>
        <v>1,000+</v>
      </c>
    </row>
    <row r="54">
      <c r="A54" s="7">
        <v>5.0</v>
      </c>
      <c r="B54" s="8" t="s">
        <v>86</v>
      </c>
      <c r="C54" s="4" t="str">
        <f>IFERROR(__xludf.DUMMYFUNCTION("GOOGLETRANSLATE(B54,""en"",""ru"")"),"Счета созданы недавно")</f>
        <v>Счета созданы недавно</v>
      </c>
      <c r="D54" s="4" t="str">
        <f>IFERROR(__xludf.DUMMYFUNCTION("GOOGLETRANSLATE(B54,""en"",""id"")"),"Akun dibuat baru -baru ini")</f>
        <v>Akun dibuat baru -baru ini</v>
      </c>
      <c r="E54" s="4" t="str">
        <f>IFERROR(__xludf.DUMMYFUNCTION("GOOGLETRANSLATE(B54,""en"",""vi"")"),"Tài khoản được tạo gần đây")</f>
        <v>Tài khoản được tạo gần đây</v>
      </c>
      <c r="F54" s="4" t="str">
        <f>IFERROR(__xludf.DUMMYFUNCTION("GOOGLETRANSLATE(B54,""en"",""th"")"),"บัญชีที่สร้างขึ้นเมื่อเร็ว ๆ นี้")</f>
        <v>บัญชีที่สร้างขึ้นเมื่อเร็ว ๆ นี้</v>
      </c>
      <c r="G54" s="4" t="str">
        <f>IFERROR(__xludf.DUMMYFUNCTION("GOOGLETRANSLATE(B54,""en"",""ms"")"),"Akaun dibuat baru -baru ini")</f>
        <v>Akaun dibuat baru -baru ini</v>
      </c>
      <c r="H54" s="4" t="str">
        <f>IFERROR(__xludf.DUMMYFUNCTION("GOOGLETRANSLATE(B54,""en"",""zh-CN"")"),"最近创建的帐户")</f>
        <v>最近创建的帐户</v>
      </c>
    </row>
    <row r="55">
      <c r="A55" s="7">
        <v>6.0</v>
      </c>
      <c r="B55" s="8" t="s">
        <v>138</v>
      </c>
      <c r="C55" s="4" t="str">
        <f>IFERROR(__xludf.DUMMYFUNCTION("GOOGLETRANSLATE(B55,""en"",""ru"")"),"Sellmatica автоматизированные процессы для вас")</f>
        <v>Sellmatica автоматизированные процессы для вас</v>
      </c>
      <c r="D55" s="4" t="str">
        <f>IFERROR(__xludf.DUMMYFUNCTION("GOOGLETRANSLATE(B55,""en"",""id"")"),"Proses otomatis sellmatcia untuk Anda")</f>
        <v>Proses otomatis sellmatcia untuk Anda</v>
      </c>
      <c r="E55" s="4" t="str">
        <f>IFERROR(__xludf.DUMMYFUNCTION("GOOGLETRANSLATE(B55,""en"",""vi"")"),"Sellmatica quy trình tự động cho bạn")</f>
        <v>Sellmatica quy trình tự động cho bạn</v>
      </c>
      <c r="F55" s="4" t="str">
        <f>IFERROR(__xludf.DUMMYFUNCTION("GOOGLETRANSLATE(B55,""en"",""th"")"),"SellMatica กระบวนการอัตโนมัติสำหรับคุณ")</f>
        <v>SellMatica กระบวนการอัตโนมัติสำหรับคุณ</v>
      </c>
      <c r="G55" s="4" t="str">
        <f>IFERROR(__xludf.DUMMYFUNCTION("GOOGLETRANSLATE(B55,""en"",""ms"")"),"Proses automatik sellmatica untuk anda")</f>
        <v>Proses automatik sellmatica untuk anda</v>
      </c>
      <c r="H55" s="4" t="str">
        <f>IFERROR(__xludf.DUMMYFUNCTION("GOOGLETRANSLATE(B55,""en"",""zh-CN"")"),"Sellmatica自动化流程")</f>
        <v>Sellmatica自动化流程</v>
      </c>
    </row>
    <row r="56">
      <c r="A56" s="7">
        <v>6.0</v>
      </c>
      <c r="B56" s="8" t="s">
        <v>139</v>
      </c>
      <c r="C56" s="4" t="str">
        <f>IFERROR(__xludf.DUMMYFUNCTION("GOOGLETRANSLATE(B56,""en"",""ru"")"),"Сосредоточьтесь на разработке своей стратегии рынка и позвольте нам сделать все остальное.")</f>
        <v>Сосредоточьтесь на разработке своей стратегии рынка и позвольте нам сделать все остальное.</v>
      </c>
      <c r="D56" s="4" t="str">
        <f>IFERROR(__xludf.DUMMYFUNCTION("GOOGLETRANSLATE(B56,""en"",""id"")"),"Fokus pada merumuskan strategi pasar Anda dan biarkan kami melakukan sisanya.")</f>
        <v>Fokus pada merumuskan strategi pasar Anda dan biarkan kami melakukan sisanya.</v>
      </c>
      <c r="E56" s="4" t="str">
        <f>IFERROR(__xludf.DUMMYFUNCTION("GOOGLETRANSLATE(B56,""en"",""vi"")"),"Tập trung vào việc xây dựng chiến lược thị trường của bạn và cho chúng tôi làm phần còn lại.")</f>
        <v>Tập trung vào việc xây dựng chiến lược thị trường của bạn và cho chúng tôi làm phần còn lại.</v>
      </c>
      <c r="F56" s="4" t="str">
        <f>IFERROR(__xludf.DUMMYFUNCTION("GOOGLETRANSLATE(B56,""en"",""th"")"),"มุ่งเน้นไปที่การกำหนดกลยุทธ์การตลาดของคุณและให้เราทำส่วนที่เหลือ")</f>
        <v>มุ่งเน้นไปที่การกำหนดกลยุทธ์การตลาดของคุณและให้เราทำส่วนที่เหลือ</v>
      </c>
      <c r="G56" s="4" t="str">
        <f>IFERROR(__xludf.DUMMYFUNCTION("GOOGLETRANSLATE(B56,""en"",""ms"")"),"Fokus pada merumuskan strategi pasaran anda dan marilah kita melakukan yang lain.")</f>
        <v>Fokus pada merumuskan strategi pasaran anda dan marilah kita melakukan yang lain.</v>
      </c>
      <c r="H56" s="4" t="str">
        <f>IFERROR(__xludf.DUMMYFUNCTION("GOOGLETRANSLATE(B56,""en"",""zh-CN"")"),"专注于制定您的市场策略，让我们完成其余的事情。")</f>
        <v>专注于制定您的市场策略，让我们完成其余的事情。</v>
      </c>
    </row>
    <row r="57">
      <c r="A57" s="7">
        <v>6.0</v>
      </c>
      <c r="B57" s="8" t="s">
        <v>140</v>
      </c>
      <c r="C57" s="4" t="str">
        <f>IFERROR(__xludf.DUMMYFUNCTION("GOOGLETRANSLATE(B57,""en"",""ru"")"),"Собирать")</f>
        <v>Собирать</v>
      </c>
      <c r="D57" s="4" t="str">
        <f>IFERROR(__xludf.DUMMYFUNCTION("GOOGLETRANSLATE(B57,""en"",""id"")"),"Mengumpulkan")</f>
        <v>Mengumpulkan</v>
      </c>
      <c r="E57" s="4" t="str">
        <f>IFERROR(__xludf.DUMMYFUNCTION("GOOGLETRANSLATE(B57,""en"",""vi"")"),"Sưu tầm")</f>
        <v>Sưu tầm</v>
      </c>
      <c r="F57" s="4" t="str">
        <f>IFERROR(__xludf.DUMMYFUNCTION("GOOGLETRANSLATE(B57,""en"",""th"")"),"เก็บรวบรวม")</f>
        <v>เก็บรวบรวม</v>
      </c>
      <c r="G57" s="4" t="str">
        <f>IFERROR(__xludf.DUMMYFUNCTION("GOOGLETRANSLATE(B57,""en"",""ms"")"),"Mengumpul")</f>
        <v>Mengumpul</v>
      </c>
      <c r="H57" s="4" t="str">
        <f>IFERROR(__xludf.DUMMYFUNCTION("GOOGLETRANSLATE(B57,""en"",""zh-CN"")"),"收集")</f>
        <v>收集</v>
      </c>
    </row>
    <row r="58">
      <c r="A58" s="7">
        <v>6.0</v>
      </c>
      <c r="B58" s="8" t="s">
        <v>141</v>
      </c>
      <c r="C58" s="4" t="str">
        <f>IFERROR(__xludf.DUMMYFUNCTION("GOOGLETRANSLATE(B58,""en"",""ru"")"),"Сокращение времени и усилий, необходимых для сбора данных, устраняя необходимость вручную собирать информацию с нескольких веб -сайтов")</f>
        <v>Сокращение времени и усилий, необходимых для сбора данных, устраняя необходимость вручную собирать информацию с нескольких веб -сайтов</v>
      </c>
      <c r="D58" s="4" t="str">
        <f>IFERROR(__xludf.DUMMYFUNCTION("GOOGLETRANSLATE(B58,""en"",""id"")"),"Mengurangi waktu dan upaya yang diperlukan untuk pengumpulan data, menghilangkan kebutuhan untuk mengumpulkan informasi secara manual dari beberapa situs web")</f>
        <v>Mengurangi waktu dan upaya yang diperlukan untuk pengumpulan data, menghilangkan kebutuhan untuk mengumpulkan informasi secara manual dari beberapa situs web</v>
      </c>
      <c r="E58" s="4" t="str">
        <f>IFERROR(__xludf.DUMMYFUNCTION("GOOGLETRANSLATE(B58,""en"",""vi"")"),"Giảm thời gian và nỗ lực cần thiết để thu thập dữ liệu, loại bỏ nhu cầu thu thập thủ công thông tin từ nhiều trang web")</f>
        <v>Giảm thời gian và nỗ lực cần thiết để thu thập dữ liệu, loại bỏ nhu cầu thu thập thủ công thông tin từ nhiều trang web</v>
      </c>
      <c r="F58" s="4" t="str">
        <f>IFERROR(__xludf.DUMMYFUNCTION("GOOGLETRANSLATE(B58,""en"",""th"")"),"ลดเวลาและความพยายามที่จำเป็นสำหรับการรวบรวมข้อมูลโดยไม่จำเป็นต้องรวบรวมข้อมูลจากหลาย ๆ เว็บไซต์ด้วยตนเอง")</f>
        <v>ลดเวลาและความพยายามที่จำเป็นสำหรับการรวบรวมข้อมูลโดยไม่จำเป็นต้องรวบรวมข้อมูลจากหลาย ๆ เว็บไซต์ด้วยตนเอง</v>
      </c>
      <c r="G58" s="4" t="str">
        <f>IFERROR(__xludf.DUMMYFUNCTION("GOOGLETRANSLATE(B58,""en"",""ms"")"),"Mengurangkan masa dan usaha yang diperlukan untuk pengumpulan data, menghapuskan keperluan untuk mengumpulkan maklumat secara manual dari beberapa laman web")</f>
        <v>Mengurangkan masa dan usaha yang diperlukan untuk pengumpulan data, menghapuskan keperluan untuk mengumpulkan maklumat secara manual dari beberapa laman web</v>
      </c>
      <c r="H58" s="4" t="str">
        <f>IFERROR(__xludf.DUMMYFUNCTION("GOOGLETRANSLATE(B58,""en"",""zh-CN"")"),"减少数据收集所需的时间和精力，无需从多个网站手动收集信息")</f>
        <v>减少数据收集所需的时间和精力，无需从多个网站手动收集信息</v>
      </c>
    </row>
    <row r="59">
      <c r="A59" s="7">
        <v>6.0</v>
      </c>
      <c r="B59" s="8" t="s">
        <v>142</v>
      </c>
      <c r="C59" s="4" t="str">
        <f>IFERROR(__xludf.DUMMYFUNCTION("GOOGLETRANSLATE(B59,""en"",""ru"")"),"Процесс")</f>
        <v>Процесс</v>
      </c>
      <c r="D59" s="4" t="str">
        <f>IFERROR(__xludf.DUMMYFUNCTION("GOOGLETRANSLATE(B59,""en"",""id"")"),"Proses")</f>
        <v>Proses</v>
      </c>
      <c r="E59" s="4" t="str">
        <f>IFERROR(__xludf.DUMMYFUNCTION("GOOGLETRANSLATE(B59,""en"",""vi"")"),"Quá trình")</f>
        <v>Quá trình</v>
      </c>
      <c r="F59" s="4" t="str">
        <f>IFERROR(__xludf.DUMMYFUNCTION("GOOGLETRANSLATE(B59,""en"",""th"")"),"กระบวนการ")</f>
        <v>กระบวนการ</v>
      </c>
      <c r="G59" s="4" t="str">
        <f>IFERROR(__xludf.DUMMYFUNCTION("GOOGLETRANSLATE(B59,""en"",""ms"")"),"Proses")</f>
        <v>Proses</v>
      </c>
      <c r="H59" s="4" t="str">
        <f>IFERROR(__xludf.DUMMYFUNCTION("GOOGLETRANSLATE(B59,""en"",""zh-CN"")"),"过程")</f>
        <v>过程</v>
      </c>
    </row>
    <row r="60">
      <c r="A60" s="7">
        <v>6.0</v>
      </c>
      <c r="B60" s="8" t="s">
        <v>143</v>
      </c>
      <c r="C60" s="4" t="str">
        <f>IFERROR(__xludf.DUMMYFUNCTION("GOOGLETRANSLATE(B60,""en"",""ru"")"),"Оптимизация очистки, преобразования и обогащения данных, сэкономив время, которое в противном случае было бы потрачено на предоставление данных")</f>
        <v>Оптимизация очистки, преобразования и обогащения данных, сэкономив время, которое в противном случае было бы потрачено на предоставление данных</v>
      </c>
      <c r="D60" s="4" t="str">
        <f>IFERROR(__xludf.DUMMYFUNCTION("GOOGLETRANSLATE(B60,""en"",""id"")"),"Merampingkan proses pembersihan data, transformasi dan pengayaan, menghemat waktu yang seharusnya dihabiskan untuk membuat data dapat digunakan")</f>
        <v>Merampingkan proses pembersihan data, transformasi dan pengayaan, menghemat waktu yang seharusnya dihabiskan untuk membuat data dapat digunakan</v>
      </c>
      <c r="E60" s="4" t="str">
        <f>IFERROR(__xludf.DUMMYFUNCTION("GOOGLETRANSLATE(B60,""en"",""vi"")"),"Hợp lý hóa các quy trình làm sạch, chuyển đổi và làm phong phú dữ liệu, tiết kiệm thời gian mà nếu không sẽ được sử dụng để làm cho dữ liệu có thể sử dụng được")</f>
        <v>Hợp lý hóa các quy trình làm sạch, chuyển đổi và làm phong phú dữ liệu, tiết kiệm thời gian mà nếu không sẽ được sử dụng để làm cho dữ liệu có thể sử dụng được</v>
      </c>
      <c r="F60" s="4" t="str">
        <f>IFERROR(__xludf.DUMMYFUNCTION("GOOGLETRANSLATE(B60,""en"",""th"")"),"ปรับปรุงกระบวนการทำความสะอาดการแปลงและการเพิ่มคุณค่าของข้อมูลการประหยัดเวลาที่จะใช้ในการทำให้ข้อมูลใช้งานได้")</f>
        <v>ปรับปรุงกระบวนการทำความสะอาดการแปลงและการเพิ่มคุณค่าของข้อมูลการประหยัดเวลาที่จะใช้ในการทำให้ข้อมูลใช้งานได้</v>
      </c>
      <c r="G60" s="4" t="str">
        <f>IFERROR(__xludf.DUMMYFUNCTION("GOOGLETRANSLATE(B60,""en"",""ms"")"),"Menyelaraskan proses pembersihan, transformasi dan memperkaya data, menjimatkan masa yang akan dibelanjakan untuk membuat data boleh digunakan")</f>
        <v>Menyelaraskan proses pembersihan, transformasi dan memperkaya data, menjimatkan masa yang akan dibelanjakan untuk membuat data boleh digunakan</v>
      </c>
      <c r="H60" s="4" t="str">
        <f>IFERROR(__xludf.DUMMYFUNCTION("GOOGLETRANSLATE(B60,""en"",""zh-CN"")"),"简化数据清理，转换和丰富过程，节省时间，否则将花费在使数据可用的时间上")</f>
        <v>简化数据清理，转换和丰富过程，节省时间，否则将花费在使数据可用的时间上</v>
      </c>
    </row>
    <row r="61">
      <c r="A61" s="7">
        <v>6.0</v>
      </c>
      <c r="B61" s="8" t="s">
        <v>144</v>
      </c>
      <c r="C61" s="4" t="str">
        <f>IFERROR(__xludf.DUMMYFUNCTION("GOOGLETRANSLATE(B61,""en"",""ru"")"),"Каталог")</f>
        <v>Каталог</v>
      </c>
      <c r="D61" s="4" t="str">
        <f>IFERROR(__xludf.DUMMYFUNCTION("GOOGLETRANSLATE(B61,""en"",""id"")"),"Katalog")</f>
        <v>Katalog</v>
      </c>
      <c r="E61" s="4" t="str">
        <f>IFERROR(__xludf.DUMMYFUNCTION("GOOGLETRANSLATE(B61,""en"",""vi"")"),"Mục lục")</f>
        <v>Mục lục</v>
      </c>
      <c r="F61" s="4" t="str">
        <f>IFERROR(__xludf.DUMMYFUNCTION("GOOGLETRANSLATE(B61,""en"",""th"")"),"แคตตาล็อก")</f>
        <v>แคตตาล็อก</v>
      </c>
      <c r="G61" s="4" t="str">
        <f>IFERROR(__xludf.DUMMYFUNCTION("GOOGLETRANSLATE(B61,""en"",""ms"")"),"Katalog")</f>
        <v>Katalog</v>
      </c>
      <c r="H61" s="4" t="str">
        <f>IFERROR(__xludf.DUMMYFUNCTION("GOOGLETRANSLATE(B61,""en"",""zh-CN"")"),"目录")</f>
        <v>目录</v>
      </c>
    </row>
    <row r="62">
      <c r="A62" s="7">
        <v>6.0</v>
      </c>
      <c r="B62" s="8" t="s">
        <v>145</v>
      </c>
      <c r="C62" s="4" t="str">
        <f>IFERROR(__xludf.DUMMYFUNCTION("GOOGLETRANSLATE(B62,""en"",""ru"")"),"Предоставление центрального местоположения, где все соответствующие данные можно легко получить, устраняя необходимость поиска через различные системы и файлы")</f>
        <v>Предоставление центрального местоположения, где все соответствующие данные можно легко получить, устраняя необходимость поиска через различные системы и файлы</v>
      </c>
      <c r="D62" s="4" t="str">
        <f>IFERROR(__xludf.DUMMYFUNCTION("GOOGLETRANSLATE(B62,""en"",""id"")"),"Menyediakan lokasi pusat di mana semua data yang relevan dapat dengan mudah diakses, menghilangkan kebutuhan untuk mencari melalui berbagai sistem dan file")</f>
        <v>Menyediakan lokasi pusat di mana semua data yang relevan dapat dengan mudah diakses, menghilangkan kebutuhan untuk mencari melalui berbagai sistem dan file</v>
      </c>
      <c r="E62" s="4" t="str">
        <f>IFERROR(__xludf.DUMMYFUNCTION("GOOGLETRANSLATE(B62,""en"",""vi"")"),"Cung cấp một vị trí trung tâm nơi tất cả các dữ liệu có liên quan có thể được truy cập dễ dàng, loại bỏ sự cần thiết phải tìm kiếm thông qua các hệ thống và tệp khác nhau")</f>
        <v>Cung cấp một vị trí trung tâm nơi tất cả các dữ liệu có liên quan có thể được truy cập dễ dàng, loại bỏ sự cần thiết phải tìm kiếm thông qua các hệ thống và tệp khác nhau</v>
      </c>
      <c r="F62" s="4" t="str">
        <f>IFERROR(__xludf.DUMMYFUNCTION("GOOGLETRANSLATE(B62,""en"",""th"")"),"ให้สถานที่ส่วนกลางที่สามารถเข้าถึงข้อมูลที่เกี่ยวข้องทั้งหมดได้อย่างง่ายดายโดยไม่จำเป็นต้องค้นหาผ่านระบบและไฟล์ต่าง ๆ")</f>
        <v>ให้สถานที่ส่วนกลางที่สามารถเข้าถึงข้อมูลที่เกี่ยวข้องทั้งหมดได้อย่างง่ายดายโดยไม่จำเป็นต้องค้นหาผ่านระบบและไฟล์ต่าง ๆ</v>
      </c>
      <c r="G62" s="4" t="str">
        <f>IFERROR(__xludf.DUMMYFUNCTION("GOOGLETRANSLATE(B62,""en"",""ms"")"),"Menyediakan lokasi pusat di mana semua data yang berkaitan dapat diakses dengan mudah, menghapuskan keperluan untuk mencari melalui pelbagai sistem dan fail")</f>
        <v>Menyediakan lokasi pusat di mana semua data yang berkaitan dapat diakses dengan mudah, menghapuskan keperluan untuk mencari melalui pelbagai sistem dan fail</v>
      </c>
      <c r="H62" s="4" t="str">
        <f>IFERROR(__xludf.DUMMYFUNCTION("GOOGLETRANSLATE(B62,""en"",""zh-CN"")"),"提供一个可以轻松访问所有相关数据的中心位置，从而消除了搜索各种系统和文件的需求")</f>
        <v>提供一个可以轻松访问所有相关数据的中心位置，从而消除了搜索各种系统和文件的需求</v>
      </c>
    </row>
    <row r="63">
      <c r="A63" s="7">
        <v>6.0</v>
      </c>
      <c r="B63" s="8" t="s">
        <v>146</v>
      </c>
      <c r="C63" s="4" t="str">
        <f>IFERROR(__xludf.DUMMYFUNCTION("GOOGLETRANSLATE(B63,""en"",""ru"")"),"Фильтр")</f>
        <v>Фильтр</v>
      </c>
      <c r="D63" s="4" t="str">
        <f>IFERROR(__xludf.DUMMYFUNCTION("GOOGLETRANSLATE(B63,""en"",""id"")"),"Saring")</f>
        <v>Saring</v>
      </c>
      <c r="E63" s="4" t="str">
        <f>IFERROR(__xludf.DUMMYFUNCTION("GOOGLETRANSLATE(B63,""en"",""vi"")"),"Lọc")</f>
        <v>Lọc</v>
      </c>
      <c r="F63" s="4" t="str">
        <f>IFERROR(__xludf.DUMMYFUNCTION("GOOGLETRANSLATE(B63,""en"",""th"")"),"กรอง")</f>
        <v>กรอง</v>
      </c>
      <c r="G63" s="4" t="str">
        <f>IFERROR(__xludf.DUMMYFUNCTION("GOOGLETRANSLATE(B63,""en"",""ms"")"),"Penapis")</f>
        <v>Penapis</v>
      </c>
      <c r="H63" s="4" t="str">
        <f>IFERROR(__xludf.DUMMYFUNCTION("GOOGLETRANSLATE(B63,""en"",""zh-CN"")"),"筛选")</f>
        <v>筛选</v>
      </c>
    </row>
    <row r="64">
      <c r="A64" s="7">
        <v>6.0</v>
      </c>
      <c r="B64" s="8" t="s">
        <v>147</v>
      </c>
      <c r="C64" s="4" t="str">
        <f>IFERROR(__xludf.DUMMYFUNCTION("GOOGLETRANSLATE(B64,""en"",""ru"")"),"Позволяя вам фильтровать не относящиеся к делу данных, чтобы вы могли сосредоточить свой процесс обнаружения на поиске понимания ключевых драйверов продажи")</f>
        <v>Позволяя вам фильтровать не относящиеся к делу данных, чтобы вы могли сосредоточить свой процесс обнаружения на поиске понимания ключевых драйверов продажи</v>
      </c>
      <c r="D64" s="4" t="str">
        <f>IFERROR(__xludf.DUMMYFUNCTION("GOOGLETRANSLATE(B64,""en"",""id"")"),"Memungkinkan Anda untuk menyaring data yang tidak relevan sehingga Anda dapat memfokuskan proses penemuan Anda untuk menemukan wawasan tentang pengemudi penjualan utama")</f>
        <v>Memungkinkan Anda untuk menyaring data yang tidak relevan sehingga Anda dapat memfokuskan proses penemuan Anda untuk menemukan wawasan tentang pengemudi penjualan utama</v>
      </c>
      <c r="E64" s="4" t="str">
        <f>IFERROR(__xludf.DUMMYFUNCTION("GOOGLETRANSLATE(B64,""en"",""vi"")"),"Cho phép bạn lọc dữ liệu không liên quan để bạn có thể tập trung vào quá trình khám phá của mình để tìm hiểu biết về các trình điều khiển bán hàng chính")</f>
        <v>Cho phép bạn lọc dữ liệu không liên quan để bạn có thể tập trung vào quá trình khám phá của mình để tìm hiểu biết về các trình điều khiển bán hàng chính</v>
      </c>
      <c r="F64" s="4" t="str">
        <f>IFERROR(__xludf.DUMMYFUNCTION("GOOGLETRANSLATE(B64,""en"",""th"")"),"ช่วยให้คุณสามารถกรองข้อมูลที่ไม่เกี่ยวข้องเพื่อให้คุณสามารถมุ่งเน้นกระบวนการค้นพบของคุณในการค้นหาข้อมูลเชิงลึกเกี่ยวกับไดรเวอร์การขายคีย์")</f>
        <v>ช่วยให้คุณสามารถกรองข้อมูลที่ไม่เกี่ยวข้องเพื่อให้คุณสามารถมุ่งเน้นกระบวนการค้นพบของคุณในการค้นหาข้อมูลเชิงลึกเกี่ยวกับไดรเวอร์การขายคีย์</v>
      </c>
      <c r="G64" s="4" t="str">
        <f>IFERROR(__xludf.DUMMYFUNCTION("GOOGLETRANSLATE(B64,""en"",""ms"")"),"Membolehkan anda menyaring data yang tidak relevan sehingga anda dapat memfokuskan proses penemuan anda untuk mencari pandangan tentang pemandu jualan utama")</f>
        <v>Membolehkan anda menyaring data yang tidak relevan sehingga anda dapat memfokuskan proses penemuan anda untuk mencari pandangan tentang pemandu jualan utama</v>
      </c>
      <c r="H64" s="4" t="str">
        <f>IFERROR(__xludf.DUMMYFUNCTION("GOOGLETRANSLATE(B64,""en"",""zh-CN"")"),"允许您滤除无关的数据，因此您可以将发现过程集中在查找有关关键销售驱动程序的见解上")</f>
        <v>允许您滤除无关的数据，因此您可以将发现过程集中在查找有关关键销售驱动程序的见解上</v>
      </c>
    </row>
    <row r="65">
      <c r="A65" s="7">
        <v>6.0</v>
      </c>
      <c r="B65" s="8" t="s">
        <v>148</v>
      </c>
      <c r="C65" s="4" t="str">
        <f>IFERROR(__xludf.DUMMYFUNCTION("GOOGLETRANSLATE(B65,""en"",""ru"")"),"Обнаружить")</f>
        <v>Обнаружить</v>
      </c>
      <c r="D65" s="4" t="str">
        <f>IFERROR(__xludf.DUMMYFUNCTION("GOOGLETRANSLATE(B65,""en"",""id"")"),"Menemukan")</f>
        <v>Menemukan</v>
      </c>
      <c r="E65" s="4" t="str">
        <f>IFERROR(__xludf.DUMMYFUNCTION("GOOGLETRANSLATE(B65,""en"",""vi"")"),"Phát hiện")</f>
        <v>Phát hiện</v>
      </c>
      <c r="F65" s="4" t="str">
        <f>IFERROR(__xludf.DUMMYFUNCTION("GOOGLETRANSLATE(B65,""en"",""th"")"),"ค้นพบ")</f>
        <v>ค้นพบ</v>
      </c>
      <c r="G65" s="4" t="str">
        <f>IFERROR(__xludf.DUMMYFUNCTION("GOOGLETRANSLATE(B65,""en"",""ms"")"),"Cari")</f>
        <v>Cari</v>
      </c>
      <c r="H65" s="4" t="str">
        <f>IFERROR(__xludf.DUMMYFUNCTION("GOOGLETRANSLATE(B65,""en"",""zh-CN"")"),"发现")</f>
        <v>发现</v>
      </c>
    </row>
    <row r="66">
      <c r="A66" s="7">
        <v>6.0</v>
      </c>
      <c r="B66" s="8" t="s">
        <v>149</v>
      </c>
      <c r="C66" s="4" t="str">
        <f>IFERROR(__xludf.DUMMYFUNCTION("GOOGLETRANSLATE(B66,""en"",""ru"")"),"Предоставление вам нескольких показателей по важным категориям - продукт, цена, продажи и акции, а также точки данных о взаимодействии на популярных торговых площадках")</f>
        <v>Предоставление вам нескольких показателей по важным категориям - продукт, цена, продажи и акции, а также точки данных о взаимодействии на популярных торговых площадках</v>
      </c>
      <c r="D66" s="4" t="str">
        <f>IFERROR(__xludf.DUMMYFUNCTION("GOOGLETRANSLATE(B66,""en"",""id"")"),"Memberi Anda beberapa metrik di seluruh kategori penting - produk, harga, penjualan &amp; stok, dan titik data keterlibatan di pasar populer")</f>
        <v>Memberi Anda beberapa metrik di seluruh kategori penting - produk, harga, penjualan &amp; stok, dan titik data keterlibatan di pasar populer</v>
      </c>
      <c r="E66" s="4" t="str">
        <f>IFERROR(__xludf.DUMMYFUNCTION("GOOGLETRANSLATE(B66,""en"",""vi"")"),"Cung cấp cho bạn nhiều số liệu trên các danh mục quan trọng - sản phẩm, giá cả, bán hàng &amp; cổ phiếu và điểm dữ liệu tham gia trên các thị trường phổ biến")</f>
        <v>Cung cấp cho bạn nhiều số liệu trên các danh mục quan trọng - sản phẩm, giá cả, bán hàng &amp; cổ phiếu và điểm dữ liệu tham gia trên các thị trường phổ biến</v>
      </c>
      <c r="F66" s="4" t="str">
        <f>IFERROR(__xludf.DUMMYFUNCTION("GOOGLETRANSLATE(B66,""en"",""th"")"),"ให้คุณมีตัวชี้วัดหลายตัวในหมวดหมู่ที่สำคัญ - ผลิตภัณฑ์การกำหนดราคาการขายและหุ้นและจุดข้อมูลการมีส่วนร่วมในตลาดยอดนิยม")</f>
        <v>ให้คุณมีตัวชี้วัดหลายตัวในหมวดหมู่ที่สำคัญ - ผลิตภัณฑ์การกำหนดราคาการขายและหุ้นและจุดข้อมูลการมีส่วนร่วมในตลาดยอดนิยม</v>
      </c>
      <c r="G66" s="4" t="str">
        <f>IFERROR(__xludf.DUMMYFUNCTION("GOOGLETRANSLATE(B66,""en"",""ms"")"),"Menyediakan anda dengan pelbagai metrik dalam kategori penting - produk, harga, jualan &amp; stok, dan data penglibatan di pasaran popular")</f>
        <v>Menyediakan anda dengan pelbagai metrik dalam kategori penting - produk, harga, jualan &amp; stok, dan data penglibatan di pasaran popular</v>
      </c>
      <c r="H66" s="4" t="str">
        <f>IFERROR(__xludf.DUMMYFUNCTION("GOOGLETRANSLATE(B66,""en"",""zh-CN"")"),"为您提供重要类别的多个指标 - 产品，价格，销售和股票以及参与数据点")</f>
        <v>为您提供重要类别的多个指标 - 产品，价格，销售和股票以及参与数据点</v>
      </c>
    </row>
    <row r="67">
      <c r="A67" s="7">
        <v>6.0</v>
      </c>
      <c r="B67" s="8" t="s">
        <v>150</v>
      </c>
      <c r="C67" s="4" t="str">
        <f>IFERROR(__xludf.DUMMYFUNCTION("GOOGLETRANSLATE(B67,""en"",""ru"")"),"Анализировать")</f>
        <v>Анализировать</v>
      </c>
      <c r="D67" s="4" t="str">
        <f>IFERROR(__xludf.DUMMYFUNCTION("GOOGLETRANSLATE(B67,""en"",""id"")"),"Menganalisa")</f>
        <v>Menganalisa</v>
      </c>
      <c r="E67" s="4" t="str">
        <f>IFERROR(__xludf.DUMMYFUNCTION("GOOGLETRANSLATE(B67,""en"",""vi"")"),"Phân tích")</f>
        <v>Phân tích</v>
      </c>
      <c r="F67" s="4" t="str">
        <f>IFERROR(__xludf.DUMMYFUNCTION("GOOGLETRANSLATE(B67,""en"",""th"")"),"วิเคราะห์")</f>
        <v>วิเคราะห์</v>
      </c>
      <c r="G67" s="4" t="str">
        <f>IFERROR(__xludf.DUMMYFUNCTION("GOOGLETRANSLATE(B67,""en"",""ms"")"),"Menganalisis")</f>
        <v>Menganalisis</v>
      </c>
      <c r="H67" s="4" t="str">
        <f>IFERROR(__xludf.DUMMYFUNCTION("GOOGLETRANSLATE(B67,""en"",""zh-CN"")"),"分析")</f>
        <v>分析</v>
      </c>
    </row>
    <row r="68">
      <c r="A68" s="7">
        <v>6.0</v>
      </c>
      <c r="B68" s="8" t="s">
        <v>151</v>
      </c>
      <c r="C68" s="4" t="str">
        <f>IFERROR(__xludf.DUMMYFUNCTION("GOOGLETRANSLATE(B68,""en"",""ru"")"),"Предоставление вам инструментов для обнаружения конкурентов и сравнительного анализа себя против них и экспортировать данные для дальнейшего анализа")</f>
        <v>Предоставление вам инструментов для обнаружения конкурентов и сравнительного анализа себя против них и экспортировать данные для дальнейшего анализа</v>
      </c>
      <c r="D68" s="4" t="str">
        <f>IFERROR(__xludf.DUMMYFUNCTION("GOOGLETRANSLATE(B68,""en"",""id"")"),"Memberi Anda alat untuk mendeteksi pesaing dan membandingkan diri Anda terhadap mereka, dan mengekspor data untuk analisis lebih lanjut")</f>
        <v>Memberi Anda alat untuk mendeteksi pesaing dan membandingkan diri Anda terhadap mereka, dan mengekspor data untuk analisis lebih lanjut</v>
      </c>
      <c r="E68" s="4" t="str">
        <f>IFERROR(__xludf.DUMMYFUNCTION("GOOGLETRANSLATE(B68,""en"",""vi"")"),"Cung cấp cho bạn các công cụ để phát hiện các đối thủ cạnh tranh và đánh giá bản thân đối với họ và xuất dữ liệu để phân tích thêm")</f>
        <v>Cung cấp cho bạn các công cụ để phát hiện các đối thủ cạnh tranh và đánh giá bản thân đối với họ và xuất dữ liệu để phân tích thêm</v>
      </c>
      <c r="F68" s="4" t="str">
        <f>IFERROR(__xludf.DUMMYFUNCTION("GOOGLETRANSLATE(B68,""en"",""th"")"),"ให้เครื่องมือในการตรวจจับคู่แข่งและเปรียบเทียบตัวเองกับพวกเขาและส่งออกข้อมูลเพื่อการวิเคราะห์เพิ่มเติม")</f>
        <v>ให้เครื่องมือในการตรวจจับคู่แข่งและเปรียบเทียบตัวเองกับพวกเขาและส่งออกข้อมูลเพื่อการวิเคราะห์เพิ่มเติม</v>
      </c>
      <c r="G68" s="4" t="str">
        <f>IFERROR(__xludf.DUMMYFUNCTION("GOOGLETRANSLATE(B68,""en"",""ms"")"),"Memberi anda alat untuk mengesan pesaing dan menanda aras diri anda terhadap mereka, dan mengeksport data untuk analisis selanjutnya")</f>
        <v>Memberi anda alat untuk mengesan pesaing dan menanda aras diri anda terhadap mereka, dan mengeksport data untuk analisis selanjutnya</v>
      </c>
      <c r="H68" s="4" t="str">
        <f>IFERROR(__xludf.DUMMYFUNCTION("GOOGLETRANSLATE(B68,""en"",""zh-CN"")"),"为您提供来检测竞争对手并对其进行基准对其进行基准测试的工具，并导出数据以进行进一步分析")</f>
        <v>为您提供来检测竞争对手并对其进行基准对其进行基准测试的工具，并导出数据以进行进一步分析</v>
      </c>
    </row>
    <row r="69">
      <c r="A69" s="7">
        <v>7.0</v>
      </c>
      <c r="B69" s="8" t="s">
        <v>73</v>
      </c>
      <c r="C69" s="4" t="str">
        <f>IFERROR(__xludf.DUMMYFUNCTION("GOOGLETRANSLATE(B69,""en"",""ru"")"),"Часто задаваемые вопросы")</f>
        <v>Часто задаваемые вопросы</v>
      </c>
      <c r="D69" s="4" t="str">
        <f>IFERROR(__xludf.DUMMYFUNCTION("GOOGLETRANSLATE(B69,""en"",""id"")"),"FAQ")</f>
        <v>FAQ</v>
      </c>
      <c r="E69" s="4" t="str">
        <f>IFERROR(__xludf.DUMMYFUNCTION("GOOGLETRANSLATE(B69,""en"",""vi"")"),"Câu hỏi thường gặp")</f>
        <v>Câu hỏi thường gặp</v>
      </c>
      <c r="F69" s="4" t="str">
        <f>IFERROR(__xludf.DUMMYFUNCTION("GOOGLETRANSLATE(B69,""en"",""th"")"),"คำถามที่พบบ่อย")</f>
        <v>คำถามที่พบบ่อย</v>
      </c>
      <c r="G69" s="4" t="str">
        <f>IFERROR(__xludf.DUMMYFUNCTION("GOOGLETRANSLATE(B69,""en"",""ms"")"),"Soalan Lazim")</f>
        <v>Soalan Lazim</v>
      </c>
      <c r="H69" s="4" t="str">
        <f>IFERROR(__xludf.DUMMYFUNCTION("GOOGLETRANSLATE(B69,""en"",""zh-CN"")"),"常问问题")</f>
        <v>常问问题</v>
      </c>
    </row>
    <row r="70">
      <c r="A70" s="7">
        <v>7.0</v>
      </c>
      <c r="B70" s="8" t="s">
        <v>152</v>
      </c>
      <c r="C70" s="4" t="str">
        <f>IFERROR(__xludf.DUMMYFUNCTION("GOOGLETRANSLATE(B70,""en"",""ru"")"),"Что такое внешняя аналитика?")</f>
        <v>Что такое внешняя аналитика?</v>
      </c>
      <c r="D70" s="4" t="str">
        <f>IFERROR(__xludf.DUMMYFUNCTION("GOOGLETRANSLATE(B70,""en"",""id"")"),"Apa itu analitik eksternal?")</f>
        <v>Apa itu analitik eksternal?</v>
      </c>
      <c r="E70" s="4" t="str">
        <f>IFERROR(__xludf.DUMMYFUNCTION("GOOGLETRANSLATE(B70,""en"",""vi"")"),"Phân tích bên ngoài là gì?")</f>
        <v>Phân tích bên ngoài là gì?</v>
      </c>
      <c r="F70" s="4" t="str">
        <f>IFERROR(__xludf.DUMMYFUNCTION("GOOGLETRANSLATE(B70,""en"",""th"")"),"การวิเคราะห์ภายนอกคืออะไร?")</f>
        <v>การวิเคราะห์ภายนอกคืออะไร?</v>
      </c>
      <c r="G70" s="4" t="str">
        <f>IFERROR(__xludf.DUMMYFUNCTION("GOOGLETRANSLATE(B70,""en"",""ms"")"),"Apakah analisis luaran?")</f>
        <v>Apakah analisis luaran?</v>
      </c>
      <c r="H70" s="4" t="str">
        <f>IFERROR(__xludf.DUMMYFUNCTION("GOOGLETRANSLATE(B70,""en"",""zh-CN"")"),"什么是外部分析？")</f>
        <v>什么是外部分析？</v>
      </c>
    </row>
    <row r="71">
      <c r="A71" s="7">
        <v>7.0</v>
      </c>
      <c r="B71" s="8" t="s">
        <v>153</v>
      </c>
      <c r="C71" s="4" t="str">
        <f>IFERROR(__xludf.DUMMYFUNCTION("GOOGLETRANSLATE(B71,""en"",""ru"")"),"Внешняя аналитика относится к набору инструментов, которые предлагают критические представления о основных торговых площадках. Он собирает основные данные, относящиеся к продуктам, категориям и продавцам, а также более 20 различных показателей. Эта ценная"&amp;" информация играет важную роль в формировании вашей стратегии для успеха на рынке.")</f>
        <v>Внешняя аналитика относится к набору инструментов, которые предлагают критические представления о основных торговых площадках. Он собирает основные данные, относящиеся к продуктам, категориям и продавцам, а также более 20 различных показателей. Эта ценная информация играет важную роль в формировании вашей стратегии для успеха на рынке.</v>
      </c>
      <c r="D71" s="4" t="str">
        <f>IFERROR(__xludf.DUMMYFUNCTION("GOOGLETRANSLATE(B71,""en"",""id"")"),"Analisis eksternal mengacu pada serangkaian alat yang menawarkan wawasan kritis tentang pasar utama. Ini mengumpulkan data penting yang berkaitan dengan produk, kategori, dan penjual, bersama dengan lebih dari 20 metrik yang berbeda. Informasi berharga in"&amp;"i memainkan peran penting dalam membentuk strategi Anda untuk kesuksesan pasar.")</f>
        <v>Analisis eksternal mengacu pada serangkaian alat yang menawarkan wawasan kritis tentang pasar utama. Ini mengumpulkan data penting yang berkaitan dengan produk, kategori, dan penjual, bersama dengan lebih dari 20 metrik yang berbeda. Informasi berharga ini memainkan peran penting dalam membentuk strategi Anda untuk kesuksesan pasar.</v>
      </c>
      <c r="E71" s="4" t="str">
        <f>IFERROR(__xludf.DUMMYFUNCTION("GOOGLETRANSLATE(B71,""en"",""vi"")"),"Phân tích bên ngoài đề cập đến một bộ công cụ cung cấp những hiểu biết quan trọng về các thị trường chính. Nó thu thập dữ liệu thiết yếu liên quan đến sản phẩm, danh mục và người bán, cùng với hơn 20 số liệu riêng biệt. Thông tin có giá trị này đóng một v"&amp;"ai trò quan trọng trong việc định hình chiến lược của bạn để thành công thị trường.")</f>
        <v>Phân tích bên ngoài đề cập đến một bộ công cụ cung cấp những hiểu biết quan trọng về các thị trường chính. Nó thu thập dữ liệu thiết yếu liên quan đến sản phẩm, danh mục và người bán, cùng với hơn 20 số liệu riêng biệt. Thông tin có giá trị này đóng một vai trò quan trọng trong việc định hình chiến lược của bạn để thành công thị trường.</v>
      </c>
      <c r="F71" s="4" t="str">
        <f>IFERROR(__xludf.DUMMYFUNCTION("GOOGLETRANSLATE(B71,""en"",""th"")"),"การวิเคราะห์ภายนอกหมายถึงชุดเครื่องมือที่นำเสนอข้อมูลเชิงลึกที่สำคัญเกี่ยวกับตลาดที่สำคัญ มันรวบรวมข้อมูลที่สำคัญเกี่ยวกับผลิตภัณฑ์หมวดหมู่และผู้ขายพร้อมกับตัวชี้วัดที่แตกต่างกันมากกว่า 20 ตัว ข้อมูลที่มีค่านี้มีบทบาทสำคัญในการกำหนดกลยุทธ์ของคุณสำหรับความ"&amp;"สำเร็จของตลาด")</f>
        <v>การวิเคราะห์ภายนอกหมายถึงชุดเครื่องมือที่นำเสนอข้อมูลเชิงลึกที่สำคัญเกี่ยวกับตลาดที่สำคัญ มันรวบรวมข้อมูลที่สำคัญเกี่ยวกับผลิตภัณฑ์หมวดหมู่และผู้ขายพร้อมกับตัวชี้วัดที่แตกต่างกันมากกว่า 20 ตัว ข้อมูลที่มีค่านี้มีบทบาทสำคัญในการกำหนดกลยุทธ์ของคุณสำหรับความสำเร็จของตลาด</v>
      </c>
      <c r="G71" s="4" t="str">
        <f>IFERROR(__xludf.DUMMYFUNCTION("GOOGLETRANSLATE(B71,""en"",""ms"")"),"Analisis luaran merujuk kepada satu suite alat yang menawarkan pandangan kritikal mengenai pasaran utama. Ia mengumpulkan data penting yang berkaitan dengan produk, kategori, dan penjual, bersama dengan lebih daripada 20 metrik yang berbeza. Maklumat berh"&amp;"arga ini memainkan peranan penting dalam membentuk strategi anda untuk kejayaan pasaran.")</f>
        <v>Analisis luaran merujuk kepada satu suite alat yang menawarkan pandangan kritikal mengenai pasaran utama. Ia mengumpulkan data penting yang berkaitan dengan produk, kategori, dan penjual, bersama dengan lebih daripada 20 metrik yang berbeza. Maklumat berharga ini memainkan peranan penting dalam membentuk strategi anda untuk kejayaan pasaran.</v>
      </c>
      <c r="H71" s="4" t="str">
        <f>IFERROR(__xludf.DUMMYFUNCTION("GOOGLETRANSLATE(B71,""en"",""zh-CN"")"),"外部分析是指提供有关主要市场的重要见解的一系列工具。它收集了与产品，类别和卖方有关的基本数据，以及20多个不同的指标。这些有价值的信息在塑造您的市场成功策略方面起着重要作用。")</f>
        <v>外部分析是指提供有关主要市场的重要见解的一系列工具。它收集了与产品，类别和卖方有关的基本数据，以及20多个不同的指标。这些有价值的信息在塑造您的市场成功策略方面起着重要作用。</v>
      </c>
    </row>
    <row r="72">
      <c r="A72" s="7">
        <v>7.0</v>
      </c>
      <c r="B72" s="8" t="s">
        <v>154</v>
      </c>
      <c r="C72" s="4" t="str">
        <f>IFERROR(__xludf.DUMMYFUNCTION("GOOGLETRANSLATE(B72,""en"",""ru"")"),"Почему внешняя аналитика важна?")</f>
        <v>Почему внешняя аналитика важна?</v>
      </c>
      <c r="D72" s="4" t="str">
        <f>IFERROR(__xludf.DUMMYFUNCTION("GOOGLETRANSLATE(B72,""en"",""id"")"),"Mengapa analitik eksternal penting?")</f>
        <v>Mengapa analitik eksternal penting?</v>
      </c>
      <c r="E72" s="4" t="str">
        <f>IFERROR(__xludf.DUMMYFUNCTION("GOOGLETRANSLATE(B72,""en"",""vi"")"),"Tại sao phân tích bên ngoài là thiết yếu?")</f>
        <v>Tại sao phân tích bên ngoài là thiết yếu?</v>
      </c>
      <c r="F72" s="4" t="str">
        <f>IFERROR(__xludf.DUMMYFUNCTION("GOOGLETRANSLATE(B72,""en"",""th"")"),"ทำไมการวิเคราะห์ภายนอกจึงมีความสำคัญ?")</f>
        <v>ทำไมการวิเคราะห์ภายนอกจึงมีความสำคัญ?</v>
      </c>
      <c r="G72" s="4" t="str">
        <f>IFERROR(__xludf.DUMMYFUNCTION("GOOGLETRANSLATE(B72,""en"",""ms"")"),"Mengapa analisis luar penting?")</f>
        <v>Mengapa analisis luar penting?</v>
      </c>
      <c r="H72" s="4" t="str">
        <f>IFERROR(__xludf.DUMMYFUNCTION("GOOGLETRANSLATE(B72,""en"",""zh-CN"")"),"为什么外部分析至关重要？")</f>
        <v>为什么外部分析至关重要？</v>
      </c>
    </row>
    <row r="73">
      <c r="A73" s="7">
        <v>7.0</v>
      </c>
      <c r="B73" s="8" t="s">
        <v>155</v>
      </c>
      <c r="C73" s="4" t="str">
        <f>IFERROR(__xludf.DUMMYFUNCTION("GOOGLETRANSLATE(B73,""en"",""ru"")"),"Проведение исследований на рынке через внешнюю аналитику имеет решающее значение, поскольку оно продвигает стратегию, поддерживаемую данными для продавцов. Вместо того, чтобы делать предположения о том, что могут хотеть потенциальные клиенты, продавцы мог"&amp;"ут использовать конкретные данные, чтобы подтвердить, что действительно будет прибыльным.")</f>
        <v>Проведение исследований на рынке через внешнюю аналитику имеет решающее значение, поскольку оно продвигает стратегию, поддерживаемую данными для продавцов. Вместо того, чтобы делать предположения о том, что могут хотеть потенциальные клиенты, продавцы могут использовать конкретные данные, чтобы подтвердить, что действительно будет прибыльным.</v>
      </c>
      <c r="D73" s="4" t="str">
        <f>IFERROR(__xludf.DUMMYFUNCTION("GOOGLETRANSLATE(B73,""en"",""id"")"),"Melakukan penelitian pasar melalui analitik eksternal sangat penting karena mempromosikan strategi yang didukung data untuk penjual. Daripada membuat asumsi tentang apa yang mungkin diinginkan pelanggan, penjual dapat memanfaatkan data konkret untuk mengk"&amp;"onfirmasi apa yang memang akan menguntungkan.")</f>
        <v>Melakukan penelitian pasar melalui analitik eksternal sangat penting karena mempromosikan strategi yang didukung data untuk penjual. Daripada membuat asumsi tentang apa yang mungkin diinginkan pelanggan, penjual dapat memanfaatkan data konkret untuk mengkonfirmasi apa yang memang akan menguntungkan.</v>
      </c>
      <c r="E73" s="4" t="str">
        <f>IFERROR(__xludf.DUMMYFUNCTION("GOOGLETRANSLATE(B73,""en"",""vi"")"),"Tiến hành nghiên cứu thị trường thông qua các phân tích bên ngoài là rất quan trọng vì nó thúc đẩy một chiến lược được hỗ trợ dữ liệu cho người bán. Thay vì đưa ra các giả định về những gì khách hàng tiềm năng có thể muốn, người bán có thể sử dụng dữ liệu"&amp;" cụ thể để xác nhận những gì thực sự sẽ có lãi.")</f>
        <v>Tiến hành nghiên cứu thị trường thông qua các phân tích bên ngoài là rất quan trọng vì nó thúc đẩy một chiến lược được hỗ trợ dữ liệu cho người bán. Thay vì đưa ra các giả định về những gì khách hàng tiềm năng có thể muốn, người bán có thể sử dụng dữ liệu cụ thể để xác nhận những gì thực sự sẽ có lãi.</v>
      </c>
      <c r="F73" s="4" t="str">
        <f>IFERROR(__xludf.DUMMYFUNCTION("GOOGLETRANSLATE(B73,""en"",""th"")"),"การดำเนินการวิจัยตลาดผ่านการวิเคราะห์ภายนอกเป็นสิ่งสำคัญเนื่องจากส่งเสริมกลยุทธ์ที่ได้รับการสนับสนุนจากข้อมูลสำหรับผู้ขาย แทนที่จะตั้งสมมติฐานเกี่ยวกับสิ่งที่ลูกค้าอาจต้องการผู้ขายสามารถใช้ข้อมูลคอนกรีตเพื่อยืนยันว่าอะไรจะทำกำไรได้")</f>
        <v>การดำเนินการวิจัยตลาดผ่านการวิเคราะห์ภายนอกเป็นสิ่งสำคัญเนื่องจากส่งเสริมกลยุทธ์ที่ได้รับการสนับสนุนจากข้อมูลสำหรับผู้ขาย แทนที่จะตั้งสมมติฐานเกี่ยวกับสิ่งที่ลูกค้าอาจต้องการผู้ขายสามารถใช้ข้อมูลคอนกรีตเพื่อยืนยันว่าอะไรจะทำกำไรได้</v>
      </c>
      <c r="G73" s="4" t="str">
        <f>IFERROR(__xludf.DUMMYFUNCTION("GOOGLETRANSLATE(B73,""en"",""ms"")"),"Menjalankan penyelidikan pasaran melalui analisis luaran adalah penting kerana ia menggalakkan strategi yang disokong data untuk penjual. Daripada membuat andaian tentang apa yang mungkin dikehendaki oleh pelanggan, penjual boleh menggunakan data konkrit "&amp;"untuk mengesahkan apa yang akan menjadi menguntungkan.")</f>
        <v>Menjalankan penyelidikan pasaran melalui analisis luaran adalah penting kerana ia menggalakkan strategi yang disokong data untuk penjual. Daripada membuat andaian tentang apa yang mungkin dikehendaki oleh pelanggan, penjual boleh menggunakan data konkrit untuk mengesahkan apa yang akan menjadi menguntungkan.</v>
      </c>
      <c r="H73" s="4" t="str">
        <f>IFERROR(__xludf.DUMMYFUNCTION("GOOGLETRANSLATE(B73,""en"",""zh-CN"")"),"通过外部分析进行市场研究至关重要，因为它促进了卖方的数据支持策略。卖方可以利用具体数据来确认确实可以盈利的东西，而不是对潜在客户可能想要的东西做出假设。")</f>
        <v>通过外部分析进行市场研究至关重要，因为它促进了卖方的数据支持策略。卖方可以利用具体数据来确认确实可以盈利的东西，而不是对潜在客户可能想要的东西做出假设。</v>
      </c>
    </row>
    <row r="74">
      <c r="A74" s="7">
        <v>7.0</v>
      </c>
      <c r="B74" s="8" t="s">
        <v>156</v>
      </c>
      <c r="C74" s="4" t="str">
        <f>IFERROR(__xludf.DUMMYFUNCTION("GOOGLETRANSLATE(B74,""en"",""ru"")"),"Как вы можете провести внешний анализ?")</f>
        <v>Как вы можете провести внешний анализ?</v>
      </c>
      <c r="D74" s="4" t="str">
        <f>IFERROR(__xludf.DUMMYFUNCTION("GOOGLETRANSLATE(B74,""en"",""id"")"),"Bagaimana Anda bisa melakukan analisis eksternal?")</f>
        <v>Bagaimana Anda bisa melakukan analisis eksternal?</v>
      </c>
      <c r="E74" s="4" t="str">
        <f>IFERROR(__xludf.DUMMYFUNCTION("GOOGLETRANSLATE(B74,""en"",""vi"")"),"Làm thế nào bạn có thể tiến hành một phân tích bên ngoài?")</f>
        <v>Làm thế nào bạn có thể tiến hành một phân tích bên ngoài?</v>
      </c>
      <c r="F74" s="4" t="str">
        <f>IFERROR(__xludf.DUMMYFUNCTION("GOOGLETRANSLATE(B74,""en"",""th"")"),"คุณจะทำการวิเคราะห์ภายนอกได้อย่างไร?")</f>
        <v>คุณจะทำการวิเคราะห์ภายนอกได้อย่างไร?</v>
      </c>
      <c r="G74" s="4" t="str">
        <f>IFERROR(__xludf.DUMMYFUNCTION("GOOGLETRANSLATE(B74,""en"",""ms"")"),"Bagaimana anda boleh menjalankan analisis luaran?")</f>
        <v>Bagaimana anda boleh menjalankan analisis luaran?</v>
      </c>
      <c r="H74" s="4" t="str">
        <f>IFERROR(__xludf.DUMMYFUNCTION("GOOGLETRANSLATE(B74,""en"",""zh-CN"")"),"您如何进行外部分析？")</f>
        <v>您如何进行外部分析？</v>
      </c>
    </row>
    <row r="75">
      <c r="A75" s="7">
        <v>7.0</v>
      </c>
      <c r="B75" s="8" t="s">
        <v>157</v>
      </c>
      <c r="C75" s="4" t="str">
        <f>IFERROR(__xludf.DUMMYFUNCTION("GOOGLETRANSLATE(B75,""en"",""ru"")"),"Чтобы провести исследование продукта на различных рыночных площадках, вам требуется инструмент, оснащенный комплексной базой данных, которая собирает информацию на широком спектре продуктов. Важные данные, такие как предполагаемые ежемесячные продажи, цен"&amp;"ообразование, оценки обзора, количество продавцов, среди прочих, должны быть включены. Анализируя эту информацию, вы можете определить нишу продукта, которую вы хотели бы изучить дальше.")</f>
        <v>Чтобы провести исследование продукта на различных рыночных площадках, вам требуется инструмент, оснащенный комплексной базой данных, которая собирает информацию на широком спектре продуктов. Важные данные, такие как предполагаемые ежемесячные продажи, ценообразование, оценки обзора, количество продавцов, среди прочих, должны быть включены. Анализируя эту информацию, вы можете определить нишу продукта, которую вы хотели бы изучить дальше.</v>
      </c>
      <c r="D75" s="4" t="str">
        <f>IFERROR(__xludf.DUMMYFUNCTION("GOOGLETRANSLATE(B75,""en"",""id"")"),"Untuk melakukan penelitian produk di berbagai pasar, Anda memerlukan alat yang dilengkapi dengan database komprehensif yang mengumpulkan informasi tentang beragam produk. Data penting seperti estimasi penjualan bulanan, harga, peringkat peninjauan, jumlah"&amp;" penjual, antara lain harus dimasukkan. Dengan menganalisis informasi ini, Anda dapat menentukan ceruk produk yang ingin Anda jelajahi lebih lanjut.")</f>
        <v>Untuk melakukan penelitian produk di berbagai pasar, Anda memerlukan alat yang dilengkapi dengan database komprehensif yang mengumpulkan informasi tentang beragam produk. Data penting seperti estimasi penjualan bulanan, harga, peringkat peninjauan, jumlah penjual, antara lain harus dimasukkan. Dengan menganalisis informasi ini, Anda dapat menentukan ceruk produk yang ingin Anda jelajahi lebih lanjut.</v>
      </c>
      <c r="E75" s="4" t="str">
        <f>IFERROR(__xludf.DUMMYFUNCTION("GOOGLETRANSLATE(B75,""en"",""vi"")"),"Để thực hiện nghiên cứu sản phẩm trên các thị trường khác nhau, bạn yêu cầu một công cụ được trang bị cơ sở dữ liệu toàn diện tổng hợp thông tin trên một loạt các sản phẩm. Dữ liệu quan trọng như ước tính doanh số hàng tháng, giá cả, xếp hạng đánh giá, số"&amp;" lượng người bán, trong số những người khác nên được bao gồm. Bằng cách phân tích thông tin này, bạn có thể xác định hốc sản phẩm mà bạn muốn khám phá thêm.")</f>
        <v>Để thực hiện nghiên cứu sản phẩm trên các thị trường khác nhau, bạn yêu cầu một công cụ được trang bị cơ sở dữ liệu toàn diện tổng hợp thông tin trên một loạt các sản phẩm. Dữ liệu quan trọng như ước tính doanh số hàng tháng, giá cả, xếp hạng đánh giá, số lượng người bán, trong số những người khác nên được bao gồm. Bằng cách phân tích thông tin này, bạn có thể xác định hốc sản phẩm mà bạn muốn khám phá thêm.</v>
      </c>
      <c r="F75" s="4" t="str">
        <f>IFERROR(__xludf.DUMMYFUNCTION("GOOGLETRANSLATE(B75,""en"",""th"")"),"ในการดำเนินการวิจัยผลิตภัณฑ์ในตลาดต่าง ๆ คุณต้องใช้เครื่องมือที่ติดตั้งฐานข้อมูลที่ครอบคลุมซึ่งรวมข้อมูลเกี่ยวกับผลิตภัณฑ์ที่หลากหลาย ข้อมูลสำคัญเช่นการขายรายเดือนราคาการกำหนดราคาการตรวจสอบจำนวนผู้ขายและอื่น ๆ โดยการวิเคราะห์ข้อมูลนี้คุณสามารถกำหนดช่องผลิ"&amp;"ตภัณฑ์ที่คุณต้องการสำรวจเพิ่มเติม")</f>
        <v>ในการดำเนินการวิจัยผลิตภัณฑ์ในตลาดต่าง ๆ คุณต้องใช้เครื่องมือที่ติดตั้งฐานข้อมูลที่ครอบคลุมซึ่งรวมข้อมูลเกี่ยวกับผลิตภัณฑ์ที่หลากหลาย ข้อมูลสำคัญเช่นการขายรายเดือนราคาการกำหนดราคาการตรวจสอบจำนวนผู้ขายและอื่น ๆ โดยการวิเคราะห์ข้อมูลนี้คุณสามารถกำหนดช่องผลิตภัณฑ์ที่คุณต้องการสำรวจเพิ่มเติม</v>
      </c>
      <c r="G75" s="4" t="str">
        <f>IFERROR(__xludf.DUMMYFUNCTION("GOOGLETRANSLATE(B75,""en"",""ms"")"),"Untuk melaksanakan penyelidikan produk di pelbagai pasaran, anda memerlukan alat yang dilengkapi dengan pangkalan data yang komprehensif yang mengagregatkan maklumat mengenai pelbagai produk. Data penting seperti anggaran jualan bulanan, harga, penilaian "&amp;"semakan, bilangan penjual, antara lain harus dimasukkan. Dengan menganalisis maklumat ini, anda boleh menentukan niche produk yang anda ingin meneroka lebih lanjut.")</f>
        <v>Untuk melaksanakan penyelidikan produk di pelbagai pasaran, anda memerlukan alat yang dilengkapi dengan pangkalan data yang komprehensif yang mengagregatkan maklumat mengenai pelbagai produk. Data penting seperti anggaran jualan bulanan, harga, penilaian semakan, bilangan penjual, antara lain harus dimasukkan. Dengan menganalisis maklumat ini, anda boleh menentukan niche produk yang anda ingin meneroka lebih lanjut.</v>
      </c>
      <c r="H75" s="4" t="str">
        <f>IFERROR(__xludf.DUMMYFUNCTION("GOOGLETRANSLATE(B75,""en"",""zh-CN"")"),"为了在各个市场上进行产品研究，您需要一个配备了综合数据库的工具，该工具汇总了各种产品的信息。应包括至关重要的数据，例如估计的每月销售，定价，审查评级，卖方数量等。通过分析此信息，您可以确定要进一步探索的产品利基市场。")</f>
        <v>为了在各个市场上进行产品研究，您需要一个配备了综合数据库的工具，该工具汇总了各种产品的信息。应包括至关重要的数据，例如估计的每月销售，定价，审查评级，卖方数量等。通过分析此信息，您可以确定要进一步探索的产品利基市场。</v>
      </c>
    </row>
    <row r="76">
      <c r="A76" s="7">
        <v>7.0</v>
      </c>
      <c r="B76" s="8" t="s">
        <v>158</v>
      </c>
      <c r="C76" s="4" t="str">
        <f>IFERROR(__xludf.DUMMYFUNCTION("GOOGLETRANSLATE(B76,""en"",""ru"")"),"Насколько точны данные, предоставленные вашим программным обеспечением?")</f>
        <v>Насколько точны данные, предоставленные вашим программным обеспечением?</v>
      </c>
      <c r="D76" s="4" t="str">
        <f>IFERROR(__xludf.DUMMYFUNCTION("GOOGLETRANSLATE(B76,""en"",""id"")"),"Seberapa akurat data yang disediakan oleh perangkat lunak Anda?")</f>
        <v>Seberapa akurat data yang disediakan oleh perangkat lunak Anda?</v>
      </c>
      <c r="E76" s="4" t="str">
        <f>IFERROR(__xludf.DUMMYFUNCTION("GOOGLETRANSLATE(B76,""en"",""vi"")"),"Làm thế nào chính xác là dữ liệu được cung cấp bởi phần mềm của bạn?")</f>
        <v>Làm thế nào chính xác là dữ liệu được cung cấp bởi phần mềm của bạn?</v>
      </c>
      <c r="F76" s="4" t="str">
        <f>IFERROR(__xludf.DUMMYFUNCTION("GOOGLETRANSLATE(B76,""en"",""th"")"),"ข้อมูลของคุณมีความแม่นยำเพียงใด")</f>
        <v>ข้อมูลของคุณมีความแม่นยำเพียงใด</v>
      </c>
      <c r="G76" s="4" t="str">
        <f>IFERROR(__xludf.DUMMYFUNCTION("GOOGLETRANSLATE(B76,""en"",""ms"")"),"Seberapa tepat data yang disediakan oleh perisian anda?")</f>
        <v>Seberapa tepat data yang disediakan oleh perisian anda?</v>
      </c>
      <c r="H76" s="4" t="str">
        <f>IFERROR(__xludf.DUMMYFUNCTION("GOOGLETRANSLATE(B76,""en"",""zh-CN"")"),"您的软件提供的数据如何准确？")</f>
        <v>您的软件提供的数据如何准确？</v>
      </c>
    </row>
    <row r="77">
      <c r="A77" s="7">
        <v>7.0</v>
      </c>
      <c r="B77" s="8" t="s">
        <v>159</v>
      </c>
      <c r="C77" s="4" t="str">
        <f>IFERROR(__xludf.DUMMYFUNCTION("GOOGLETRANSLATE(B77,""en"",""ru"")"),"Наше программное обеспечение использует передовые алгоритмы данных для предоставления точных и надежных данных о продажах.")</f>
        <v>Наше программное обеспечение использует передовые алгоритмы данных для предоставления точных и надежных данных о продажах.</v>
      </c>
      <c r="D77" s="4" t="str">
        <f>IFERROR(__xludf.DUMMYFUNCTION("GOOGLETRANSLATE(B77,""en"",""id"")"),"Perangkat lunak kami memanfaatkan algoritma data canggih untuk menyediakan data penjualan yang akurat dan andal.")</f>
        <v>Perangkat lunak kami memanfaatkan algoritma data canggih untuk menyediakan data penjualan yang akurat dan andal.</v>
      </c>
      <c r="E77" s="4" t="str">
        <f>IFERROR(__xludf.DUMMYFUNCTION("GOOGLETRANSLATE(B77,""en"",""vi"")"),"Phần mềm của chúng tôi tận dụng các thuật toán dữ liệu nâng cao để cung cấp dữ liệu bán hàng chính xác và đáng tin cậy.")</f>
        <v>Phần mềm của chúng tôi tận dụng các thuật toán dữ liệu nâng cao để cung cấp dữ liệu bán hàng chính xác và đáng tin cậy.</v>
      </c>
      <c r="F77" s="4" t="str">
        <f>IFERROR(__xludf.DUMMYFUNCTION("GOOGLETRANSLATE(B77,""en"",""th"")"),"ซอฟต์แวร์ของเราใช้ประโยชน์จากอัลกอริทึมข้อมูลขั้นสูงเพื่อให้ข้อมูลการขายที่ถูกต้องและเชื่อถือได้")</f>
        <v>ซอฟต์แวร์ของเราใช้ประโยชน์จากอัลกอริทึมข้อมูลขั้นสูงเพื่อให้ข้อมูลการขายที่ถูกต้องและเชื่อถือได้</v>
      </c>
      <c r="G77" s="4" t="str">
        <f>IFERROR(__xludf.DUMMYFUNCTION("GOOGLETRANSLATE(B77,""en"",""ms"")"),"Perisian kami memanfaatkan algoritma data canggih untuk menyediakan data jualan yang tepat dan boleh dipercayai.")</f>
        <v>Perisian kami memanfaatkan algoritma data canggih untuk menyediakan data jualan yang tepat dan boleh dipercayai.</v>
      </c>
      <c r="H77" s="4" t="str">
        <f>IFERROR(__xludf.DUMMYFUNCTION("GOOGLETRANSLATE(B77,""en"",""zh-CN"")"),"我们的软件利用高级数据算法来提供准确可靠的销售数据。")</f>
        <v>我们的软件利用高级数据算法来提供准确可靠的销售数据。</v>
      </c>
    </row>
    <row r="78">
      <c r="A78" s="7">
        <v>7.0</v>
      </c>
      <c r="B78" s="8" t="s">
        <v>160</v>
      </c>
      <c r="C78" s="4" t="str">
        <f>IFERROR(__xludf.DUMMYFUNCTION("GOOGLETRANSLATE(B78,""en"",""ru"")"),"Каковы основные элементы, охватываемые в внешней аналитике?")</f>
        <v>Каковы основные элементы, охватываемые в внешней аналитике?</v>
      </c>
      <c r="D78" s="4" t="str">
        <f>IFERROR(__xludf.DUMMYFUNCTION("GOOGLETRANSLATE(B78,""en"",""id"")"),"Apa elemen utama yang mencakup dalam analitik eksternal?")</f>
        <v>Apa elemen utama yang mencakup dalam analitik eksternal?</v>
      </c>
      <c r="E78" s="4" t="str">
        <f>IFERROR(__xludf.DUMMYFUNCTION("GOOGLETRANSLATE(B78,""en"",""vi"")"),"Các yếu tố chính bao gồm trong các phân tích bên ngoài là gì?")</f>
        <v>Các yếu tố chính bao gồm trong các phân tích bên ngoài là gì?</v>
      </c>
      <c r="F78" s="4" t="str">
        <f>IFERROR(__xludf.DUMMYFUNCTION("GOOGLETRANSLATE(B78,""en"",""th"")"),"องค์ประกอบหลักที่ครอบคลุมภายในการวิเคราะห์ภายนอกคืออะไร?")</f>
        <v>องค์ประกอบหลักที่ครอบคลุมภายในการวิเคราะห์ภายนอกคืออะไร?</v>
      </c>
      <c r="G78" s="4" t="str">
        <f>IFERROR(__xludf.DUMMYFUNCTION("GOOGLETRANSLATE(B78,""en"",""ms"")"),"Apakah unsur -unsur utama yang dikelilingi dalam analisis luaran?")</f>
        <v>Apakah unsur -unsur utama yang dikelilingi dalam analisis luaran?</v>
      </c>
      <c r="H78" s="4" t="str">
        <f>IFERROR(__xludf.DUMMYFUNCTION("GOOGLETRANSLATE(B78,""en"",""zh-CN"")"),"外部分析中包含的主要要素是什么？")</f>
        <v>外部分析中包含的主要要素是什么？</v>
      </c>
    </row>
    <row r="79">
      <c r="A79" s="7">
        <v>7.0</v>
      </c>
      <c r="B79" s="8" t="s">
        <v>161</v>
      </c>
      <c r="C79" s="4" t="str">
        <f>IFERROR(__xludf.DUMMYFUNCTION("GOOGLETRANSLATE(B79,""en"",""ru"")"),"Анализ категории нуля в категориях продуктов с высоким спросом. Анализ продукта идентифицирует продукты с высоким потенциалом. Анализ тенденций выявляет популярные и трендовые продукты. Анализ конкурентов уточняет стратегии, понимая поведение конкурентов."&amp;" GEO -анализ нацелен на предложения продуктов в определенных регионах. Анализ платформы помогает в выборе платформ оптимальных продаж.")</f>
        <v>Анализ категории нуля в категориях продуктов с высоким спросом. Анализ продукта идентифицирует продукты с высоким потенциалом. Анализ тенденций выявляет популярные и трендовые продукты. Анализ конкурентов уточняет стратегии, понимая поведение конкурентов. GEO -анализ нацелен на предложения продуктов в определенных регионах. Анализ платформы помогает в выборе платформ оптимальных продаж.</v>
      </c>
      <c r="D79" s="4" t="str">
        <f>IFERROR(__xludf.DUMMYFUNCTION("GOOGLETRANSLATE(B79,""en"",""id"")"),"Analisis kategori nol pada kategori produk dengan permintaan tinggi. Analisis produk mengidentifikasi produk dengan potensi tinggi. Analisis tren mengidentifikasi produk yang populer dan tren. Analisis pesaing memurnikan strategi dengan memahami perilaku "&amp;"pesaing. Analisis GEO menargetkan penawaran produk ke daerah tertentu. Analisis platform membantu dalam memilih platform penjualan yang optimal.")</f>
        <v>Analisis kategori nol pada kategori produk dengan permintaan tinggi. Analisis produk mengidentifikasi produk dengan potensi tinggi. Analisis tren mengidentifikasi produk yang populer dan tren. Analisis pesaing memurnikan strategi dengan memahami perilaku pesaing. Analisis GEO menargetkan penawaran produk ke daerah tertentu. Analisis platform membantu dalam memilih platform penjualan yang optimal.</v>
      </c>
      <c r="E79" s="4" t="str">
        <f>IFERROR(__xludf.DUMMYFUNCTION("GOOGLETRANSLATE(B79,""en"",""vi"")"),"Phân tích danh mục Zeroes trong các loại sản phẩm có nhu cầu cao. Phân tích sản phẩm xác định các sản phẩm có tiềm năng cao. Phân tích xu hướng xác định các sản phẩm phổ biến và xu hướng. Phân tích đối thủ cạnh tranh tinh chỉnh các chiến lược bằng cách hi"&amp;"ểu hành vi của đối thủ cạnh tranh. Phân tích địa lý nhắm mục tiêu cung cấp sản phẩm đến các khu vực cụ thể. Phân tích nền tảng hỗ trợ trong việc lựa chọn các nền tảng bán hàng tối ưu.")</f>
        <v>Phân tích danh mục Zeroes trong các loại sản phẩm có nhu cầu cao. Phân tích sản phẩm xác định các sản phẩm có tiềm năng cao. Phân tích xu hướng xác định các sản phẩm phổ biến và xu hướng. Phân tích đối thủ cạnh tranh tinh chỉnh các chiến lược bằng cách hiểu hành vi của đối thủ cạnh tranh. Phân tích địa lý nhắm mục tiêu cung cấp sản phẩm đến các khu vực cụ thể. Phân tích nền tảng hỗ trợ trong việc lựa chọn các nền tảng bán hàng tối ưu.</v>
      </c>
      <c r="F79" s="4" t="str">
        <f>IFERROR(__xludf.DUMMYFUNCTION("GOOGLETRANSLATE(B79,""en"",""th"")"),"การวิเคราะห์หมวดหมู่ศูนย์ในหมวดหมู่ผลิตภัณฑ์ที่มีความต้องการสูง การวิเคราะห์ผลิตภัณฑ์ระบุผลิตภัณฑ์ที่มีศักยภาพสูง การวิเคราะห์แนวโน้มระบุผลิตภัณฑ์ที่ได้รับความนิยมและได้รับความนิยม การวิเคราะห์คู่แข่งปรับแต่งกลยุทธ์โดยการทำความเข้าใจพฤติกรรมของคู่แข่ง การ"&amp;"วิเคราะห์ทางภูมิศาสตร์มุ่งเป้าไปที่การนำเสนอผลิตภัณฑ์ไปยังภูมิภาคที่เฉพาะเจาะจง การวิเคราะห์แพลตฟอร์มช่วยในการเลือกแพลตฟอร์มการขายที่ดีที่สุด")</f>
        <v>การวิเคราะห์หมวดหมู่ศูนย์ในหมวดหมู่ผลิตภัณฑ์ที่มีความต้องการสูง การวิเคราะห์ผลิตภัณฑ์ระบุผลิตภัณฑ์ที่มีศักยภาพสูง การวิเคราะห์แนวโน้มระบุผลิตภัณฑ์ที่ได้รับความนิยมและได้รับความนิยม การวิเคราะห์คู่แข่งปรับแต่งกลยุทธ์โดยการทำความเข้าใจพฤติกรรมของคู่แข่ง การวิเคราะห์ทางภูมิศาสตร์มุ่งเป้าไปที่การนำเสนอผลิตภัณฑ์ไปยังภูมิภาคที่เฉพาะเจาะจง การวิเคราะห์แพลตฟอร์มช่วยในการเลือกแพลตฟอร์มการขายที่ดีที่สุด</v>
      </c>
      <c r="G79" s="4" t="str">
        <f>IFERROR(__xludf.DUMMYFUNCTION("GOOGLETRANSLATE(B79,""en"",""ms"")"),"Kategori Analisis sifar dalam kategori produk dengan permintaan yang tinggi. Analisis produk mengenal pasti produk yang berpotensi tinggi. Analisis trend mengenal pasti produk yang popular dan trend. Analisis pesaing menyempurnakan strategi dengan memaham"&amp;"i tingkah laku pesaing. Analisis GEO mensasarkan penawaran produk ke kawasan tertentu. Analisis platform membantu dalam memilih platform jualan yang optimum.")</f>
        <v>Kategori Analisis sifar dalam kategori produk dengan permintaan yang tinggi. Analisis produk mengenal pasti produk yang berpotensi tinggi. Analisis trend mengenal pasti produk yang popular dan trend. Analisis pesaing menyempurnakan strategi dengan memahami tingkah laku pesaing. Analisis GEO mensasarkan penawaran produk ke kawasan tertentu. Analisis platform membantu dalam memilih platform jualan yang optimum.</v>
      </c>
      <c r="H79" s="4" t="str">
        <f>IFERROR(__xludf.DUMMYFUNCTION("GOOGLETRANSLATE(B79,""en"",""zh-CN"")"),"类别分析在产品类别中的零，需求量很高。产品分析标识具有较高潜力的产品。趋势分析确定了流行的和流行的产品。竞争对手分析通过了解竞争对手的行为来完善策略。 GEO分析将产品提供针对特定区域。平台分析有助于选择最佳销售平台。")</f>
        <v>类别分析在产品类别中的零，需求量很高。产品分析标识具有较高潜力的产品。趋势分析确定了流行的和流行的产品。竞争对手分析通过了解竞争对手的行为来完善策略。 GEO分析将产品提供针对特定区域。平台分析有助于选择最佳销售平台。</v>
      </c>
    </row>
    <row r="80">
      <c r="A80" s="7">
        <v>7.0</v>
      </c>
      <c r="B80" s="8" t="s">
        <v>158</v>
      </c>
      <c r="C80" s="4" t="str">
        <f>IFERROR(__xludf.DUMMYFUNCTION("GOOGLETRANSLATE(B80,""en"",""ru"")"),"Насколько точны данные, предоставленные вашим программным обеспечением?")</f>
        <v>Насколько точны данные, предоставленные вашим программным обеспечением?</v>
      </c>
      <c r="D80" s="4" t="str">
        <f>IFERROR(__xludf.DUMMYFUNCTION("GOOGLETRANSLATE(B80,""en"",""id"")"),"Seberapa akurat data yang disediakan oleh perangkat lunak Anda?")</f>
        <v>Seberapa akurat data yang disediakan oleh perangkat lunak Anda?</v>
      </c>
      <c r="E80" s="4" t="str">
        <f>IFERROR(__xludf.DUMMYFUNCTION("GOOGLETRANSLATE(B80,""en"",""vi"")"),"Làm thế nào chính xác là dữ liệu được cung cấp bởi phần mềm của bạn?")</f>
        <v>Làm thế nào chính xác là dữ liệu được cung cấp bởi phần mềm của bạn?</v>
      </c>
      <c r="F80" s="4" t="str">
        <f>IFERROR(__xludf.DUMMYFUNCTION("GOOGLETRANSLATE(B80,""en"",""th"")"),"ข้อมูลของคุณมีความแม่นยำเพียงใด")</f>
        <v>ข้อมูลของคุณมีความแม่นยำเพียงใด</v>
      </c>
      <c r="G80" s="4" t="str">
        <f>IFERROR(__xludf.DUMMYFUNCTION("GOOGLETRANSLATE(B80,""en"",""ms"")"),"Seberapa tepat data yang disediakan oleh perisian anda?")</f>
        <v>Seberapa tepat data yang disediakan oleh perisian anda?</v>
      </c>
      <c r="H80" s="4" t="str">
        <f>IFERROR(__xludf.DUMMYFUNCTION("GOOGLETRANSLATE(B80,""en"",""zh-CN"")"),"您的软件提供的数据如何准确？")</f>
        <v>您的软件提供的数据如何准确？</v>
      </c>
    </row>
    <row r="81">
      <c r="A81" s="7">
        <v>7.0</v>
      </c>
      <c r="B81" s="8" t="s">
        <v>159</v>
      </c>
      <c r="C81" s="4" t="str">
        <f>IFERROR(__xludf.DUMMYFUNCTION("GOOGLETRANSLATE(B81,""en"",""ru"")"),"Наше программное обеспечение использует передовые алгоритмы данных для предоставления точных и надежных данных о продажах.")</f>
        <v>Наше программное обеспечение использует передовые алгоритмы данных для предоставления точных и надежных данных о продажах.</v>
      </c>
      <c r="D81" s="4" t="str">
        <f>IFERROR(__xludf.DUMMYFUNCTION("GOOGLETRANSLATE(B81,""en"",""id"")"),"Perangkat lunak kami memanfaatkan algoritma data canggih untuk menyediakan data penjualan yang akurat dan andal.")</f>
        <v>Perangkat lunak kami memanfaatkan algoritma data canggih untuk menyediakan data penjualan yang akurat dan andal.</v>
      </c>
      <c r="E81" s="4" t="str">
        <f>IFERROR(__xludf.DUMMYFUNCTION("GOOGLETRANSLATE(B81,""en"",""vi"")"),"Phần mềm của chúng tôi tận dụng các thuật toán dữ liệu nâng cao để cung cấp dữ liệu bán hàng chính xác và đáng tin cậy.")</f>
        <v>Phần mềm của chúng tôi tận dụng các thuật toán dữ liệu nâng cao để cung cấp dữ liệu bán hàng chính xác và đáng tin cậy.</v>
      </c>
      <c r="F81" s="4" t="str">
        <f>IFERROR(__xludf.DUMMYFUNCTION("GOOGLETRANSLATE(B81,""en"",""th"")"),"ซอฟต์แวร์ของเราใช้ประโยชน์จากอัลกอริทึมข้อมูลขั้นสูงเพื่อให้ข้อมูลการขายที่ถูกต้องและเชื่อถือได้")</f>
        <v>ซอฟต์แวร์ของเราใช้ประโยชน์จากอัลกอริทึมข้อมูลขั้นสูงเพื่อให้ข้อมูลการขายที่ถูกต้องและเชื่อถือได้</v>
      </c>
      <c r="G81" s="4" t="str">
        <f>IFERROR(__xludf.DUMMYFUNCTION("GOOGLETRANSLATE(B81,""en"",""ms"")"),"Perisian kami memanfaatkan algoritma data canggih untuk menyediakan data jualan yang tepat dan boleh dipercayai.")</f>
        <v>Perisian kami memanfaatkan algoritma data canggih untuk menyediakan data jualan yang tepat dan boleh dipercayai.</v>
      </c>
      <c r="H81" s="4" t="str">
        <f>IFERROR(__xludf.DUMMYFUNCTION("GOOGLETRANSLATE(B81,""en"",""zh-CN"")"),"我们的软件利用高级数据算法来提供准确可靠的销售数据。")</f>
        <v>我们的软件利用高级数据算法来提供准确可靠的销售数据。</v>
      </c>
    </row>
    <row r="82">
      <c r="A82" s="7">
        <v>8.0</v>
      </c>
      <c r="B82" s="8" t="s">
        <v>71</v>
      </c>
      <c r="C82" s="4" t="str">
        <f>IFERROR(__xludf.DUMMYFUNCTION("GOOGLETRANSLATE(B82,""en"",""ru"")"),"Блог")</f>
        <v>Блог</v>
      </c>
      <c r="D82" s="4" t="str">
        <f>IFERROR(__xludf.DUMMYFUNCTION("GOOGLETRANSLATE(B82,""en"",""id"")"),"Blog")</f>
        <v>Blog</v>
      </c>
      <c r="E82" s="4" t="str">
        <f>IFERROR(__xludf.DUMMYFUNCTION("GOOGLETRANSLATE(B82,""en"",""vi"")"),"Blog")</f>
        <v>Blog</v>
      </c>
      <c r="F82" s="4" t="str">
        <f>IFERROR(__xludf.DUMMYFUNCTION("GOOGLETRANSLATE(B82,""en"",""th"")"),"บล็อก")</f>
        <v>บล็อก</v>
      </c>
      <c r="G82" s="4" t="str">
        <f>IFERROR(__xludf.DUMMYFUNCTION("GOOGLETRANSLATE(B82,""en"",""ms"")"),"Blog")</f>
        <v>Blog</v>
      </c>
      <c r="H82" s="4" t="str">
        <f>IFERROR(__xludf.DUMMYFUNCTION("GOOGLETRANSLATE(B82,""en"",""zh-CN"")"),"博客")</f>
        <v>博客</v>
      </c>
    </row>
    <row r="83">
      <c r="A83" s="7">
        <v>9.0</v>
      </c>
      <c r="B83" s="8" t="s">
        <v>87</v>
      </c>
      <c r="C83" s="4" t="str">
        <f>IFERROR(__xludf.DUMMYFUNCTION("GOOGLETRANSLATE(B83,""en"",""ru"")"),"Sellmatica")</f>
        <v>Sellmatica</v>
      </c>
      <c r="D83" s="4" t="str">
        <f>IFERROR(__xludf.DUMMYFUNCTION("GOOGLETRANSLATE(B83,""en"",""id"")"),"Sellmatcia")</f>
        <v>Sellmatcia</v>
      </c>
      <c r="E83" s="4" t="str">
        <f>IFERROR(__xludf.DUMMYFUNCTION("GOOGLETRANSLATE(B83,""en"",""vi"")"),"Bán")</f>
        <v>Bán</v>
      </c>
      <c r="F83" s="4" t="str">
        <f>IFERROR(__xludf.DUMMYFUNCTION("GOOGLETRANSLATE(B83,""en"",""th"")"),"Sellmatica")</f>
        <v>Sellmatica</v>
      </c>
      <c r="G83" s="4" t="str">
        <f>IFERROR(__xludf.DUMMYFUNCTION("GOOGLETRANSLATE(B83,""en"",""ms"")"),"Sellmatica")</f>
        <v>Sellmatica</v>
      </c>
      <c r="H83" s="4" t="str">
        <f>IFERROR(__xludf.DUMMYFUNCTION("GOOGLETRANSLATE(B83,""en"",""zh-CN"")"),"Sellmatica")</f>
        <v>Sellmatica</v>
      </c>
    </row>
    <row r="84">
      <c r="A84" s="7">
        <v>9.0</v>
      </c>
      <c r="B84" s="8" t="s">
        <v>88</v>
      </c>
      <c r="C84" s="4" t="str">
        <f>IFERROR(__xludf.DUMMYFUNCTION("GOOGLETRANSLATE(B84,""en"",""ru"")"),"info@sellmatica.com")</f>
        <v>info@sellmatica.com</v>
      </c>
      <c r="D84" s="4" t="str">
        <f>IFERROR(__xludf.DUMMYFUNCTION("GOOGLETRANSLATE(B84,""en"",""id"")"),"info@sellmatica.com")</f>
        <v>info@sellmatica.com</v>
      </c>
      <c r="E84" s="4" t="str">
        <f>IFERROR(__xludf.DUMMYFUNCTION("GOOGLETRANSLATE(B84,""en"",""vi"")"),"info@sellmatica.com")</f>
        <v>info@sellmatica.com</v>
      </c>
      <c r="F84" s="4" t="str">
        <f>IFERROR(__xludf.DUMMYFUNCTION("GOOGLETRANSLATE(B84,""en"",""th"")"),"info@sellmatica.com")</f>
        <v>info@sellmatica.com</v>
      </c>
      <c r="G84" s="4" t="str">
        <f>IFERROR(__xludf.DUMMYFUNCTION("GOOGLETRANSLATE(B84,""en"",""ms"")"),"info@sellmatica.com")</f>
        <v>info@sellmatica.com</v>
      </c>
      <c r="H84" s="4" t="str">
        <f>IFERROR(__xludf.DUMMYFUNCTION("GOOGLETRANSLATE(B84,""en"",""zh-CN"")"),"info@sellmatica.com")</f>
        <v>info@sellmatica.com</v>
      </c>
    </row>
    <row r="85">
      <c r="A85" s="7">
        <v>9.0</v>
      </c>
      <c r="B85" s="8" t="s">
        <v>89</v>
      </c>
      <c r="C85" s="4" t="str">
        <f>IFERROR(__xludf.DUMMYFUNCTION("GOOGLETRANSLATE(B85,""en"",""ru"")"),"Решения")</f>
        <v>Решения</v>
      </c>
      <c r="D85" s="4" t="str">
        <f>IFERROR(__xludf.DUMMYFUNCTION("GOOGLETRANSLATE(B85,""en"",""id"")"),"Solusi")</f>
        <v>Solusi</v>
      </c>
      <c r="E85" s="4" t="str">
        <f>IFERROR(__xludf.DUMMYFUNCTION("GOOGLETRANSLATE(B85,""en"",""vi"")"),"Các giải pháp")</f>
        <v>Các giải pháp</v>
      </c>
      <c r="F85" s="4" t="str">
        <f>IFERROR(__xludf.DUMMYFUNCTION("GOOGLETRANSLATE(B85,""en"",""th"")"),"การแก้ปัญหา")</f>
        <v>การแก้ปัญหา</v>
      </c>
      <c r="G85" s="4" t="str">
        <f>IFERROR(__xludf.DUMMYFUNCTION("GOOGLETRANSLATE(B85,""en"",""ms"")"),"Penyelesaian")</f>
        <v>Penyelesaian</v>
      </c>
      <c r="H85" s="4" t="str">
        <f>IFERROR(__xludf.DUMMYFUNCTION("GOOGLETRANSLATE(B85,""en"",""zh-CN"")"),"解决方案")</f>
        <v>解决方案</v>
      </c>
    </row>
    <row r="86">
      <c r="A86" s="7">
        <v>9.0</v>
      </c>
      <c r="B86" s="8" t="s">
        <v>90</v>
      </c>
      <c r="C86" s="4" t="str">
        <f>IFERROR(__xludf.DUMMYFUNCTION("GOOGLETRANSLATE(B86,""en"",""ru"")"),"Новые продавцы")</f>
        <v>Новые продавцы</v>
      </c>
      <c r="D86" s="4" t="str">
        <f>IFERROR(__xludf.DUMMYFUNCTION("GOOGLETRANSLATE(B86,""en"",""id"")"),"Penjual baru")</f>
        <v>Penjual baru</v>
      </c>
      <c r="E86" s="4" t="str">
        <f>IFERROR(__xludf.DUMMYFUNCTION("GOOGLETRANSLATE(B86,""en"",""vi"")"),"Người bán mới")</f>
        <v>Người bán mới</v>
      </c>
      <c r="F86" s="4" t="str">
        <f>IFERROR(__xludf.DUMMYFUNCTION("GOOGLETRANSLATE(B86,""en"",""th"")"),"ผู้ขายใหม่")</f>
        <v>ผู้ขายใหม่</v>
      </c>
      <c r="G86" s="4" t="str">
        <f>IFERROR(__xludf.DUMMYFUNCTION("GOOGLETRANSLATE(B86,""en"",""ms"")"),"Penjual baru")</f>
        <v>Penjual baru</v>
      </c>
      <c r="H86" s="4" t="str">
        <f>IFERROR(__xludf.DUMMYFUNCTION("GOOGLETRANSLATE(B86,""en"",""zh-CN"")"),"新卖家")</f>
        <v>新卖家</v>
      </c>
    </row>
    <row r="87">
      <c r="A87" s="7">
        <v>9.0</v>
      </c>
      <c r="B87" s="8" t="s">
        <v>91</v>
      </c>
      <c r="C87" s="4" t="str">
        <f>IFERROR(__xludf.DUMMYFUNCTION("GOOGLETRANSLATE(B87,""en"",""ru"")"),"Опытные продавцы")</f>
        <v>Опытные продавцы</v>
      </c>
      <c r="D87" s="4" t="str">
        <f>IFERROR(__xludf.DUMMYFUNCTION("GOOGLETRANSLATE(B87,""en"",""id"")"),"Penjual berpengalaman")</f>
        <v>Penjual berpengalaman</v>
      </c>
      <c r="E87" s="4" t="str">
        <f>IFERROR(__xludf.DUMMYFUNCTION("GOOGLETRANSLATE(B87,""en"",""vi"")"),"Người bán có kinh nghiệm")</f>
        <v>Người bán có kinh nghiệm</v>
      </c>
      <c r="F87" s="4" t="str">
        <f>IFERROR(__xludf.DUMMYFUNCTION("GOOGLETRANSLATE(B87,""en"",""th"")"),"ผู้ขายที่มีประสบการณ์")</f>
        <v>ผู้ขายที่มีประสบการณ์</v>
      </c>
      <c r="G87" s="4" t="str">
        <f>IFERROR(__xludf.DUMMYFUNCTION("GOOGLETRANSLATE(B87,""en"",""ms"")"),"Penjual yang berpengalaman")</f>
        <v>Penjual yang berpengalaman</v>
      </c>
      <c r="H87" s="4" t="str">
        <f>IFERROR(__xludf.DUMMYFUNCTION("GOOGLETRANSLATE(B87,""en"",""zh-CN"")"),"经验丰富的卖家")</f>
        <v>经验丰富的卖家</v>
      </c>
    </row>
    <row r="88">
      <c r="A88" s="7">
        <v>9.0</v>
      </c>
      <c r="B88" s="8" t="s">
        <v>16</v>
      </c>
      <c r="C88" s="4" t="str">
        <f>IFERROR(__xludf.DUMMYFUNCTION("GOOGLETRANSLATE(B88,""en"",""ru"")"),"Бренды")</f>
        <v>Бренды</v>
      </c>
      <c r="D88" s="4" t="str">
        <f>IFERROR(__xludf.DUMMYFUNCTION("GOOGLETRANSLATE(B88,""en"",""id"")"),"Merek")</f>
        <v>Merek</v>
      </c>
      <c r="E88" s="4" t="str">
        <f>IFERROR(__xludf.DUMMYFUNCTION("GOOGLETRANSLATE(B88,""en"",""vi"")"),"Nhãn hiệu")</f>
        <v>Nhãn hiệu</v>
      </c>
      <c r="F88" s="4" t="str">
        <f>IFERROR(__xludf.DUMMYFUNCTION("GOOGLETRANSLATE(B88,""en"",""th"")"),"แบรนด์")</f>
        <v>แบรนด์</v>
      </c>
      <c r="G88" s="4" t="str">
        <f>IFERROR(__xludf.DUMMYFUNCTION("GOOGLETRANSLATE(B88,""en"",""ms"")"),"Jenama")</f>
        <v>Jenama</v>
      </c>
      <c r="H88" s="4" t="str">
        <f>IFERROR(__xludf.DUMMYFUNCTION("GOOGLETRANSLATE(B88,""en"",""zh-CN"")"),"品牌")</f>
        <v>品牌</v>
      </c>
    </row>
    <row r="89">
      <c r="A89" s="7">
        <v>9.0</v>
      </c>
      <c r="B89" s="8" t="s">
        <v>20</v>
      </c>
      <c r="C89" s="4" t="str">
        <f>IFERROR(__xludf.DUMMYFUNCTION("GOOGLETRANSLATE(B89,""en"",""ru"")"),"Агентства и консультанты")</f>
        <v>Агентства и консультанты</v>
      </c>
      <c r="D89" s="4" t="str">
        <f>IFERROR(__xludf.DUMMYFUNCTION("GOOGLETRANSLATE(B89,""en"",""id"")"),"Agensi &amp; Konsultan")</f>
        <v>Agensi &amp; Konsultan</v>
      </c>
      <c r="E89" s="4" t="str">
        <f>IFERROR(__xludf.DUMMYFUNCTION("GOOGLETRANSLATE(B89,""en"",""vi"")"),"Các cơ quan &amp; chuyên gia tư vấn")</f>
        <v>Các cơ quan &amp; chuyên gia tư vấn</v>
      </c>
      <c r="F89" s="4" t="str">
        <f>IFERROR(__xludf.DUMMYFUNCTION("GOOGLETRANSLATE(B89,""en"",""th"")"),"เอเจนซี่และที่ปรึกษา")</f>
        <v>เอเจนซี่และที่ปรึกษา</v>
      </c>
      <c r="G89" s="4" t="str">
        <f>IFERROR(__xludf.DUMMYFUNCTION("GOOGLETRANSLATE(B89,""en"",""ms"")"),"Agensi &amp; Perunding")</f>
        <v>Agensi &amp; Perunding</v>
      </c>
      <c r="H89" s="4" t="str">
        <f>IFERROR(__xludf.DUMMYFUNCTION("GOOGLETRANSLATE(B89,""en"",""zh-CN"")"),"机构和顾问")</f>
        <v>机构和顾问</v>
      </c>
    </row>
    <row r="90">
      <c r="A90" s="7">
        <v>9.0</v>
      </c>
      <c r="B90" s="8" t="s">
        <v>92</v>
      </c>
      <c r="C90" s="4" t="str">
        <f>IFERROR(__xludf.DUMMYFUNCTION("GOOGLETRANSLATE(B90,""en"",""ru"")"),"Ритейлеры и реселлеры")</f>
        <v>Ритейлеры и реселлеры</v>
      </c>
      <c r="D90" s="4" t="str">
        <f>IFERROR(__xludf.DUMMYFUNCTION("GOOGLETRANSLATE(B90,""en"",""id"")"),"Pengecer &amp; Pengecer")</f>
        <v>Pengecer &amp; Pengecer</v>
      </c>
      <c r="E90" s="4" t="str">
        <f>IFERROR(__xludf.DUMMYFUNCTION("GOOGLETRANSLATE(B90,""en"",""vi"")"),"Nhà bán lẻ &amp; đại lý")</f>
        <v>Nhà bán lẻ &amp; đại lý</v>
      </c>
      <c r="F90" s="4" t="str">
        <f>IFERROR(__xludf.DUMMYFUNCTION("GOOGLETRANSLATE(B90,""en"",""th"")"),"ผู้ค้าปลีกและผู้ค้าปลีก")</f>
        <v>ผู้ค้าปลีกและผู้ค้าปลีก</v>
      </c>
      <c r="G90" s="4" t="str">
        <f>IFERROR(__xludf.DUMMYFUNCTION("GOOGLETRANSLATE(B90,""en"",""ms"")"),"Peruncit &amp; penjual semula")</f>
        <v>Peruncit &amp; penjual semula</v>
      </c>
      <c r="H90" s="4" t="str">
        <f>IFERROR(__xludf.DUMMYFUNCTION("GOOGLETRANSLATE(B90,""en"",""zh-CN"")"),"零售商和经销商")</f>
        <v>零售商和经销商</v>
      </c>
    </row>
    <row r="91">
      <c r="A91" s="7">
        <v>9.0</v>
      </c>
      <c r="B91" s="8" t="s">
        <v>93</v>
      </c>
      <c r="C91" s="4" t="str">
        <f>IFERROR(__xludf.DUMMYFUNCTION("GOOGLETRANSLATE(B91,""en"",""ru"")"),"Случаи использования")</f>
        <v>Случаи использования</v>
      </c>
      <c r="D91" s="4" t="str">
        <f>IFERROR(__xludf.DUMMYFUNCTION("GOOGLETRANSLATE(B91,""en"",""id"")"),"Menggunakan kasus")</f>
        <v>Menggunakan kasus</v>
      </c>
      <c r="E91" s="4" t="str">
        <f>IFERROR(__xludf.DUMMYFUNCTION("GOOGLETRANSLATE(B91,""en"",""vi"")"),"Trường hợp sử dụng")</f>
        <v>Trường hợp sử dụng</v>
      </c>
      <c r="F91" s="4" t="str">
        <f>IFERROR(__xludf.DUMMYFUNCTION("GOOGLETRANSLATE(B91,""en"",""th"")"),"ใช้เคส")</f>
        <v>ใช้เคส</v>
      </c>
      <c r="G91" s="4" t="str">
        <f>IFERROR(__xludf.DUMMYFUNCTION("GOOGLETRANSLATE(B91,""en"",""ms"")"),"Gunakan kes")</f>
        <v>Gunakan kes</v>
      </c>
      <c r="H91" s="4" t="str">
        <f>IFERROR(__xludf.DUMMYFUNCTION("GOOGLETRANSLATE(B91,""en"",""zh-CN"")"),"用例")</f>
        <v>用例</v>
      </c>
    </row>
    <row r="92">
      <c r="A92" s="7">
        <v>9.0</v>
      </c>
      <c r="B92" s="8" t="s">
        <v>94</v>
      </c>
      <c r="C92" s="4" t="str">
        <f>IFERROR(__xludf.DUMMYFUNCTION("GOOGLETRANSLATE(B92,""en"",""ru"")"),"Найдите продукт для продажи")</f>
        <v>Найдите продукт для продажи</v>
      </c>
      <c r="D92" s="4" t="str">
        <f>IFERROR(__xludf.DUMMYFUNCTION("GOOGLETRANSLATE(B92,""en"",""id"")"),"Temukan produk untuk dijual")</f>
        <v>Temukan produk untuk dijual</v>
      </c>
      <c r="E92" s="4" t="str">
        <f>IFERROR(__xludf.DUMMYFUNCTION("GOOGLETRANSLATE(B92,""en"",""vi"")"),"Tìm một sản phẩm để bán")</f>
        <v>Tìm một sản phẩm để bán</v>
      </c>
      <c r="F92" s="4" t="str">
        <f>IFERROR(__xludf.DUMMYFUNCTION("GOOGLETRANSLATE(B92,""en"",""th"")"),"ค้นหาผลิตภัณฑ์ที่จะขาย")</f>
        <v>ค้นหาผลิตภัณฑ์ที่จะขาย</v>
      </c>
      <c r="G92" s="4" t="str">
        <f>IFERROR(__xludf.DUMMYFUNCTION("GOOGLETRANSLATE(B92,""en"",""ms"")"),"Cari produk untuk dijual")</f>
        <v>Cari produk untuk dijual</v>
      </c>
      <c r="H92" s="4" t="str">
        <f>IFERROR(__xludf.DUMMYFUNCTION("GOOGLETRANSLATE(B92,""en"",""zh-CN"")"),"寻找出售产品")</f>
        <v>寻找出售产品</v>
      </c>
    </row>
    <row r="93">
      <c r="A93" s="7">
        <v>9.0</v>
      </c>
      <c r="B93" s="8" t="s">
        <v>95</v>
      </c>
      <c r="C93" s="4" t="str">
        <f>IFERROR(__xludf.DUMMYFUNCTION("GOOGLETRANSLATE(B93,""en"",""ru"")"),"Расширить на торговые площадки")</f>
        <v>Расширить на торговые площадки</v>
      </c>
      <c r="D93" s="4" t="str">
        <f>IFERROR(__xludf.DUMMYFUNCTION("GOOGLETRANSLATE(B93,""en"",""id"")"),"Perluas ke pasar")</f>
        <v>Perluas ke pasar</v>
      </c>
      <c r="E93" s="4" t="str">
        <f>IFERROR(__xludf.DUMMYFUNCTION("GOOGLETRANSLATE(B93,""en"",""vi"")"),"Mở rộng đến thị trường")</f>
        <v>Mở rộng đến thị trường</v>
      </c>
      <c r="F93" s="4" t="str">
        <f>IFERROR(__xludf.DUMMYFUNCTION("GOOGLETRANSLATE(B93,""en"",""th"")"),"ขยายไปยังตลาด")</f>
        <v>ขยายไปยังตลาด</v>
      </c>
      <c r="G93" s="4" t="str">
        <f>IFERROR(__xludf.DUMMYFUNCTION("GOOGLETRANSLATE(B93,""en"",""ms"")"),"Berkembang ke pasaran")</f>
        <v>Berkembang ke pasaran</v>
      </c>
      <c r="H93" s="4" t="str">
        <f>IFERROR(__xludf.DUMMYFUNCTION("GOOGLETRANSLATE(B93,""en"",""zh-CN"")"),"扩展到市场")</f>
        <v>扩展到市场</v>
      </c>
    </row>
    <row r="94">
      <c r="A94" s="7">
        <v>9.0</v>
      </c>
      <c r="B94" s="8" t="s">
        <v>96</v>
      </c>
      <c r="C94" s="4" t="str">
        <f>IFERROR(__xludf.DUMMYFUNCTION("GOOGLETRANSLATE(B94,""en"",""ru"")"),"Улучшить мою прибыльность")</f>
        <v>Улучшить мою прибыльность</v>
      </c>
      <c r="D94" s="4" t="str">
        <f>IFERROR(__xludf.DUMMYFUNCTION("GOOGLETRANSLATE(B94,""en"",""id"")"),"Meningkatkan profitabilitas saya")</f>
        <v>Meningkatkan profitabilitas saya</v>
      </c>
      <c r="E94" s="4" t="str">
        <f>IFERROR(__xludf.DUMMYFUNCTION("GOOGLETRANSLATE(B94,""en"",""vi"")"),"Cải thiện lợi nhuận của tôi")</f>
        <v>Cải thiện lợi nhuận của tôi</v>
      </c>
      <c r="F94" s="4" t="str">
        <f>IFERROR(__xludf.DUMMYFUNCTION("GOOGLETRANSLATE(B94,""en"",""th"")"),"ปรับปรุงผลกำไรของฉัน")</f>
        <v>ปรับปรุงผลกำไรของฉัน</v>
      </c>
      <c r="G94" s="4" t="str">
        <f>IFERROR(__xludf.DUMMYFUNCTION("GOOGLETRANSLATE(B94,""en"",""ms"")"),"Meningkatkan keuntungan saya")</f>
        <v>Meningkatkan keuntungan saya</v>
      </c>
      <c r="H94" s="4" t="str">
        <f>IFERROR(__xludf.DUMMYFUNCTION("GOOGLETRANSLATE(B94,""en"",""zh-CN"")"),"提高我的盈利能力")</f>
        <v>提高我的盈利能力</v>
      </c>
    </row>
    <row r="95">
      <c r="A95" s="7">
        <v>9.0</v>
      </c>
      <c r="B95" s="8" t="s">
        <v>97</v>
      </c>
      <c r="C95" s="4" t="str">
        <f>IFERROR(__xludf.DUMMYFUNCTION("GOOGLETRANSLATE(B95,""en"",""ru"")"),"Оптимизировать мое присутствие в Интернете")</f>
        <v>Оптимизировать мое присутствие в Интернете</v>
      </c>
      <c r="D95" s="4" t="str">
        <f>IFERROR(__xludf.DUMMYFUNCTION("GOOGLETRANSLATE(B95,""en"",""id"")"),"Optimalkan Kehadiran Online Saya")</f>
        <v>Optimalkan Kehadiran Online Saya</v>
      </c>
      <c r="E95" s="4" t="str">
        <f>IFERROR(__xludf.DUMMYFUNCTION("GOOGLETRANSLATE(B95,""en"",""vi"")"),"Tối ưu hóa sự hiện diện trực tuyến của tôi")</f>
        <v>Tối ưu hóa sự hiện diện trực tuyến của tôi</v>
      </c>
      <c r="F95" s="4" t="str">
        <f>IFERROR(__xludf.DUMMYFUNCTION("GOOGLETRANSLATE(B95,""en"",""th"")"),"เพิ่มประสิทธิภาพสถานะออนไลน์ของฉัน")</f>
        <v>เพิ่มประสิทธิภาพสถานะออนไลน์ของฉัน</v>
      </c>
      <c r="G95" s="4" t="str">
        <f>IFERROR(__xludf.DUMMYFUNCTION("GOOGLETRANSLATE(B95,""en"",""ms"")"),"Mengoptimumkan kehadiran dalam talian saya")</f>
        <v>Mengoptimumkan kehadiran dalam talian saya</v>
      </c>
      <c r="H95" s="4" t="str">
        <f>IFERROR(__xludf.DUMMYFUNCTION("GOOGLETRANSLATE(B95,""en"",""zh-CN"")"),"优化我的在线存在")</f>
        <v>优化我的在线存在</v>
      </c>
    </row>
    <row r="96">
      <c r="A96" s="7">
        <v>9.0</v>
      </c>
      <c r="B96" s="8" t="s">
        <v>98</v>
      </c>
      <c r="C96" s="4" t="str">
        <f>IFERROR(__xludf.DUMMYFUNCTION("GOOGLETRANSLATE(B96,""en"",""ru"")"),"Централизовать мои данные")</f>
        <v>Централизовать мои данные</v>
      </c>
      <c r="D96" s="4" t="str">
        <f>IFERROR(__xludf.DUMMYFUNCTION("GOOGLETRANSLATE(B96,""en"",""id"")"),"Memusatkan data saya")</f>
        <v>Memusatkan data saya</v>
      </c>
      <c r="E96" s="4" t="str">
        <f>IFERROR(__xludf.DUMMYFUNCTION("GOOGLETRANSLATE(B96,""en"",""vi"")"),"Tập trung dữ liệu của tôi")</f>
        <v>Tập trung dữ liệu của tôi</v>
      </c>
      <c r="F96" s="4" t="str">
        <f>IFERROR(__xludf.DUMMYFUNCTION("GOOGLETRANSLATE(B96,""en"",""th"")"),"รวมศูนย์ข้อมูลของฉัน")</f>
        <v>รวมศูนย์ข้อมูลของฉัน</v>
      </c>
      <c r="G96" s="4" t="str">
        <f>IFERROR(__xludf.DUMMYFUNCTION("GOOGLETRANSLATE(B96,""en"",""ms"")"),"Memusatkan data saya")</f>
        <v>Memusatkan data saya</v>
      </c>
      <c r="H96" s="4" t="str">
        <f>IFERROR(__xludf.DUMMYFUNCTION("GOOGLETRANSLATE(B96,""en"",""zh-CN"")"),"集中我的数据")</f>
        <v>集中我的数据</v>
      </c>
    </row>
    <row r="97">
      <c r="A97" s="7">
        <v>9.0</v>
      </c>
      <c r="B97" s="8" t="s">
        <v>99</v>
      </c>
      <c r="C97" s="4" t="str">
        <f>IFERROR(__xludf.DUMMYFUNCTION("GOOGLETRANSLATE(B97,""en"",""ru"")"),"Упростить мой бизнес")</f>
        <v>Упростить мой бизнес</v>
      </c>
      <c r="D97" s="4" t="str">
        <f>IFERROR(__xludf.DUMMYFUNCTION("GOOGLETRANSLATE(B97,""en"",""id"")"),"Merampingkan bisnis saya")</f>
        <v>Merampingkan bisnis saya</v>
      </c>
      <c r="E97" s="4" t="str">
        <f>IFERROR(__xludf.DUMMYFUNCTION("GOOGLETRANSLATE(B97,""en"",""vi"")"),"Hợp lý hóa doanh nghiệp của tôi")</f>
        <v>Hợp lý hóa doanh nghiệp của tôi</v>
      </c>
      <c r="F97" s="4" t="str">
        <f>IFERROR(__xludf.DUMMYFUNCTION("GOOGLETRANSLATE(B97,""en"",""th"")"),"ปรับปรุงธุรกิจของฉัน")</f>
        <v>ปรับปรุงธุรกิจของฉัน</v>
      </c>
      <c r="G97" s="4" t="str">
        <f>IFERROR(__xludf.DUMMYFUNCTION("GOOGLETRANSLATE(B97,""en"",""ms"")"),"Menyelaraskan perniagaan saya")</f>
        <v>Menyelaraskan perniagaan saya</v>
      </c>
      <c r="H97" s="4" t="str">
        <f>IFERROR(__xludf.DUMMYFUNCTION("GOOGLETRANSLATE(B97,""en"",""zh-CN"")"),"简化我的业务")</f>
        <v>简化我的业务</v>
      </c>
    </row>
    <row r="98">
      <c r="A98" s="7">
        <v>9.0</v>
      </c>
      <c r="B98" s="8" t="s">
        <v>100</v>
      </c>
      <c r="C98" s="4" t="str">
        <f>IFERROR(__xludf.DUMMYFUNCTION("GOOGLETRANSLATE(B98,""en"",""ru"")"),"Платформа")</f>
        <v>Платформа</v>
      </c>
      <c r="D98" s="4" t="str">
        <f>IFERROR(__xludf.DUMMYFUNCTION("GOOGLETRANSLATE(B98,""en"",""id"")"),"Platform")</f>
        <v>Platform</v>
      </c>
      <c r="E98" s="4" t="str">
        <f>IFERROR(__xludf.DUMMYFUNCTION("GOOGLETRANSLATE(B98,""en"",""vi"")"),"Nền tảng")</f>
        <v>Nền tảng</v>
      </c>
      <c r="F98" s="4" t="str">
        <f>IFERROR(__xludf.DUMMYFUNCTION("GOOGLETRANSLATE(B98,""en"",""th"")"),"แพลตฟอร์ม")</f>
        <v>แพลตฟอร์ม</v>
      </c>
      <c r="G98" s="4" t="str">
        <f>IFERROR(__xludf.DUMMYFUNCTION("GOOGLETRANSLATE(B98,""en"",""ms"")"),"Platform")</f>
        <v>Platform</v>
      </c>
      <c r="H98" s="4" t="str">
        <f>IFERROR(__xludf.DUMMYFUNCTION("GOOGLETRANSLATE(B98,""en"",""zh-CN"")"),"平台")</f>
        <v>平台</v>
      </c>
    </row>
    <row r="99">
      <c r="A99" s="7">
        <v>9.0</v>
      </c>
      <c r="B99" s="8" t="s">
        <v>101</v>
      </c>
      <c r="C99" s="4" t="str">
        <f>IFERROR(__xludf.DUMMYFUNCTION("GOOGLETRANSLATE(B99,""en"",""ru"")"),"Внешняя аналитика")</f>
        <v>Внешняя аналитика</v>
      </c>
      <c r="D99" s="4" t="str">
        <f>IFERROR(__xludf.DUMMYFUNCTION("GOOGLETRANSLATE(B99,""en"",""id"")"),"Analitik eksternal")</f>
        <v>Analitik eksternal</v>
      </c>
      <c r="E99" s="4" t="str">
        <f>IFERROR(__xludf.DUMMYFUNCTION("GOOGLETRANSLATE(B99,""en"",""vi"")"),"Phân tích bên ngoài")</f>
        <v>Phân tích bên ngoài</v>
      </c>
      <c r="F99" s="4" t="str">
        <f>IFERROR(__xludf.DUMMYFUNCTION("GOOGLETRANSLATE(B99,""en"",""th"")"),"การวิเคราะห์ภายนอก")</f>
        <v>การวิเคราะห์ภายนอก</v>
      </c>
      <c r="G99" s="4" t="str">
        <f>IFERROR(__xludf.DUMMYFUNCTION("GOOGLETRANSLATE(B99,""en"",""ms"")"),"Analisis luaran")</f>
        <v>Analisis luaran</v>
      </c>
      <c r="H99" s="4" t="str">
        <f>IFERROR(__xludf.DUMMYFUNCTION("GOOGLETRANSLATE(B99,""en"",""zh-CN"")"),"外部分析")</f>
        <v>外部分析</v>
      </c>
    </row>
    <row r="100">
      <c r="A100" s="7">
        <v>9.0</v>
      </c>
      <c r="B100" s="8" t="s">
        <v>102</v>
      </c>
      <c r="C100" s="4" t="str">
        <f>IFERROR(__xludf.DUMMYFUNCTION("GOOGLETRANSLATE(B100,""en"",""ru"")"),"Магазины и списки")</f>
        <v>Магазины и списки</v>
      </c>
      <c r="D100" s="4" t="str">
        <f>IFERROR(__xludf.DUMMYFUNCTION("GOOGLETRANSLATE(B100,""en"",""id"")"),"Etalase &amp; daftar")</f>
        <v>Etalase &amp; daftar</v>
      </c>
      <c r="E100" s="4" t="str">
        <f>IFERROR(__xludf.DUMMYFUNCTION("GOOGLETRANSLATE(B100,""en"",""vi"")"),"Cửa hàng &amp; Danh sách")</f>
        <v>Cửa hàng &amp; Danh sách</v>
      </c>
      <c r="F100" s="4" t="str">
        <f>IFERROR(__xludf.DUMMYFUNCTION("GOOGLETRANSLATE(B100,""en"",""th"")"),"หน้าร้านและรายชื่อ")</f>
        <v>หน้าร้านและรายชื่อ</v>
      </c>
      <c r="G100" s="4" t="str">
        <f>IFERROR(__xludf.DUMMYFUNCTION("GOOGLETRANSLATE(B100,""en"",""ms"")"),"Kedai depan &amp; penyenaraian")</f>
        <v>Kedai depan &amp; penyenaraian</v>
      </c>
      <c r="H100" s="4" t="str">
        <f>IFERROR(__xludf.DUMMYFUNCTION("GOOGLETRANSLATE(B100,""en"",""zh-CN"")"),"店面和列表")</f>
        <v>店面和列表</v>
      </c>
    </row>
    <row r="101">
      <c r="A101" s="7">
        <v>9.0</v>
      </c>
      <c r="B101" s="8" t="s">
        <v>103</v>
      </c>
      <c r="C101" s="4" t="str">
        <f>IFERROR(__xludf.DUMMYFUNCTION("GOOGLETRANSLATE(B101,""en"",""ru"")"),"Акции и реклама")</f>
        <v>Акции и реклама</v>
      </c>
      <c r="D101" s="4" t="str">
        <f>IFERROR(__xludf.DUMMYFUNCTION("GOOGLETRANSLATE(B101,""en"",""id"")"),"Promosi &amp; Periklanan")</f>
        <v>Promosi &amp; Periklanan</v>
      </c>
      <c r="E101" s="4" t="str">
        <f>IFERROR(__xludf.DUMMYFUNCTION("GOOGLETRANSLATE(B101,""en"",""vi"")"),"Chương trình khuyến mãi &amp; Quảng cáo")</f>
        <v>Chương trình khuyến mãi &amp; Quảng cáo</v>
      </c>
      <c r="F101" s="4" t="str">
        <f>IFERROR(__xludf.DUMMYFUNCTION("GOOGLETRANSLATE(B101,""en"",""th"")"),"โปรโมชั่นและการโฆษณา")</f>
        <v>โปรโมชั่นและการโฆษณา</v>
      </c>
      <c r="G101" s="4" t="str">
        <f>IFERROR(__xludf.DUMMYFUNCTION("GOOGLETRANSLATE(B101,""en"",""ms"")"),"Promosi &amp; Pengiklanan")</f>
        <v>Promosi &amp; Pengiklanan</v>
      </c>
      <c r="H101" s="4" t="str">
        <f>IFERROR(__xludf.DUMMYFUNCTION("GOOGLETRANSLATE(B101,""en"",""zh-CN"")"),"促销与广告")</f>
        <v>促销与广告</v>
      </c>
    </row>
    <row r="102">
      <c r="A102" s="7">
        <v>9.0</v>
      </c>
      <c r="B102" s="8" t="s">
        <v>31</v>
      </c>
      <c r="C102" s="4" t="str">
        <f>IFERROR(__xludf.DUMMYFUNCTION("GOOGLETRANSLATE(B102,""en"",""ru"")"),"Внутренняя аналитика")</f>
        <v>Внутренняя аналитика</v>
      </c>
      <c r="D102" s="4" t="str">
        <f>IFERROR(__xludf.DUMMYFUNCTION("GOOGLETRANSLATE(B102,""en"",""id"")"),"Analitik internal")</f>
        <v>Analitik internal</v>
      </c>
      <c r="E102" s="4" t="str">
        <f>IFERROR(__xludf.DUMMYFUNCTION("GOOGLETRANSLATE(B102,""en"",""vi"")"),"Phân tích nội bộ")</f>
        <v>Phân tích nội bộ</v>
      </c>
      <c r="F102" s="4" t="str">
        <f>IFERROR(__xludf.DUMMYFUNCTION("GOOGLETRANSLATE(B102,""en"",""th"")"),"การวิเคราะห์ภายใน")</f>
        <v>การวิเคราะห์ภายใน</v>
      </c>
      <c r="G102" s="4" t="str">
        <f>IFERROR(__xludf.DUMMYFUNCTION("GOOGLETRANSLATE(B102,""en"",""ms"")"),"Analisis dalaman")</f>
        <v>Analisis dalaman</v>
      </c>
      <c r="H102" s="4" t="str">
        <f>IFERROR(__xludf.DUMMYFUNCTION("GOOGLETRANSLATE(B102,""en"",""zh-CN"")"),"内部分析")</f>
        <v>内部分析</v>
      </c>
    </row>
    <row r="103">
      <c r="A103" s="7">
        <v>9.0</v>
      </c>
      <c r="B103" s="8" t="s">
        <v>104</v>
      </c>
      <c r="C103" s="4" t="str">
        <f>IFERROR(__xludf.DUMMYFUNCTION("GOOGLETRANSLATE(B103,""en"",""ru"")"),"Компания")</f>
        <v>Компания</v>
      </c>
      <c r="D103" s="4" t="str">
        <f>IFERROR(__xludf.DUMMYFUNCTION("GOOGLETRANSLATE(B103,""en"",""id"")"),"Perusahaan")</f>
        <v>Perusahaan</v>
      </c>
      <c r="E103" s="4" t="str">
        <f>IFERROR(__xludf.DUMMYFUNCTION("GOOGLETRANSLATE(B103,""en"",""vi"")"),"Công ty")</f>
        <v>Công ty</v>
      </c>
      <c r="F103" s="4" t="str">
        <f>IFERROR(__xludf.DUMMYFUNCTION("GOOGLETRANSLATE(B103,""en"",""th"")"),"บริษัท")</f>
        <v>บริษัท</v>
      </c>
      <c r="G103" s="4" t="str">
        <f>IFERROR(__xludf.DUMMYFUNCTION("GOOGLETRANSLATE(B103,""en"",""ms"")"),"Syarikat")</f>
        <v>Syarikat</v>
      </c>
      <c r="H103" s="4" t="str">
        <f>IFERROR(__xludf.DUMMYFUNCTION("GOOGLETRANSLATE(B103,""en"",""zh-CN"")"),"公司")</f>
        <v>公司</v>
      </c>
    </row>
    <row r="104">
      <c r="A104" s="7">
        <v>9.0</v>
      </c>
      <c r="B104" s="8" t="s">
        <v>105</v>
      </c>
      <c r="C104" s="4" t="str">
        <f>IFERROR(__xludf.DUMMYFUNCTION("GOOGLETRANSLATE(B104,""en"",""ru"")"),"О нас")</f>
        <v>О нас</v>
      </c>
      <c r="D104" s="4" t="str">
        <f>IFERROR(__xludf.DUMMYFUNCTION("GOOGLETRANSLATE(B104,""en"",""id"")"),"Tentang kami")</f>
        <v>Tentang kami</v>
      </c>
      <c r="E104" s="4" t="str">
        <f>IFERROR(__xludf.DUMMYFUNCTION("GOOGLETRANSLATE(B104,""en"",""vi"")"),"Về chúng tôi")</f>
        <v>Về chúng tôi</v>
      </c>
      <c r="F104" s="4" t="str">
        <f>IFERROR(__xludf.DUMMYFUNCTION("GOOGLETRANSLATE(B104,""en"",""th"")"),"เกี่ยวกับเรา")</f>
        <v>เกี่ยวกับเรา</v>
      </c>
      <c r="G104" s="4" t="str">
        <f>IFERROR(__xludf.DUMMYFUNCTION("GOOGLETRANSLATE(B104,""en"",""ms"")"),"Tentang kita")</f>
        <v>Tentang kita</v>
      </c>
      <c r="H104" s="4" t="str">
        <f>IFERROR(__xludf.DUMMYFUNCTION("GOOGLETRANSLATE(B104,""en"",""zh-CN"")"),"关于我们")</f>
        <v>关于我们</v>
      </c>
    </row>
    <row r="105">
      <c r="A105" s="7">
        <v>9.0</v>
      </c>
      <c r="B105" s="8" t="s">
        <v>106</v>
      </c>
      <c r="C105" s="4" t="str">
        <f>IFERROR(__xludf.DUMMYFUNCTION("GOOGLETRANSLATE(B105,""en"",""ru"")"),"Наша команда")</f>
        <v>Наша команда</v>
      </c>
      <c r="D105" s="4" t="str">
        <f>IFERROR(__xludf.DUMMYFUNCTION("GOOGLETRANSLATE(B105,""en"",""id"")"),"Tim kita")</f>
        <v>Tim kita</v>
      </c>
      <c r="E105" s="4" t="str">
        <f>IFERROR(__xludf.DUMMYFUNCTION("GOOGLETRANSLATE(B105,""en"",""vi"")"),"Đội của chúng tôi")</f>
        <v>Đội của chúng tôi</v>
      </c>
      <c r="F105" s="4" t="str">
        <f>IFERROR(__xludf.DUMMYFUNCTION("GOOGLETRANSLATE(B105,""en"",""th"")"),"ทีมงานของเรา")</f>
        <v>ทีมงานของเรา</v>
      </c>
      <c r="G105" s="4" t="str">
        <f>IFERROR(__xludf.DUMMYFUNCTION("GOOGLETRANSLATE(B105,""en"",""ms"")"),"Pasukan kami")</f>
        <v>Pasukan kami</v>
      </c>
      <c r="H105" s="4" t="str">
        <f>IFERROR(__xludf.DUMMYFUNCTION("GOOGLETRANSLATE(B105,""en"",""zh-CN"")"),"我们的队伍")</f>
        <v>我们的队伍</v>
      </c>
    </row>
    <row r="106">
      <c r="A106" s="7">
        <v>9.0</v>
      </c>
      <c r="B106" s="8" t="s">
        <v>107</v>
      </c>
      <c r="C106" s="4" t="str">
        <f>IFERROR(__xludf.DUMMYFUNCTION("GOOGLETRANSLATE(B106,""en"",""ru"")"),"Карьера")</f>
        <v>Карьера</v>
      </c>
      <c r="D106" s="4" t="str">
        <f>IFERROR(__xludf.DUMMYFUNCTION("GOOGLETRANSLATE(B106,""en"",""id"")"),"Karier")</f>
        <v>Karier</v>
      </c>
      <c r="E106" s="4" t="str">
        <f>IFERROR(__xludf.DUMMYFUNCTION("GOOGLETRANSLATE(B106,""en"",""vi"")"),"Sự nghiệp")</f>
        <v>Sự nghiệp</v>
      </c>
      <c r="F106" s="4" t="str">
        <f>IFERROR(__xludf.DUMMYFUNCTION("GOOGLETRANSLATE(B106,""en"",""th"")"),"อาชีพ")</f>
        <v>อาชีพ</v>
      </c>
      <c r="G106" s="4" t="str">
        <f>IFERROR(__xludf.DUMMYFUNCTION("GOOGLETRANSLATE(B106,""en"",""ms"")"),"Kerjaya")</f>
        <v>Kerjaya</v>
      </c>
      <c r="H106" s="4" t="str">
        <f>IFERROR(__xludf.DUMMYFUNCTION("GOOGLETRANSLATE(B106,""en"",""zh-CN"")"),"职业")</f>
        <v>职业</v>
      </c>
    </row>
    <row r="107">
      <c r="A107" s="7">
        <v>9.0</v>
      </c>
      <c r="B107" s="8" t="s">
        <v>108</v>
      </c>
      <c r="C107" s="4" t="str">
        <f>IFERROR(__xludf.DUMMYFUNCTION("GOOGLETRANSLATE(B107,""en"",""ru"")"),"Бесплатные услуги")</f>
        <v>Бесплатные услуги</v>
      </c>
      <c r="D107" s="4" t="str">
        <f>IFERROR(__xludf.DUMMYFUNCTION("GOOGLETRANSLATE(B107,""en"",""id"")"),"Layanan gratis")</f>
        <v>Layanan gratis</v>
      </c>
      <c r="E107" s="4" t="str">
        <f>IFERROR(__xludf.DUMMYFUNCTION("GOOGLETRANSLATE(B107,""en"",""vi"")"),"Dịch vụ miễn phí")</f>
        <v>Dịch vụ miễn phí</v>
      </c>
      <c r="F107" s="4" t="str">
        <f>IFERROR(__xludf.DUMMYFUNCTION("GOOGLETRANSLATE(B107,""en"",""th"")"),"บริการฟรี")</f>
        <v>บริการฟรี</v>
      </c>
      <c r="G107" s="4" t="str">
        <f>IFERROR(__xludf.DUMMYFUNCTION("GOOGLETRANSLATE(B107,""en"",""ms"")"),"Perkhidmatan percuma")</f>
        <v>Perkhidmatan percuma</v>
      </c>
      <c r="H107" s="4" t="str">
        <f>IFERROR(__xludf.DUMMYFUNCTION("GOOGLETRANSLATE(B107,""en"",""zh-CN"")"),"免费服务")</f>
        <v>免费服务</v>
      </c>
    </row>
    <row r="108">
      <c r="A108" s="7">
        <v>9.0</v>
      </c>
      <c r="B108" s="8" t="s">
        <v>109</v>
      </c>
      <c r="C108" s="4" t="str">
        <f>IFERROR(__xludf.DUMMYFUNCTION("GOOGLETRANSLATE(B108,""en"",""ru"")"),"Партнерские отношения")</f>
        <v>Партнерские отношения</v>
      </c>
      <c r="D108" s="4" t="str">
        <f>IFERROR(__xludf.DUMMYFUNCTION("GOOGLETRANSLATE(B108,""en"",""id"")"),"Kemitraan")</f>
        <v>Kemitraan</v>
      </c>
      <c r="E108" s="4" t="str">
        <f>IFERROR(__xludf.DUMMYFUNCTION("GOOGLETRANSLATE(B108,""en"",""vi"")"),"Quan hệ đối tác")</f>
        <v>Quan hệ đối tác</v>
      </c>
      <c r="F108" s="4" t="str">
        <f>IFERROR(__xludf.DUMMYFUNCTION("GOOGLETRANSLATE(B108,""en"",""th"")"),"การเป็นหุ้นส่วน")</f>
        <v>การเป็นหุ้นส่วน</v>
      </c>
      <c r="G108" s="4" t="str">
        <f>IFERROR(__xludf.DUMMYFUNCTION("GOOGLETRANSLATE(B108,""en"",""ms"")"),"Perkongsian")</f>
        <v>Perkongsian</v>
      </c>
      <c r="H108" s="4" t="str">
        <f>IFERROR(__xludf.DUMMYFUNCTION("GOOGLETRANSLATE(B108,""en"",""zh-CN"")"),"伙伴关系")</f>
        <v>伙伴关系</v>
      </c>
    </row>
    <row r="109">
      <c r="A109" s="7">
        <v>9.0</v>
      </c>
      <c r="B109" s="8" t="s">
        <v>71</v>
      </c>
      <c r="C109" s="4" t="str">
        <f>IFERROR(__xludf.DUMMYFUNCTION("GOOGLETRANSLATE(B109,""en"",""ru"")"),"Блог")</f>
        <v>Блог</v>
      </c>
      <c r="D109" s="4" t="str">
        <f>IFERROR(__xludf.DUMMYFUNCTION("GOOGLETRANSLATE(B109,""en"",""id"")"),"Blog")</f>
        <v>Blog</v>
      </c>
      <c r="E109" s="4" t="str">
        <f>IFERROR(__xludf.DUMMYFUNCTION("GOOGLETRANSLATE(B109,""en"",""vi"")"),"Blog")</f>
        <v>Blog</v>
      </c>
      <c r="F109" s="4" t="str">
        <f>IFERROR(__xludf.DUMMYFUNCTION("GOOGLETRANSLATE(B109,""en"",""th"")"),"บล็อก")</f>
        <v>บล็อก</v>
      </c>
      <c r="G109" s="4" t="str">
        <f>IFERROR(__xludf.DUMMYFUNCTION("GOOGLETRANSLATE(B109,""en"",""ms"")"),"Blog")</f>
        <v>Blog</v>
      </c>
      <c r="H109" s="4" t="str">
        <f>IFERROR(__xludf.DUMMYFUNCTION("GOOGLETRANSLATE(B109,""en"",""zh-CN"")"),"博客")</f>
        <v>博客</v>
      </c>
    </row>
    <row r="110">
      <c r="A110" s="7">
        <v>9.0</v>
      </c>
      <c r="B110" s="8" t="s">
        <v>110</v>
      </c>
      <c r="C110" s="4" t="str">
        <f>IFERROR(__xludf.DUMMYFUNCTION("GOOGLETRANSLATE(B110,""en"",""ru"")"),"2023. Sellmatica. Все права защищены")</f>
        <v>2023. Sellmatica. Все права защищены</v>
      </c>
      <c r="D110" s="4" t="str">
        <f>IFERROR(__xludf.DUMMYFUNCTION("GOOGLETRANSLATE(B110,""en"",""id"")"),"2023. SellMatica. Seluruh hak cipta")</f>
        <v>2023. SellMatica. Seluruh hak cipta</v>
      </c>
      <c r="E110" s="4" t="str">
        <f>IFERROR(__xludf.DUMMYFUNCTION("GOOGLETRANSLATE(B110,""en"",""vi"")"),"2023. Sellmatica. Đã đăng ký Bản quyền")</f>
        <v>2023. Sellmatica. Đã đăng ký Bản quyền</v>
      </c>
      <c r="F110" s="4" t="str">
        <f>IFERROR(__xludf.DUMMYFUNCTION("GOOGLETRANSLATE(B110,""en"",""th"")"),"2023. Sellmatica สงวนลิขสิทธิ์")</f>
        <v>2023. Sellmatica สงวนลิขสิทธิ์</v>
      </c>
      <c r="G110" s="4" t="str">
        <f>IFERROR(__xludf.DUMMYFUNCTION("GOOGLETRANSLATE(B110,""en"",""ms"")"),"2023. Sellmatica. Hak cipta terpelihara")</f>
        <v>2023. Sellmatica. Hak cipta terpelihara</v>
      </c>
      <c r="H110" s="4" t="str">
        <f>IFERROR(__xludf.DUMMYFUNCTION("GOOGLETRANSLATE(B110,""en"",""zh-CN"")"),"2023年。版权所有")</f>
        <v>2023年。版权所有</v>
      </c>
    </row>
    <row r="111">
      <c r="A111" s="7">
        <v>9.0</v>
      </c>
      <c r="B111" s="8" t="s">
        <v>111</v>
      </c>
      <c r="C111" s="4" t="str">
        <f>IFERROR(__xludf.DUMMYFUNCTION("GOOGLETRANSLATE(B111,""en"",""ru"")"),"Условия использования")</f>
        <v>Условия использования</v>
      </c>
      <c r="D111" s="4" t="str">
        <f>IFERROR(__xludf.DUMMYFUNCTION("GOOGLETRANSLATE(B111,""en"",""id"")"),"Ketentuan Layanan")</f>
        <v>Ketentuan Layanan</v>
      </c>
      <c r="E111" s="4" t="str">
        <f>IFERROR(__xludf.DUMMYFUNCTION("GOOGLETRANSLATE(B111,""en"",""vi"")"),"Điều khoản dịch vụ")</f>
        <v>Điều khoản dịch vụ</v>
      </c>
      <c r="F111" s="4" t="str">
        <f>IFERROR(__xludf.DUMMYFUNCTION("GOOGLETRANSLATE(B111,""en"",""th"")"),"เงื่อนไขการให้บริการ")</f>
        <v>เงื่อนไขการให้บริการ</v>
      </c>
      <c r="G111" s="4" t="str">
        <f>IFERROR(__xludf.DUMMYFUNCTION("GOOGLETRANSLATE(B111,""en"",""ms"")"),"Syarat Perkhidmatan")</f>
        <v>Syarat Perkhidmatan</v>
      </c>
      <c r="H111" s="4" t="str">
        <f>IFERROR(__xludf.DUMMYFUNCTION("GOOGLETRANSLATE(B111,""en"",""zh-CN"")"),"服务条款")</f>
        <v>服务条款</v>
      </c>
    </row>
    <row r="112">
      <c r="A112" s="7">
        <v>9.0</v>
      </c>
      <c r="B112" s="8" t="s">
        <v>112</v>
      </c>
      <c r="C112" s="4" t="str">
        <f>IFERROR(__xludf.DUMMYFUNCTION("GOOGLETRANSLATE(B112,""en"",""ru"")"),"политика конфиденциальности")</f>
        <v>политика конфиденциальности</v>
      </c>
      <c r="D112" s="4" t="str">
        <f>IFERROR(__xludf.DUMMYFUNCTION("GOOGLETRANSLATE(B112,""en"",""id"")"),"Kebijakan pribadi")</f>
        <v>Kebijakan pribadi</v>
      </c>
      <c r="E112" s="4" t="str">
        <f>IFERROR(__xludf.DUMMYFUNCTION("GOOGLETRANSLATE(B112,""en"",""vi"")"),"Chính sách bảo mật")</f>
        <v>Chính sách bảo mật</v>
      </c>
      <c r="F112" s="4" t="str">
        <f>IFERROR(__xludf.DUMMYFUNCTION("GOOGLETRANSLATE(B112,""en"",""th"")"),"นโยบายความเป็นส่วนตัว")</f>
        <v>นโยบายความเป็นส่วนตัว</v>
      </c>
      <c r="G112" s="4" t="str">
        <f>IFERROR(__xludf.DUMMYFUNCTION("GOOGLETRANSLATE(B112,""en"",""ms"")"),"Dasar Privasi")</f>
        <v>Dasar Privasi</v>
      </c>
      <c r="H112" s="4" t="str">
        <f>IFERROR(__xludf.DUMMYFUNCTION("GOOGLETRANSLATE(B112,""en"",""zh-CN"")"),"隐私政策")</f>
        <v>隐私政策</v>
      </c>
    </row>
    <row r="113">
      <c r="A113" s="6"/>
      <c r="B113" s="4"/>
      <c r="C113" s="4"/>
      <c r="D113" s="4"/>
      <c r="E113" s="4"/>
      <c r="F113" s="4"/>
      <c r="G113" s="4"/>
      <c r="H113" s="4"/>
    </row>
    <row r="114">
      <c r="A114" s="6"/>
      <c r="B114" s="4"/>
      <c r="C114" s="4"/>
      <c r="D114" s="4"/>
      <c r="E114" s="4"/>
      <c r="F114" s="4"/>
      <c r="G114" s="4"/>
      <c r="H114" s="4"/>
    </row>
    <row r="115">
      <c r="A115" s="6"/>
      <c r="B115" s="4"/>
      <c r="C115" s="4"/>
      <c r="D115" s="4"/>
      <c r="E115" s="4"/>
      <c r="F115" s="4"/>
      <c r="G115" s="4"/>
      <c r="H115" s="4"/>
    </row>
    <row r="116">
      <c r="A116" s="6"/>
      <c r="B116" s="4"/>
      <c r="C116" s="4"/>
      <c r="D116" s="4"/>
      <c r="E116" s="4"/>
      <c r="F116" s="4"/>
      <c r="G116" s="4"/>
      <c r="H116" s="4"/>
    </row>
    <row r="117">
      <c r="A117" s="6"/>
      <c r="B117" s="4"/>
      <c r="C117" s="4"/>
      <c r="D117" s="4"/>
      <c r="E117" s="4"/>
      <c r="F117" s="4"/>
      <c r="G117" s="4"/>
      <c r="H117" s="4"/>
    </row>
    <row r="118">
      <c r="A118" s="6"/>
      <c r="B118" s="4"/>
      <c r="C118" s="4"/>
      <c r="D118" s="4"/>
      <c r="E118" s="4"/>
      <c r="F118" s="4"/>
      <c r="G118" s="4"/>
      <c r="H118" s="4"/>
    </row>
    <row r="119">
      <c r="A119" s="6"/>
      <c r="B119" s="4"/>
      <c r="C119" s="4"/>
      <c r="D119" s="4"/>
      <c r="E119" s="4"/>
      <c r="F119" s="4"/>
      <c r="G119" s="4"/>
      <c r="H119" s="4"/>
    </row>
    <row r="120">
      <c r="A120" s="6"/>
      <c r="B120" s="4"/>
      <c r="C120" s="4"/>
      <c r="D120" s="4"/>
      <c r="E120" s="4"/>
      <c r="F120" s="4"/>
      <c r="G120" s="4"/>
      <c r="H120" s="4"/>
    </row>
    <row r="121">
      <c r="A121" s="6"/>
      <c r="B121" s="4"/>
      <c r="C121" s="4"/>
      <c r="D121" s="4"/>
      <c r="E121" s="4"/>
      <c r="F121" s="4"/>
      <c r="G121" s="4"/>
      <c r="H121" s="4"/>
    </row>
    <row r="122">
      <c r="A122" s="6"/>
      <c r="B122" s="4"/>
      <c r="C122" s="4"/>
      <c r="D122" s="4"/>
      <c r="E122" s="4"/>
      <c r="F122" s="4"/>
      <c r="G122" s="4"/>
      <c r="H122" s="4"/>
    </row>
    <row r="123">
      <c r="A123" s="6"/>
      <c r="B123" s="4"/>
      <c r="C123" s="4"/>
      <c r="D123" s="4"/>
      <c r="E123" s="4"/>
      <c r="F123" s="4"/>
      <c r="G123" s="4"/>
      <c r="H123" s="4"/>
    </row>
    <row r="124">
      <c r="A124" s="6"/>
      <c r="B124" s="4"/>
      <c r="C124" s="4"/>
      <c r="D124" s="4"/>
      <c r="E124" s="4"/>
      <c r="F124" s="4"/>
      <c r="G124" s="4"/>
      <c r="H124" s="4"/>
    </row>
    <row r="125">
      <c r="A125" s="6"/>
      <c r="B125" s="4"/>
      <c r="C125" s="4"/>
      <c r="D125" s="4"/>
      <c r="E125" s="4"/>
      <c r="F125" s="4"/>
      <c r="G125" s="4"/>
      <c r="H125" s="4"/>
    </row>
    <row r="126">
      <c r="A126" s="6"/>
      <c r="B126" s="4"/>
      <c r="C126" s="4"/>
      <c r="D126" s="4"/>
      <c r="E126" s="4"/>
      <c r="F126" s="4"/>
      <c r="G126" s="4"/>
      <c r="H126" s="4"/>
    </row>
    <row r="127">
      <c r="A127" s="6"/>
      <c r="B127" s="4"/>
      <c r="C127" s="4"/>
      <c r="D127" s="4"/>
      <c r="E127" s="4"/>
      <c r="F127" s="4"/>
      <c r="G127" s="4"/>
      <c r="H127" s="4"/>
    </row>
    <row r="128">
      <c r="A128" s="6"/>
      <c r="B128" s="4"/>
      <c r="C128" s="4"/>
      <c r="D128" s="4"/>
      <c r="E128" s="4"/>
      <c r="F128" s="4"/>
      <c r="G128" s="4"/>
      <c r="H128" s="4"/>
    </row>
    <row r="129">
      <c r="A129" s="6"/>
      <c r="B129" s="4"/>
      <c r="C129" s="4"/>
      <c r="D129" s="4"/>
      <c r="E129" s="4"/>
      <c r="F129" s="4"/>
      <c r="G129" s="4"/>
      <c r="H129" s="4"/>
    </row>
    <row r="130">
      <c r="A130" s="6"/>
      <c r="B130" s="4"/>
      <c r="C130" s="4"/>
      <c r="D130" s="4"/>
      <c r="E130" s="4"/>
      <c r="F130" s="4"/>
      <c r="G130" s="4"/>
      <c r="H130" s="4"/>
    </row>
    <row r="131">
      <c r="A131" s="6"/>
      <c r="B131" s="4"/>
      <c r="C131" s="4"/>
      <c r="D131" s="4"/>
      <c r="E131" s="4"/>
      <c r="F131" s="4"/>
      <c r="G131" s="4"/>
      <c r="H131" s="4"/>
    </row>
    <row r="132">
      <c r="A132" s="6"/>
      <c r="B132" s="4"/>
      <c r="C132" s="4"/>
      <c r="D132" s="4"/>
      <c r="E132" s="4"/>
      <c r="F132" s="4"/>
      <c r="G132" s="4"/>
      <c r="H132" s="4"/>
    </row>
    <row r="133">
      <c r="A133" s="6"/>
      <c r="B133" s="4"/>
      <c r="C133" s="4"/>
      <c r="D133" s="4"/>
      <c r="E133" s="4"/>
      <c r="F133" s="4"/>
      <c r="G133" s="4"/>
      <c r="H133" s="4"/>
    </row>
    <row r="134">
      <c r="A134" s="6"/>
      <c r="B134" s="4"/>
      <c r="C134" s="4"/>
      <c r="D134" s="4"/>
      <c r="E134" s="4"/>
      <c r="F134" s="4"/>
      <c r="G134" s="4"/>
      <c r="H134" s="4"/>
    </row>
    <row r="135">
      <c r="A135" s="6"/>
      <c r="B135" s="4"/>
      <c r="C135" s="4"/>
      <c r="D135" s="4"/>
      <c r="E135" s="4"/>
      <c r="F135" s="4"/>
      <c r="G135" s="4"/>
      <c r="H135" s="4"/>
    </row>
    <row r="136">
      <c r="A136" s="6"/>
      <c r="B136" s="4"/>
      <c r="C136" s="4"/>
      <c r="D136" s="4"/>
      <c r="E136" s="4"/>
      <c r="F136" s="4"/>
      <c r="G136" s="4"/>
      <c r="H136" s="4"/>
    </row>
    <row r="137">
      <c r="A137" s="6"/>
      <c r="B137" s="4"/>
      <c r="C137" s="4"/>
      <c r="D137" s="4"/>
      <c r="E137" s="4"/>
      <c r="F137" s="4"/>
      <c r="G137" s="4"/>
      <c r="H137" s="4"/>
    </row>
    <row r="138">
      <c r="A138" s="6"/>
      <c r="B138" s="4"/>
      <c r="C138" s="4"/>
      <c r="D138" s="4"/>
      <c r="E138" s="4"/>
      <c r="F138" s="4"/>
      <c r="G138" s="4"/>
      <c r="H138" s="4"/>
    </row>
    <row r="139">
      <c r="A139" s="6"/>
      <c r="B139" s="4"/>
      <c r="C139" s="4"/>
      <c r="D139" s="4"/>
      <c r="E139" s="4"/>
      <c r="F139" s="4"/>
      <c r="G139" s="4"/>
      <c r="H139" s="4"/>
    </row>
    <row r="140">
      <c r="A140" s="6"/>
      <c r="B140" s="4"/>
      <c r="C140" s="4"/>
      <c r="D140" s="4"/>
      <c r="E140" s="4"/>
      <c r="F140" s="4"/>
      <c r="G140" s="4"/>
      <c r="H140" s="4"/>
    </row>
    <row r="141">
      <c r="A141" s="6"/>
      <c r="B141" s="4"/>
      <c r="C141" s="4"/>
      <c r="D141" s="4"/>
      <c r="E141" s="4"/>
      <c r="F141" s="4"/>
      <c r="G141" s="4"/>
      <c r="H141" s="4"/>
    </row>
    <row r="142">
      <c r="A142" s="6"/>
      <c r="B142" s="4"/>
      <c r="C142" s="4"/>
      <c r="D142" s="4"/>
      <c r="E142" s="4"/>
      <c r="F142" s="4"/>
      <c r="G142" s="4"/>
      <c r="H142" s="4"/>
    </row>
    <row r="143">
      <c r="A143" s="6"/>
      <c r="B143" s="4"/>
      <c r="C143" s="4"/>
      <c r="D143" s="4"/>
      <c r="E143" s="4"/>
      <c r="F143" s="4"/>
      <c r="G143" s="4"/>
      <c r="H143" s="4"/>
    </row>
    <row r="144">
      <c r="A144" s="6"/>
      <c r="B144" s="4"/>
      <c r="C144" s="4"/>
      <c r="D144" s="4"/>
      <c r="E144" s="4"/>
      <c r="F144" s="4"/>
      <c r="G144" s="4"/>
      <c r="H144" s="4"/>
    </row>
    <row r="145">
      <c r="A145" s="6"/>
      <c r="B145" s="4"/>
      <c r="C145" s="4"/>
      <c r="D145" s="4"/>
      <c r="E145" s="4"/>
      <c r="F145" s="4"/>
      <c r="G145" s="4"/>
      <c r="H145" s="4"/>
    </row>
    <row r="146">
      <c r="A146" s="6"/>
      <c r="B146" s="4"/>
      <c r="C146" s="4"/>
      <c r="D146" s="4"/>
      <c r="E146" s="4"/>
      <c r="F146" s="4"/>
      <c r="G146" s="4"/>
      <c r="H146" s="4"/>
    </row>
    <row r="147">
      <c r="A147" s="6"/>
      <c r="B147" s="4"/>
      <c r="C147" s="4"/>
      <c r="D147" s="4"/>
      <c r="E147" s="4"/>
      <c r="F147" s="4"/>
      <c r="G147" s="4"/>
      <c r="H147" s="4"/>
    </row>
    <row r="148">
      <c r="A148" s="6"/>
      <c r="B148" s="4"/>
      <c r="C148" s="4"/>
      <c r="D148" s="4"/>
      <c r="E148" s="4"/>
      <c r="F148" s="4"/>
      <c r="G148" s="4"/>
      <c r="H148" s="4"/>
    </row>
    <row r="149">
      <c r="A149" s="6"/>
      <c r="B149" s="4"/>
      <c r="C149" s="4"/>
      <c r="D149" s="4"/>
      <c r="E149" s="4"/>
      <c r="F149" s="4"/>
      <c r="G149" s="4"/>
      <c r="H149" s="4"/>
    </row>
    <row r="150">
      <c r="A150" s="6"/>
      <c r="B150" s="4"/>
      <c r="C150" s="4"/>
      <c r="D150" s="4"/>
      <c r="E150" s="4"/>
      <c r="F150" s="4"/>
      <c r="G150" s="4"/>
      <c r="H150" s="4"/>
    </row>
    <row r="151">
      <c r="A151" s="6"/>
      <c r="B151" s="4"/>
      <c r="C151" s="4"/>
      <c r="D151" s="4"/>
      <c r="E151" s="4"/>
      <c r="F151" s="4"/>
      <c r="G151" s="4"/>
      <c r="H151" s="4"/>
    </row>
    <row r="152">
      <c r="A152" s="6"/>
      <c r="B152" s="4"/>
      <c r="C152" s="4"/>
      <c r="D152" s="4"/>
      <c r="E152" s="4"/>
      <c r="F152" s="4"/>
      <c r="G152" s="4"/>
      <c r="H152" s="4"/>
    </row>
    <row r="153">
      <c r="A153" s="6"/>
      <c r="B153" s="4"/>
      <c r="C153" s="4"/>
      <c r="D153" s="4"/>
      <c r="E153" s="4"/>
      <c r="F153" s="4"/>
      <c r="G153" s="4"/>
      <c r="H153" s="4"/>
    </row>
    <row r="154">
      <c r="A154" s="6"/>
      <c r="B154" s="4"/>
      <c r="C154" s="4"/>
      <c r="D154" s="4"/>
      <c r="E154" s="4"/>
      <c r="F154" s="4"/>
      <c r="G154" s="4"/>
      <c r="H154" s="4"/>
    </row>
    <row r="155">
      <c r="A155" s="6"/>
      <c r="B155" s="4"/>
      <c r="C155" s="4"/>
      <c r="D155" s="4"/>
      <c r="E155" s="4"/>
      <c r="F155" s="4"/>
      <c r="G155" s="4"/>
      <c r="H155" s="4"/>
    </row>
    <row r="156">
      <c r="A156" s="6"/>
      <c r="B156" s="4"/>
      <c r="C156" s="4"/>
      <c r="D156" s="4"/>
      <c r="E156" s="4"/>
      <c r="F156" s="4"/>
      <c r="G156" s="4"/>
      <c r="H156" s="4"/>
    </row>
    <row r="157">
      <c r="A157" s="6"/>
      <c r="B157" s="4"/>
      <c r="C157" s="4"/>
      <c r="D157" s="4"/>
      <c r="E157" s="4"/>
      <c r="F157" s="4"/>
      <c r="G157" s="4"/>
      <c r="H157" s="4"/>
    </row>
    <row r="158">
      <c r="A158" s="6"/>
      <c r="B158" s="4"/>
      <c r="C158" s="4"/>
      <c r="D158" s="4"/>
      <c r="E158" s="4"/>
      <c r="F158" s="4"/>
      <c r="G158" s="4"/>
      <c r="H158" s="4"/>
    </row>
    <row r="159">
      <c r="A159" s="6"/>
      <c r="B159" s="4"/>
      <c r="C159" s="4"/>
      <c r="D159" s="4"/>
      <c r="E159" s="4"/>
      <c r="F159" s="4"/>
      <c r="G159" s="4"/>
      <c r="H159" s="4"/>
    </row>
    <row r="160">
      <c r="A160" s="6"/>
      <c r="B160" s="4"/>
      <c r="C160" s="4"/>
      <c r="D160" s="4"/>
      <c r="E160" s="4"/>
      <c r="F160" s="4"/>
      <c r="G160" s="4"/>
      <c r="H160" s="4"/>
    </row>
    <row r="161">
      <c r="A161" s="6"/>
      <c r="B161" s="4"/>
      <c r="C161" s="4"/>
      <c r="D161" s="4"/>
      <c r="E161" s="4"/>
      <c r="F161" s="4"/>
      <c r="G161" s="4"/>
      <c r="H161" s="4"/>
    </row>
    <row r="162">
      <c r="A162" s="6"/>
      <c r="B162" s="4"/>
      <c r="C162" s="4"/>
      <c r="D162" s="4"/>
      <c r="E162" s="4"/>
      <c r="F162" s="4"/>
      <c r="G162" s="4"/>
      <c r="H162" s="4"/>
    </row>
    <row r="163">
      <c r="A163" s="6"/>
      <c r="B163" s="4"/>
      <c r="C163" s="4"/>
      <c r="D163" s="4"/>
      <c r="E163" s="4"/>
      <c r="F163" s="4"/>
      <c r="G163" s="4"/>
      <c r="H163" s="4"/>
    </row>
    <row r="164">
      <c r="A164" s="6"/>
      <c r="B164" s="4"/>
      <c r="C164" s="4"/>
      <c r="D164" s="4"/>
      <c r="E164" s="4"/>
      <c r="F164" s="4"/>
      <c r="G164" s="4"/>
      <c r="H164" s="4"/>
    </row>
    <row r="165">
      <c r="A165" s="6"/>
      <c r="B165" s="4"/>
      <c r="C165" s="4"/>
      <c r="D165" s="4"/>
      <c r="E165" s="4"/>
      <c r="F165" s="4"/>
      <c r="G165" s="4"/>
      <c r="H165" s="4"/>
    </row>
    <row r="166">
      <c r="A166" s="6"/>
      <c r="B166" s="4"/>
      <c r="C166" s="4"/>
      <c r="D166" s="4"/>
      <c r="E166" s="4"/>
      <c r="F166" s="4"/>
      <c r="G166" s="4"/>
      <c r="H166" s="4"/>
    </row>
    <row r="167">
      <c r="A167" s="6"/>
      <c r="B167" s="4"/>
      <c r="C167" s="4"/>
      <c r="D167" s="4"/>
      <c r="E167" s="4"/>
      <c r="F167" s="4"/>
      <c r="G167" s="4"/>
      <c r="H167" s="4"/>
    </row>
    <row r="168">
      <c r="A168" s="6"/>
      <c r="B168" s="4"/>
      <c r="C168" s="4"/>
      <c r="D168" s="4"/>
      <c r="E168" s="4"/>
      <c r="F168" s="4"/>
      <c r="G168" s="4"/>
      <c r="H168" s="4"/>
    </row>
    <row r="169">
      <c r="A169" s="6"/>
      <c r="B169" s="4"/>
      <c r="C169" s="4"/>
      <c r="D169" s="4"/>
      <c r="E169" s="4"/>
      <c r="F169" s="4"/>
      <c r="G169" s="4"/>
      <c r="H169" s="4"/>
    </row>
    <row r="170">
      <c r="A170" s="6"/>
      <c r="B170" s="4"/>
      <c r="C170" s="4"/>
      <c r="D170" s="4"/>
      <c r="E170" s="4"/>
      <c r="F170" s="4"/>
      <c r="G170" s="4"/>
      <c r="H170" s="4"/>
    </row>
    <row r="171">
      <c r="A171" s="6"/>
      <c r="B171" s="4"/>
      <c r="C171" s="4"/>
      <c r="D171" s="4"/>
      <c r="E171" s="4"/>
      <c r="F171" s="4"/>
      <c r="G171" s="4"/>
      <c r="H171" s="4"/>
    </row>
    <row r="172">
      <c r="A172" s="6"/>
      <c r="B172" s="4"/>
      <c r="C172" s="4"/>
      <c r="D172" s="4"/>
      <c r="E172" s="4"/>
      <c r="F172" s="4"/>
      <c r="G172" s="4"/>
      <c r="H172" s="4"/>
    </row>
    <row r="173">
      <c r="A173" s="6"/>
      <c r="B173" s="4"/>
      <c r="C173" s="4"/>
      <c r="D173" s="4"/>
      <c r="E173" s="4"/>
      <c r="F173" s="4"/>
      <c r="G173" s="4"/>
      <c r="H173" s="4"/>
    </row>
    <row r="174">
      <c r="A174" s="6"/>
      <c r="B174" s="4"/>
      <c r="C174" s="4"/>
      <c r="D174" s="4"/>
      <c r="E174" s="4"/>
      <c r="F174" s="4"/>
      <c r="G174" s="4"/>
      <c r="H174" s="4"/>
    </row>
    <row r="175">
      <c r="A175" s="6"/>
      <c r="B175" s="4"/>
      <c r="C175" s="4"/>
      <c r="D175" s="4"/>
      <c r="E175" s="4"/>
      <c r="F175" s="4"/>
      <c r="G175" s="4"/>
      <c r="H175" s="4"/>
    </row>
    <row r="176">
      <c r="A176" s="6"/>
      <c r="B176" s="4"/>
      <c r="C176" s="4"/>
      <c r="D176" s="4"/>
      <c r="E176" s="4"/>
      <c r="F176" s="4"/>
      <c r="G176" s="4"/>
      <c r="H176" s="4"/>
    </row>
    <row r="177">
      <c r="A177" s="6"/>
      <c r="B177" s="4"/>
      <c r="C177" s="4"/>
      <c r="D177" s="4"/>
      <c r="E177" s="4"/>
      <c r="F177" s="4"/>
      <c r="G177" s="4"/>
      <c r="H177" s="4"/>
    </row>
    <row r="178">
      <c r="A178" s="6"/>
      <c r="B178" s="4"/>
      <c r="C178" s="4"/>
      <c r="D178" s="4"/>
      <c r="E178" s="4"/>
      <c r="F178" s="4"/>
      <c r="G178" s="4"/>
      <c r="H178" s="4"/>
    </row>
    <row r="179">
      <c r="A179" s="6"/>
      <c r="B179" s="4"/>
      <c r="C179" s="4"/>
      <c r="D179" s="4"/>
      <c r="E179" s="4"/>
      <c r="F179" s="4"/>
      <c r="G179" s="4"/>
      <c r="H179" s="4"/>
    </row>
    <row r="180">
      <c r="A180" s="6"/>
      <c r="B180" s="4"/>
      <c r="C180" s="4"/>
      <c r="D180" s="4"/>
      <c r="E180" s="4"/>
      <c r="F180" s="4"/>
      <c r="G180" s="4"/>
      <c r="H180" s="4"/>
    </row>
    <row r="181">
      <c r="A181" s="6"/>
      <c r="B181" s="4"/>
      <c r="C181" s="4"/>
      <c r="D181" s="4"/>
      <c r="E181" s="4"/>
      <c r="F181" s="4"/>
      <c r="G181" s="4"/>
      <c r="H181" s="4"/>
    </row>
    <row r="182">
      <c r="A182" s="6"/>
      <c r="B182" s="4"/>
      <c r="C182" s="4"/>
      <c r="D182" s="4"/>
      <c r="E182" s="4"/>
      <c r="F182" s="4"/>
      <c r="G182" s="4"/>
      <c r="H182" s="4"/>
    </row>
    <row r="183">
      <c r="A183" s="6"/>
      <c r="B183" s="4"/>
      <c r="C183" s="4"/>
      <c r="D183" s="4"/>
      <c r="E183" s="4"/>
      <c r="F183" s="4"/>
      <c r="G183" s="4"/>
      <c r="H183" s="4"/>
    </row>
    <row r="184">
      <c r="A184" s="6"/>
      <c r="B184" s="4"/>
      <c r="C184" s="4"/>
      <c r="D184" s="4"/>
      <c r="E184" s="4"/>
      <c r="F184" s="4"/>
      <c r="G184" s="4"/>
      <c r="H184" s="4"/>
    </row>
    <row r="185">
      <c r="A185" s="6"/>
      <c r="B185" s="4"/>
      <c r="C185" s="4"/>
      <c r="D185" s="4"/>
      <c r="E185" s="4"/>
      <c r="F185" s="4"/>
      <c r="G185" s="4"/>
      <c r="H185" s="4"/>
    </row>
    <row r="186">
      <c r="A186" s="6"/>
      <c r="B186" s="4"/>
      <c r="C186" s="4"/>
      <c r="D186" s="4"/>
      <c r="E186" s="4"/>
      <c r="F186" s="4"/>
      <c r="G186" s="4"/>
      <c r="H186" s="4"/>
    </row>
    <row r="187">
      <c r="A187" s="6"/>
      <c r="B187" s="4"/>
      <c r="C187" s="4"/>
      <c r="D187" s="4"/>
      <c r="E187" s="4"/>
      <c r="F187" s="4"/>
      <c r="G187" s="4"/>
      <c r="H187" s="4"/>
    </row>
    <row r="188">
      <c r="A188" s="6"/>
      <c r="B188" s="4"/>
      <c r="C188" s="4"/>
      <c r="D188" s="4"/>
      <c r="E188" s="4"/>
      <c r="F188" s="4"/>
      <c r="G188" s="4"/>
      <c r="H188" s="4"/>
    </row>
    <row r="189">
      <c r="A189" s="6"/>
      <c r="B189" s="4"/>
      <c r="C189" s="4"/>
      <c r="D189" s="4"/>
      <c r="E189" s="4"/>
      <c r="F189" s="4"/>
      <c r="G189" s="4"/>
      <c r="H189" s="4"/>
    </row>
    <row r="190">
      <c r="A190" s="6"/>
      <c r="B190" s="4"/>
      <c r="C190" s="4"/>
      <c r="D190" s="4"/>
      <c r="E190" s="4"/>
      <c r="F190" s="4"/>
      <c r="G190" s="4"/>
      <c r="H190" s="4"/>
    </row>
    <row r="191">
      <c r="A191" s="6"/>
      <c r="B191" s="4"/>
      <c r="C191" s="4"/>
      <c r="D191" s="4"/>
      <c r="E191" s="4"/>
      <c r="F191" s="4"/>
      <c r="G191" s="4"/>
      <c r="H191" s="4"/>
    </row>
    <row r="192">
      <c r="A192" s="6"/>
      <c r="B192" s="4"/>
      <c r="C192" s="4"/>
      <c r="D192" s="4"/>
      <c r="E192" s="4"/>
      <c r="F192" s="4"/>
      <c r="G192" s="4"/>
      <c r="H192" s="4"/>
    </row>
    <row r="193">
      <c r="A193" s="6"/>
      <c r="B193" s="4"/>
      <c r="C193" s="4"/>
      <c r="D193" s="4"/>
      <c r="E193" s="4"/>
      <c r="F193" s="4"/>
      <c r="G193" s="4"/>
      <c r="H193" s="4"/>
    </row>
    <row r="194">
      <c r="A194" s="6"/>
      <c r="B194" s="4"/>
      <c r="C194" s="4"/>
      <c r="D194" s="4"/>
      <c r="E194" s="4"/>
      <c r="F194" s="4"/>
      <c r="G194" s="4"/>
      <c r="H194" s="4"/>
    </row>
    <row r="195">
      <c r="A195" s="6"/>
      <c r="B195" s="4"/>
      <c r="C195" s="4"/>
      <c r="D195" s="4"/>
      <c r="E195" s="4"/>
      <c r="F195" s="4"/>
      <c r="G195" s="4"/>
      <c r="H195" s="4"/>
    </row>
    <row r="196">
      <c r="A196" s="6"/>
      <c r="B196" s="4"/>
      <c r="C196" s="4"/>
      <c r="D196" s="4"/>
      <c r="E196" s="4"/>
      <c r="F196" s="4"/>
      <c r="G196" s="4"/>
      <c r="H196" s="4"/>
    </row>
    <row r="197">
      <c r="A197" s="6"/>
      <c r="B197" s="4"/>
      <c r="C197" s="4"/>
      <c r="D197" s="4"/>
      <c r="E197" s="4"/>
      <c r="F197" s="4"/>
      <c r="G197" s="4"/>
      <c r="H197" s="4"/>
    </row>
    <row r="198">
      <c r="A198" s="6"/>
      <c r="B198" s="4"/>
      <c r="C198" s="4"/>
      <c r="D198" s="4"/>
      <c r="E198" s="4"/>
      <c r="F198" s="4"/>
      <c r="G198" s="4"/>
      <c r="H198" s="4"/>
    </row>
    <row r="199">
      <c r="A199" s="6"/>
      <c r="B199" s="4"/>
      <c r="C199" s="4"/>
      <c r="D199" s="4"/>
      <c r="E199" s="4"/>
      <c r="F199" s="4"/>
      <c r="G199" s="4"/>
      <c r="H199" s="4"/>
    </row>
    <row r="200">
      <c r="A200" s="6"/>
      <c r="B200" s="4"/>
      <c r="C200" s="4"/>
      <c r="D200" s="4"/>
      <c r="E200" s="4"/>
      <c r="F200" s="4"/>
      <c r="G200" s="4"/>
      <c r="H200" s="4"/>
    </row>
    <row r="201">
      <c r="A201" s="6"/>
      <c r="B201" s="4"/>
      <c r="C201" s="4"/>
      <c r="D201" s="4"/>
      <c r="E201" s="4"/>
      <c r="F201" s="4"/>
      <c r="G201" s="4"/>
      <c r="H201" s="4"/>
    </row>
    <row r="202">
      <c r="A202" s="6"/>
      <c r="B202" s="4"/>
      <c r="C202" s="4"/>
      <c r="D202" s="4"/>
      <c r="E202" s="4"/>
      <c r="F202" s="4"/>
      <c r="G202" s="4"/>
      <c r="H202" s="4"/>
    </row>
    <row r="203">
      <c r="A203" s="6"/>
      <c r="B203" s="4"/>
      <c r="C203" s="4"/>
      <c r="D203" s="4"/>
      <c r="E203" s="4"/>
      <c r="F203" s="4"/>
      <c r="G203" s="4"/>
      <c r="H203" s="4"/>
    </row>
    <row r="204">
      <c r="A204" s="6"/>
      <c r="B204" s="4"/>
      <c r="C204" s="4"/>
      <c r="D204" s="4"/>
      <c r="E204" s="4"/>
      <c r="F204" s="4"/>
      <c r="G204" s="4"/>
      <c r="H204" s="4"/>
    </row>
    <row r="205">
      <c r="A205" s="6"/>
      <c r="B205" s="4"/>
      <c r="C205" s="4"/>
      <c r="D205" s="4"/>
      <c r="E205" s="4"/>
      <c r="F205" s="4"/>
      <c r="G205" s="4"/>
      <c r="H205" s="4"/>
    </row>
    <row r="206">
      <c r="A206" s="6"/>
      <c r="B206" s="4"/>
      <c r="C206" s="4"/>
      <c r="D206" s="4"/>
      <c r="E206" s="4"/>
      <c r="F206" s="4"/>
      <c r="G206" s="4"/>
      <c r="H206" s="4"/>
    </row>
    <row r="207">
      <c r="A207" s="6"/>
      <c r="B207" s="4"/>
      <c r="C207" s="4"/>
      <c r="D207" s="4"/>
      <c r="E207" s="4"/>
      <c r="F207" s="4"/>
      <c r="G207" s="4"/>
      <c r="H207" s="4"/>
    </row>
    <row r="208">
      <c r="A208" s="6"/>
      <c r="B208" s="4"/>
      <c r="C208" s="4"/>
      <c r="D208" s="4"/>
      <c r="E208" s="4"/>
      <c r="F208" s="4"/>
      <c r="G208" s="4"/>
      <c r="H208" s="4"/>
    </row>
    <row r="209">
      <c r="A209" s="6"/>
      <c r="B209" s="4"/>
      <c r="C209" s="4"/>
      <c r="D209" s="4"/>
      <c r="E209" s="4"/>
      <c r="F209" s="4"/>
      <c r="G209" s="4"/>
      <c r="H209" s="4"/>
    </row>
    <row r="210">
      <c r="A210" s="6"/>
      <c r="B210" s="4"/>
      <c r="C210" s="4"/>
      <c r="D210" s="4"/>
      <c r="E210" s="4"/>
      <c r="F210" s="4"/>
      <c r="G210" s="4"/>
      <c r="H210" s="4"/>
    </row>
    <row r="211">
      <c r="A211" s="6"/>
      <c r="B211" s="4"/>
      <c r="C211" s="4"/>
      <c r="D211" s="4"/>
      <c r="E211" s="4"/>
      <c r="F211" s="4"/>
      <c r="G211" s="4"/>
      <c r="H211" s="4"/>
    </row>
    <row r="212">
      <c r="A212" s="6"/>
      <c r="B212" s="4"/>
      <c r="C212" s="4"/>
      <c r="D212" s="4"/>
      <c r="E212" s="4"/>
      <c r="F212" s="4"/>
      <c r="G212" s="4"/>
      <c r="H212" s="4"/>
    </row>
    <row r="213">
      <c r="A213" s="6"/>
      <c r="B213" s="4"/>
      <c r="C213" s="4"/>
      <c r="D213" s="4"/>
      <c r="E213" s="4"/>
      <c r="F213" s="4"/>
      <c r="G213" s="4"/>
      <c r="H213" s="4"/>
    </row>
    <row r="214">
      <c r="A214" s="6"/>
      <c r="B214" s="4"/>
      <c r="C214" s="4"/>
      <c r="D214" s="4"/>
      <c r="E214" s="4"/>
      <c r="F214" s="4"/>
      <c r="G214" s="4"/>
      <c r="H214" s="4"/>
    </row>
    <row r="215">
      <c r="A215" s="6"/>
      <c r="B215" s="4"/>
      <c r="C215" s="4"/>
      <c r="D215" s="4"/>
      <c r="E215" s="4"/>
      <c r="F215" s="4"/>
      <c r="G215" s="4"/>
      <c r="H215" s="4"/>
    </row>
    <row r="216">
      <c r="A216" s="6"/>
      <c r="B216" s="4"/>
      <c r="C216" s="4"/>
      <c r="D216" s="4"/>
      <c r="E216" s="4"/>
      <c r="F216" s="4"/>
      <c r="G216" s="4"/>
      <c r="H216" s="4"/>
    </row>
    <row r="217">
      <c r="A217" s="6"/>
      <c r="B217" s="4"/>
      <c r="C217" s="4"/>
      <c r="D217" s="4"/>
      <c r="E217" s="4"/>
      <c r="F217" s="4"/>
      <c r="G217" s="4"/>
      <c r="H217" s="4"/>
    </row>
    <row r="218">
      <c r="A218" s="6"/>
      <c r="B218" s="4"/>
      <c r="C218" s="4"/>
      <c r="D218" s="4"/>
      <c r="E218" s="4"/>
      <c r="F218" s="4"/>
      <c r="G218" s="4"/>
      <c r="H218" s="4"/>
    </row>
    <row r="219">
      <c r="A219" s="6"/>
      <c r="B219" s="4"/>
      <c r="C219" s="4"/>
      <c r="D219" s="4"/>
      <c r="E219" s="4"/>
      <c r="F219" s="4"/>
      <c r="G219" s="4"/>
      <c r="H219" s="4"/>
    </row>
    <row r="220">
      <c r="A220" s="6"/>
      <c r="B220" s="4"/>
      <c r="C220" s="4"/>
      <c r="D220" s="4"/>
      <c r="E220" s="4"/>
      <c r="F220" s="4"/>
      <c r="G220" s="4"/>
      <c r="H220" s="4"/>
    </row>
    <row r="221">
      <c r="A221" s="6"/>
      <c r="B221" s="4"/>
      <c r="C221" s="4"/>
      <c r="D221" s="4"/>
      <c r="E221" s="4"/>
      <c r="F221" s="4"/>
      <c r="G221" s="4"/>
      <c r="H221" s="4"/>
    </row>
    <row r="222">
      <c r="A222" s="6"/>
      <c r="B222" s="4"/>
      <c r="C222" s="4"/>
      <c r="D222" s="4"/>
      <c r="E222" s="4"/>
      <c r="F222" s="4"/>
      <c r="G222" s="4"/>
      <c r="H222" s="4"/>
    </row>
    <row r="223">
      <c r="A223" s="6"/>
      <c r="B223" s="4"/>
      <c r="C223" s="4"/>
      <c r="D223" s="4"/>
      <c r="E223" s="4"/>
      <c r="F223" s="4"/>
      <c r="G223" s="4"/>
      <c r="H223" s="4"/>
    </row>
    <row r="224">
      <c r="A224" s="6"/>
      <c r="B224" s="4"/>
      <c r="C224" s="4"/>
      <c r="D224" s="4"/>
      <c r="E224" s="4"/>
      <c r="F224" s="4"/>
      <c r="G224" s="4"/>
      <c r="H224" s="4"/>
    </row>
    <row r="225">
      <c r="A225" s="6"/>
      <c r="B225" s="4"/>
      <c r="C225" s="4"/>
      <c r="D225" s="4"/>
      <c r="E225" s="4"/>
      <c r="F225" s="4"/>
      <c r="G225" s="4"/>
      <c r="H225" s="4"/>
    </row>
    <row r="226">
      <c r="A226" s="6"/>
      <c r="B226" s="4"/>
      <c r="C226" s="4"/>
      <c r="D226" s="4"/>
      <c r="E226" s="4"/>
      <c r="F226" s="4"/>
      <c r="G226" s="4"/>
      <c r="H226" s="4"/>
    </row>
    <row r="227">
      <c r="A227" s="6"/>
      <c r="B227" s="4"/>
      <c r="C227" s="4"/>
      <c r="D227" s="4"/>
      <c r="E227" s="4"/>
      <c r="F227" s="4"/>
      <c r="G227" s="4"/>
      <c r="H227" s="4"/>
    </row>
    <row r="228">
      <c r="A228" s="6"/>
      <c r="B228" s="4"/>
      <c r="C228" s="4"/>
      <c r="D228" s="4"/>
      <c r="E228" s="4"/>
      <c r="F228" s="4"/>
      <c r="G228" s="4"/>
      <c r="H228" s="4"/>
    </row>
    <row r="229">
      <c r="A229" s="6"/>
      <c r="B229" s="4"/>
      <c r="C229" s="4"/>
      <c r="D229" s="4"/>
      <c r="E229" s="4"/>
      <c r="F229" s="4"/>
      <c r="G229" s="4"/>
      <c r="H229" s="4"/>
    </row>
    <row r="230">
      <c r="A230" s="6"/>
      <c r="B230" s="4"/>
      <c r="C230" s="4"/>
      <c r="D230" s="4"/>
      <c r="E230" s="4"/>
      <c r="F230" s="4"/>
      <c r="G230" s="4"/>
      <c r="H230" s="4"/>
    </row>
    <row r="231">
      <c r="A231" s="6"/>
      <c r="B231" s="4"/>
      <c r="C231" s="4"/>
      <c r="D231" s="4"/>
      <c r="E231" s="4"/>
      <c r="F231" s="4"/>
      <c r="G231" s="4"/>
      <c r="H231" s="4"/>
    </row>
    <row r="232">
      <c r="A232" s="6"/>
      <c r="B232" s="4"/>
      <c r="C232" s="4"/>
      <c r="D232" s="4"/>
      <c r="E232" s="4"/>
      <c r="F232" s="4"/>
      <c r="G232" s="4"/>
      <c r="H232" s="4"/>
    </row>
    <row r="233">
      <c r="A233" s="6"/>
      <c r="B233" s="4"/>
      <c r="C233" s="4"/>
      <c r="D233" s="4"/>
      <c r="E233" s="4"/>
      <c r="F233" s="4"/>
      <c r="G233" s="4"/>
      <c r="H233" s="4"/>
    </row>
    <row r="234">
      <c r="A234" s="6"/>
      <c r="B234" s="4"/>
      <c r="C234" s="4"/>
      <c r="D234" s="4"/>
      <c r="E234" s="4"/>
      <c r="F234" s="4"/>
      <c r="G234" s="4"/>
      <c r="H234" s="4"/>
    </row>
    <row r="235">
      <c r="A235" s="6"/>
      <c r="B235" s="4"/>
      <c r="C235" s="4"/>
      <c r="D235" s="4"/>
      <c r="E235" s="4"/>
      <c r="F235" s="4"/>
      <c r="G235" s="4"/>
      <c r="H235" s="4"/>
    </row>
    <row r="236">
      <c r="A236" s="6"/>
      <c r="B236" s="4"/>
      <c r="C236" s="4"/>
      <c r="D236" s="4"/>
      <c r="E236" s="4"/>
      <c r="F236" s="4"/>
      <c r="G236" s="4"/>
      <c r="H236" s="4"/>
    </row>
    <row r="237">
      <c r="A237" s="6"/>
      <c r="B237" s="4"/>
      <c r="C237" s="4"/>
      <c r="D237" s="4"/>
      <c r="E237" s="4"/>
      <c r="F237" s="4"/>
      <c r="G237" s="4"/>
      <c r="H237" s="4"/>
    </row>
    <row r="238">
      <c r="A238" s="6"/>
      <c r="B238" s="4"/>
      <c r="C238" s="4"/>
      <c r="D238" s="4"/>
      <c r="E238" s="4"/>
      <c r="F238" s="4"/>
      <c r="G238" s="4"/>
      <c r="H238" s="4"/>
    </row>
    <row r="239">
      <c r="A239" s="6"/>
      <c r="B239" s="4"/>
      <c r="C239" s="4"/>
      <c r="D239" s="4"/>
      <c r="E239" s="4"/>
      <c r="F239" s="4"/>
      <c r="G239" s="4"/>
      <c r="H239" s="4"/>
    </row>
    <row r="240">
      <c r="A240" s="6"/>
      <c r="B240" s="4"/>
      <c r="C240" s="4"/>
      <c r="D240" s="4"/>
      <c r="E240" s="4"/>
      <c r="F240" s="4"/>
      <c r="G240" s="4"/>
      <c r="H240" s="4"/>
    </row>
    <row r="241">
      <c r="A241" s="6"/>
      <c r="B241" s="4"/>
      <c r="C241" s="4"/>
      <c r="D241" s="4"/>
      <c r="E241" s="4"/>
      <c r="F241" s="4"/>
      <c r="G241" s="4"/>
      <c r="H241" s="4"/>
    </row>
    <row r="242">
      <c r="A242" s="6"/>
      <c r="B242" s="4"/>
      <c r="C242" s="4"/>
      <c r="D242" s="4"/>
      <c r="E242" s="4"/>
      <c r="F242" s="4"/>
      <c r="G242" s="4"/>
      <c r="H242" s="4"/>
    </row>
    <row r="243">
      <c r="A243" s="6"/>
      <c r="B243" s="4"/>
      <c r="C243" s="4"/>
      <c r="D243" s="4"/>
      <c r="E243" s="4"/>
      <c r="F243" s="4"/>
      <c r="G243" s="4"/>
      <c r="H243" s="4"/>
    </row>
    <row r="244">
      <c r="A244" s="6"/>
      <c r="B244" s="4"/>
      <c r="C244" s="4"/>
      <c r="D244" s="4"/>
      <c r="E244" s="4"/>
      <c r="F244" s="4"/>
      <c r="G244" s="4"/>
      <c r="H244" s="4"/>
    </row>
    <row r="245">
      <c r="A245" s="6"/>
      <c r="B245" s="4"/>
      <c r="C245" s="4"/>
      <c r="D245" s="4"/>
      <c r="E245" s="4"/>
      <c r="F245" s="4"/>
      <c r="G245" s="4"/>
      <c r="H245" s="4"/>
    </row>
    <row r="246">
      <c r="A246" s="6"/>
      <c r="B246" s="4"/>
      <c r="C246" s="4"/>
      <c r="D246" s="4"/>
      <c r="E246" s="4"/>
      <c r="F246" s="4"/>
      <c r="G246" s="4"/>
      <c r="H246" s="4"/>
    </row>
    <row r="247">
      <c r="A247" s="6"/>
      <c r="B247" s="4"/>
      <c r="C247" s="4"/>
      <c r="D247" s="4"/>
      <c r="E247" s="4"/>
      <c r="F247" s="4"/>
      <c r="G247" s="4"/>
      <c r="H247" s="4"/>
    </row>
    <row r="248">
      <c r="A248" s="6"/>
      <c r="B248" s="4"/>
      <c r="C248" s="4"/>
      <c r="D248" s="4"/>
      <c r="E248" s="4"/>
      <c r="F248" s="4"/>
      <c r="G248" s="4"/>
      <c r="H248" s="4"/>
    </row>
    <row r="249">
      <c r="A249" s="6"/>
      <c r="B249" s="4"/>
      <c r="C249" s="4"/>
      <c r="D249" s="4"/>
      <c r="E249" s="4"/>
      <c r="F249" s="4"/>
      <c r="G249" s="4"/>
      <c r="H249" s="4"/>
    </row>
    <row r="250">
      <c r="A250" s="6"/>
      <c r="B250" s="4"/>
      <c r="C250" s="4"/>
      <c r="D250" s="4"/>
      <c r="E250" s="4"/>
      <c r="F250" s="4"/>
      <c r="G250" s="4"/>
      <c r="H250" s="4"/>
    </row>
    <row r="251">
      <c r="A251" s="6"/>
      <c r="B251" s="4"/>
      <c r="C251" s="4"/>
      <c r="D251" s="4"/>
      <c r="E251" s="4"/>
      <c r="F251" s="4"/>
      <c r="G251" s="4"/>
      <c r="H251" s="4"/>
    </row>
    <row r="252">
      <c r="A252" s="6"/>
      <c r="B252" s="4"/>
      <c r="C252" s="4"/>
      <c r="D252" s="4"/>
      <c r="E252" s="4"/>
      <c r="F252" s="4"/>
      <c r="G252" s="4"/>
      <c r="H252" s="4"/>
    </row>
    <row r="253">
      <c r="A253" s="6"/>
      <c r="B253" s="4"/>
      <c r="C253" s="4"/>
      <c r="D253" s="4"/>
      <c r="E253" s="4"/>
      <c r="F253" s="4"/>
      <c r="G253" s="4"/>
      <c r="H253" s="4"/>
    </row>
    <row r="254">
      <c r="A254" s="6"/>
      <c r="B254" s="4"/>
      <c r="C254" s="4"/>
      <c r="D254" s="4"/>
      <c r="E254" s="4"/>
      <c r="F254" s="4"/>
      <c r="G254" s="4"/>
      <c r="H254" s="4"/>
    </row>
    <row r="255">
      <c r="A255" s="6"/>
      <c r="B255" s="4"/>
      <c r="C255" s="4"/>
      <c r="D255" s="4"/>
      <c r="E255" s="4"/>
      <c r="F255" s="4"/>
      <c r="G255" s="4"/>
      <c r="H255" s="4"/>
    </row>
    <row r="256">
      <c r="A256" s="6"/>
      <c r="B256" s="4"/>
      <c r="C256" s="4"/>
      <c r="D256" s="4"/>
      <c r="E256" s="4"/>
      <c r="F256" s="4"/>
      <c r="G256" s="4"/>
      <c r="H256" s="4"/>
    </row>
    <row r="257">
      <c r="A257" s="6"/>
      <c r="B257" s="4"/>
      <c r="C257" s="4"/>
      <c r="D257" s="4"/>
      <c r="E257" s="4"/>
      <c r="F257" s="4"/>
      <c r="G257" s="4"/>
      <c r="H257" s="4"/>
    </row>
    <row r="258">
      <c r="A258" s="6"/>
      <c r="B258" s="4"/>
      <c r="C258" s="4"/>
      <c r="D258" s="4"/>
      <c r="E258" s="4"/>
      <c r="F258" s="4"/>
      <c r="G258" s="4"/>
      <c r="H258" s="4"/>
    </row>
    <row r="259">
      <c r="A259" s="6"/>
      <c r="B259" s="4"/>
      <c r="C259" s="4"/>
      <c r="D259" s="4"/>
      <c r="E259" s="4"/>
      <c r="F259" s="4"/>
      <c r="G259" s="4"/>
      <c r="H259" s="4"/>
    </row>
    <row r="260">
      <c r="A260" s="6"/>
      <c r="B260" s="4"/>
      <c r="C260" s="4"/>
      <c r="D260" s="4"/>
      <c r="E260" s="4"/>
      <c r="F260" s="4"/>
      <c r="G260" s="4"/>
      <c r="H260" s="4"/>
    </row>
    <row r="261">
      <c r="A261" s="6"/>
      <c r="B261" s="4"/>
      <c r="C261" s="4"/>
      <c r="D261" s="4"/>
      <c r="E261" s="4"/>
      <c r="F261" s="4"/>
      <c r="G261" s="4"/>
      <c r="H261" s="4"/>
    </row>
    <row r="262">
      <c r="A262" s="6"/>
      <c r="B262" s="4"/>
      <c r="C262" s="4"/>
      <c r="D262" s="4"/>
      <c r="E262" s="4"/>
      <c r="F262" s="4"/>
      <c r="G262" s="4"/>
      <c r="H262" s="4"/>
    </row>
    <row r="263">
      <c r="A263" s="6"/>
      <c r="B263" s="4"/>
      <c r="C263" s="4"/>
      <c r="D263" s="4"/>
      <c r="E263" s="4"/>
      <c r="F263" s="4"/>
      <c r="G263" s="4"/>
      <c r="H263" s="4"/>
    </row>
    <row r="264">
      <c r="A264" s="6"/>
      <c r="B264" s="4"/>
      <c r="C264" s="4"/>
      <c r="D264" s="4"/>
      <c r="E264" s="4"/>
      <c r="F264" s="4"/>
      <c r="G264" s="4"/>
      <c r="H264" s="4"/>
    </row>
    <row r="265">
      <c r="A265" s="6"/>
      <c r="B265" s="4"/>
      <c r="C265" s="4"/>
      <c r="D265" s="4"/>
      <c r="E265" s="4"/>
      <c r="F265" s="4"/>
      <c r="G265" s="4"/>
      <c r="H265" s="4"/>
    </row>
    <row r="266">
      <c r="A266" s="6"/>
      <c r="B266" s="4"/>
      <c r="C266" s="4"/>
      <c r="D266" s="4"/>
      <c r="E266" s="4"/>
      <c r="F266" s="4"/>
      <c r="G266" s="4"/>
      <c r="H266" s="4"/>
    </row>
    <row r="267">
      <c r="A267" s="6"/>
      <c r="B267" s="4"/>
      <c r="C267" s="4"/>
      <c r="D267" s="4"/>
      <c r="E267" s="4"/>
      <c r="F267" s="4"/>
      <c r="G267" s="4"/>
      <c r="H267" s="4"/>
    </row>
    <row r="268">
      <c r="A268" s="6"/>
      <c r="B268" s="4"/>
      <c r="C268" s="4"/>
      <c r="D268" s="4"/>
      <c r="E268" s="4"/>
      <c r="F268" s="4"/>
      <c r="G268" s="4"/>
      <c r="H268" s="4"/>
    </row>
    <row r="269">
      <c r="A269" s="6"/>
      <c r="B269" s="4"/>
      <c r="C269" s="4"/>
      <c r="D269" s="4"/>
      <c r="E269" s="4"/>
      <c r="F269" s="4"/>
      <c r="G269" s="4"/>
      <c r="H269" s="4"/>
    </row>
    <row r="270">
      <c r="A270" s="6"/>
      <c r="B270" s="4"/>
      <c r="C270" s="4"/>
      <c r="D270" s="4"/>
      <c r="E270" s="4"/>
      <c r="F270" s="4"/>
      <c r="G270" s="4"/>
      <c r="H270" s="4"/>
    </row>
    <row r="271">
      <c r="A271" s="6"/>
      <c r="B271" s="4"/>
      <c r="C271" s="4"/>
      <c r="D271" s="4"/>
      <c r="E271" s="4"/>
      <c r="F271" s="4"/>
      <c r="G271" s="4"/>
      <c r="H271" s="4"/>
    </row>
    <row r="272">
      <c r="A272" s="6"/>
      <c r="B272" s="4"/>
      <c r="C272" s="4"/>
      <c r="D272" s="4"/>
      <c r="E272" s="4"/>
      <c r="F272" s="4"/>
      <c r="G272" s="4"/>
      <c r="H272" s="4"/>
    </row>
    <row r="273">
      <c r="A273" s="6"/>
      <c r="B273" s="4"/>
      <c r="C273" s="4"/>
      <c r="D273" s="4"/>
      <c r="E273" s="4"/>
      <c r="F273" s="4"/>
      <c r="G273" s="4"/>
      <c r="H273" s="4"/>
    </row>
    <row r="274">
      <c r="A274" s="6"/>
      <c r="B274" s="4"/>
      <c r="C274" s="4"/>
      <c r="D274" s="4"/>
      <c r="E274" s="4"/>
      <c r="F274" s="4"/>
      <c r="G274" s="4"/>
      <c r="H274" s="4"/>
    </row>
    <row r="275">
      <c r="A275" s="6"/>
      <c r="B275" s="4"/>
      <c r="C275" s="4"/>
      <c r="D275" s="4"/>
      <c r="E275" s="4"/>
      <c r="F275" s="4"/>
      <c r="G275" s="4"/>
      <c r="H275" s="4"/>
    </row>
    <row r="276">
      <c r="A276" s="6"/>
      <c r="B276" s="4"/>
      <c r="C276" s="4"/>
      <c r="D276" s="4"/>
      <c r="E276" s="4"/>
      <c r="F276" s="4"/>
      <c r="G276" s="4"/>
      <c r="H276" s="4"/>
    </row>
    <row r="277">
      <c r="A277" s="6"/>
      <c r="B277" s="4"/>
      <c r="C277" s="4"/>
      <c r="D277" s="4"/>
      <c r="E277" s="4"/>
      <c r="F277" s="4"/>
      <c r="G277" s="4"/>
      <c r="H277" s="4"/>
    </row>
    <row r="278">
      <c r="A278" s="6"/>
      <c r="B278" s="4"/>
      <c r="C278" s="4"/>
      <c r="D278" s="4"/>
      <c r="E278" s="4"/>
      <c r="F278" s="4"/>
      <c r="G278" s="4"/>
      <c r="H278" s="4"/>
    </row>
    <row r="279">
      <c r="A279" s="6"/>
      <c r="B279" s="4"/>
      <c r="C279" s="4"/>
      <c r="D279" s="4"/>
      <c r="E279" s="4"/>
      <c r="F279" s="4"/>
      <c r="G279" s="4"/>
      <c r="H279" s="4"/>
    </row>
    <row r="280">
      <c r="A280" s="6"/>
      <c r="B280" s="4"/>
      <c r="C280" s="4"/>
      <c r="D280" s="4"/>
      <c r="E280" s="4"/>
      <c r="F280" s="4"/>
      <c r="G280" s="4"/>
      <c r="H280" s="4"/>
    </row>
    <row r="281">
      <c r="A281" s="6"/>
      <c r="B281" s="4"/>
      <c r="C281" s="4"/>
      <c r="D281" s="4"/>
      <c r="E281" s="4"/>
      <c r="F281" s="4"/>
      <c r="G281" s="4"/>
      <c r="H281" s="4"/>
    </row>
    <row r="282">
      <c r="A282" s="6"/>
      <c r="B282" s="4"/>
      <c r="C282" s="4"/>
      <c r="D282" s="4"/>
      <c r="E282" s="4"/>
      <c r="F282" s="4"/>
      <c r="G282" s="4"/>
      <c r="H282" s="4"/>
    </row>
    <row r="283">
      <c r="A283" s="6"/>
      <c r="B283" s="4"/>
      <c r="C283" s="4"/>
      <c r="D283" s="4"/>
      <c r="E283" s="4"/>
      <c r="F283" s="4"/>
      <c r="G283" s="4"/>
      <c r="H283" s="4"/>
    </row>
    <row r="284">
      <c r="A284" s="6"/>
      <c r="B284" s="4"/>
      <c r="C284" s="4"/>
      <c r="D284" s="4"/>
      <c r="E284" s="4"/>
      <c r="F284" s="4"/>
      <c r="G284" s="4"/>
      <c r="H284" s="4"/>
    </row>
    <row r="285">
      <c r="A285" s="6"/>
      <c r="B285" s="4"/>
      <c r="C285" s="4"/>
      <c r="D285" s="4"/>
      <c r="E285" s="4"/>
      <c r="F285" s="4"/>
      <c r="G285" s="4"/>
      <c r="H285" s="4"/>
    </row>
    <row r="286">
      <c r="A286" s="6"/>
      <c r="B286" s="4"/>
      <c r="C286" s="4"/>
      <c r="D286" s="4"/>
      <c r="E286" s="4"/>
      <c r="F286" s="4"/>
      <c r="G286" s="4"/>
      <c r="H286" s="4"/>
    </row>
    <row r="287">
      <c r="A287" s="6"/>
      <c r="B287" s="4"/>
      <c r="C287" s="4"/>
      <c r="D287" s="4"/>
      <c r="E287" s="4"/>
      <c r="F287" s="4"/>
      <c r="G287" s="4"/>
      <c r="H287" s="4"/>
    </row>
    <row r="288">
      <c r="A288" s="6"/>
      <c r="B288" s="4"/>
      <c r="C288" s="4"/>
      <c r="D288" s="4"/>
      <c r="E288" s="4"/>
      <c r="F288" s="4"/>
      <c r="G288" s="4"/>
      <c r="H288" s="4"/>
    </row>
    <row r="289">
      <c r="A289" s="6"/>
      <c r="B289" s="4"/>
      <c r="C289" s="4"/>
      <c r="D289" s="4"/>
      <c r="E289" s="4"/>
      <c r="F289" s="4"/>
      <c r="G289" s="4"/>
      <c r="H289" s="4"/>
    </row>
    <row r="290">
      <c r="A290" s="6"/>
      <c r="B290" s="4"/>
      <c r="C290" s="4"/>
      <c r="D290" s="4"/>
      <c r="E290" s="4"/>
      <c r="F290" s="4"/>
      <c r="G290" s="4"/>
      <c r="H290" s="4"/>
    </row>
    <row r="291">
      <c r="A291" s="6"/>
      <c r="B291" s="4"/>
      <c r="C291" s="4"/>
      <c r="D291" s="4"/>
      <c r="E291" s="4"/>
      <c r="F291" s="4"/>
      <c r="G291" s="4"/>
      <c r="H291" s="4"/>
    </row>
    <row r="292">
      <c r="A292" s="6"/>
      <c r="B292" s="4"/>
      <c r="C292" s="4"/>
      <c r="D292" s="4"/>
      <c r="E292" s="4"/>
      <c r="F292" s="4"/>
      <c r="G292" s="4"/>
      <c r="H292" s="4"/>
    </row>
    <row r="293">
      <c r="A293" s="6"/>
      <c r="B293" s="4"/>
      <c r="C293" s="4"/>
      <c r="D293" s="4"/>
      <c r="E293" s="4"/>
      <c r="F293" s="4"/>
      <c r="G293" s="4"/>
      <c r="H293" s="4"/>
    </row>
    <row r="294">
      <c r="A294" s="6"/>
      <c r="B294" s="4"/>
      <c r="C294" s="4"/>
      <c r="D294" s="4"/>
      <c r="E294" s="4"/>
      <c r="F294" s="4"/>
      <c r="G294" s="4"/>
      <c r="H294" s="4"/>
    </row>
    <row r="295">
      <c r="A295" s="6"/>
      <c r="B295" s="4"/>
      <c r="C295" s="4"/>
      <c r="D295" s="4"/>
      <c r="E295" s="4"/>
      <c r="F295" s="4"/>
      <c r="G295" s="4"/>
      <c r="H295" s="4"/>
    </row>
    <row r="296">
      <c r="A296" s="6"/>
      <c r="B296" s="4"/>
      <c r="C296" s="4"/>
      <c r="D296" s="4"/>
      <c r="E296" s="4"/>
      <c r="F296" s="4"/>
      <c r="G296" s="4"/>
      <c r="H296" s="4"/>
    </row>
    <row r="297">
      <c r="A297" s="6"/>
      <c r="B297" s="4"/>
      <c r="C297" s="4"/>
      <c r="D297" s="4"/>
      <c r="E297" s="4"/>
      <c r="F297" s="4"/>
      <c r="G297" s="4"/>
      <c r="H297" s="4"/>
    </row>
    <row r="298">
      <c r="A298" s="6"/>
      <c r="B298" s="4"/>
      <c r="C298" s="4"/>
      <c r="D298" s="4"/>
      <c r="E298" s="4"/>
      <c r="F298" s="4"/>
      <c r="G298" s="4"/>
      <c r="H298" s="4"/>
    </row>
    <row r="299">
      <c r="A299" s="6"/>
      <c r="B299" s="4"/>
      <c r="C299" s="4"/>
      <c r="D299" s="4"/>
      <c r="E299" s="4"/>
      <c r="F299" s="4"/>
      <c r="G299" s="4"/>
      <c r="H299" s="4"/>
    </row>
    <row r="300">
      <c r="A300" s="6"/>
      <c r="B300" s="4"/>
      <c r="C300" s="4"/>
      <c r="D300" s="4"/>
      <c r="E300" s="4"/>
      <c r="F300" s="4"/>
      <c r="G300" s="4"/>
      <c r="H300" s="4"/>
    </row>
    <row r="301">
      <c r="A301" s="6"/>
      <c r="B301" s="4"/>
      <c r="C301" s="4"/>
      <c r="D301" s="4"/>
      <c r="E301" s="4"/>
      <c r="F301" s="4"/>
      <c r="G301" s="4"/>
      <c r="H301" s="4"/>
    </row>
    <row r="302">
      <c r="A302" s="6"/>
      <c r="B302" s="4"/>
      <c r="C302" s="4"/>
      <c r="D302" s="4"/>
      <c r="E302" s="4"/>
      <c r="F302" s="4"/>
      <c r="G302" s="4"/>
      <c r="H302" s="4"/>
    </row>
    <row r="303">
      <c r="A303" s="6"/>
      <c r="B303" s="4"/>
      <c r="C303" s="4"/>
      <c r="D303" s="4"/>
      <c r="E303" s="4"/>
      <c r="F303" s="4"/>
      <c r="G303" s="4"/>
      <c r="H303" s="4"/>
    </row>
    <row r="304">
      <c r="A304" s="6"/>
      <c r="B304" s="4"/>
      <c r="C304" s="4"/>
      <c r="D304" s="4"/>
      <c r="E304" s="4"/>
      <c r="F304" s="4"/>
      <c r="G304" s="4"/>
      <c r="H304" s="4"/>
    </row>
    <row r="305">
      <c r="A305" s="6"/>
      <c r="B305" s="4"/>
      <c r="C305" s="4"/>
      <c r="D305" s="4"/>
      <c r="E305" s="4"/>
      <c r="F305" s="4"/>
      <c r="G305" s="4"/>
      <c r="H305" s="4"/>
    </row>
    <row r="306">
      <c r="A306" s="6"/>
      <c r="B306" s="4"/>
      <c r="C306" s="4"/>
      <c r="D306" s="4"/>
      <c r="E306" s="4"/>
      <c r="F306" s="4"/>
      <c r="G306" s="4"/>
      <c r="H306" s="4"/>
    </row>
    <row r="307">
      <c r="A307" s="6"/>
      <c r="B307" s="4"/>
      <c r="C307" s="4"/>
      <c r="D307" s="4"/>
      <c r="E307" s="4"/>
      <c r="F307" s="4"/>
      <c r="G307" s="4"/>
      <c r="H307" s="4"/>
    </row>
    <row r="308">
      <c r="A308" s="6"/>
      <c r="B308" s="4"/>
      <c r="C308" s="4"/>
      <c r="D308" s="4"/>
      <c r="E308" s="4"/>
      <c r="F308" s="4"/>
      <c r="G308" s="4"/>
      <c r="H308" s="4"/>
    </row>
    <row r="309">
      <c r="A309" s="6"/>
      <c r="B309" s="4"/>
      <c r="C309" s="4"/>
      <c r="D309" s="4"/>
      <c r="E309" s="4"/>
      <c r="F309" s="4"/>
      <c r="G309" s="4"/>
      <c r="H309" s="4"/>
    </row>
    <row r="310">
      <c r="A310" s="6"/>
      <c r="B310" s="4"/>
      <c r="C310" s="4"/>
      <c r="D310" s="4"/>
      <c r="E310" s="4"/>
      <c r="F310" s="4"/>
      <c r="G310" s="4"/>
      <c r="H310" s="4"/>
    </row>
    <row r="311">
      <c r="A311" s="6"/>
      <c r="B311" s="4"/>
      <c r="C311" s="4"/>
      <c r="D311" s="4"/>
      <c r="E311" s="4"/>
      <c r="F311" s="4"/>
      <c r="G311" s="4"/>
      <c r="H311" s="4"/>
    </row>
    <row r="312">
      <c r="A312" s="6"/>
      <c r="B312" s="4"/>
      <c r="C312" s="4"/>
      <c r="D312" s="4"/>
      <c r="E312" s="4"/>
      <c r="F312" s="4"/>
      <c r="G312" s="4"/>
      <c r="H312" s="4"/>
    </row>
    <row r="313">
      <c r="A313" s="6"/>
      <c r="B313" s="4"/>
      <c r="C313" s="4"/>
      <c r="D313" s="4"/>
      <c r="E313" s="4"/>
      <c r="F313" s="4"/>
      <c r="G313" s="4"/>
      <c r="H313" s="4"/>
    </row>
    <row r="314">
      <c r="A314" s="6"/>
      <c r="B314" s="4"/>
      <c r="C314" s="4"/>
      <c r="D314" s="4"/>
      <c r="E314" s="4"/>
      <c r="F314" s="4"/>
      <c r="G314" s="4"/>
      <c r="H314" s="4"/>
    </row>
    <row r="315">
      <c r="A315" s="6"/>
      <c r="B315" s="4"/>
      <c r="C315" s="4"/>
      <c r="D315" s="4"/>
      <c r="E315" s="4"/>
      <c r="F315" s="4"/>
      <c r="G315" s="4"/>
      <c r="H315" s="4"/>
    </row>
    <row r="316">
      <c r="A316" s="6"/>
      <c r="B316" s="4"/>
      <c r="C316" s="4"/>
      <c r="D316" s="4"/>
      <c r="E316" s="4"/>
      <c r="F316" s="4"/>
      <c r="G316" s="4"/>
      <c r="H316" s="4"/>
    </row>
    <row r="317">
      <c r="A317" s="6"/>
      <c r="B317" s="4"/>
      <c r="C317" s="4"/>
      <c r="D317" s="4"/>
      <c r="E317" s="4"/>
      <c r="F317" s="4"/>
      <c r="G317" s="4"/>
      <c r="H317" s="4"/>
    </row>
    <row r="318">
      <c r="A318" s="6"/>
      <c r="B318" s="4"/>
      <c r="C318" s="4"/>
      <c r="D318" s="4"/>
      <c r="E318" s="4"/>
      <c r="F318" s="4"/>
      <c r="G318" s="4"/>
      <c r="H318" s="4"/>
    </row>
    <row r="319">
      <c r="A319" s="6"/>
      <c r="B319" s="4"/>
      <c r="C319" s="4"/>
      <c r="D319" s="4"/>
      <c r="E319" s="4"/>
      <c r="F319" s="4"/>
      <c r="G319" s="4"/>
      <c r="H319" s="4"/>
    </row>
    <row r="320">
      <c r="A320" s="6"/>
      <c r="B320" s="4"/>
      <c r="C320" s="4"/>
      <c r="D320" s="4"/>
      <c r="E320" s="4"/>
      <c r="F320" s="4"/>
      <c r="G320" s="4"/>
      <c r="H320" s="4"/>
    </row>
    <row r="321">
      <c r="A321" s="6"/>
      <c r="B321" s="4"/>
      <c r="C321" s="4"/>
      <c r="D321" s="4"/>
      <c r="E321" s="4"/>
      <c r="F321" s="4"/>
      <c r="G321" s="4"/>
      <c r="H321" s="4"/>
    </row>
    <row r="322">
      <c r="A322" s="6"/>
      <c r="B322" s="4"/>
      <c r="C322" s="4"/>
      <c r="D322" s="4"/>
      <c r="E322" s="4"/>
      <c r="F322" s="4"/>
      <c r="G322" s="4"/>
      <c r="H322" s="4"/>
    </row>
    <row r="323">
      <c r="A323" s="6"/>
      <c r="B323" s="4"/>
      <c r="C323" s="4"/>
      <c r="D323" s="4"/>
      <c r="E323" s="4"/>
      <c r="F323" s="4"/>
      <c r="G323" s="4"/>
      <c r="H323" s="4"/>
    </row>
    <row r="324">
      <c r="A324" s="6"/>
      <c r="B324" s="4"/>
      <c r="C324" s="4"/>
      <c r="D324" s="4"/>
      <c r="E324" s="4"/>
      <c r="F324" s="4"/>
      <c r="G324" s="4"/>
      <c r="H324" s="4"/>
    </row>
    <row r="325">
      <c r="A325" s="6"/>
      <c r="B325" s="4"/>
      <c r="C325" s="4"/>
      <c r="D325" s="4"/>
      <c r="E325" s="4"/>
      <c r="F325" s="4"/>
      <c r="G325" s="4"/>
      <c r="H325" s="4"/>
    </row>
    <row r="326">
      <c r="A326" s="6"/>
      <c r="B326" s="4"/>
      <c r="C326" s="4"/>
      <c r="D326" s="4"/>
      <c r="E326" s="4"/>
      <c r="F326" s="4"/>
      <c r="G326" s="4"/>
      <c r="H326" s="4"/>
    </row>
    <row r="327">
      <c r="A327" s="6"/>
      <c r="B327" s="4"/>
      <c r="C327" s="4"/>
      <c r="D327" s="4"/>
      <c r="E327" s="4"/>
      <c r="F327" s="4"/>
      <c r="G327" s="4"/>
      <c r="H327" s="4"/>
    </row>
    <row r="328">
      <c r="A328" s="6"/>
      <c r="B328" s="4"/>
      <c r="C328" s="4"/>
      <c r="D328" s="4"/>
      <c r="E328" s="4"/>
      <c r="F328" s="4"/>
      <c r="G328" s="4"/>
      <c r="H328" s="4"/>
    </row>
    <row r="329">
      <c r="A329" s="6"/>
      <c r="B329" s="4"/>
      <c r="C329" s="4"/>
      <c r="D329" s="4"/>
      <c r="E329" s="4"/>
      <c r="F329" s="4"/>
      <c r="G329" s="4"/>
      <c r="H329" s="4"/>
    </row>
    <row r="330">
      <c r="A330" s="6"/>
      <c r="B330" s="4"/>
      <c r="C330" s="4"/>
      <c r="D330" s="4"/>
      <c r="E330" s="4"/>
      <c r="F330" s="4"/>
      <c r="G330" s="4"/>
      <c r="H330" s="4"/>
    </row>
    <row r="331">
      <c r="A331" s="6"/>
      <c r="B331" s="4"/>
      <c r="C331" s="4"/>
      <c r="D331" s="4"/>
      <c r="E331" s="4"/>
      <c r="F331" s="4"/>
      <c r="G331" s="4"/>
      <c r="H331" s="4"/>
    </row>
    <row r="332">
      <c r="A332" s="6"/>
      <c r="B332" s="4"/>
      <c r="C332" s="4"/>
      <c r="D332" s="4"/>
      <c r="E332" s="4"/>
      <c r="F332" s="4"/>
      <c r="G332" s="4"/>
      <c r="H332" s="4"/>
    </row>
    <row r="333">
      <c r="A333" s="6"/>
      <c r="B333" s="4"/>
      <c r="C333" s="4"/>
      <c r="D333" s="4"/>
      <c r="E333" s="4"/>
      <c r="F333" s="4"/>
      <c r="G333" s="4"/>
      <c r="H333" s="4"/>
    </row>
    <row r="334">
      <c r="A334" s="6"/>
      <c r="B334" s="4"/>
      <c r="C334" s="4"/>
      <c r="D334" s="4"/>
      <c r="E334" s="4"/>
      <c r="F334" s="4"/>
      <c r="G334" s="4"/>
      <c r="H334" s="4"/>
    </row>
    <row r="335">
      <c r="A335" s="6"/>
      <c r="B335" s="4"/>
      <c r="C335" s="4"/>
      <c r="D335" s="4"/>
      <c r="E335" s="4"/>
      <c r="F335" s="4"/>
      <c r="G335" s="4"/>
      <c r="H335" s="4"/>
    </row>
    <row r="336">
      <c r="A336" s="6"/>
      <c r="B336" s="4"/>
      <c r="C336" s="4"/>
      <c r="D336" s="4"/>
      <c r="E336" s="4"/>
      <c r="F336" s="4"/>
      <c r="G336" s="4"/>
      <c r="H336" s="4"/>
    </row>
    <row r="337">
      <c r="A337" s="6"/>
      <c r="B337" s="4"/>
      <c r="C337" s="4"/>
      <c r="D337" s="4"/>
      <c r="E337" s="4"/>
      <c r="F337" s="4"/>
      <c r="G337" s="4"/>
      <c r="H337" s="4"/>
    </row>
    <row r="338">
      <c r="A338" s="6"/>
      <c r="B338" s="4"/>
      <c r="C338" s="4"/>
      <c r="D338" s="4"/>
      <c r="E338" s="4"/>
      <c r="F338" s="4"/>
      <c r="G338" s="4"/>
      <c r="H338" s="4"/>
    </row>
    <row r="339">
      <c r="A339" s="6"/>
      <c r="B339" s="4"/>
      <c r="C339" s="4"/>
      <c r="D339" s="4"/>
      <c r="E339" s="4"/>
      <c r="F339" s="4"/>
      <c r="G339" s="4"/>
      <c r="H339" s="4"/>
    </row>
    <row r="340">
      <c r="A340" s="6"/>
      <c r="B340" s="4"/>
      <c r="C340" s="4"/>
      <c r="D340" s="4"/>
      <c r="E340" s="4"/>
      <c r="F340" s="4"/>
      <c r="G340" s="4"/>
      <c r="H340" s="4"/>
    </row>
    <row r="341">
      <c r="A341" s="6"/>
      <c r="B341" s="4"/>
      <c r="C341" s="4"/>
      <c r="D341" s="4"/>
      <c r="E341" s="4"/>
      <c r="F341" s="4"/>
      <c r="G341" s="4"/>
      <c r="H341" s="4"/>
    </row>
    <row r="342">
      <c r="A342" s="6"/>
      <c r="B342" s="4"/>
      <c r="C342" s="4"/>
      <c r="D342" s="4"/>
      <c r="E342" s="4"/>
      <c r="F342" s="4"/>
      <c r="G342" s="4"/>
      <c r="H342" s="4"/>
    </row>
    <row r="343">
      <c r="A343" s="6"/>
      <c r="B343" s="4"/>
      <c r="C343" s="4"/>
      <c r="D343" s="4"/>
      <c r="E343" s="4"/>
      <c r="F343" s="4"/>
      <c r="G343" s="4"/>
      <c r="H343" s="4"/>
    </row>
    <row r="344">
      <c r="A344" s="6"/>
      <c r="B344" s="4"/>
      <c r="C344" s="4"/>
      <c r="D344" s="4"/>
      <c r="E344" s="4"/>
      <c r="F344" s="4"/>
      <c r="G344" s="4"/>
      <c r="H344" s="4"/>
    </row>
    <row r="345">
      <c r="A345" s="6"/>
      <c r="B345" s="4"/>
      <c r="C345" s="4"/>
      <c r="D345" s="4"/>
      <c r="E345" s="4"/>
      <c r="F345" s="4"/>
      <c r="G345" s="4"/>
      <c r="H345" s="4"/>
    </row>
    <row r="346">
      <c r="A346" s="6"/>
      <c r="B346" s="4"/>
      <c r="C346" s="4"/>
      <c r="D346" s="4"/>
      <c r="E346" s="4"/>
      <c r="F346" s="4"/>
      <c r="G346" s="4"/>
      <c r="H346" s="4"/>
    </row>
    <row r="347">
      <c r="A347" s="6"/>
      <c r="B347" s="4"/>
      <c r="C347" s="4"/>
      <c r="D347" s="4"/>
      <c r="E347" s="4"/>
      <c r="F347" s="4"/>
      <c r="G347" s="4"/>
      <c r="H347" s="4"/>
    </row>
    <row r="348">
      <c r="A348" s="6"/>
      <c r="B348" s="4"/>
      <c r="C348" s="4"/>
      <c r="D348" s="4"/>
      <c r="E348" s="4"/>
      <c r="F348" s="4"/>
      <c r="G348" s="4"/>
      <c r="H348" s="4"/>
    </row>
    <row r="349">
      <c r="A349" s="6"/>
      <c r="B349" s="4"/>
      <c r="C349" s="4"/>
      <c r="D349" s="4"/>
      <c r="E349" s="4"/>
      <c r="F349" s="4"/>
      <c r="G349" s="4"/>
      <c r="H349" s="4"/>
    </row>
    <row r="350">
      <c r="A350" s="6"/>
      <c r="B350" s="4"/>
      <c r="C350" s="4"/>
      <c r="D350" s="4"/>
      <c r="E350" s="4"/>
      <c r="F350" s="4"/>
      <c r="G350" s="4"/>
      <c r="H350" s="4"/>
    </row>
    <row r="351">
      <c r="A351" s="6"/>
      <c r="B351" s="4"/>
      <c r="C351" s="4"/>
      <c r="D351" s="4"/>
      <c r="E351" s="4"/>
      <c r="F351" s="4"/>
      <c r="G351" s="4"/>
      <c r="H351" s="4"/>
    </row>
    <row r="352">
      <c r="A352" s="6"/>
      <c r="B352" s="4"/>
      <c r="C352" s="4"/>
      <c r="D352" s="4"/>
      <c r="E352" s="4"/>
      <c r="F352" s="4"/>
      <c r="G352" s="4"/>
      <c r="H352" s="4"/>
    </row>
    <row r="353">
      <c r="A353" s="6"/>
      <c r="B353" s="4"/>
      <c r="C353" s="4"/>
      <c r="D353" s="4"/>
      <c r="E353" s="4"/>
      <c r="F353" s="4"/>
      <c r="G353" s="4"/>
      <c r="H353" s="4"/>
    </row>
    <row r="354">
      <c r="A354" s="6"/>
      <c r="B354" s="4"/>
      <c r="C354" s="4"/>
      <c r="D354" s="4"/>
      <c r="E354" s="4"/>
      <c r="F354" s="4"/>
      <c r="G354" s="4"/>
      <c r="H354" s="4"/>
    </row>
    <row r="355">
      <c r="A355" s="6"/>
      <c r="B355" s="4"/>
      <c r="C355" s="4"/>
      <c r="D355" s="4"/>
      <c r="E355" s="4"/>
      <c r="F355" s="4"/>
      <c r="G355" s="4"/>
      <c r="H355" s="4"/>
    </row>
    <row r="356">
      <c r="A356" s="6"/>
      <c r="B356" s="4"/>
      <c r="C356" s="4"/>
      <c r="D356" s="4"/>
      <c r="E356" s="4"/>
      <c r="F356" s="4"/>
      <c r="G356" s="4"/>
      <c r="H356" s="4"/>
    </row>
    <row r="357">
      <c r="A357" s="6"/>
      <c r="B357" s="4"/>
      <c r="C357" s="4"/>
      <c r="D357" s="4"/>
      <c r="E357" s="4"/>
      <c r="F357" s="4"/>
      <c r="G357" s="4"/>
      <c r="H357" s="4"/>
    </row>
    <row r="358">
      <c r="A358" s="6"/>
      <c r="B358" s="4"/>
      <c r="C358" s="4"/>
      <c r="D358" s="4"/>
      <c r="E358" s="4"/>
      <c r="F358" s="4"/>
      <c r="G358" s="4"/>
      <c r="H358" s="4"/>
    </row>
    <row r="359">
      <c r="A359" s="6"/>
      <c r="B359" s="4"/>
      <c r="C359" s="4"/>
      <c r="D359" s="4"/>
      <c r="E359" s="4"/>
      <c r="F359" s="4"/>
      <c r="G359" s="4"/>
      <c r="H359" s="4"/>
    </row>
    <row r="360">
      <c r="A360" s="6"/>
      <c r="B360" s="4"/>
      <c r="C360" s="4"/>
      <c r="D360" s="4"/>
      <c r="E360" s="4"/>
      <c r="F360" s="4"/>
      <c r="G360" s="4"/>
      <c r="H360" s="4"/>
    </row>
    <row r="361">
      <c r="A361" s="6"/>
      <c r="B361" s="4"/>
      <c r="C361" s="4"/>
      <c r="D361" s="4"/>
      <c r="E361" s="4"/>
      <c r="F361" s="4"/>
      <c r="G361" s="4"/>
      <c r="H361" s="4"/>
    </row>
    <row r="362">
      <c r="A362" s="6"/>
      <c r="B362" s="4"/>
      <c r="C362" s="4"/>
      <c r="D362" s="4"/>
      <c r="E362" s="4"/>
      <c r="F362" s="4"/>
      <c r="G362" s="4"/>
      <c r="H362" s="4"/>
    </row>
    <row r="363">
      <c r="A363" s="6"/>
      <c r="B363" s="4"/>
      <c r="C363" s="4"/>
      <c r="D363" s="4"/>
      <c r="E363" s="4"/>
      <c r="F363" s="4"/>
      <c r="G363" s="4"/>
      <c r="H363" s="4"/>
    </row>
    <row r="364">
      <c r="A364" s="6"/>
      <c r="B364" s="4"/>
      <c r="C364" s="4"/>
      <c r="D364" s="4"/>
      <c r="E364" s="4"/>
      <c r="F364" s="4"/>
      <c r="G364" s="4"/>
      <c r="H364" s="4"/>
    </row>
    <row r="365">
      <c r="A365" s="6"/>
      <c r="B365" s="4"/>
      <c r="C365" s="4"/>
      <c r="D365" s="4"/>
      <c r="E365" s="4"/>
      <c r="F365" s="4"/>
      <c r="G365" s="4"/>
      <c r="H365" s="4"/>
    </row>
    <row r="366">
      <c r="A366" s="6"/>
      <c r="B366" s="4"/>
      <c r="C366" s="4"/>
      <c r="D366" s="4"/>
      <c r="E366" s="4"/>
      <c r="F366" s="4"/>
      <c r="G366" s="4"/>
      <c r="H366" s="4"/>
    </row>
    <row r="367">
      <c r="A367" s="6"/>
      <c r="B367" s="4"/>
      <c r="C367" s="4"/>
      <c r="D367" s="4"/>
      <c r="E367" s="4"/>
      <c r="F367" s="4"/>
      <c r="G367" s="4"/>
      <c r="H367" s="4"/>
    </row>
    <row r="368">
      <c r="A368" s="6"/>
      <c r="B368" s="4"/>
      <c r="C368" s="4"/>
      <c r="D368" s="4"/>
      <c r="E368" s="4"/>
      <c r="F368" s="4"/>
      <c r="G368" s="4"/>
      <c r="H368" s="4"/>
    </row>
    <row r="369">
      <c r="A369" s="6"/>
      <c r="B369" s="4"/>
      <c r="C369" s="4"/>
      <c r="D369" s="4"/>
      <c r="E369" s="4"/>
      <c r="F369" s="4"/>
      <c r="G369" s="4"/>
      <c r="H369" s="4"/>
    </row>
    <row r="370">
      <c r="A370" s="6"/>
      <c r="B370" s="4"/>
      <c r="C370" s="4"/>
      <c r="D370" s="4"/>
      <c r="E370" s="4"/>
      <c r="F370" s="4"/>
      <c r="G370" s="4"/>
      <c r="H370" s="4"/>
    </row>
    <row r="371">
      <c r="A371" s="6"/>
      <c r="B371" s="4"/>
      <c r="C371" s="4"/>
      <c r="D371" s="4"/>
      <c r="E371" s="4"/>
      <c r="F371" s="4"/>
      <c r="G371" s="4"/>
      <c r="H371" s="4"/>
    </row>
    <row r="372">
      <c r="A372" s="6"/>
      <c r="B372" s="4"/>
      <c r="C372" s="4"/>
      <c r="D372" s="4"/>
      <c r="E372" s="4"/>
      <c r="F372" s="4"/>
      <c r="G372" s="4"/>
      <c r="H372" s="4"/>
    </row>
    <row r="373">
      <c r="A373" s="6"/>
      <c r="B373" s="4"/>
      <c r="C373" s="4"/>
      <c r="D373" s="4"/>
      <c r="E373" s="4"/>
      <c r="F373" s="4"/>
      <c r="G373" s="4"/>
      <c r="H373" s="4"/>
    </row>
    <row r="374">
      <c r="A374" s="6"/>
      <c r="B374" s="4"/>
      <c r="C374" s="4"/>
      <c r="D374" s="4"/>
      <c r="E374" s="4"/>
      <c r="F374" s="4"/>
      <c r="G374" s="4"/>
      <c r="H374" s="4"/>
    </row>
    <row r="375">
      <c r="A375" s="6"/>
      <c r="B375" s="4"/>
      <c r="C375" s="4"/>
      <c r="D375" s="4"/>
      <c r="E375" s="4"/>
      <c r="F375" s="4"/>
      <c r="G375" s="4"/>
      <c r="H375" s="4"/>
    </row>
    <row r="376">
      <c r="A376" s="6"/>
      <c r="B376" s="4"/>
      <c r="C376" s="4"/>
      <c r="D376" s="4"/>
      <c r="E376" s="4"/>
      <c r="F376" s="4"/>
      <c r="G376" s="4"/>
      <c r="H376" s="4"/>
    </row>
    <row r="377">
      <c r="A377" s="6"/>
      <c r="B377" s="4"/>
      <c r="C377" s="4"/>
      <c r="D377" s="4"/>
      <c r="E377" s="4"/>
      <c r="F377" s="4"/>
      <c r="G377" s="4"/>
      <c r="H377" s="4"/>
    </row>
    <row r="378">
      <c r="A378" s="6"/>
      <c r="B378" s="4"/>
      <c r="C378" s="4"/>
      <c r="D378" s="4"/>
      <c r="E378" s="4"/>
      <c r="F378" s="4"/>
      <c r="G378" s="4"/>
      <c r="H378" s="4"/>
    </row>
    <row r="379">
      <c r="A379" s="6"/>
      <c r="B379" s="4"/>
      <c r="C379" s="4"/>
      <c r="D379" s="4"/>
      <c r="E379" s="4"/>
      <c r="F379" s="4"/>
      <c r="G379" s="4"/>
      <c r="H379" s="4"/>
    </row>
    <row r="380">
      <c r="A380" s="6"/>
      <c r="B380" s="4"/>
      <c r="C380" s="4"/>
      <c r="D380" s="4"/>
      <c r="E380" s="4"/>
      <c r="F380" s="4"/>
      <c r="G380" s="4"/>
      <c r="H380" s="4"/>
    </row>
    <row r="381">
      <c r="A381" s="6"/>
      <c r="B381" s="4"/>
      <c r="C381" s="4"/>
      <c r="D381" s="4"/>
      <c r="E381" s="4"/>
      <c r="F381" s="4"/>
      <c r="G381" s="4"/>
      <c r="H381" s="4"/>
    </row>
    <row r="382">
      <c r="A382" s="6"/>
      <c r="B382" s="4"/>
      <c r="C382" s="4"/>
      <c r="D382" s="4"/>
      <c r="E382" s="4"/>
      <c r="F382" s="4"/>
      <c r="G382" s="4"/>
      <c r="H382" s="4"/>
    </row>
    <row r="383">
      <c r="A383" s="6"/>
      <c r="B383" s="4"/>
      <c r="C383" s="4"/>
      <c r="D383" s="4"/>
      <c r="E383" s="4"/>
      <c r="F383" s="4"/>
      <c r="G383" s="4"/>
      <c r="H383" s="4"/>
    </row>
    <row r="384">
      <c r="A384" s="6"/>
      <c r="B384" s="4"/>
      <c r="C384" s="4"/>
      <c r="D384" s="4"/>
      <c r="E384" s="4"/>
      <c r="F384" s="4"/>
      <c r="G384" s="4"/>
      <c r="H384" s="4"/>
    </row>
    <row r="385">
      <c r="A385" s="6"/>
      <c r="B385" s="4"/>
      <c r="C385" s="4"/>
      <c r="D385" s="4"/>
      <c r="E385" s="4"/>
      <c r="F385" s="4"/>
      <c r="G385" s="4"/>
      <c r="H385" s="4"/>
    </row>
    <row r="386">
      <c r="A386" s="6"/>
      <c r="B386" s="4"/>
      <c r="C386" s="4"/>
      <c r="D386" s="4"/>
      <c r="E386" s="4"/>
      <c r="F386" s="4"/>
      <c r="G386" s="4"/>
      <c r="H386" s="4"/>
    </row>
    <row r="387">
      <c r="A387" s="6"/>
      <c r="B387" s="4"/>
      <c r="C387" s="4"/>
      <c r="D387" s="4"/>
      <c r="E387" s="4"/>
      <c r="F387" s="4"/>
      <c r="G387" s="4"/>
      <c r="H387" s="4"/>
    </row>
    <row r="388">
      <c r="A388" s="6"/>
      <c r="B388" s="4"/>
      <c r="C388" s="4"/>
      <c r="D388" s="4"/>
      <c r="E388" s="4"/>
      <c r="F388" s="4"/>
      <c r="G388" s="4"/>
      <c r="H388" s="4"/>
    </row>
    <row r="389">
      <c r="A389" s="6"/>
      <c r="B389" s="4"/>
      <c r="C389" s="4"/>
      <c r="D389" s="4"/>
      <c r="E389" s="4"/>
      <c r="F389" s="4"/>
      <c r="G389" s="4"/>
      <c r="H389" s="4"/>
    </row>
    <row r="390">
      <c r="A390" s="6"/>
      <c r="B390" s="4"/>
      <c r="C390" s="4"/>
      <c r="D390" s="4"/>
      <c r="E390" s="4"/>
      <c r="F390" s="4"/>
      <c r="G390" s="4"/>
      <c r="H390" s="4"/>
    </row>
    <row r="391">
      <c r="A391" s="6"/>
      <c r="B391" s="4"/>
      <c r="C391" s="4"/>
      <c r="D391" s="4"/>
      <c r="E391" s="4"/>
      <c r="F391" s="4"/>
      <c r="G391" s="4"/>
      <c r="H391" s="4"/>
    </row>
    <row r="392">
      <c r="A392" s="6"/>
      <c r="B392" s="4"/>
      <c r="C392" s="4"/>
      <c r="D392" s="4"/>
      <c r="E392" s="4"/>
      <c r="F392" s="4"/>
      <c r="G392" s="4"/>
      <c r="H392" s="4"/>
    </row>
    <row r="393">
      <c r="A393" s="6"/>
      <c r="B393" s="4"/>
      <c r="C393" s="4"/>
      <c r="D393" s="4"/>
      <c r="E393" s="4"/>
      <c r="F393" s="4"/>
      <c r="G393" s="4"/>
      <c r="H393" s="4"/>
    </row>
    <row r="394">
      <c r="A394" s="6"/>
      <c r="B394" s="4"/>
      <c r="C394" s="4"/>
      <c r="D394" s="4"/>
      <c r="E394" s="4"/>
      <c r="F394" s="4"/>
      <c r="G394" s="4"/>
      <c r="H394" s="4"/>
    </row>
    <row r="395">
      <c r="A395" s="6"/>
      <c r="B395" s="4"/>
      <c r="C395" s="4"/>
      <c r="D395" s="4"/>
      <c r="E395" s="4"/>
      <c r="F395" s="4"/>
      <c r="G395" s="4"/>
      <c r="H395" s="4"/>
    </row>
    <row r="396">
      <c r="A396" s="6"/>
      <c r="B396" s="4"/>
      <c r="C396" s="4"/>
      <c r="D396" s="4"/>
      <c r="E396" s="4"/>
      <c r="F396" s="4"/>
      <c r="G396" s="4"/>
      <c r="H396" s="4"/>
    </row>
    <row r="397">
      <c r="A397" s="6"/>
      <c r="B397" s="4"/>
      <c r="C397" s="4"/>
      <c r="D397" s="4"/>
      <c r="E397" s="4"/>
      <c r="F397" s="4"/>
      <c r="G397" s="4"/>
      <c r="H397" s="4"/>
    </row>
    <row r="398">
      <c r="A398" s="6"/>
      <c r="B398" s="4"/>
      <c r="C398" s="4"/>
      <c r="D398" s="4"/>
      <c r="E398" s="4"/>
      <c r="F398" s="4"/>
      <c r="G398" s="4"/>
      <c r="H398" s="4"/>
    </row>
    <row r="399">
      <c r="A399" s="6"/>
      <c r="B399" s="4"/>
      <c r="C399" s="4"/>
      <c r="D399" s="4"/>
      <c r="E399" s="4"/>
      <c r="F399" s="4"/>
      <c r="G399" s="4"/>
      <c r="H399" s="4"/>
    </row>
    <row r="400">
      <c r="A400" s="6"/>
      <c r="B400" s="4"/>
      <c r="C400" s="4"/>
      <c r="D400" s="4"/>
      <c r="E400" s="4"/>
      <c r="F400" s="4"/>
      <c r="G400" s="4"/>
      <c r="H400" s="4"/>
    </row>
    <row r="401">
      <c r="A401" s="6"/>
      <c r="B401" s="4"/>
      <c r="C401" s="4"/>
      <c r="D401" s="4"/>
      <c r="E401" s="4"/>
      <c r="F401" s="4"/>
      <c r="G401" s="4"/>
      <c r="H401" s="4"/>
    </row>
    <row r="402">
      <c r="A402" s="6"/>
      <c r="B402" s="4"/>
      <c r="C402" s="4"/>
      <c r="D402" s="4"/>
      <c r="E402" s="4"/>
      <c r="F402" s="4"/>
      <c r="G402" s="4"/>
      <c r="H402" s="4"/>
    </row>
    <row r="403">
      <c r="A403" s="6"/>
      <c r="B403" s="4"/>
      <c r="C403" s="4"/>
      <c r="D403" s="4"/>
      <c r="E403" s="4"/>
      <c r="F403" s="4"/>
      <c r="G403" s="4"/>
      <c r="H403" s="4"/>
    </row>
    <row r="404">
      <c r="A404" s="6"/>
      <c r="B404" s="4"/>
      <c r="C404" s="4"/>
      <c r="D404" s="4"/>
      <c r="E404" s="4"/>
      <c r="F404" s="4"/>
      <c r="G404" s="4"/>
      <c r="H404" s="4"/>
    </row>
    <row r="405">
      <c r="A405" s="6"/>
      <c r="B405" s="4"/>
      <c r="C405" s="4"/>
      <c r="D405" s="4"/>
      <c r="E405" s="4"/>
      <c r="F405" s="4"/>
      <c r="G405" s="4"/>
      <c r="H405" s="4"/>
    </row>
    <row r="406">
      <c r="A406" s="6"/>
      <c r="B406" s="4"/>
      <c r="C406" s="4"/>
      <c r="D406" s="4"/>
      <c r="E406" s="4"/>
      <c r="F406" s="4"/>
      <c r="G406" s="4"/>
      <c r="H406" s="4"/>
    </row>
    <row r="407">
      <c r="A407" s="6"/>
      <c r="B407" s="4"/>
      <c r="C407" s="4"/>
      <c r="D407" s="4"/>
      <c r="E407" s="4"/>
      <c r="F407" s="4"/>
      <c r="G407" s="4"/>
      <c r="H407" s="4"/>
    </row>
    <row r="408">
      <c r="A408" s="6"/>
      <c r="B408" s="4"/>
      <c r="C408" s="4"/>
      <c r="D408" s="4"/>
      <c r="E408" s="4"/>
      <c r="F408" s="4"/>
      <c r="G408" s="4"/>
      <c r="H408" s="4"/>
    </row>
    <row r="409">
      <c r="A409" s="6"/>
      <c r="B409" s="4"/>
      <c r="C409" s="4"/>
      <c r="D409" s="4"/>
      <c r="E409" s="4"/>
      <c r="F409" s="4"/>
      <c r="G409" s="4"/>
      <c r="H409" s="4"/>
    </row>
    <row r="410">
      <c r="A410" s="6"/>
      <c r="B410" s="4"/>
      <c r="C410" s="4"/>
      <c r="D410" s="4"/>
      <c r="E410" s="4"/>
      <c r="F410" s="4"/>
      <c r="G410" s="4"/>
      <c r="H410" s="4"/>
    </row>
    <row r="411">
      <c r="A411" s="6"/>
      <c r="B411" s="4"/>
      <c r="C411" s="4"/>
      <c r="D411" s="4"/>
      <c r="E411" s="4"/>
      <c r="F411" s="4"/>
      <c r="G411" s="4"/>
      <c r="H411" s="4"/>
    </row>
    <row r="412">
      <c r="A412" s="6"/>
      <c r="B412" s="4"/>
      <c r="C412" s="4"/>
      <c r="D412" s="4"/>
      <c r="E412" s="4"/>
      <c r="F412" s="4"/>
      <c r="G412" s="4"/>
      <c r="H412" s="4"/>
    </row>
    <row r="413">
      <c r="A413" s="6"/>
      <c r="B413" s="4"/>
      <c r="C413" s="4"/>
      <c r="D413" s="4"/>
      <c r="E413" s="4"/>
      <c r="F413" s="4"/>
      <c r="G413" s="4"/>
      <c r="H413" s="4"/>
    </row>
    <row r="414">
      <c r="A414" s="6"/>
      <c r="B414" s="4"/>
      <c r="C414" s="4"/>
      <c r="D414" s="4"/>
      <c r="E414" s="4"/>
      <c r="F414" s="4"/>
      <c r="G414" s="4"/>
      <c r="H414" s="4"/>
    </row>
    <row r="415">
      <c r="A415" s="6"/>
      <c r="B415" s="4"/>
      <c r="C415" s="4"/>
      <c r="D415" s="4"/>
      <c r="E415" s="4"/>
      <c r="F415" s="4"/>
      <c r="G415" s="4"/>
      <c r="H415" s="4"/>
    </row>
    <row r="416">
      <c r="A416" s="6"/>
      <c r="B416" s="4"/>
      <c r="C416" s="4"/>
      <c r="D416" s="4"/>
      <c r="E416" s="4"/>
      <c r="F416" s="4"/>
      <c r="G416" s="4"/>
      <c r="H416" s="4"/>
    </row>
    <row r="417">
      <c r="A417" s="6"/>
      <c r="B417" s="4"/>
      <c r="C417" s="4"/>
      <c r="D417" s="4"/>
      <c r="E417" s="4"/>
      <c r="F417" s="4"/>
      <c r="G417" s="4"/>
      <c r="H417" s="4"/>
    </row>
    <row r="418">
      <c r="A418" s="6"/>
      <c r="B418" s="4"/>
      <c r="C418" s="4"/>
      <c r="D418" s="4"/>
      <c r="E418" s="4"/>
      <c r="F418" s="4"/>
      <c r="G418" s="4"/>
      <c r="H418" s="4"/>
    </row>
    <row r="419">
      <c r="A419" s="6"/>
      <c r="B419" s="4"/>
      <c r="C419" s="4"/>
      <c r="D419" s="4"/>
      <c r="E419" s="4"/>
      <c r="F419" s="4"/>
      <c r="G419" s="4"/>
      <c r="H419" s="4"/>
    </row>
    <row r="420">
      <c r="A420" s="6"/>
      <c r="B420" s="4"/>
      <c r="C420" s="4"/>
      <c r="D420" s="4"/>
      <c r="E420" s="4"/>
      <c r="F420" s="4"/>
      <c r="G420" s="4"/>
      <c r="H420" s="4"/>
    </row>
    <row r="421">
      <c r="A421" s="6"/>
      <c r="B421" s="4"/>
      <c r="C421" s="4"/>
      <c r="D421" s="4"/>
      <c r="E421" s="4"/>
      <c r="F421" s="4"/>
      <c r="G421" s="4"/>
      <c r="H421" s="4"/>
    </row>
    <row r="422">
      <c r="A422" s="6"/>
      <c r="B422" s="4"/>
      <c r="C422" s="4"/>
      <c r="D422" s="4"/>
      <c r="E422" s="4"/>
      <c r="F422" s="4"/>
      <c r="G422" s="4"/>
      <c r="H422" s="4"/>
    </row>
    <row r="423">
      <c r="A423" s="6"/>
      <c r="B423" s="4"/>
      <c r="C423" s="4"/>
      <c r="D423" s="4"/>
      <c r="E423" s="4"/>
      <c r="F423" s="4"/>
      <c r="G423" s="4"/>
      <c r="H423" s="4"/>
    </row>
    <row r="424">
      <c r="A424" s="6"/>
      <c r="B424" s="4"/>
      <c r="C424" s="4"/>
      <c r="D424" s="4"/>
      <c r="E424" s="4"/>
      <c r="F424" s="4"/>
      <c r="G424" s="4"/>
      <c r="H424" s="4"/>
    </row>
    <row r="425">
      <c r="A425" s="6"/>
      <c r="B425" s="4"/>
      <c r="C425" s="4"/>
      <c r="D425" s="4"/>
      <c r="E425" s="4"/>
      <c r="F425" s="4"/>
      <c r="G425" s="4"/>
      <c r="H425" s="4"/>
    </row>
    <row r="426">
      <c r="A426" s="6"/>
      <c r="B426" s="4"/>
      <c r="C426" s="4"/>
      <c r="D426" s="4"/>
      <c r="E426" s="4"/>
      <c r="F426" s="4"/>
      <c r="G426" s="4"/>
      <c r="H426" s="4"/>
    </row>
    <row r="427">
      <c r="A427" s="6"/>
      <c r="B427" s="4"/>
      <c r="C427" s="4"/>
      <c r="D427" s="4"/>
      <c r="E427" s="4"/>
      <c r="F427" s="4"/>
      <c r="G427" s="4"/>
      <c r="H427" s="4"/>
    </row>
    <row r="428">
      <c r="A428" s="6"/>
      <c r="B428" s="4"/>
      <c r="C428" s="4"/>
      <c r="D428" s="4"/>
      <c r="E428" s="4"/>
      <c r="F428" s="4"/>
      <c r="G428" s="4"/>
      <c r="H428" s="4"/>
    </row>
    <row r="429">
      <c r="A429" s="6"/>
      <c r="B429" s="4"/>
      <c r="C429" s="4"/>
      <c r="D429" s="4"/>
      <c r="E429" s="4"/>
      <c r="F429" s="4"/>
      <c r="G429" s="4"/>
      <c r="H429" s="4"/>
    </row>
    <row r="430">
      <c r="A430" s="6"/>
      <c r="B430" s="4"/>
      <c r="C430" s="4"/>
      <c r="D430" s="4"/>
      <c r="E430" s="4"/>
      <c r="F430" s="4"/>
      <c r="G430" s="4"/>
      <c r="H430" s="4"/>
    </row>
    <row r="431">
      <c r="A431" s="6"/>
      <c r="B431" s="4"/>
      <c r="C431" s="4"/>
      <c r="D431" s="4"/>
      <c r="E431" s="4"/>
      <c r="F431" s="4"/>
      <c r="G431" s="4"/>
      <c r="H431" s="4"/>
    </row>
    <row r="432">
      <c r="A432" s="6"/>
      <c r="B432" s="4"/>
      <c r="C432" s="4"/>
      <c r="D432" s="4"/>
      <c r="E432" s="4"/>
      <c r="F432" s="4"/>
      <c r="G432" s="4"/>
      <c r="H432" s="4"/>
    </row>
    <row r="433">
      <c r="A433" s="6"/>
      <c r="B433" s="4"/>
      <c r="C433" s="4"/>
      <c r="D433" s="4"/>
      <c r="E433" s="4"/>
      <c r="F433" s="4"/>
      <c r="G433" s="4"/>
      <c r="H433" s="4"/>
    </row>
    <row r="434">
      <c r="A434" s="6"/>
      <c r="B434" s="4"/>
      <c r="C434" s="4"/>
      <c r="D434" s="4"/>
      <c r="E434" s="4"/>
      <c r="F434" s="4"/>
      <c r="G434" s="4"/>
      <c r="H434" s="4"/>
    </row>
    <row r="435">
      <c r="A435" s="6"/>
      <c r="B435" s="4"/>
      <c r="C435" s="4"/>
      <c r="D435" s="4"/>
      <c r="E435" s="4"/>
      <c r="F435" s="4"/>
      <c r="G435" s="4"/>
      <c r="H435" s="4"/>
    </row>
    <row r="436">
      <c r="A436" s="6"/>
      <c r="B436" s="4"/>
      <c r="C436" s="4"/>
      <c r="D436" s="4"/>
      <c r="E436" s="4"/>
      <c r="F436" s="4"/>
      <c r="G436" s="4"/>
      <c r="H436" s="4"/>
    </row>
    <row r="437">
      <c r="A437" s="6"/>
      <c r="B437" s="4"/>
      <c r="C437" s="4"/>
      <c r="D437" s="4"/>
      <c r="E437" s="4"/>
      <c r="F437" s="4"/>
      <c r="G437" s="4"/>
      <c r="H437" s="4"/>
    </row>
    <row r="438">
      <c r="A438" s="6"/>
      <c r="B438" s="4"/>
      <c r="C438" s="4"/>
      <c r="D438" s="4"/>
      <c r="E438" s="4"/>
      <c r="F438" s="4"/>
      <c r="G438" s="4"/>
      <c r="H438" s="4"/>
    </row>
    <row r="439">
      <c r="A439" s="6"/>
      <c r="B439" s="4"/>
      <c r="C439" s="4"/>
      <c r="D439" s="4"/>
      <c r="E439" s="4"/>
      <c r="F439" s="4"/>
      <c r="G439" s="4"/>
      <c r="H439" s="4"/>
    </row>
    <row r="440">
      <c r="A440" s="6"/>
      <c r="B440" s="4"/>
      <c r="C440" s="4"/>
      <c r="D440" s="4"/>
      <c r="E440" s="4"/>
      <c r="F440" s="4"/>
      <c r="G440" s="4"/>
      <c r="H440" s="4"/>
    </row>
    <row r="441">
      <c r="A441" s="6"/>
      <c r="B441" s="4"/>
      <c r="C441" s="4"/>
      <c r="D441" s="4"/>
      <c r="E441" s="4"/>
      <c r="F441" s="4"/>
      <c r="G441" s="4"/>
      <c r="H441" s="4"/>
    </row>
    <row r="442">
      <c r="A442" s="6"/>
      <c r="B442" s="4"/>
      <c r="C442" s="4"/>
      <c r="D442" s="4"/>
      <c r="E442" s="4"/>
      <c r="F442" s="4"/>
      <c r="G442" s="4"/>
      <c r="H442" s="4"/>
    </row>
    <row r="443">
      <c r="A443" s="6"/>
      <c r="B443" s="4"/>
      <c r="C443" s="4"/>
      <c r="D443" s="4"/>
      <c r="E443" s="4"/>
      <c r="F443" s="4"/>
      <c r="G443" s="4"/>
      <c r="H443" s="4"/>
    </row>
    <row r="444">
      <c r="A444" s="6"/>
      <c r="B444" s="4"/>
      <c r="C444" s="4"/>
      <c r="D444" s="4"/>
      <c r="E444" s="4"/>
      <c r="F444" s="4"/>
      <c r="G444" s="4"/>
      <c r="H444" s="4"/>
    </row>
    <row r="445">
      <c r="A445" s="6"/>
      <c r="B445" s="4"/>
      <c r="C445" s="4"/>
      <c r="D445" s="4"/>
      <c r="E445" s="4"/>
      <c r="F445" s="4"/>
      <c r="G445" s="4"/>
      <c r="H445" s="4"/>
    </row>
    <row r="446">
      <c r="A446" s="6"/>
      <c r="B446" s="4"/>
      <c r="C446" s="4"/>
      <c r="D446" s="4"/>
      <c r="E446" s="4"/>
      <c r="F446" s="4"/>
      <c r="G446" s="4"/>
      <c r="H446" s="4"/>
    </row>
    <row r="447">
      <c r="A447" s="6"/>
      <c r="B447" s="4"/>
      <c r="C447" s="4"/>
      <c r="D447" s="4"/>
      <c r="E447" s="4"/>
      <c r="F447" s="4"/>
      <c r="G447" s="4"/>
      <c r="H447" s="4"/>
    </row>
    <row r="448">
      <c r="A448" s="6"/>
      <c r="B448" s="4"/>
      <c r="C448" s="4"/>
      <c r="D448" s="4"/>
      <c r="E448" s="4"/>
      <c r="F448" s="4"/>
      <c r="G448" s="4"/>
      <c r="H448" s="4"/>
    </row>
    <row r="449">
      <c r="A449" s="6"/>
      <c r="B449" s="4"/>
      <c r="C449" s="4"/>
      <c r="D449" s="4"/>
      <c r="E449" s="4"/>
      <c r="F449" s="4"/>
      <c r="G449" s="4"/>
      <c r="H449" s="4"/>
    </row>
    <row r="450">
      <c r="A450" s="6"/>
      <c r="B450" s="4"/>
      <c r="C450" s="4"/>
      <c r="D450" s="4"/>
      <c r="E450" s="4"/>
      <c r="F450" s="4"/>
      <c r="G450" s="4"/>
      <c r="H450" s="4"/>
    </row>
    <row r="451">
      <c r="A451" s="6"/>
      <c r="B451" s="4"/>
      <c r="C451" s="4"/>
      <c r="D451" s="4"/>
      <c r="E451" s="4"/>
      <c r="F451" s="4"/>
      <c r="G451" s="4"/>
      <c r="H451" s="4"/>
    </row>
    <row r="452">
      <c r="A452" s="6"/>
      <c r="B452" s="4"/>
      <c r="C452" s="4"/>
      <c r="D452" s="4"/>
      <c r="E452" s="4"/>
      <c r="F452" s="4"/>
      <c r="G452" s="4"/>
      <c r="H452" s="4"/>
    </row>
    <row r="453">
      <c r="A453" s="6"/>
      <c r="B453" s="4"/>
      <c r="C453" s="4"/>
      <c r="D453" s="4"/>
      <c r="E453" s="4"/>
      <c r="F453" s="4"/>
      <c r="G453" s="4"/>
      <c r="H453" s="4"/>
    </row>
    <row r="454">
      <c r="A454" s="6"/>
      <c r="B454" s="4"/>
      <c r="C454" s="4"/>
      <c r="D454" s="4"/>
      <c r="E454" s="4"/>
      <c r="F454" s="4"/>
      <c r="G454" s="4"/>
      <c r="H454" s="4"/>
    </row>
    <row r="455">
      <c r="A455" s="6"/>
      <c r="B455" s="4"/>
      <c r="C455" s="4"/>
      <c r="D455" s="4"/>
      <c r="E455" s="4"/>
      <c r="F455" s="4"/>
      <c r="G455" s="4"/>
      <c r="H455" s="4"/>
    </row>
    <row r="456">
      <c r="A456" s="6"/>
      <c r="B456" s="4"/>
      <c r="C456" s="4"/>
      <c r="D456" s="4"/>
      <c r="E456" s="4"/>
      <c r="F456" s="4"/>
      <c r="G456" s="4"/>
      <c r="H456" s="4"/>
    </row>
    <row r="457">
      <c r="A457" s="6"/>
      <c r="B457" s="4"/>
      <c r="C457" s="4"/>
      <c r="D457" s="4"/>
      <c r="E457" s="4"/>
      <c r="F457" s="4"/>
      <c r="G457" s="4"/>
      <c r="H457" s="4"/>
    </row>
    <row r="458">
      <c r="A458" s="6"/>
      <c r="B458" s="4"/>
      <c r="C458" s="4"/>
      <c r="D458" s="4"/>
      <c r="E458" s="4"/>
      <c r="F458" s="4"/>
      <c r="G458" s="4"/>
      <c r="H458" s="4"/>
    </row>
    <row r="459">
      <c r="A459" s="6"/>
      <c r="B459" s="4"/>
      <c r="C459" s="4"/>
      <c r="D459" s="4"/>
      <c r="E459" s="4"/>
      <c r="F459" s="4"/>
      <c r="G459" s="4"/>
      <c r="H459" s="4"/>
    </row>
    <row r="460">
      <c r="A460" s="6"/>
      <c r="B460" s="4"/>
      <c r="C460" s="4"/>
      <c r="D460" s="4"/>
      <c r="E460" s="4"/>
      <c r="F460" s="4"/>
      <c r="G460" s="4"/>
      <c r="H460" s="4"/>
    </row>
    <row r="461">
      <c r="A461" s="6"/>
      <c r="B461" s="4"/>
      <c r="C461" s="4"/>
      <c r="D461" s="4"/>
      <c r="E461" s="4"/>
      <c r="F461" s="4"/>
      <c r="G461" s="4"/>
      <c r="H461" s="4"/>
    </row>
    <row r="462">
      <c r="A462" s="6"/>
      <c r="B462" s="4"/>
      <c r="C462" s="4"/>
      <c r="D462" s="4"/>
      <c r="E462" s="4"/>
      <c r="F462" s="4"/>
      <c r="G462" s="4"/>
      <c r="H462" s="4"/>
    </row>
    <row r="463">
      <c r="A463" s="6"/>
      <c r="B463" s="4"/>
      <c r="C463" s="4"/>
      <c r="D463" s="4"/>
      <c r="E463" s="4"/>
      <c r="F463" s="4"/>
      <c r="G463" s="4"/>
      <c r="H463" s="4"/>
    </row>
    <row r="464">
      <c r="A464" s="6"/>
      <c r="B464" s="4"/>
      <c r="C464" s="4"/>
      <c r="D464" s="4"/>
      <c r="E464" s="4"/>
      <c r="F464" s="4"/>
      <c r="G464" s="4"/>
      <c r="H464" s="4"/>
    </row>
    <row r="465">
      <c r="A465" s="6"/>
      <c r="B465" s="4"/>
      <c r="C465" s="4"/>
      <c r="D465" s="4"/>
      <c r="E465" s="4"/>
      <c r="F465" s="4"/>
      <c r="G465" s="4"/>
      <c r="H465" s="4"/>
    </row>
    <row r="466">
      <c r="A466" s="6"/>
      <c r="B466" s="4"/>
      <c r="C466" s="4"/>
      <c r="D466" s="4"/>
      <c r="E466" s="4"/>
      <c r="F466" s="4"/>
      <c r="G466" s="4"/>
      <c r="H466" s="4"/>
    </row>
    <row r="467">
      <c r="A467" s="6"/>
      <c r="B467" s="4"/>
      <c r="C467" s="4"/>
      <c r="D467" s="4"/>
      <c r="E467" s="4"/>
      <c r="F467" s="4"/>
      <c r="G467" s="4"/>
      <c r="H467" s="4"/>
    </row>
    <row r="468">
      <c r="A468" s="6"/>
      <c r="B468" s="4"/>
      <c r="C468" s="4"/>
      <c r="D468" s="4"/>
      <c r="E468" s="4"/>
      <c r="F468" s="4"/>
      <c r="G468" s="4"/>
      <c r="H468" s="4"/>
    </row>
    <row r="469">
      <c r="A469" s="6"/>
      <c r="B469" s="4"/>
      <c r="C469" s="4"/>
      <c r="D469" s="4"/>
      <c r="E469" s="4"/>
      <c r="F469" s="4"/>
      <c r="G469" s="4"/>
      <c r="H469" s="4"/>
    </row>
    <row r="470">
      <c r="A470" s="6"/>
      <c r="B470" s="4"/>
      <c r="C470" s="4"/>
      <c r="D470" s="4"/>
      <c r="E470" s="4"/>
      <c r="F470" s="4"/>
      <c r="G470" s="4"/>
      <c r="H470" s="4"/>
    </row>
    <row r="471">
      <c r="A471" s="6"/>
      <c r="B471" s="4"/>
      <c r="C471" s="4"/>
      <c r="D471" s="4"/>
      <c r="E471" s="4"/>
      <c r="F471" s="4"/>
      <c r="G471" s="4"/>
      <c r="H471" s="4"/>
    </row>
    <row r="472">
      <c r="A472" s="6"/>
      <c r="B472" s="4"/>
      <c r="C472" s="4"/>
      <c r="D472" s="4"/>
      <c r="E472" s="4"/>
      <c r="F472" s="4"/>
      <c r="G472" s="4"/>
      <c r="H472" s="4"/>
    </row>
    <row r="473">
      <c r="A473" s="6"/>
      <c r="B473" s="4"/>
      <c r="C473" s="4"/>
      <c r="D473" s="4"/>
      <c r="E473" s="4"/>
      <c r="F473" s="4"/>
      <c r="G473" s="4"/>
      <c r="H473" s="4"/>
    </row>
    <row r="474">
      <c r="A474" s="6"/>
      <c r="B474" s="4"/>
      <c r="C474" s="4"/>
      <c r="D474" s="4"/>
      <c r="E474" s="4"/>
      <c r="F474" s="4"/>
      <c r="G474" s="4"/>
      <c r="H474" s="4"/>
    </row>
    <row r="475">
      <c r="A475" s="6"/>
      <c r="B475" s="4"/>
      <c r="C475" s="4"/>
      <c r="D475" s="4"/>
      <c r="E475" s="4"/>
      <c r="F475" s="4"/>
      <c r="G475" s="4"/>
      <c r="H475" s="4"/>
    </row>
    <row r="476">
      <c r="A476" s="6"/>
      <c r="B476" s="4"/>
      <c r="C476" s="4"/>
      <c r="D476" s="4"/>
      <c r="E476" s="4"/>
      <c r="F476" s="4"/>
      <c r="G476" s="4"/>
      <c r="H476" s="4"/>
    </row>
    <row r="477">
      <c r="A477" s="6"/>
      <c r="B477" s="4"/>
      <c r="C477" s="4"/>
      <c r="D477" s="4"/>
      <c r="E477" s="4"/>
      <c r="F477" s="4"/>
      <c r="G477" s="4"/>
      <c r="H477" s="4"/>
    </row>
    <row r="478">
      <c r="A478" s="6"/>
      <c r="B478" s="4"/>
      <c r="C478" s="4"/>
      <c r="D478" s="4"/>
      <c r="E478" s="4"/>
      <c r="F478" s="4"/>
      <c r="G478" s="4"/>
      <c r="H478" s="4"/>
    </row>
    <row r="479">
      <c r="A479" s="6"/>
      <c r="B479" s="4"/>
      <c r="C479" s="4"/>
      <c r="D479" s="4"/>
      <c r="E479" s="4"/>
      <c r="F479" s="4"/>
      <c r="G479" s="4"/>
      <c r="H479" s="4"/>
    </row>
    <row r="480">
      <c r="A480" s="6"/>
      <c r="B480" s="4"/>
      <c r="C480" s="4"/>
      <c r="D480" s="4"/>
      <c r="E480" s="4"/>
      <c r="F480" s="4"/>
      <c r="G480" s="4"/>
      <c r="H480" s="4"/>
    </row>
    <row r="481">
      <c r="A481" s="6"/>
      <c r="B481" s="4"/>
      <c r="C481" s="4"/>
      <c r="D481" s="4"/>
      <c r="E481" s="4"/>
      <c r="F481" s="4"/>
      <c r="G481" s="4"/>
      <c r="H481" s="4"/>
    </row>
    <row r="482">
      <c r="A482" s="6"/>
      <c r="B482" s="4"/>
      <c r="C482" s="4"/>
      <c r="D482" s="4"/>
      <c r="E482" s="4"/>
      <c r="F482" s="4"/>
      <c r="G482" s="4"/>
      <c r="H482" s="4"/>
    </row>
    <row r="483">
      <c r="A483" s="6"/>
      <c r="B483" s="4"/>
      <c r="C483" s="4"/>
      <c r="D483" s="4"/>
      <c r="E483" s="4"/>
      <c r="F483" s="4"/>
      <c r="G483" s="4"/>
      <c r="H483" s="4"/>
    </row>
    <row r="484">
      <c r="A484" s="6"/>
      <c r="B484" s="4"/>
      <c r="C484" s="4"/>
      <c r="D484" s="4"/>
      <c r="E484" s="4"/>
      <c r="F484" s="4"/>
      <c r="G484" s="4"/>
      <c r="H484" s="4"/>
    </row>
    <row r="485">
      <c r="A485" s="6"/>
      <c r="B485" s="4"/>
      <c r="C485" s="4"/>
      <c r="D485" s="4"/>
      <c r="E485" s="4"/>
      <c r="F485" s="4"/>
      <c r="G485" s="4"/>
      <c r="H485" s="4"/>
    </row>
    <row r="486">
      <c r="A486" s="6"/>
      <c r="B486" s="4"/>
      <c r="C486" s="4"/>
      <c r="D486" s="4"/>
      <c r="E486" s="4"/>
      <c r="F486" s="4"/>
      <c r="G486" s="4"/>
      <c r="H486" s="4"/>
    </row>
    <row r="487">
      <c r="A487" s="6"/>
      <c r="B487" s="4"/>
      <c r="C487" s="4"/>
      <c r="D487" s="4"/>
      <c r="E487" s="4"/>
      <c r="F487" s="4"/>
      <c r="G487" s="4"/>
      <c r="H487" s="4"/>
    </row>
    <row r="488">
      <c r="A488" s="6"/>
      <c r="B488" s="4"/>
      <c r="C488" s="4"/>
      <c r="D488" s="4"/>
      <c r="E488" s="4"/>
      <c r="F488" s="4"/>
      <c r="G488" s="4"/>
      <c r="H488" s="4"/>
    </row>
    <row r="489">
      <c r="A489" s="6"/>
      <c r="B489" s="4"/>
      <c r="C489" s="4"/>
      <c r="D489" s="4"/>
      <c r="E489" s="4"/>
      <c r="F489" s="4"/>
      <c r="G489" s="4"/>
      <c r="H489" s="4"/>
    </row>
    <row r="490">
      <c r="A490" s="6"/>
      <c r="B490" s="4"/>
      <c r="C490" s="4"/>
      <c r="D490" s="4"/>
      <c r="E490" s="4"/>
      <c r="F490" s="4"/>
      <c r="G490" s="4"/>
      <c r="H490" s="4"/>
    </row>
    <row r="491">
      <c r="A491" s="6"/>
      <c r="B491" s="4"/>
      <c r="C491" s="4"/>
      <c r="D491" s="4"/>
      <c r="E491" s="4"/>
      <c r="F491" s="4"/>
      <c r="G491" s="4"/>
      <c r="H491" s="4"/>
    </row>
    <row r="492">
      <c r="A492" s="6"/>
      <c r="B492" s="4"/>
      <c r="C492" s="4"/>
      <c r="D492" s="4"/>
      <c r="E492" s="4"/>
      <c r="F492" s="4"/>
      <c r="G492" s="4"/>
      <c r="H492" s="4"/>
    </row>
    <row r="493">
      <c r="A493" s="6"/>
      <c r="B493" s="4"/>
      <c r="C493" s="4"/>
      <c r="D493" s="4"/>
      <c r="E493" s="4"/>
      <c r="F493" s="4"/>
      <c r="G493" s="4"/>
      <c r="H493" s="4"/>
    </row>
    <row r="494">
      <c r="A494" s="6"/>
      <c r="B494" s="4"/>
      <c r="C494" s="4"/>
      <c r="D494" s="4"/>
      <c r="E494" s="4"/>
      <c r="F494" s="4"/>
      <c r="G494" s="4"/>
      <c r="H494" s="4"/>
    </row>
    <row r="495">
      <c r="A495" s="6"/>
      <c r="B495" s="4"/>
      <c r="C495" s="4"/>
      <c r="D495" s="4"/>
      <c r="E495" s="4"/>
      <c r="F495" s="4"/>
      <c r="G495" s="4"/>
      <c r="H495" s="4"/>
    </row>
    <row r="496">
      <c r="A496" s="6"/>
      <c r="B496" s="4"/>
      <c r="C496" s="4"/>
      <c r="D496" s="4"/>
      <c r="E496" s="4"/>
      <c r="F496" s="4"/>
      <c r="G496" s="4"/>
      <c r="H496" s="4"/>
    </row>
    <row r="497">
      <c r="A497" s="6"/>
      <c r="B497" s="4"/>
      <c r="C497" s="4"/>
      <c r="D497" s="4"/>
      <c r="E497" s="4"/>
      <c r="F497" s="4"/>
      <c r="G497" s="4"/>
      <c r="H497" s="4"/>
    </row>
    <row r="498">
      <c r="A498" s="6"/>
      <c r="B498" s="4"/>
      <c r="C498" s="4"/>
      <c r="D498" s="4"/>
      <c r="E498" s="4"/>
      <c r="F498" s="4"/>
      <c r="G498" s="4"/>
      <c r="H498" s="4"/>
    </row>
    <row r="499">
      <c r="A499" s="6"/>
      <c r="B499" s="4"/>
      <c r="C499" s="4"/>
      <c r="D499" s="4"/>
      <c r="E499" s="4"/>
      <c r="F499" s="4"/>
      <c r="G499" s="4"/>
      <c r="H499" s="4"/>
    </row>
    <row r="500">
      <c r="A500" s="6"/>
      <c r="B500" s="4"/>
      <c r="C500" s="4"/>
      <c r="D500" s="4"/>
      <c r="E500" s="4"/>
      <c r="F500" s="4"/>
      <c r="G500" s="4"/>
      <c r="H500" s="4"/>
    </row>
    <row r="501">
      <c r="A501" s="6"/>
      <c r="B501" s="4"/>
      <c r="C501" s="4"/>
      <c r="D501" s="4"/>
      <c r="E501" s="4"/>
      <c r="F501" s="4"/>
      <c r="G501" s="4"/>
      <c r="H501" s="4"/>
    </row>
    <row r="502">
      <c r="A502" s="6"/>
      <c r="B502" s="4"/>
      <c r="C502" s="4"/>
      <c r="D502" s="4"/>
      <c r="E502" s="4"/>
      <c r="F502" s="4"/>
      <c r="G502" s="4"/>
      <c r="H502" s="4"/>
    </row>
    <row r="503">
      <c r="A503" s="6"/>
      <c r="B503" s="4"/>
      <c r="C503" s="4"/>
      <c r="D503" s="4"/>
      <c r="E503" s="4"/>
      <c r="F503" s="4"/>
      <c r="G503" s="4"/>
      <c r="H503" s="4"/>
    </row>
    <row r="504">
      <c r="A504" s="6"/>
      <c r="B504" s="4"/>
      <c r="C504" s="4"/>
      <c r="D504" s="4"/>
      <c r="E504" s="4"/>
      <c r="F504" s="4"/>
      <c r="G504" s="4"/>
      <c r="H504" s="4"/>
    </row>
    <row r="505">
      <c r="A505" s="6"/>
      <c r="B505" s="4"/>
      <c r="C505" s="4"/>
      <c r="D505" s="4"/>
      <c r="E505" s="4"/>
      <c r="F505" s="4"/>
      <c r="G505" s="4"/>
      <c r="H505" s="4"/>
    </row>
    <row r="506">
      <c r="A506" s="6"/>
      <c r="B506" s="4"/>
      <c r="C506" s="4"/>
      <c r="D506" s="4"/>
      <c r="E506" s="4"/>
      <c r="F506" s="4"/>
      <c r="G506" s="4"/>
      <c r="H506" s="4"/>
    </row>
    <row r="507">
      <c r="A507" s="6"/>
      <c r="B507" s="4"/>
      <c r="C507" s="4"/>
      <c r="D507" s="4"/>
      <c r="E507" s="4"/>
      <c r="F507" s="4"/>
      <c r="G507" s="4"/>
      <c r="H507" s="4"/>
    </row>
    <row r="508">
      <c r="A508" s="6"/>
      <c r="B508" s="4"/>
      <c r="C508" s="4"/>
      <c r="D508" s="4"/>
      <c r="E508" s="4"/>
      <c r="F508" s="4"/>
      <c r="G508" s="4"/>
      <c r="H508" s="4"/>
    </row>
    <row r="509">
      <c r="A509" s="6"/>
      <c r="B509" s="4"/>
      <c r="C509" s="4"/>
      <c r="D509" s="4"/>
      <c r="E509" s="4"/>
      <c r="F509" s="4"/>
      <c r="G509" s="4"/>
      <c r="H509" s="4"/>
    </row>
    <row r="510">
      <c r="A510" s="6"/>
      <c r="B510" s="4"/>
      <c r="C510" s="4"/>
      <c r="D510" s="4"/>
      <c r="E510" s="4"/>
      <c r="F510" s="4"/>
      <c r="G510" s="4"/>
      <c r="H510" s="4"/>
    </row>
    <row r="511">
      <c r="A511" s="6"/>
      <c r="B511" s="4"/>
      <c r="C511" s="4"/>
      <c r="D511" s="4"/>
      <c r="E511" s="4"/>
      <c r="F511" s="4"/>
      <c r="G511" s="4"/>
      <c r="H511" s="4"/>
    </row>
    <row r="512">
      <c r="A512" s="6"/>
      <c r="B512" s="4"/>
      <c r="C512" s="4"/>
      <c r="D512" s="4"/>
      <c r="E512" s="4"/>
      <c r="F512" s="4"/>
      <c r="G512" s="4"/>
      <c r="H512" s="4"/>
    </row>
    <row r="513">
      <c r="A513" s="6"/>
      <c r="B513" s="4"/>
      <c r="C513" s="4"/>
      <c r="D513" s="4"/>
      <c r="E513" s="4"/>
      <c r="F513" s="4"/>
      <c r="G513" s="4"/>
      <c r="H513" s="4"/>
    </row>
    <row r="514">
      <c r="A514" s="6"/>
      <c r="B514" s="4"/>
      <c r="C514" s="4"/>
      <c r="D514" s="4"/>
      <c r="E514" s="4"/>
      <c r="F514" s="4"/>
      <c r="G514" s="4"/>
      <c r="H514" s="4"/>
    </row>
    <row r="515">
      <c r="A515" s="6"/>
      <c r="B515" s="4"/>
      <c r="C515" s="4"/>
      <c r="D515" s="4"/>
      <c r="E515" s="4"/>
      <c r="F515" s="4"/>
      <c r="G515" s="4"/>
      <c r="H515" s="4"/>
    </row>
    <row r="516">
      <c r="A516" s="6"/>
      <c r="B516" s="4"/>
      <c r="C516" s="4"/>
      <c r="D516" s="4"/>
      <c r="E516" s="4"/>
      <c r="F516" s="4"/>
      <c r="G516" s="4"/>
      <c r="H516" s="4"/>
    </row>
    <row r="517">
      <c r="A517" s="6"/>
      <c r="B517" s="4"/>
      <c r="C517" s="4"/>
      <c r="D517" s="4"/>
      <c r="E517" s="4"/>
      <c r="F517" s="4"/>
      <c r="G517" s="4"/>
      <c r="H517" s="4"/>
    </row>
    <row r="518">
      <c r="A518" s="6"/>
      <c r="B518" s="4"/>
      <c r="C518" s="4"/>
      <c r="D518" s="4"/>
      <c r="E518" s="4"/>
      <c r="F518" s="4"/>
      <c r="G518" s="4"/>
      <c r="H518" s="4"/>
    </row>
    <row r="519">
      <c r="A519" s="6"/>
      <c r="B519" s="4"/>
      <c r="C519" s="4"/>
      <c r="D519" s="4"/>
      <c r="E519" s="4"/>
      <c r="F519" s="4"/>
      <c r="G519" s="4"/>
      <c r="H519" s="4"/>
    </row>
    <row r="520">
      <c r="A520" s="6"/>
      <c r="B520" s="4"/>
      <c r="C520" s="4"/>
      <c r="D520" s="4"/>
      <c r="E520" s="4"/>
      <c r="F520" s="4"/>
      <c r="G520" s="4"/>
      <c r="H520" s="4"/>
    </row>
    <row r="521">
      <c r="A521" s="6"/>
      <c r="B521" s="4"/>
      <c r="C521" s="4"/>
      <c r="D521" s="4"/>
      <c r="E521" s="4"/>
      <c r="F521" s="4"/>
      <c r="G521" s="4"/>
      <c r="H521" s="4"/>
    </row>
    <row r="522">
      <c r="A522" s="6"/>
      <c r="B522" s="4"/>
      <c r="C522" s="4"/>
      <c r="D522" s="4"/>
      <c r="E522" s="4"/>
      <c r="F522" s="4"/>
      <c r="G522" s="4"/>
      <c r="H522" s="4"/>
    </row>
    <row r="523">
      <c r="A523" s="6"/>
      <c r="B523" s="4"/>
      <c r="C523" s="4"/>
      <c r="D523" s="4"/>
      <c r="E523" s="4"/>
      <c r="F523" s="4"/>
      <c r="G523" s="4"/>
      <c r="H523" s="4"/>
    </row>
    <row r="524">
      <c r="A524" s="6"/>
      <c r="B524" s="4"/>
      <c r="C524" s="4"/>
      <c r="D524" s="4"/>
      <c r="E524" s="4"/>
      <c r="F524" s="4"/>
      <c r="G524" s="4"/>
      <c r="H524" s="4"/>
    </row>
    <row r="525">
      <c r="A525" s="6"/>
      <c r="B525" s="4"/>
      <c r="C525" s="4"/>
      <c r="D525" s="4"/>
      <c r="E525" s="4"/>
      <c r="F525" s="4"/>
      <c r="G525" s="4"/>
      <c r="H525" s="4"/>
    </row>
    <row r="526">
      <c r="A526" s="6"/>
      <c r="B526" s="4"/>
      <c r="C526" s="4"/>
      <c r="D526" s="4"/>
      <c r="E526" s="4"/>
      <c r="F526" s="4"/>
      <c r="G526" s="4"/>
      <c r="H526" s="4"/>
    </row>
    <row r="527">
      <c r="A527" s="6"/>
      <c r="B527" s="4"/>
      <c r="C527" s="4"/>
      <c r="D527" s="4"/>
      <c r="E527" s="4"/>
      <c r="F527" s="4"/>
      <c r="G527" s="4"/>
      <c r="H527" s="4"/>
    </row>
    <row r="528">
      <c r="A528" s="6"/>
      <c r="B528" s="4"/>
      <c r="C528" s="4"/>
      <c r="D528" s="4"/>
      <c r="E528" s="4"/>
      <c r="F528" s="4"/>
      <c r="G528" s="4"/>
      <c r="H528" s="4"/>
    </row>
    <row r="529">
      <c r="A529" s="6"/>
      <c r="B529" s="4"/>
      <c r="C529" s="4"/>
      <c r="D529" s="4"/>
      <c r="E529" s="4"/>
      <c r="F529" s="4"/>
      <c r="G529" s="4"/>
      <c r="H529" s="4"/>
    </row>
    <row r="530">
      <c r="A530" s="6"/>
      <c r="B530" s="4"/>
      <c r="C530" s="4"/>
      <c r="D530" s="4"/>
      <c r="E530" s="4"/>
      <c r="F530" s="4"/>
      <c r="G530" s="4"/>
      <c r="H530" s="4"/>
    </row>
    <row r="531">
      <c r="A531" s="6"/>
      <c r="B531" s="4"/>
      <c r="C531" s="4"/>
      <c r="D531" s="4"/>
      <c r="E531" s="4"/>
      <c r="F531" s="4"/>
      <c r="G531" s="4"/>
      <c r="H531" s="4"/>
    </row>
    <row r="532">
      <c r="A532" s="6"/>
      <c r="B532" s="4"/>
      <c r="C532" s="4"/>
      <c r="D532" s="4"/>
      <c r="E532" s="4"/>
      <c r="F532" s="4"/>
      <c r="G532" s="4"/>
      <c r="H532" s="4"/>
    </row>
    <row r="533">
      <c r="A533" s="6"/>
      <c r="B533" s="4"/>
      <c r="C533" s="4"/>
      <c r="D533" s="4"/>
      <c r="E533" s="4"/>
      <c r="F533" s="4"/>
      <c r="G533" s="4"/>
      <c r="H533" s="4"/>
    </row>
    <row r="534">
      <c r="A534" s="6"/>
      <c r="B534" s="4"/>
      <c r="C534" s="4"/>
      <c r="D534" s="4"/>
      <c r="E534" s="4"/>
      <c r="F534" s="4"/>
      <c r="G534" s="4"/>
      <c r="H534" s="4"/>
    </row>
    <row r="535">
      <c r="A535" s="6"/>
      <c r="B535" s="4"/>
      <c r="C535" s="4"/>
      <c r="D535" s="4"/>
      <c r="E535" s="4"/>
      <c r="F535" s="4"/>
      <c r="G535" s="4"/>
      <c r="H535" s="4"/>
    </row>
    <row r="536">
      <c r="A536" s="6"/>
      <c r="B536" s="4"/>
      <c r="C536" s="4"/>
      <c r="D536" s="4"/>
      <c r="E536" s="4"/>
      <c r="F536" s="4"/>
      <c r="G536" s="4"/>
      <c r="H536" s="4"/>
    </row>
    <row r="537">
      <c r="A537" s="6"/>
      <c r="B537" s="4"/>
      <c r="C537" s="4"/>
      <c r="D537" s="4"/>
      <c r="E537" s="4"/>
      <c r="F537" s="4"/>
      <c r="G537" s="4"/>
      <c r="H537" s="4"/>
    </row>
    <row r="538">
      <c r="A538" s="6"/>
      <c r="B538" s="4"/>
      <c r="C538" s="4"/>
      <c r="D538" s="4"/>
      <c r="E538" s="4"/>
      <c r="F538" s="4"/>
      <c r="G538" s="4"/>
      <c r="H538" s="4"/>
    </row>
    <row r="539">
      <c r="A539" s="6"/>
      <c r="B539" s="4"/>
      <c r="C539" s="4"/>
      <c r="D539" s="4"/>
      <c r="E539" s="4"/>
      <c r="F539" s="4"/>
      <c r="G539" s="4"/>
      <c r="H539" s="4"/>
    </row>
    <row r="540">
      <c r="A540" s="6"/>
      <c r="B540" s="4"/>
      <c r="C540" s="4"/>
      <c r="D540" s="4"/>
      <c r="E540" s="4"/>
      <c r="F540" s="4"/>
      <c r="G540" s="4"/>
      <c r="H540" s="4"/>
    </row>
    <row r="541">
      <c r="A541" s="6"/>
      <c r="B541" s="4"/>
      <c r="C541" s="4"/>
      <c r="D541" s="4"/>
      <c r="E541" s="4"/>
      <c r="F541" s="4"/>
      <c r="G541" s="4"/>
      <c r="H541" s="4"/>
    </row>
    <row r="542">
      <c r="A542" s="6"/>
      <c r="B542" s="4"/>
      <c r="C542" s="4"/>
      <c r="D542" s="4"/>
      <c r="E542" s="4"/>
      <c r="F542" s="4"/>
      <c r="G542" s="4"/>
      <c r="H542" s="4"/>
    </row>
    <row r="543">
      <c r="A543" s="6"/>
      <c r="B543" s="4"/>
      <c r="C543" s="4"/>
      <c r="D543" s="4"/>
      <c r="E543" s="4"/>
      <c r="F543" s="4"/>
      <c r="G543" s="4"/>
      <c r="H543" s="4"/>
    </row>
    <row r="544">
      <c r="A544" s="6"/>
      <c r="B544" s="4"/>
      <c r="C544" s="4"/>
      <c r="D544" s="4"/>
      <c r="E544" s="4"/>
      <c r="F544" s="4"/>
      <c r="G544" s="4"/>
      <c r="H544" s="4"/>
    </row>
    <row r="545">
      <c r="A545" s="6"/>
      <c r="B545" s="4"/>
      <c r="C545" s="4"/>
      <c r="D545" s="4"/>
      <c r="E545" s="4"/>
      <c r="F545" s="4"/>
      <c r="G545" s="4"/>
      <c r="H545" s="4"/>
    </row>
    <row r="546">
      <c r="A546" s="6"/>
      <c r="B546" s="4"/>
      <c r="C546" s="4"/>
      <c r="D546" s="4"/>
      <c r="E546" s="4"/>
      <c r="F546" s="4"/>
      <c r="G546" s="4"/>
      <c r="H546" s="4"/>
    </row>
    <row r="547">
      <c r="A547" s="6"/>
      <c r="B547" s="4"/>
      <c r="C547" s="4"/>
      <c r="D547" s="4"/>
      <c r="E547" s="4"/>
      <c r="F547" s="4"/>
      <c r="G547" s="4"/>
      <c r="H547" s="4"/>
    </row>
    <row r="548">
      <c r="A548" s="6"/>
      <c r="B548" s="4"/>
      <c r="C548" s="4"/>
      <c r="D548" s="4"/>
      <c r="E548" s="4"/>
      <c r="F548" s="4"/>
      <c r="G548" s="4"/>
      <c r="H548" s="4"/>
    </row>
    <row r="549">
      <c r="A549" s="6"/>
      <c r="B549" s="4"/>
      <c r="C549" s="4"/>
      <c r="D549" s="4"/>
      <c r="E549" s="4"/>
      <c r="F549" s="4"/>
      <c r="G549" s="4"/>
      <c r="H549" s="4"/>
    </row>
    <row r="550">
      <c r="A550" s="6"/>
      <c r="B550" s="4"/>
      <c r="C550" s="4"/>
      <c r="D550" s="4"/>
      <c r="E550" s="4"/>
      <c r="F550" s="4"/>
      <c r="G550" s="4"/>
      <c r="H550" s="4"/>
    </row>
    <row r="551">
      <c r="A551" s="6"/>
      <c r="B551" s="4"/>
      <c r="C551" s="4"/>
      <c r="D551" s="4"/>
      <c r="E551" s="4"/>
      <c r="F551" s="4"/>
      <c r="G551" s="4"/>
      <c r="H551" s="4"/>
    </row>
    <row r="552">
      <c r="A552" s="6"/>
      <c r="B552" s="4"/>
      <c r="C552" s="4"/>
      <c r="D552" s="4"/>
      <c r="E552" s="4"/>
      <c r="F552" s="4"/>
      <c r="G552" s="4"/>
      <c r="H552" s="4"/>
    </row>
    <row r="553">
      <c r="A553" s="6"/>
      <c r="B553" s="4"/>
      <c r="C553" s="4"/>
      <c r="D553" s="4"/>
      <c r="E553" s="4"/>
      <c r="F553" s="4"/>
      <c r="G553" s="4"/>
      <c r="H553" s="4"/>
    </row>
    <row r="554">
      <c r="A554" s="6"/>
      <c r="B554" s="4"/>
      <c r="C554" s="4"/>
      <c r="D554" s="4"/>
      <c r="E554" s="4"/>
      <c r="F554" s="4"/>
      <c r="G554" s="4"/>
      <c r="H554" s="4"/>
    </row>
    <row r="555">
      <c r="A555" s="6"/>
      <c r="B555" s="4"/>
      <c r="C555" s="4"/>
      <c r="D555" s="4"/>
      <c r="E555" s="4"/>
      <c r="F555" s="4"/>
      <c r="G555" s="4"/>
      <c r="H555" s="4"/>
    </row>
    <row r="556">
      <c r="A556" s="6"/>
      <c r="B556" s="4"/>
      <c r="C556" s="4"/>
      <c r="D556" s="4"/>
      <c r="E556" s="4"/>
      <c r="F556" s="4"/>
      <c r="G556" s="4"/>
      <c r="H556" s="4"/>
    </row>
    <row r="557">
      <c r="A557" s="6"/>
      <c r="B557" s="4"/>
      <c r="C557" s="4"/>
      <c r="D557" s="4"/>
      <c r="E557" s="4"/>
      <c r="F557" s="4"/>
      <c r="G557" s="4"/>
      <c r="H557" s="4"/>
    </row>
    <row r="558">
      <c r="A558" s="6"/>
      <c r="B558" s="4"/>
      <c r="C558" s="4"/>
      <c r="D558" s="4"/>
      <c r="E558" s="4"/>
      <c r="F558" s="4"/>
      <c r="G558" s="4"/>
      <c r="H558" s="4"/>
    </row>
    <row r="559">
      <c r="A559" s="6"/>
      <c r="B559" s="4"/>
      <c r="C559" s="4"/>
      <c r="D559" s="4"/>
      <c r="E559" s="4"/>
      <c r="F559" s="4"/>
      <c r="G559" s="4"/>
      <c r="H559" s="4"/>
    </row>
    <row r="560">
      <c r="A560" s="6"/>
      <c r="B560" s="4"/>
      <c r="C560" s="4"/>
      <c r="D560" s="4"/>
      <c r="E560" s="4"/>
      <c r="F560" s="4"/>
      <c r="G560" s="4"/>
      <c r="H560" s="4"/>
    </row>
    <row r="561">
      <c r="A561" s="6"/>
      <c r="B561" s="4"/>
      <c r="C561" s="4"/>
      <c r="D561" s="4"/>
      <c r="E561" s="4"/>
      <c r="F561" s="4"/>
      <c r="G561" s="4"/>
      <c r="H561" s="4"/>
    </row>
    <row r="562">
      <c r="A562" s="6"/>
      <c r="B562" s="4"/>
      <c r="C562" s="4"/>
      <c r="D562" s="4"/>
      <c r="E562" s="4"/>
      <c r="F562" s="4"/>
      <c r="G562" s="4"/>
      <c r="H562" s="4"/>
    </row>
    <row r="563">
      <c r="A563" s="6"/>
      <c r="B563" s="4"/>
      <c r="C563" s="4"/>
      <c r="D563" s="4"/>
      <c r="E563" s="4"/>
      <c r="F563" s="4"/>
      <c r="G563" s="4"/>
      <c r="H563" s="4"/>
    </row>
    <row r="564">
      <c r="A564" s="6"/>
      <c r="B564" s="4"/>
      <c r="C564" s="4"/>
      <c r="D564" s="4"/>
      <c r="E564" s="4"/>
      <c r="F564" s="4"/>
      <c r="G564" s="4"/>
      <c r="H564" s="4"/>
    </row>
    <row r="565">
      <c r="A565" s="6"/>
      <c r="B565" s="4"/>
      <c r="C565" s="4"/>
      <c r="D565" s="4"/>
      <c r="E565" s="4"/>
      <c r="F565" s="4"/>
      <c r="G565" s="4"/>
      <c r="H565" s="4"/>
    </row>
    <row r="566">
      <c r="A566" s="6"/>
      <c r="B566" s="4"/>
      <c r="C566" s="4"/>
      <c r="D566" s="4"/>
      <c r="E566" s="4"/>
      <c r="F566" s="4"/>
      <c r="G566" s="4"/>
      <c r="H566" s="4"/>
    </row>
    <row r="567">
      <c r="A567" s="6"/>
      <c r="B567" s="4"/>
      <c r="C567" s="4"/>
      <c r="D567" s="4"/>
      <c r="E567" s="4"/>
      <c r="F567" s="4"/>
      <c r="G567" s="4"/>
      <c r="H567" s="4"/>
    </row>
    <row r="568">
      <c r="A568" s="6"/>
      <c r="B568" s="4"/>
      <c r="C568" s="4"/>
      <c r="D568" s="4"/>
      <c r="E568" s="4"/>
      <c r="F568" s="4"/>
      <c r="G568" s="4"/>
      <c r="H568" s="4"/>
    </row>
    <row r="569">
      <c r="A569" s="6"/>
      <c r="B569" s="4"/>
      <c r="C569" s="4"/>
      <c r="D569" s="4"/>
      <c r="E569" s="4"/>
      <c r="F569" s="4"/>
      <c r="G569" s="4"/>
      <c r="H569" s="4"/>
    </row>
    <row r="570">
      <c r="A570" s="6"/>
      <c r="B570" s="4"/>
      <c r="C570" s="4"/>
      <c r="D570" s="4"/>
      <c r="E570" s="4"/>
      <c r="F570" s="4"/>
      <c r="G570" s="4"/>
      <c r="H570" s="4"/>
    </row>
    <row r="571">
      <c r="A571" s="6"/>
      <c r="B571" s="4"/>
      <c r="C571" s="4"/>
      <c r="D571" s="4"/>
      <c r="E571" s="4"/>
      <c r="F571" s="4"/>
      <c r="G571" s="4"/>
      <c r="H571" s="4"/>
    </row>
    <row r="572">
      <c r="A572" s="6"/>
      <c r="B572" s="4"/>
      <c r="C572" s="4"/>
      <c r="D572" s="4"/>
      <c r="E572" s="4"/>
      <c r="F572" s="4"/>
      <c r="G572" s="4"/>
      <c r="H572" s="4"/>
    </row>
    <row r="573">
      <c r="A573" s="6"/>
      <c r="B573" s="4"/>
      <c r="C573" s="4"/>
      <c r="D573" s="4"/>
      <c r="E573" s="4"/>
      <c r="F573" s="4"/>
      <c r="G573" s="4"/>
      <c r="H573" s="4"/>
    </row>
    <row r="574">
      <c r="A574" s="6"/>
      <c r="B574" s="4"/>
      <c r="C574" s="4"/>
      <c r="D574" s="4"/>
      <c r="E574" s="4"/>
      <c r="F574" s="4"/>
      <c r="G574" s="4"/>
      <c r="H574" s="4"/>
    </row>
    <row r="575">
      <c r="A575" s="6"/>
      <c r="B575" s="4"/>
      <c r="C575" s="4"/>
      <c r="D575" s="4"/>
      <c r="E575" s="4"/>
      <c r="F575" s="4"/>
      <c r="G575" s="4"/>
      <c r="H575" s="4"/>
    </row>
    <row r="576">
      <c r="A576" s="6"/>
      <c r="B576" s="4"/>
      <c r="C576" s="4"/>
      <c r="D576" s="4"/>
      <c r="E576" s="4"/>
      <c r="F576" s="4"/>
      <c r="G576" s="4"/>
      <c r="H576" s="4"/>
    </row>
    <row r="577">
      <c r="A577" s="6"/>
      <c r="B577" s="4"/>
      <c r="C577" s="4"/>
      <c r="D577" s="4"/>
      <c r="E577" s="4"/>
      <c r="F577" s="4"/>
      <c r="G577" s="4"/>
      <c r="H577" s="4"/>
    </row>
    <row r="578">
      <c r="A578" s="6"/>
      <c r="B578" s="4"/>
      <c r="C578" s="4"/>
      <c r="D578" s="4"/>
      <c r="E578" s="4"/>
      <c r="F578" s="4"/>
      <c r="G578" s="4"/>
      <c r="H578" s="4"/>
    </row>
    <row r="579">
      <c r="A579" s="6"/>
      <c r="B579" s="4"/>
      <c r="C579" s="4"/>
      <c r="D579" s="4"/>
      <c r="E579" s="4"/>
      <c r="F579" s="4"/>
      <c r="G579" s="4"/>
      <c r="H579" s="4"/>
    </row>
    <row r="580">
      <c r="A580" s="6"/>
      <c r="B580" s="4"/>
      <c r="C580" s="4"/>
      <c r="D580" s="4"/>
      <c r="E580" s="4"/>
      <c r="F580" s="4"/>
      <c r="G580" s="4"/>
      <c r="H580" s="4"/>
    </row>
    <row r="581">
      <c r="A581" s="6"/>
      <c r="B581" s="4"/>
      <c r="C581" s="4"/>
      <c r="D581" s="4"/>
      <c r="E581" s="4"/>
      <c r="F581" s="4"/>
      <c r="G581" s="4"/>
      <c r="H581" s="4"/>
    </row>
    <row r="582">
      <c r="A582" s="6"/>
      <c r="B582" s="4"/>
      <c r="C582" s="4"/>
      <c r="D582" s="4"/>
      <c r="E582" s="4"/>
      <c r="F582" s="4"/>
      <c r="G582" s="4"/>
      <c r="H582" s="4"/>
    </row>
    <row r="583">
      <c r="A583" s="6"/>
      <c r="B583" s="4"/>
      <c r="C583" s="4"/>
      <c r="D583" s="4"/>
      <c r="E583" s="4"/>
      <c r="F583" s="4"/>
      <c r="G583" s="4"/>
      <c r="H583" s="4"/>
    </row>
    <row r="584">
      <c r="A584" s="6"/>
      <c r="B584" s="4"/>
      <c r="C584" s="4"/>
      <c r="D584" s="4"/>
      <c r="E584" s="4"/>
      <c r="F584" s="4"/>
      <c r="G584" s="4"/>
      <c r="H584" s="4"/>
    </row>
    <row r="585">
      <c r="A585" s="6"/>
      <c r="B585" s="4"/>
      <c r="C585" s="4"/>
      <c r="D585" s="4"/>
      <c r="E585" s="4"/>
      <c r="F585" s="4"/>
      <c r="G585" s="4"/>
      <c r="H585" s="4"/>
    </row>
    <row r="586">
      <c r="A586" s="6"/>
      <c r="B586" s="4"/>
      <c r="C586" s="4"/>
      <c r="D586" s="4"/>
      <c r="E586" s="4"/>
      <c r="F586" s="4"/>
      <c r="G586" s="4"/>
      <c r="H586" s="4"/>
    </row>
    <row r="587">
      <c r="A587" s="6"/>
      <c r="B587" s="4"/>
      <c r="C587" s="4"/>
      <c r="D587" s="4"/>
      <c r="E587" s="4"/>
      <c r="F587" s="4"/>
      <c r="G587" s="4"/>
      <c r="H587" s="4"/>
    </row>
    <row r="588">
      <c r="A588" s="6"/>
      <c r="B588" s="4"/>
      <c r="C588" s="4"/>
      <c r="D588" s="4"/>
      <c r="E588" s="4"/>
      <c r="F588" s="4"/>
      <c r="G588" s="4"/>
      <c r="H588" s="4"/>
    </row>
    <row r="589">
      <c r="A589" s="6"/>
      <c r="B589" s="4"/>
      <c r="C589" s="4"/>
      <c r="D589" s="4"/>
      <c r="E589" s="4"/>
      <c r="F589" s="4"/>
      <c r="G589" s="4"/>
      <c r="H589" s="4"/>
    </row>
    <row r="590">
      <c r="A590" s="6"/>
      <c r="B590" s="4"/>
      <c r="C590" s="4"/>
      <c r="D590" s="4"/>
      <c r="E590" s="4"/>
      <c r="F590" s="4"/>
      <c r="G590" s="4"/>
      <c r="H590" s="4"/>
    </row>
    <row r="591">
      <c r="A591" s="6"/>
      <c r="B591" s="4"/>
      <c r="C591" s="4"/>
      <c r="D591" s="4"/>
      <c r="E591" s="4"/>
      <c r="F591" s="4"/>
      <c r="G591" s="4"/>
      <c r="H591" s="4"/>
    </row>
    <row r="592">
      <c r="A592" s="6"/>
      <c r="B592" s="4"/>
      <c r="C592" s="4"/>
      <c r="D592" s="4"/>
      <c r="E592" s="4"/>
      <c r="F592" s="4"/>
      <c r="G592" s="4"/>
      <c r="H592" s="4"/>
    </row>
    <row r="593">
      <c r="A593" s="6"/>
      <c r="B593" s="4"/>
      <c r="C593" s="4"/>
      <c r="D593" s="4"/>
      <c r="E593" s="4"/>
      <c r="F593" s="4"/>
      <c r="G593" s="4"/>
      <c r="H593" s="4"/>
    </row>
    <row r="594">
      <c r="A594" s="6"/>
      <c r="B594" s="4"/>
      <c r="C594" s="4"/>
      <c r="D594" s="4"/>
      <c r="E594" s="4"/>
      <c r="F594" s="4"/>
      <c r="G594" s="4"/>
      <c r="H594" s="4"/>
    </row>
    <row r="595">
      <c r="A595" s="6"/>
      <c r="B595" s="4"/>
      <c r="C595" s="4"/>
      <c r="D595" s="4"/>
      <c r="E595" s="4"/>
      <c r="F595" s="4"/>
      <c r="G595" s="4"/>
      <c r="H595" s="4"/>
    </row>
    <row r="596">
      <c r="A596" s="6"/>
      <c r="B596" s="4"/>
      <c r="C596" s="4"/>
      <c r="D596" s="4"/>
      <c r="E596" s="4"/>
      <c r="F596" s="4"/>
      <c r="G596" s="4"/>
      <c r="H596" s="4"/>
    </row>
    <row r="597">
      <c r="A597" s="6"/>
      <c r="B597" s="4"/>
      <c r="C597" s="4"/>
      <c r="D597" s="4"/>
      <c r="E597" s="4"/>
      <c r="F597" s="4"/>
      <c r="G597" s="4"/>
      <c r="H597" s="4"/>
    </row>
    <row r="598">
      <c r="A598" s="6"/>
      <c r="B598" s="4"/>
      <c r="C598" s="4"/>
      <c r="D598" s="4"/>
      <c r="E598" s="4"/>
      <c r="F598" s="4"/>
      <c r="G598" s="4"/>
      <c r="H598" s="4"/>
    </row>
    <row r="599">
      <c r="A599" s="6"/>
      <c r="B599" s="4"/>
      <c r="C599" s="4"/>
      <c r="D599" s="4"/>
      <c r="E599" s="4"/>
      <c r="F599" s="4"/>
      <c r="G599" s="4"/>
      <c r="H599" s="4"/>
    </row>
    <row r="600">
      <c r="A600" s="6"/>
      <c r="B600" s="4"/>
      <c r="C600" s="4"/>
      <c r="D600" s="4"/>
      <c r="E600" s="4"/>
      <c r="F600" s="4"/>
      <c r="G600" s="4"/>
      <c r="H600" s="4"/>
    </row>
    <row r="601">
      <c r="A601" s="6"/>
      <c r="B601" s="4"/>
      <c r="C601" s="4"/>
      <c r="D601" s="4"/>
      <c r="E601" s="4"/>
      <c r="F601" s="4"/>
      <c r="G601" s="4"/>
      <c r="H601" s="4"/>
    </row>
    <row r="602">
      <c r="A602" s="6"/>
      <c r="B602" s="4"/>
      <c r="C602" s="4"/>
      <c r="D602" s="4"/>
      <c r="E602" s="4"/>
      <c r="F602" s="4"/>
      <c r="G602" s="4"/>
      <c r="H602" s="4"/>
    </row>
    <row r="603">
      <c r="A603" s="6"/>
      <c r="B603" s="4"/>
      <c r="C603" s="4"/>
      <c r="D603" s="4"/>
      <c r="E603" s="4"/>
      <c r="F603" s="4"/>
      <c r="G603" s="4"/>
      <c r="H603" s="4"/>
    </row>
    <row r="604">
      <c r="A604" s="6"/>
      <c r="B604" s="4"/>
      <c r="C604" s="4"/>
      <c r="D604" s="4"/>
      <c r="E604" s="4"/>
      <c r="F604" s="4"/>
      <c r="G604" s="4"/>
      <c r="H604" s="4"/>
    </row>
    <row r="605">
      <c r="A605" s="6"/>
      <c r="B605" s="4"/>
      <c r="C605" s="4"/>
      <c r="D605" s="4"/>
      <c r="E605" s="4"/>
      <c r="F605" s="4"/>
      <c r="G605" s="4"/>
      <c r="H605" s="4"/>
    </row>
    <row r="606">
      <c r="A606" s="6"/>
      <c r="B606" s="4"/>
      <c r="C606" s="4"/>
      <c r="D606" s="4"/>
      <c r="E606" s="4"/>
      <c r="F606" s="4"/>
      <c r="G606" s="4"/>
      <c r="H606" s="4"/>
    </row>
    <row r="607">
      <c r="A607" s="6"/>
      <c r="B607" s="4"/>
      <c r="C607" s="4"/>
      <c r="D607" s="4"/>
      <c r="E607" s="4"/>
      <c r="F607" s="4"/>
      <c r="G607" s="4"/>
      <c r="H607" s="4"/>
    </row>
    <row r="608">
      <c r="A608" s="6"/>
      <c r="B608" s="4"/>
      <c r="C608" s="4"/>
      <c r="D608" s="4"/>
      <c r="E608" s="4"/>
      <c r="F608" s="4"/>
      <c r="G608" s="4"/>
      <c r="H608" s="4"/>
    </row>
    <row r="609">
      <c r="A609" s="6"/>
      <c r="B609" s="4"/>
      <c r="C609" s="4"/>
      <c r="D609" s="4"/>
      <c r="E609" s="4"/>
      <c r="F609" s="4"/>
      <c r="G609" s="4"/>
      <c r="H609" s="4"/>
    </row>
    <row r="610">
      <c r="A610" s="6"/>
      <c r="B610" s="4"/>
      <c r="C610" s="4"/>
      <c r="D610" s="4"/>
      <c r="E610" s="4"/>
      <c r="F610" s="4"/>
      <c r="G610" s="4"/>
      <c r="H610" s="4"/>
    </row>
    <row r="611">
      <c r="A611" s="6"/>
      <c r="B611" s="4"/>
      <c r="C611" s="4"/>
      <c r="D611" s="4"/>
      <c r="E611" s="4"/>
      <c r="F611" s="4"/>
      <c r="G611" s="4"/>
      <c r="H611" s="4"/>
    </row>
    <row r="612">
      <c r="A612" s="6"/>
      <c r="B612" s="4"/>
      <c r="C612" s="4"/>
      <c r="D612" s="4"/>
      <c r="E612" s="4"/>
      <c r="F612" s="4"/>
      <c r="G612" s="4"/>
      <c r="H612" s="4"/>
    </row>
    <row r="613">
      <c r="A613" s="6"/>
      <c r="B613" s="4"/>
      <c r="C613" s="4"/>
      <c r="D613" s="4"/>
      <c r="E613" s="4"/>
      <c r="F613" s="4"/>
      <c r="G613" s="4"/>
      <c r="H613" s="4"/>
    </row>
    <row r="614">
      <c r="A614" s="6"/>
      <c r="B614" s="4"/>
      <c r="C614" s="4"/>
      <c r="D614" s="4"/>
      <c r="E614" s="4"/>
      <c r="F614" s="4"/>
      <c r="G614" s="4"/>
      <c r="H614" s="4"/>
    </row>
    <row r="615">
      <c r="A615" s="6"/>
      <c r="B615" s="4"/>
      <c r="C615" s="4"/>
      <c r="D615" s="4"/>
      <c r="E615" s="4"/>
      <c r="F615" s="4"/>
      <c r="G615" s="4"/>
      <c r="H615" s="4"/>
    </row>
    <row r="616">
      <c r="A616" s="6"/>
      <c r="B616" s="4"/>
      <c r="C616" s="4"/>
      <c r="D616" s="4"/>
      <c r="E616" s="4"/>
      <c r="F616" s="4"/>
      <c r="G616" s="4"/>
      <c r="H616" s="4"/>
    </row>
    <row r="617">
      <c r="A617" s="6"/>
      <c r="B617" s="4"/>
      <c r="C617" s="4"/>
      <c r="D617" s="4"/>
      <c r="E617" s="4"/>
      <c r="F617" s="4"/>
      <c r="G617" s="4"/>
      <c r="H617" s="4"/>
    </row>
    <row r="618">
      <c r="A618" s="6"/>
      <c r="B618" s="4"/>
      <c r="C618" s="4"/>
      <c r="D618" s="4"/>
      <c r="E618" s="4"/>
      <c r="F618" s="4"/>
      <c r="G618" s="4"/>
      <c r="H618" s="4"/>
    </row>
    <row r="619">
      <c r="A619" s="6"/>
      <c r="B619" s="4"/>
      <c r="C619" s="4"/>
      <c r="D619" s="4"/>
      <c r="E619" s="4"/>
      <c r="F619" s="4"/>
      <c r="G619" s="4"/>
      <c r="H619" s="4"/>
    </row>
    <row r="620">
      <c r="A620" s="6"/>
      <c r="B620" s="4"/>
      <c r="C620" s="4"/>
      <c r="D620" s="4"/>
      <c r="E620" s="4"/>
      <c r="F620" s="4"/>
      <c r="G620" s="4"/>
      <c r="H620" s="4"/>
    </row>
    <row r="621">
      <c r="A621" s="6"/>
      <c r="B621" s="4"/>
      <c r="C621" s="4"/>
      <c r="D621" s="4"/>
      <c r="E621" s="4"/>
      <c r="F621" s="4"/>
      <c r="G621" s="4"/>
      <c r="H621" s="4"/>
    </row>
    <row r="622">
      <c r="A622" s="6"/>
      <c r="B622" s="4"/>
      <c r="C622" s="4"/>
      <c r="D622" s="4"/>
      <c r="E622" s="4"/>
      <c r="F622" s="4"/>
      <c r="G622" s="4"/>
      <c r="H622" s="4"/>
    </row>
    <row r="623">
      <c r="A623" s="6"/>
      <c r="B623" s="4"/>
      <c r="C623" s="4"/>
      <c r="D623" s="4"/>
      <c r="E623" s="4"/>
      <c r="F623" s="4"/>
      <c r="G623" s="4"/>
      <c r="H623" s="4"/>
    </row>
    <row r="624">
      <c r="A624" s="6"/>
      <c r="B624" s="4"/>
      <c r="C624" s="4"/>
      <c r="D624" s="4"/>
      <c r="E624" s="4"/>
      <c r="F624" s="4"/>
      <c r="G624" s="4"/>
      <c r="H624" s="4"/>
    </row>
    <row r="625">
      <c r="A625" s="6"/>
      <c r="B625" s="4"/>
      <c r="C625" s="4"/>
      <c r="D625" s="4"/>
      <c r="E625" s="4"/>
      <c r="F625" s="4"/>
      <c r="G625" s="4"/>
      <c r="H625" s="4"/>
    </row>
    <row r="626">
      <c r="A626" s="6"/>
      <c r="B626" s="4"/>
      <c r="C626" s="4"/>
      <c r="D626" s="4"/>
      <c r="E626" s="4"/>
      <c r="F626" s="4"/>
      <c r="G626" s="4"/>
      <c r="H626" s="4"/>
    </row>
    <row r="627">
      <c r="A627" s="6"/>
      <c r="B627" s="4"/>
      <c r="C627" s="4"/>
      <c r="D627" s="4"/>
      <c r="E627" s="4"/>
      <c r="F627" s="4"/>
      <c r="G627" s="4"/>
      <c r="H627" s="4"/>
    </row>
    <row r="628">
      <c r="A628" s="6"/>
      <c r="B628" s="4"/>
      <c r="C628" s="4"/>
      <c r="D628" s="4"/>
      <c r="E628" s="4"/>
      <c r="F628" s="4"/>
      <c r="G628" s="4"/>
      <c r="H628" s="4"/>
    </row>
    <row r="629">
      <c r="A629" s="6"/>
      <c r="B629" s="4"/>
      <c r="C629" s="4"/>
      <c r="D629" s="4"/>
      <c r="E629" s="4"/>
      <c r="F629" s="4"/>
      <c r="G629" s="4"/>
      <c r="H629" s="4"/>
    </row>
    <row r="630">
      <c r="A630" s="6"/>
      <c r="B630" s="4"/>
      <c r="C630" s="4"/>
      <c r="D630" s="4"/>
      <c r="E630" s="4"/>
      <c r="F630" s="4"/>
      <c r="G630" s="4"/>
      <c r="H630" s="4"/>
    </row>
    <row r="631">
      <c r="A631" s="6"/>
      <c r="B631" s="4"/>
      <c r="C631" s="4"/>
      <c r="D631" s="4"/>
      <c r="E631" s="4"/>
      <c r="F631" s="4"/>
      <c r="G631" s="4"/>
      <c r="H631" s="4"/>
    </row>
    <row r="632">
      <c r="A632" s="6"/>
      <c r="B632" s="4"/>
      <c r="C632" s="4"/>
      <c r="D632" s="4"/>
      <c r="E632" s="4"/>
      <c r="F632" s="4"/>
      <c r="G632" s="4"/>
      <c r="H632" s="4"/>
    </row>
    <row r="633">
      <c r="A633" s="6"/>
      <c r="B633" s="4"/>
      <c r="C633" s="4"/>
      <c r="D633" s="4"/>
      <c r="E633" s="4"/>
      <c r="F633" s="4"/>
      <c r="G633" s="4"/>
      <c r="H633" s="4"/>
    </row>
    <row r="634">
      <c r="A634" s="6"/>
      <c r="B634" s="4"/>
      <c r="C634" s="4"/>
      <c r="D634" s="4"/>
      <c r="E634" s="4"/>
      <c r="F634" s="4"/>
      <c r="G634" s="4"/>
      <c r="H634" s="4"/>
    </row>
    <row r="635">
      <c r="A635" s="6"/>
      <c r="B635" s="4"/>
      <c r="C635" s="4"/>
      <c r="D635" s="4"/>
      <c r="E635" s="4"/>
      <c r="F635" s="4"/>
      <c r="G635" s="4"/>
      <c r="H635" s="4"/>
    </row>
    <row r="636">
      <c r="A636" s="6"/>
      <c r="B636" s="4"/>
      <c r="C636" s="4"/>
      <c r="D636" s="4"/>
      <c r="E636" s="4"/>
      <c r="F636" s="4"/>
      <c r="G636" s="4"/>
      <c r="H636" s="4"/>
    </row>
    <row r="637">
      <c r="A637" s="6"/>
      <c r="B637" s="4"/>
      <c r="C637" s="4"/>
      <c r="D637" s="4"/>
      <c r="E637" s="4"/>
      <c r="F637" s="4"/>
      <c r="G637" s="4"/>
      <c r="H637" s="4"/>
    </row>
    <row r="638">
      <c r="A638" s="6"/>
      <c r="B638" s="4"/>
      <c r="C638" s="4"/>
      <c r="D638" s="4"/>
      <c r="E638" s="4"/>
      <c r="F638" s="4"/>
      <c r="G638" s="4"/>
      <c r="H638" s="4"/>
    </row>
    <row r="639">
      <c r="A639" s="6"/>
      <c r="B639" s="4"/>
      <c r="C639" s="4"/>
      <c r="D639" s="4"/>
      <c r="E639" s="4"/>
      <c r="F639" s="4"/>
      <c r="G639" s="4"/>
      <c r="H639" s="4"/>
    </row>
    <row r="640">
      <c r="A640" s="6"/>
      <c r="B640" s="4"/>
      <c r="C640" s="4"/>
      <c r="D640" s="4"/>
      <c r="E640" s="4"/>
      <c r="F640" s="4"/>
      <c r="G640" s="4"/>
      <c r="H640" s="4"/>
    </row>
    <row r="641">
      <c r="A641" s="6"/>
      <c r="B641" s="4"/>
      <c r="C641" s="4"/>
      <c r="D641" s="4"/>
      <c r="E641" s="4"/>
      <c r="F641" s="4"/>
      <c r="G641" s="4"/>
      <c r="H641" s="4"/>
    </row>
    <row r="642">
      <c r="A642" s="6"/>
      <c r="B642" s="4"/>
      <c r="C642" s="4"/>
      <c r="D642" s="4"/>
      <c r="E642" s="4"/>
      <c r="F642" s="4"/>
      <c r="G642" s="4"/>
      <c r="H642" s="4"/>
    </row>
    <row r="643">
      <c r="A643" s="6"/>
      <c r="B643" s="4"/>
      <c r="C643" s="4"/>
      <c r="D643" s="4"/>
      <c r="E643" s="4"/>
      <c r="F643" s="4"/>
      <c r="G643" s="4"/>
      <c r="H643" s="4"/>
    </row>
    <row r="644">
      <c r="A644" s="6"/>
      <c r="B644" s="4"/>
      <c r="C644" s="4"/>
      <c r="D644" s="4"/>
      <c r="E644" s="4"/>
      <c r="F644" s="4"/>
      <c r="G644" s="4"/>
      <c r="H644" s="4"/>
    </row>
    <row r="645">
      <c r="A645" s="6"/>
      <c r="B645" s="4"/>
      <c r="C645" s="4"/>
      <c r="D645" s="4"/>
      <c r="E645" s="4"/>
      <c r="F645" s="4"/>
      <c r="G645" s="4"/>
      <c r="H645" s="4"/>
    </row>
    <row r="646">
      <c r="A646" s="6"/>
      <c r="B646" s="4"/>
      <c r="C646" s="4"/>
      <c r="D646" s="4"/>
      <c r="E646" s="4"/>
      <c r="F646" s="4"/>
      <c r="G646" s="4"/>
      <c r="H646" s="4"/>
    </row>
    <row r="647">
      <c r="A647" s="6"/>
      <c r="B647" s="4"/>
      <c r="C647" s="4"/>
      <c r="D647" s="4"/>
      <c r="E647" s="4"/>
      <c r="F647" s="4"/>
      <c r="G647" s="4"/>
      <c r="H647" s="4"/>
    </row>
    <row r="648">
      <c r="A648" s="6"/>
      <c r="B648" s="4"/>
      <c r="C648" s="4"/>
      <c r="D648" s="4"/>
      <c r="E648" s="4"/>
      <c r="F648" s="4"/>
      <c r="G648" s="4"/>
      <c r="H648" s="4"/>
    </row>
    <row r="649">
      <c r="A649" s="6"/>
      <c r="B649" s="4"/>
      <c r="C649" s="4"/>
      <c r="D649" s="4"/>
      <c r="E649" s="4"/>
      <c r="F649" s="4"/>
      <c r="G649" s="4"/>
      <c r="H649" s="4"/>
    </row>
    <row r="650">
      <c r="A650" s="6"/>
      <c r="B650" s="4"/>
      <c r="C650" s="4"/>
      <c r="D650" s="4"/>
      <c r="E650" s="4"/>
      <c r="F650" s="4"/>
      <c r="G650" s="4"/>
      <c r="H650" s="4"/>
    </row>
    <row r="651">
      <c r="A651" s="6"/>
      <c r="B651" s="4"/>
      <c r="C651" s="4"/>
      <c r="D651" s="4"/>
      <c r="E651" s="4"/>
      <c r="F651" s="4"/>
      <c r="G651" s="4"/>
      <c r="H651" s="4"/>
    </row>
    <row r="652">
      <c r="A652" s="6"/>
      <c r="B652" s="4"/>
      <c r="C652" s="4"/>
      <c r="D652" s="4"/>
      <c r="E652" s="4"/>
      <c r="F652" s="4"/>
      <c r="G652" s="4"/>
      <c r="H652" s="4"/>
    </row>
    <row r="653">
      <c r="A653" s="6"/>
      <c r="B653" s="4"/>
      <c r="C653" s="4"/>
      <c r="D653" s="4"/>
      <c r="E653" s="4"/>
      <c r="F653" s="4"/>
      <c r="G653" s="4"/>
      <c r="H653" s="4"/>
    </row>
    <row r="654">
      <c r="A654" s="6"/>
      <c r="B654" s="4"/>
      <c r="C654" s="4"/>
      <c r="D654" s="4"/>
      <c r="E654" s="4"/>
      <c r="F654" s="4"/>
      <c r="G654" s="4"/>
      <c r="H654" s="4"/>
    </row>
    <row r="655">
      <c r="A655" s="6"/>
      <c r="B655" s="4"/>
      <c r="C655" s="4"/>
      <c r="D655" s="4"/>
      <c r="E655" s="4"/>
      <c r="F655" s="4"/>
      <c r="G655" s="4"/>
      <c r="H655" s="4"/>
    </row>
    <row r="656">
      <c r="A656" s="6"/>
      <c r="B656" s="4"/>
      <c r="C656" s="4"/>
      <c r="D656" s="4"/>
      <c r="E656" s="4"/>
      <c r="F656" s="4"/>
      <c r="G656" s="4"/>
      <c r="H656" s="4"/>
    </row>
    <row r="657">
      <c r="A657" s="6"/>
      <c r="B657" s="4"/>
      <c r="C657" s="4"/>
      <c r="D657" s="4"/>
      <c r="E657" s="4"/>
      <c r="F657" s="4"/>
      <c r="G657" s="4"/>
      <c r="H657" s="4"/>
    </row>
    <row r="658">
      <c r="A658" s="6"/>
      <c r="B658" s="4"/>
      <c r="C658" s="4"/>
      <c r="D658" s="4"/>
      <c r="E658" s="4"/>
      <c r="F658" s="4"/>
      <c r="G658" s="4"/>
      <c r="H658" s="4"/>
    </row>
    <row r="659">
      <c r="A659" s="6"/>
      <c r="B659" s="4"/>
      <c r="C659" s="4"/>
      <c r="D659" s="4"/>
      <c r="E659" s="4"/>
      <c r="F659" s="4"/>
      <c r="G659" s="4"/>
      <c r="H659" s="4"/>
    </row>
    <row r="660">
      <c r="A660" s="6"/>
      <c r="B660" s="4"/>
      <c r="C660" s="4"/>
      <c r="D660" s="4"/>
      <c r="E660" s="4"/>
      <c r="F660" s="4"/>
      <c r="G660" s="4"/>
      <c r="H660" s="4"/>
    </row>
    <row r="661">
      <c r="A661" s="6"/>
      <c r="B661" s="4"/>
      <c r="C661" s="4"/>
      <c r="D661" s="4"/>
      <c r="E661" s="4"/>
      <c r="F661" s="4"/>
      <c r="G661" s="4"/>
      <c r="H661" s="4"/>
    </row>
    <row r="662">
      <c r="A662" s="6"/>
      <c r="B662" s="4"/>
      <c r="C662" s="4"/>
      <c r="D662" s="4"/>
      <c r="E662" s="4"/>
      <c r="F662" s="4"/>
      <c r="G662" s="4"/>
      <c r="H662" s="4"/>
    </row>
    <row r="663">
      <c r="A663" s="6"/>
      <c r="B663" s="4"/>
      <c r="C663" s="4"/>
      <c r="D663" s="4"/>
      <c r="E663" s="4"/>
      <c r="F663" s="4"/>
      <c r="G663" s="4"/>
      <c r="H663" s="4"/>
    </row>
    <row r="664">
      <c r="A664" s="6"/>
      <c r="B664" s="4"/>
      <c r="C664" s="4"/>
      <c r="D664" s="4"/>
      <c r="E664" s="4"/>
      <c r="F664" s="4"/>
      <c r="G664" s="4"/>
      <c r="H664" s="4"/>
    </row>
    <row r="665">
      <c r="A665" s="6"/>
      <c r="B665" s="4"/>
      <c r="C665" s="4"/>
      <c r="D665" s="4"/>
      <c r="E665" s="4"/>
      <c r="F665" s="4"/>
      <c r="G665" s="4"/>
      <c r="H665" s="4"/>
    </row>
    <row r="666">
      <c r="A666" s="6"/>
      <c r="B666" s="4"/>
      <c r="C666" s="4"/>
      <c r="D666" s="4"/>
      <c r="E666" s="4"/>
      <c r="F666" s="4"/>
      <c r="G666" s="4"/>
      <c r="H666" s="4"/>
    </row>
    <row r="667">
      <c r="A667" s="6"/>
      <c r="B667" s="4"/>
      <c r="C667" s="4"/>
      <c r="D667" s="4"/>
      <c r="E667" s="4"/>
      <c r="F667" s="4"/>
      <c r="G667" s="4"/>
      <c r="H667" s="4"/>
    </row>
    <row r="668">
      <c r="A668" s="6"/>
      <c r="B668" s="4"/>
      <c r="C668" s="4"/>
      <c r="D668" s="4"/>
      <c r="E668" s="4"/>
      <c r="F668" s="4"/>
      <c r="G668" s="4"/>
      <c r="H668" s="4"/>
    </row>
    <row r="669">
      <c r="A669" s="6"/>
      <c r="B669" s="4"/>
      <c r="C669" s="4"/>
      <c r="D669" s="4"/>
      <c r="E669" s="4"/>
      <c r="F669" s="4"/>
      <c r="G669" s="4"/>
      <c r="H669" s="4"/>
    </row>
    <row r="670">
      <c r="A670" s="6"/>
      <c r="B670" s="4"/>
      <c r="C670" s="4"/>
      <c r="D670" s="4"/>
      <c r="E670" s="4"/>
      <c r="F670" s="4"/>
      <c r="G670" s="4"/>
      <c r="H670" s="4"/>
    </row>
    <row r="671">
      <c r="A671" s="6"/>
      <c r="B671" s="4"/>
      <c r="C671" s="4"/>
      <c r="D671" s="4"/>
      <c r="E671" s="4"/>
      <c r="F671" s="4"/>
      <c r="G671" s="4"/>
      <c r="H671" s="4"/>
    </row>
    <row r="672">
      <c r="A672" s="6"/>
      <c r="B672" s="4"/>
      <c r="C672" s="4"/>
      <c r="D672" s="4"/>
      <c r="E672" s="4"/>
      <c r="F672" s="4"/>
      <c r="G672" s="4"/>
      <c r="H672" s="4"/>
    </row>
    <row r="673">
      <c r="A673" s="6"/>
      <c r="B673" s="4"/>
      <c r="C673" s="4"/>
      <c r="D673" s="4"/>
      <c r="E673" s="4"/>
      <c r="F673" s="4"/>
      <c r="G673" s="4"/>
      <c r="H673" s="4"/>
    </row>
    <row r="674">
      <c r="A674" s="6"/>
      <c r="B674" s="4"/>
      <c r="C674" s="4"/>
      <c r="D674" s="4"/>
      <c r="E674" s="4"/>
      <c r="F674" s="4"/>
      <c r="G674" s="4"/>
      <c r="H674" s="4"/>
    </row>
    <row r="675">
      <c r="A675" s="6"/>
      <c r="B675" s="4"/>
      <c r="C675" s="4"/>
      <c r="D675" s="4"/>
      <c r="E675" s="4"/>
      <c r="F675" s="4"/>
      <c r="G675" s="4"/>
      <c r="H675" s="4"/>
    </row>
    <row r="676">
      <c r="A676" s="6"/>
      <c r="B676" s="4"/>
      <c r="C676" s="4"/>
      <c r="D676" s="4"/>
      <c r="E676" s="4"/>
      <c r="F676" s="4"/>
      <c r="G676" s="4"/>
      <c r="H676" s="4"/>
    </row>
    <row r="677">
      <c r="A677" s="6"/>
      <c r="B677" s="4"/>
      <c r="C677" s="4"/>
      <c r="D677" s="4"/>
      <c r="E677" s="4"/>
      <c r="F677" s="4"/>
      <c r="G677" s="4"/>
      <c r="H677" s="4"/>
    </row>
    <row r="678">
      <c r="A678" s="6"/>
      <c r="B678" s="4"/>
      <c r="C678" s="4"/>
      <c r="D678" s="4"/>
      <c r="E678" s="4"/>
      <c r="F678" s="4"/>
      <c r="G678" s="4"/>
      <c r="H678" s="4"/>
    </row>
    <row r="679">
      <c r="A679" s="6"/>
      <c r="B679" s="4"/>
      <c r="C679" s="4"/>
      <c r="D679" s="4"/>
      <c r="E679" s="4"/>
      <c r="F679" s="4"/>
      <c r="G679" s="4"/>
      <c r="H679" s="4"/>
    </row>
    <row r="680">
      <c r="A680" s="6"/>
      <c r="B680" s="4"/>
      <c r="C680" s="4"/>
      <c r="D680" s="4"/>
      <c r="E680" s="4"/>
      <c r="F680" s="4"/>
      <c r="G680" s="4"/>
      <c r="H680" s="4"/>
    </row>
    <row r="681">
      <c r="A681" s="6"/>
      <c r="B681" s="4"/>
      <c r="C681" s="4"/>
      <c r="D681" s="4"/>
      <c r="E681" s="4"/>
      <c r="F681" s="4"/>
      <c r="G681" s="4"/>
      <c r="H681" s="4"/>
    </row>
    <row r="682">
      <c r="A682" s="6"/>
      <c r="B682" s="4"/>
      <c r="C682" s="4"/>
      <c r="D682" s="4"/>
      <c r="E682" s="4"/>
      <c r="F682" s="4"/>
      <c r="G682" s="4"/>
      <c r="H682" s="4"/>
    </row>
    <row r="683">
      <c r="A683" s="6"/>
      <c r="B683" s="4"/>
      <c r="C683" s="4"/>
      <c r="D683" s="4"/>
      <c r="E683" s="4"/>
      <c r="F683" s="4"/>
      <c r="G683" s="4"/>
      <c r="H683" s="4"/>
    </row>
    <row r="684">
      <c r="A684" s="6"/>
      <c r="B684" s="4"/>
      <c r="C684" s="4"/>
      <c r="D684" s="4"/>
      <c r="E684" s="4"/>
      <c r="F684" s="4"/>
      <c r="G684" s="4"/>
      <c r="H684" s="4"/>
    </row>
    <row r="685">
      <c r="A685" s="6"/>
      <c r="B685" s="4"/>
      <c r="C685" s="4"/>
      <c r="D685" s="4"/>
      <c r="E685" s="4"/>
      <c r="F685" s="4"/>
      <c r="G685" s="4"/>
      <c r="H685" s="4"/>
    </row>
    <row r="686">
      <c r="A686" s="6"/>
      <c r="B686" s="4"/>
      <c r="C686" s="4"/>
      <c r="D686" s="4"/>
      <c r="E686" s="4"/>
      <c r="F686" s="4"/>
      <c r="G686" s="4"/>
      <c r="H686" s="4"/>
    </row>
    <row r="687">
      <c r="A687" s="6"/>
      <c r="B687" s="4"/>
      <c r="C687" s="4"/>
      <c r="D687" s="4"/>
      <c r="E687" s="4"/>
      <c r="F687" s="4"/>
      <c r="G687" s="4"/>
      <c r="H687" s="4"/>
    </row>
    <row r="688">
      <c r="A688" s="6"/>
      <c r="B688" s="4"/>
      <c r="C688" s="4"/>
      <c r="D688" s="4"/>
      <c r="E688" s="4"/>
      <c r="F688" s="4"/>
      <c r="G688" s="4"/>
      <c r="H688" s="4"/>
    </row>
    <row r="689">
      <c r="A689" s="6"/>
      <c r="B689" s="4"/>
      <c r="C689" s="4"/>
      <c r="D689" s="4"/>
      <c r="E689" s="4"/>
      <c r="F689" s="4"/>
      <c r="G689" s="4"/>
      <c r="H689" s="4"/>
    </row>
    <row r="690">
      <c r="A690" s="6"/>
      <c r="B690" s="4"/>
      <c r="C690" s="4"/>
      <c r="D690" s="4"/>
      <c r="E690" s="4"/>
      <c r="F690" s="4"/>
      <c r="G690" s="4"/>
      <c r="H690" s="4"/>
    </row>
    <row r="691">
      <c r="A691" s="6"/>
      <c r="B691" s="4"/>
      <c r="C691" s="4"/>
      <c r="D691" s="4"/>
      <c r="E691" s="4"/>
      <c r="F691" s="4"/>
      <c r="G691" s="4"/>
      <c r="H691" s="4"/>
    </row>
    <row r="692">
      <c r="A692" s="6"/>
      <c r="B692" s="4"/>
      <c r="C692" s="4"/>
      <c r="D692" s="4"/>
      <c r="E692" s="4"/>
      <c r="F692" s="4"/>
      <c r="G692" s="4"/>
      <c r="H692" s="4"/>
    </row>
    <row r="693">
      <c r="A693" s="6"/>
      <c r="B693" s="4"/>
      <c r="C693" s="4"/>
      <c r="D693" s="4"/>
      <c r="E693" s="4"/>
      <c r="F693" s="4"/>
      <c r="G693" s="4"/>
      <c r="H693" s="4"/>
    </row>
    <row r="694">
      <c r="A694" s="6"/>
      <c r="B694" s="4"/>
      <c r="C694" s="4"/>
      <c r="D694" s="4"/>
      <c r="E694" s="4"/>
      <c r="F694" s="4"/>
      <c r="G694" s="4"/>
      <c r="H694" s="4"/>
    </row>
    <row r="695">
      <c r="A695" s="6"/>
      <c r="B695" s="4"/>
      <c r="C695" s="4"/>
      <c r="D695" s="4"/>
      <c r="E695" s="4"/>
      <c r="F695" s="4"/>
      <c r="G695" s="4"/>
      <c r="H695" s="4"/>
    </row>
    <row r="696">
      <c r="A696" s="6"/>
      <c r="B696" s="4"/>
      <c r="C696" s="4"/>
      <c r="D696" s="4"/>
      <c r="E696" s="4"/>
      <c r="F696" s="4"/>
      <c r="G696" s="4"/>
      <c r="H696" s="4"/>
    </row>
    <row r="697">
      <c r="A697" s="6"/>
      <c r="B697" s="4"/>
      <c r="C697" s="4"/>
      <c r="D697" s="4"/>
      <c r="E697" s="4"/>
      <c r="F697" s="4"/>
      <c r="G697" s="4"/>
      <c r="H697" s="4"/>
    </row>
    <row r="698">
      <c r="A698" s="6"/>
      <c r="B698" s="4"/>
      <c r="C698" s="4"/>
      <c r="D698" s="4"/>
      <c r="E698" s="4"/>
      <c r="F698" s="4"/>
      <c r="G698" s="4"/>
      <c r="H698" s="4"/>
    </row>
    <row r="699">
      <c r="A699" s="6"/>
      <c r="B699" s="4"/>
      <c r="C699" s="4"/>
      <c r="D699" s="4"/>
      <c r="E699" s="4"/>
      <c r="F699" s="4"/>
      <c r="G699" s="4"/>
      <c r="H699" s="4"/>
    </row>
    <row r="700">
      <c r="A700" s="6"/>
      <c r="B700" s="4"/>
      <c r="C700" s="4"/>
      <c r="D700" s="4"/>
      <c r="E700" s="4"/>
      <c r="F700" s="4"/>
      <c r="G700" s="4"/>
      <c r="H700" s="4"/>
    </row>
    <row r="701">
      <c r="A701" s="6"/>
      <c r="B701" s="4"/>
      <c r="C701" s="4"/>
      <c r="D701" s="4"/>
      <c r="E701" s="4"/>
      <c r="F701" s="4"/>
      <c r="G701" s="4"/>
      <c r="H701" s="4"/>
    </row>
    <row r="702">
      <c r="A702" s="6"/>
      <c r="B702" s="4"/>
      <c r="C702" s="4"/>
      <c r="D702" s="4"/>
      <c r="E702" s="4"/>
      <c r="F702" s="4"/>
      <c r="G702" s="4"/>
      <c r="H702" s="4"/>
    </row>
    <row r="703">
      <c r="A703" s="6"/>
      <c r="B703" s="4"/>
      <c r="C703" s="4"/>
      <c r="D703" s="4"/>
      <c r="E703" s="4"/>
      <c r="F703" s="4"/>
      <c r="G703" s="4"/>
      <c r="H703" s="4"/>
    </row>
    <row r="704">
      <c r="A704" s="6"/>
      <c r="B704" s="4"/>
      <c r="C704" s="4"/>
      <c r="D704" s="4"/>
      <c r="E704" s="4"/>
      <c r="F704" s="4"/>
      <c r="G704" s="4"/>
      <c r="H704" s="4"/>
    </row>
    <row r="705">
      <c r="A705" s="6"/>
      <c r="B705" s="4"/>
      <c r="C705" s="4"/>
      <c r="D705" s="4"/>
      <c r="E705" s="4"/>
      <c r="F705" s="4"/>
      <c r="G705" s="4"/>
      <c r="H705" s="4"/>
    </row>
    <row r="706">
      <c r="A706" s="6"/>
      <c r="B706" s="4"/>
      <c r="C706" s="4"/>
      <c r="D706" s="4"/>
      <c r="E706" s="4"/>
      <c r="F706" s="4"/>
      <c r="G706" s="4"/>
      <c r="H706" s="4"/>
    </row>
    <row r="707">
      <c r="A707" s="6"/>
      <c r="B707" s="4"/>
      <c r="C707" s="4"/>
      <c r="D707" s="4"/>
      <c r="E707" s="4"/>
      <c r="F707" s="4"/>
      <c r="G707" s="4"/>
      <c r="H707" s="4"/>
    </row>
    <row r="708">
      <c r="A708" s="6"/>
      <c r="B708" s="4"/>
      <c r="C708" s="4"/>
      <c r="D708" s="4"/>
      <c r="E708" s="4"/>
      <c r="F708" s="4"/>
      <c r="G708" s="4"/>
      <c r="H708" s="4"/>
    </row>
    <row r="709">
      <c r="A709" s="6"/>
      <c r="B709" s="4"/>
      <c r="C709" s="4"/>
      <c r="D709" s="4"/>
      <c r="E709" s="4"/>
      <c r="F709" s="4"/>
      <c r="G709" s="4"/>
      <c r="H709" s="4"/>
    </row>
    <row r="710">
      <c r="A710" s="6"/>
      <c r="B710" s="4"/>
      <c r="C710" s="4"/>
      <c r="D710" s="4"/>
      <c r="E710" s="4"/>
      <c r="F710" s="4"/>
      <c r="G710" s="4"/>
      <c r="H710" s="4"/>
    </row>
    <row r="711">
      <c r="A711" s="6"/>
      <c r="B711" s="4"/>
      <c r="C711" s="4"/>
      <c r="D711" s="4"/>
      <c r="E711" s="4"/>
      <c r="F711" s="4"/>
      <c r="G711" s="4"/>
      <c r="H711" s="4"/>
    </row>
    <row r="712">
      <c r="A712" s="6"/>
      <c r="B712" s="4"/>
      <c r="C712" s="4"/>
      <c r="D712" s="4"/>
      <c r="E712" s="4"/>
      <c r="F712" s="4"/>
      <c r="G712" s="4"/>
      <c r="H712" s="4"/>
    </row>
    <row r="713">
      <c r="A713" s="6"/>
      <c r="B713" s="4"/>
      <c r="C713" s="4"/>
      <c r="D713" s="4"/>
      <c r="E713" s="4"/>
      <c r="F713" s="4"/>
      <c r="G713" s="4"/>
      <c r="H713" s="4"/>
    </row>
    <row r="714">
      <c r="A714" s="6"/>
      <c r="B714" s="4"/>
      <c r="C714" s="4"/>
      <c r="D714" s="4"/>
      <c r="E714" s="4"/>
      <c r="F714" s="4"/>
      <c r="G714" s="4"/>
      <c r="H714" s="4"/>
    </row>
    <row r="715">
      <c r="A715" s="6"/>
      <c r="B715" s="4"/>
      <c r="C715" s="4"/>
      <c r="D715" s="4"/>
      <c r="E715" s="4"/>
      <c r="F715" s="4"/>
      <c r="G715" s="4"/>
      <c r="H715" s="4"/>
    </row>
    <row r="716">
      <c r="A716" s="6"/>
      <c r="B716" s="4"/>
      <c r="C716" s="4"/>
      <c r="D716" s="4"/>
      <c r="E716" s="4"/>
      <c r="F716" s="4"/>
      <c r="G716" s="4"/>
      <c r="H716" s="4"/>
    </row>
    <row r="717">
      <c r="A717" s="6"/>
      <c r="B717" s="4"/>
      <c r="C717" s="4"/>
      <c r="D717" s="4"/>
      <c r="E717" s="4"/>
      <c r="F717" s="4"/>
      <c r="G717" s="4"/>
      <c r="H717" s="4"/>
    </row>
    <row r="718">
      <c r="A718" s="6"/>
      <c r="B718" s="4"/>
      <c r="C718" s="4"/>
      <c r="D718" s="4"/>
      <c r="E718" s="4"/>
      <c r="F718" s="4"/>
      <c r="G718" s="4"/>
      <c r="H718" s="4"/>
    </row>
    <row r="719">
      <c r="A719" s="6"/>
      <c r="B719" s="4"/>
      <c r="C719" s="4"/>
      <c r="D719" s="4"/>
      <c r="E719" s="4"/>
      <c r="F719" s="4"/>
      <c r="G719" s="4"/>
      <c r="H719" s="4"/>
    </row>
    <row r="720">
      <c r="A720" s="6"/>
      <c r="B720" s="4"/>
      <c r="C720" s="4"/>
      <c r="D720" s="4"/>
      <c r="E720" s="4"/>
      <c r="F720" s="4"/>
      <c r="G720" s="4"/>
      <c r="H720" s="4"/>
    </row>
    <row r="721">
      <c r="A721" s="6"/>
      <c r="B721" s="4"/>
      <c r="C721" s="4"/>
      <c r="D721" s="4"/>
      <c r="E721" s="4"/>
      <c r="F721" s="4"/>
      <c r="G721" s="4"/>
      <c r="H721" s="4"/>
    </row>
    <row r="722">
      <c r="A722" s="6"/>
      <c r="B722" s="4"/>
      <c r="C722" s="4"/>
      <c r="D722" s="4"/>
      <c r="E722" s="4"/>
      <c r="F722" s="4"/>
      <c r="G722" s="4"/>
      <c r="H722" s="4"/>
    </row>
    <row r="723">
      <c r="A723" s="6"/>
      <c r="B723" s="4"/>
      <c r="C723" s="4"/>
      <c r="D723" s="4"/>
      <c r="E723" s="4"/>
      <c r="F723" s="4"/>
      <c r="G723" s="4"/>
      <c r="H723" s="4"/>
    </row>
    <row r="724">
      <c r="A724" s="6"/>
      <c r="B724" s="4"/>
      <c r="C724" s="4"/>
      <c r="D724" s="4"/>
      <c r="E724" s="4"/>
      <c r="F724" s="4"/>
      <c r="G724" s="4"/>
      <c r="H724" s="4"/>
    </row>
    <row r="725">
      <c r="A725" s="6"/>
      <c r="B725" s="4"/>
      <c r="C725" s="4"/>
      <c r="D725" s="4"/>
      <c r="E725" s="4"/>
      <c r="F725" s="4"/>
      <c r="G725" s="4"/>
      <c r="H725" s="4"/>
    </row>
    <row r="726">
      <c r="A726" s="6"/>
      <c r="B726" s="4"/>
      <c r="C726" s="4"/>
      <c r="D726" s="4"/>
      <c r="E726" s="4"/>
      <c r="F726" s="4"/>
      <c r="G726" s="4"/>
      <c r="H726" s="4"/>
    </row>
    <row r="727">
      <c r="A727" s="6"/>
      <c r="B727" s="4"/>
      <c r="C727" s="4"/>
      <c r="D727" s="4"/>
      <c r="E727" s="4"/>
      <c r="F727" s="4"/>
      <c r="G727" s="4"/>
      <c r="H727" s="4"/>
    </row>
    <row r="728">
      <c r="A728" s="6"/>
      <c r="B728" s="4"/>
      <c r="C728" s="4"/>
      <c r="D728" s="4"/>
      <c r="E728" s="4"/>
      <c r="F728" s="4"/>
      <c r="G728" s="4"/>
      <c r="H728" s="4"/>
    </row>
    <row r="729">
      <c r="A729" s="6"/>
      <c r="B729" s="4"/>
      <c r="C729" s="4"/>
      <c r="D729" s="4"/>
      <c r="E729" s="4"/>
      <c r="F729" s="4"/>
      <c r="G729" s="4"/>
      <c r="H729" s="4"/>
    </row>
    <row r="730">
      <c r="A730" s="6"/>
      <c r="B730" s="4"/>
      <c r="C730" s="4"/>
      <c r="D730" s="4"/>
      <c r="E730" s="4"/>
      <c r="F730" s="4"/>
      <c r="G730" s="4"/>
      <c r="H730" s="4"/>
    </row>
    <row r="731">
      <c r="A731" s="6"/>
      <c r="B731" s="4"/>
      <c r="C731" s="4"/>
      <c r="D731" s="4"/>
      <c r="E731" s="4"/>
      <c r="F731" s="4"/>
      <c r="G731" s="4"/>
      <c r="H731" s="4"/>
    </row>
    <row r="732">
      <c r="A732" s="6"/>
      <c r="B732" s="4"/>
      <c r="C732" s="4"/>
      <c r="D732" s="4"/>
      <c r="E732" s="4"/>
      <c r="F732" s="4"/>
      <c r="G732" s="4"/>
      <c r="H732" s="4"/>
    </row>
    <row r="733">
      <c r="A733" s="6"/>
      <c r="B733" s="4"/>
      <c r="C733" s="4"/>
      <c r="D733" s="4"/>
      <c r="E733" s="4"/>
      <c r="F733" s="4"/>
      <c r="G733" s="4"/>
      <c r="H733" s="4"/>
    </row>
    <row r="734">
      <c r="A734" s="6"/>
      <c r="B734" s="4"/>
      <c r="C734" s="4"/>
      <c r="D734" s="4"/>
      <c r="E734" s="4"/>
      <c r="F734" s="4"/>
      <c r="G734" s="4"/>
      <c r="H734" s="4"/>
    </row>
    <row r="735">
      <c r="A735" s="6"/>
      <c r="B735" s="4"/>
      <c r="C735" s="4"/>
      <c r="D735" s="4"/>
      <c r="E735" s="4"/>
      <c r="F735" s="4"/>
      <c r="G735" s="4"/>
      <c r="H735" s="4"/>
    </row>
    <row r="736">
      <c r="A736" s="6"/>
      <c r="B736" s="4"/>
      <c r="C736" s="4"/>
      <c r="D736" s="4"/>
      <c r="E736" s="4"/>
      <c r="F736" s="4"/>
      <c r="G736" s="4"/>
      <c r="H736" s="4"/>
    </row>
    <row r="737">
      <c r="A737" s="6"/>
      <c r="B737" s="4"/>
      <c r="C737" s="4"/>
      <c r="D737" s="4"/>
      <c r="E737" s="4"/>
      <c r="F737" s="4"/>
      <c r="G737" s="4"/>
      <c r="H737" s="4"/>
    </row>
    <row r="738">
      <c r="A738" s="6"/>
      <c r="B738" s="4"/>
      <c r="C738" s="4"/>
      <c r="D738" s="4"/>
      <c r="E738" s="4"/>
      <c r="F738" s="4"/>
      <c r="G738" s="4"/>
      <c r="H738" s="4"/>
    </row>
    <row r="739">
      <c r="A739" s="6"/>
      <c r="B739" s="4"/>
      <c r="C739" s="4"/>
      <c r="D739" s="4"/>
      <c r="E739" s="4"/>
      <c r="F739" s="4"/>
      <c r="G739" s="4"/>
      <c r="H739" s="4"/>
    </row>
    <row r="740">
      <c r="A740" s="6"/>
      <c r="B740" s="4"/>
      <c r="C740" s="4"/>
      <c r="D740" s="4"/>
      <c r="E740" s="4"/>
      <c r="F740" s="4"/>
      <c r="G740" s="4"/>
      <c r="H740" s="4"/>
    </row>
    <row r="741">
      <c r="A741" s="6"/>
      <c r="B741" s="4"/>
      <c r="C741" s="4"/>
      <c r="D741" s="4"/>
      <c r="E741" s="4"/>
      <c r="F741" s="4"/>
      <c r="G741" s="4"/>
      <c r="H741" s="4"/>
    </row>
    <row r="742">
      <c r="A742" s="6"/>
      <c r="B742" s="4"/>
      <c r="C742" s="4"/>
      <c r="D742" s="4"/>
      <c r="E742" s="4"/>
      <c r="F742" s="4"/>
      <c r="G742" s="4"/>
      <c r="H742" s="4"/>
    </row>
    <row r="743">
      <c r="A743" s="6"/>
      <c r="B743" s="4"/>
      <c r="C743" s="4"/>
      <c r="D743" s="4"/>
      <c r="E743" s="4"/>
      <c r="F743" s="4"/>
      <c r="G743" s="4"/>
      <c r="H743" s="4"/>
    </row>
    <row r="744">
      <c r="A744" s="6"/>
      <c r="B744" s="4"/>
      <c r="C744" s="4"/>
      <c r="D744" s="4"/>
      <c r="E744" s="4"/>
      <c r="F744" s="4"/>
      <c r="G744" s="4"/>
      <c r="H744" s="4"/>
    </row>
    <row r="745">
      <c r="A745" s="6"/>
      <c r="B745" s="4"/>
      <c r="C745" s="4"/>
      <c r="D745" s="4"/>
      <c r="E745" s="4"/>
      <c r="F745" s="4"/>
      <c r="G745" s="4"/>
      <c r="H745" s="4"/>
    </row>
    <row r="746">
      <c r="A746" s="6"/>
      <c r="B746" s="4"/>
      <c r="C746" s="4"/>
      <c r="D746" s="4"/>
      <c r="E746" s="4"/>
      <c r="F746" s="4"/>
      <c r="G746" s="4"/>
      <c r="H746" s="4"/>
    </row>
    <row r="747">
      <c r="A747" s="6"/>
      <c r="B747" s="4"/>
      <c r="C747" s="4"/>
      <c r="D747" s="4"/>
      <c r="E747" s="4"/>
      <c r="F747" s="4"/>
      <c r="G747" s="4"/>
      <c r="H747" s="4"/>
    </row>
    <row r="748">
      <c r="A748" s="6"/>
      <c r="B748" s="4"/>
      <c r="C748" s="4"/>
      <c r="D748" s="4"/>
      <c r="E748" s="4"/>
      <c r="F748" s="4"/>
      <c r="G748" s="4"/>
      <c r="H748" s="4"/>
    </row>
    <row r="749">
      <c r="A749" s="6"/>
      <c r="B749" s="4"/>
      <c r="C749" s="4"/>
      <c r="D749" s="4"/>
      <c r="E749" s="4"/>
      <c r="F749" s="4"/>
      <c r="G749" s="4"/>
      <c r="H749" s="4"/>
    </row>
    <row r="750">
      <c r="A750" s="6"/>
      <c r="B750" s="4"/>
      <c r="C750" s="4"/>
      <c r="D750" s="4"/>
      <c r="E750" s="4"/>
      <c r="F750" s="4"/>
      <c r="G750" s="4"/>
      <c r="H750" s="4"/>
    </row>
    <row r="751">
      <c r="A751" s="6"/>
      <c r="B751" s="4"/>
      <c r="C751" s="4"/>
      <c r="D751" s="4"/>
      <c r="E751" s="4"/>
      <c r="F751" s="4"/>
      <c r="G751" s="4"/>
      <c r="H751" s="4"/>
    </row>
    <row r="752">
      <c r="A752" s="6"/>
      <c r="B752" s="4"/>
      <c r="C752" s="4"/>
      <c r="D752" s="4"/>
      <c r="E752" s="4"/>
      <c r="F752" s="4"/>
      <c r="G752" s="4"/>
      <c r="H752" s="4"/>
    </row>
    <row r="753">
      <c r="A753" s="6"/>
      <c r="B753" s="4"/>
      <c r="C753" s="4"/>
      <c r="D753" s="4"/>
      <c r="E753" s="4"/>
      <c r="F753" s="4"/>
      <c r="G753" s="4"/>
      <c r="H753" s="4"/>
    </row>
    <row r="754">
      <c r="A754" s="6"/>
      <c r="B754" s="4"/>
      <c r="C754" s="4"/>
      <c r="D754" s="4"/>
      <c r="E754" s="4"/>
      <c r="F754" s="4"/>
      <c r="G754" s="4"/>
      <c r="H754" s="4"/>
    </row>
    <row r="755">
      <c r="A755" s="6"/>
      <c r="B755" s="4"/>
      <c r="C755" s="4"/>
      <c r="D755" s="4"/>
      <c r="E755" s="4"/>
      <c r="F755" s="4"/>
      <c r="G755" s="4"/>
      <c r="H755" s="4"/>
    </row>
    <row r="756">
      <c r="A756" s="6"/>
      <c r="B756" s="4"/>
      <c r="C756" s="4"/>
      <c r="D756" s="4"/>
      <c r="E756" s="4"/>
      <c r="F756" s="4"/>
      <c r="G756" s="4"/>
      <c r="H756" s="4"/>
    </row>
    <row r="757">
      <c r="A757" s="6"/>
      <c r="B757" s="4"/>
      <c r="C757" s="4"/>
      <c r="D757" s="4"/>
      <c r="E757" s="4"/>
      <c r="F757" s="4"/>
      <c r="G757" s="4"/>
      <c r="H757" s="4"/>
    </row>
    <row r="758">
      <c r="A758" s="6"/>
      <c r="B758" s="4"/>
      <c r="C758" s="4"/>
      <c r="D758" s="4"/>
      <c r="E758" s="4"/>
      <c r="F758" s="4"/>
      <c r="G758" s="4"/>
      <c r="H758" s="4"/>
    </row>
    <row r="759">
      <c r="A759" s="6"/>
      <c r="B759" s="4"/>
      <c r="C759" s="4"/>
      <c r="D759" s="4"/>
      <c r="E759" s="4"/>
      <c r="F759" s="4"/>
      <c r="G759" s="4"/>
      <c r="H759" s="4"/>
    </row>
    <row r="760">
      <c r="A760" s="6"/>
      <c r="B760" s="4"/>
      <c r="C760" s="4"/>
      <c r="D760" s="4"/>
      <c r="E760" s="4"/>
      <c r="F760" s="4"/>
      <c r="G760" s="4"/>
      <c r="H760" s="4"/>
    </row>
    <row r="761">
      <c r="A761" s="6"/>
      <c r="B761" s="4"/>
      <c r="C761" s="4"/>
      <c r="D761" s="4"/>
      <c r="E761" s="4"/>
      <c r="F761" s="4"/>
      <c r="G761" s="4"/>
      <c r="H761" s="4"/>
    </row>
    <row r="762">
      <c r="A762" s="6"/>
      <c r="B762" s="4"/>
      <c r="C762" s="4"/>
      <c r="D762" s="4"/>
      <c r="E762" s="4"/>
      <c r="F762" s="4"/>
      <c r="G762" s="4"/>
      <c r="H762" s="4"/>
    </row>
    <row r="763">
      <c r="A763" s="6"/>
      <c r="B763" s="4"/>
      <c r="C763" s="4"/>
      <c r="D763" s="4"/>
      <c r="E763" s="4"/>
      <c r="F763" s="4"/>
      <c r="G763" s="4"/>
      <c r="H763" s="4"/>
    </row>
    <row r="764">
      <c r="A764" s="6"/>
      <c r="B764" s="4"/>
      <c r="C764" s="4"/>
      <c r="D764" s="4"/>
      <c r="E764" s="4"/>
      <c r="F764" s="4"/>
      <c r="G764" s="4"/>
      <c r="H764" s="4"/>
    </row>
    <row r="765">
      <c r="A765" s="6"/>
      <c r="B765" s="4"/>
      <c r="C765" s="4"/>
      <c r="D765" s="4"/>
      <c r="E765" s="4"/>
      <c r="F765" s="4"/>
      <c r="G765" s="4"/>
      <c r="H765" s="4"/>
    </row>
    <row r="766">
      <c r="A766" s="6"/>
      <c r="B766" s="4"/>
      <c r="C766" s="4"/>
      <c r="D766" s="4"/>
      <c r="E766" s="4"/>
      <c r="F766" s="4"/>
      <c r="G766" s="4"/>
      <c r="H766" s="4"/>
    </row>
    <row r="767">
      <c r="A767" s="6"/>
      <c r="B767" s="4"/>
      <c r="C767" s="4"/>
      <c r="D767" s="4"/>
      <c r="E767" s="4"/>
      <c r="F767" s="4"/>
      <c r="G767" s="4"/>
      <c r="H767" s="4"/>
    </row>
    <row r="768">
      <c r="A768" s="6"/>
      <c r="B768" s="4"/>
      <c r="C768" s="4"/>
      <c r="D768" s="4"/>
      <c r="E768" s="4"/>
      <c r="F768" s="4"/>
      <c r="G768" s="4"/>
      <c r="H768" s="4"/>
    </row>
    <row r="769">
      <c r="A769" s="6"/>
      <c r="B769" s="4"/>
      <c r="C769" s="4"/>
      <c r="D769" s="4"/>
      <c r="E769" s="4"/>
      <c r="F769" s="4"/>
      <c r="G769" s="4"/>
      <c r="H769" s="4"/>
    </row>
    <row r="770">
      <c r="A770" s="6"/>
      <c r="B770" s="4"/>
      <c r="C770" s="4"/>
      <c r="D770" s="4"/>
      <c r="E770" s="4"/>
      <c r="F770" s="4"/>
      <c r="G770" s="4"/>
      <c r="H770" s="4"/>
    </row>
    <row r="771">
      <c r="A771" s="6"/>
      <c r="B771" s="4"/>
      <c r="C771" s="4"/>
      <c r="D771" s="4"/>
      <c r="E771" s="4"/>
      <c r="F771" s="4"/>
      <c r="G771" s="4"/>
      <c r="H771" s="4"/>
    </row>
    <row r="772">
      <c r="A772" s="6"/>
      <c r="B772" s="4"/>
      <c r="C772" s="4"/>
      <c r="D772" s="4"/>
      <c r="E772" s="4"/>
      <c r="F772" s="4"/>
      <c r="G772" s="4"/>
      <c r="H772" s="4"/>
    </row>
    <row r="773">
      <c r="A773" s="6"/>
      <c r="B773" s="4"/>
      <c r="C773" s="4"/>
      <c r="D773" s="4"/>
      <c r="E773" s="4"/>
      <c r="F773" s="4"/>
      <c r="G773" s="4"/>
      <c r="H773" s="4"/>
    </row>
    <row r="774">
      <c r="A774" s="6"/>
      <c r="B774" s="4"/>
      <c r="C774" s="4"/>
      <c r="D774" s="4"/>
      <c r="E774" s="4"/>
      <c r="F774" s="4"/>
      <c r="G774" s="4"/>
      <c r="H774" s="4"/>
    </row>
    <row r="775">
      <c r="A775" s="6"/>
      <c r="B775" s="4"/>
      <c r="C775" s="4"/>
      <c r="D775" s="4"/>
      <c r="E775" s="4"/>
      <c r="F775" s="4"/>
      <c r="G775" s="4"/>
      <c r="H775" s="4"/>
    </row>
    <row r="776">
      <c r="A776" s="6"/>
      <c r="B776" s="4"/>
      <c r="C776" s="4"/>
      <c r="D776" s="4"/>
      <c r="E776" s="4"/>
      <c r="F776" s="4"/>
      <c r="G776" s="4"/>
      <c r="H776" s="4"/>
    </row>
    <row r="777">
      <c r="A777" s="6"/>
      <c r="B777" s="4"/>
      <c r="C777" s="4"/>
      <c r="D777" s="4"/>
      <c r="E777" s="4"/>
      <c r="F777" s="4"/>
      <c r="G777" s="4"/>
      <c r="H777" s="4"/>
    </row>
    <row r="778">
      <c r="A778" s="6"/>
      <c r="B778" s="4"/>
      <c r="C778" s="4"/>
      <c r="D778" s="4"/>
      <c r="E778" s="4"/>
      <c r="F778" s="4"/>
      <c r="G778" s="4"/>
      <c r="H778" s="4"/>
    </row>
    <row r="779">
      <c r="A779" s="6"/>
      <c r="B779" s="4"/>
      <c r="C779" s="4"/>
      <c r="D779" s="4"/>
      <c r="E779" s="4"/>
      <c r="F779" s="4"/>
      <c r="G779" s="4"/>
      <c r="H779" s="4"/>
    </row>
    <row r="780">
      <c r="A780" s="6"/>
      <c r="B780" s="4"/>
      <c r="C780" s="4"/>
      <c r="D780" s="4"/>
      <c r="E780" s="4"/>
      <c r="F780" s="4"/>
      <c r="G780" s="4"/>
      <c r="H780" s="4"/>
    </row>
    <row r="781">
      <c r="A781" s="6"/>
      <c r="B781" s="4"/>
      <c r="C781" s="4"/>
      <c r="D781" s="4"/>
      <c r="E781" s="4"/>
      <c r="F781" s="4"/>
      <c r="G781" s="4"/>
      <c r="H781" s="4"/>
    </row>
    <row r="782">
      <c r="A782" s="6"/>
      <c r="B782" s="4"/>
      <c r="C782" s="4"/>
      <c r="D782" s="4"/>
      <c r="E782" s="4"/>
      <c r="F782" s="4"/>
      <c r="G782" s="4"/>
      <c r="H782" s="4"/>
    </row>
    <row r="783">
      <c r="A783" s="6"/>
      <c r="B783" s="4"/>
      <c r="C783" s="4"/>
      <c r="D783" s="4"/>
      <c r="E783" s="4"/>
      <c r="F783" s="4"/>
      <c r="G783" s="4"/>
      <c r="H783" s="4"/>
    </row>
    <row r="784">
      <c r="A784" s="6"/>
      <c r="B784" s="4"/>
      <c r="C784" s="4"/>
      <c r="D784" s="4"/>
      <c r="E784" s="4"/>
      <c r="F784" s="4"/>
      <c r="G784" s="4"/>
      <c r="H784" s="4"/>
    </row>
    <row r="785">
      <c r="A785" s="6"/>
      <c r="B785" s="4"/>
      <c r="C785" s="4"/>
      <c r="D785" s="4"/>
      <c r="E785" s="4"/>
      <c r="F785" s="4"/>
      <c r="G785" s="4"/>
      <c r="H785" s="4"/>
    </row>
    <row r="786">
      <c r="A786" s="6"/>
      <c r="B786" s="4"/>
      <c r="C786" s="4"/>
      <c r="D786" s="4"/>
      <c r="E786" s="4"/>
      <c r="F786" s="4"/>
      <c r="G786" s="4"/>
      <c r="H786" s="4"/>
    </row>
    <row r="787">
      <c r="A787" s="6"/>
      <c r="B787" s="4"/>
      <c r="C787" s="4"/>
      <c r="D787" s="4"/>
      <c r="E787" s="4"/>
      <c r="F787" s="4"/>
      <c r="G787" s="4"/>
      <c r="H787" s="4"/>
    </row>
    <row r="788">
      <c r="A788" s="6"/>
      <c r="B788" s="4"/>
      <c r="C788" s="4"/>
      <c r="D788" s="4"/>
      <c r="E788" s="4"/>
      <c r="F788" s="4"/>
      <c r="G788" s="4"/>
      <c r="H788" s="4"/>
    </row>
    <row r="789">
      <c r="A789" s="6"/>
      <c r="B789" s="4"/>
      <c r="C789" s="4"/>
      <c r="D789" s="4"/>
      <c r="E789" s="4"/>
      <c r="F789" s="4"/>
      <c r="G789" s="4"/>
      <c r="H789" s="4"/>
    </row>
    <row r="790">
      <c r="A790" s="6"/>
      <c r="B790" s="4"/>
      <c r="C790" s="4"/>
      <c r="D790" s="4"/>
      <c r="E790" s="4"/>
      <c r="F790" s="4"/>
      <c r="G790" s="4"/>
      <c r="H790" s="4"/>
    </row>
    <row r="791">
      <c r="A791" s="6"/>
      <c r="B791" s="4"/>
      <c r="C791" s="4"/>
      <c r="D791" s="4"/>
      <c r="E791" s="4"/>
      <c r="F791" s="4"/>
      <c r="G791" s="4"/>
      <c r="H791" s="4"/>
    </row>
    <row r="792">
      <c r="A792" s="6"/>
      <c r="B792" s="4"/>
      <c r="C792" s="4"/>
      <c r="D792" s="4"/>
      <c r="E792" s="4"/>
      <c r="F792" s="4"/>
      <c r="G792" s="4"/>
      <c r="H792" s="4"/>
    </row>
    <row r="793">
      <c r="A793" s="6"/>
      <c r="B793" s="4"/>
      <c r="C793" s="4"/>
      <c r="D793" s="4"/>
      <c r="E793" s="4"/>
      <c r="F793" s="4"/>
      <c r="G793" s="4"/>
      <c r="H793" s="4"/>
    </row>
    <row r="794">
      <c r="A794" s="6"/>
      <c r="B794" s="4"/>
      <c r="C794" s="4"/>
      <c r="D794" s="4"/>
      <c r="E794" s="4"/>
      <c r="F794" s="4"/>
      <c r="G794" s="4"/>
      <c r="H794" s="4"/>
    </row>
    <row r="795">
      <c r="A795" s="6"/>
      <c r="B795" s="4"/>
      <c r="C795" s="4"/>
      <c r="D795" s="4"/>
      <c r="E795" s="4"/>
      <c r="F795" s="4"/>
      <c r="G795" s="4"/>
      <c r="H795" s="4"/>
    </row>
    <row r="796">
      <c r="A796" s="6"/>
      <c r="B796" s="4"/>
      <c r="C796" s="4"/>
      <c r="D796" s="4"/>
      <c r="E796" s="4"/>
      <c r="F796" s="4"/>
      <c r="G796" s="4"/>
      <c r="H796" s="4"/>
    </row>
    <row r="797">
      <c r="A797" s="6"/>
      <c r="B797" s="4"/>
      <c r="C797" s="4"/>
      <c r="D797" s="4"/>
      <c r="E797" s="4"/>
      <c r="F797" s="4"/>
      <c r="G797" s="4"/>
      <c r="H797" s="4"/>
    </row>
    <row r="798">
      <c r="A798" s="6"/>
      <c r="B798" s="4"/>
      <c r="C798" s="4"/>
      <c r="D798" s="4"/>
      <c r="E798" s="4"/>
      <c r="F798" s="4"/>
      <c r="G798" s="4"/>
      <c r="H798" s="4"/>
    </row>
    <row r="799">
      <c r="A799" s="6"/>
      <c r="B799" s="4"/>
      <c r="C799" s="4"/>
      <c r="D799" s="4"/>
      <c r="E799" s="4"/>
      <c r="F799" s="4"/>
      <c r="G799" s="4"/>
      <c r="H799" s="4"/>
    </row>
    <row r="800">
      <c r="A800" s="6"/>
      <c r="B800" s="4"/>
      <c r="C800" s="4"/>
      <c r="D800" s="4"/>
      <c r="E800" s="4"/>
      <c r="F800" s="4"/>
      <c r="G800" s="4"/>
      <c r="H800" s="4"/>
    </row>
    <row r="801">
      <c r="A801" s="6"/>
      <c r="B801" s="4"/>
      <c r="C801" s="4"/>
      <c r="D801" s="4"/>
      <c r="E801" s="4"/>
      <c r="F801" s="4"/>
      <c r="G801" s="4"/>
      <c r="H801" s="4"/>
    </row>
    <row r="802">
      <c r="A802" s="6"/>
      <c r="B802" s="4"/>
      <c r="C802" s="4"/>
      <c r="D802" s="4"/>
      <c r="E802" s="4"/>
      <c r="F802" s="4"/>
      <c r="G802" s="4"/>
      <c r="H802" s="4"/>
    </row>
    <row r="803">
      <c r="A803" s="6"/>
      <c r="B803" s="4"/>
      <c r="C803" s="4"/>
      <c r="D803" s="4"/>
      <c r="E803" s="4"/>
      <c r="F803" s="4"/>
      <c r="G803" s="4"/>
      <c r="H803" s="4"/>
    </row>
    <row r="804">
      <c r="A804" s="6"/>
      <c r="B804" s="4"/>
      <c r="C804" s="4"/>
      <c r="D804" s="4"/>
      <c r="E804" s="4"/>
      <c r="F804" s="4"/>
      <c r="G804" s="4"/>
      <c r="H804" s="4"/>
    </row>
    <row r="805">
      <c r="A805" s="6"/>
      <c r="B805" s="4"/>
      <c r="C805" s="4"/>
      <c r="D805" s="4"/>
      <c r="E805" s="4"/>
      <c r="F805" s="4"/>
      <c r="G805" s="4"/>
      <c r="H805" s="4"/>
    </row>
    <row r="806">
      <c r="A806" s="6"/>
      <c r="B806" s="4"/>
      <c r="C806" s="4"/>
      <c r="D806" s="4"/>
      <c r="E806" s="4"/>
      <c r="F806" s="4"/>
      <c r="G806" s="4"/>
      <c r="H806" s="4"/>
    </row>
    <row r="807">
      <c r="A807" s="6"/>
      <c r="B807" s="4"/>
      <c r="C807" s="4"/>
      <c r="D807" s="4"/>
      <c r="E807" s="4"/>
      <c r="F807" s="4"/>
      <c r="G807" s="4"/>
      <c r="H807" s="4"/>
    </row>
    <row r="808">
      <c r="A808" s="6"/>
      <c r="B808" s="4"/>
      <c r="C808" s="4"/>
      <c r="D808" s="4"/>
      <c r="E808" s="4"/>
      <c r="F808" s="4"/>
      <c r="G808" s="4"/>
      <c r="H808" s="4"/>
    </row>
    <row r="809">
      <c r="A809" s="6"/>
      <c r="B809" s="4"/>
      <c r="C809" s="4"/>
      <c r="D809" s="4"/>
      <c r="E809" s="4"/>
      <c r="F809" s="4"/>
      <c r="G809" s="4"/>
      <c r="H809" s="4"/>
    </row>
    <row r="810">
      <c r="A810" s="6"/>
      <c r="B810" s="4"/>
      <c r="C810" s="4"/>
      <c r="D810" s="4"/>
      <c r="E810" s="4"/>
      <c r="F810" s="4"/>
      <c r="G810" s="4"/>
      <c r="H810" s="4"/>
    </row>
    <row r="811">
      <c r="A811" s="6"/>
      <c r="B811" s="4"/>
      <c r="C811" s="4"/>
      <c r="D811" s="4"/>
      <c r="E811" s="4"/>
      <c r="F811" s="4"/>
      <c r="G811" s="4"/>
      <c r="H811" s="4"/>
    </row>
    <row r="812">
      <c r="A812" s="6"/>
      <c r="B812" s="4"/>
      <c r="C812" s="4"/>
      <c r="D812" s="4"/>
      <c r="E812" s="4"/>
      <c r="F812" s="4"/>
      <c r="G812" s="4"/>
      <c r="H812" s="4"/>
    </row>
    <row r="813">
      <c r="A813" s="6"/>
      <c r="B813" s="4"/>
      <c r="C813" s="4"/>
      <c r="D813" s="4"/>
      <c r="E813" s="4"/>
      <c r="F813" s="4"/>
      <c r="G813" s="4"/>
      <c r="H813" s="4"/>
    </row>
    <row r="814">
      <c r="A814" s="6"/>
      <c r="B814" s="4"/>
      <c r="C814" s="4"/>
      <c r="D814" s="4"/>
      <c r="E814" s="4"/>
      <c r="F814" s="4"/>
      <c r="G814" s="4"/>
      <c r="H814" s="4"/>
    </row>
    <row r="815">
      <c r="A815" s="6"/>
      <c r="B815" s="4"/>
      <c r="C815" s="4"/>
      <c r="D815" s="4"/>
      <c r="E815" s="4"/>
      <c r="F815" s="4"/>
      <c r="G815" s="4"/>
      <c r="H815" s="4"/>
    </row>
    <row r="816">
      <c r="A816" s="6"/>
      <c r="B816" s="4"/>
      <c r="C816" s="4"/>
      <c r="D816" s="4"/>
      <c r="E816" s="4"/>
      <c r="F816" s="4"/>
      <c r="G816" s="4"/>
      <c r="H816" s="4"/>
    </row>
    <row r="817">
      <c r="A817" s="6"/>
      <c r="B817" s="4"/>
      <c r="C817" s="4"/>
      <c r="D817" s="4"/>
      <c r="E817" s="4"/>
      <c r="F817" s="4"/>
      <c r="G817" s="4"/>
      <c r="H817" s="4"/>
    </row>
    <row r="818">
      <c r="A818" s="6"/>
      <c r="B818" s="4"/>
      <c r="C818" s="4"/>
      <c r="D818" s="4"/>
      <c r="E818" s="4"/>
      <c r="F818" s="4"/>
      <c r="G818" s="4"/>
      <c r="H818" s="4"/>
    </row>
    <row r="819">
      <c r="A819" s="6"/>
      <c r="B819" s="4"/>
      <c r="C819" s="4"/>
      <c r="D819" s="4"/>
      <c r="E819" s="4"/>
      <c r="F819" s="4"/>
      <c r="G819" s="4"/>
      <c r="H819" s="4"/>
    </row>
    <row r="820">
      <c r="A820" s="6"/>
      <c r="B820" s="4"/>
      <c r="C820" s="4"/>
      <c r="D820" s="4"/>
      <c r="E820" s="4"/>
      <c r="F820" s="4"/>
      <c r="G820" s="4"/>
      <c r="H820" s="4"/>
    </row>
    <row r="821">
      <c r="A821" s="6"/>
      <c r="B821" s="4"/>
      <c r="C821" s="4"/>
      <c r="D821" s="4"/>
      <c r="E821" s="4"/>
      <c r="F821" s="4"/>
      <c r="G821" s="4"/>
      <c r="H821" s="4"/>
    </row>
    <row r="822">
      <c r="A822" s="6"/>
      <c r="B822" s="4"/>
      <c r="C822" s="4"/>
      <c r="D822" s="4"/>
      <c r="E822" s="4"/>
      <c r="F822" s="4"/>
      <c r="G822" s="4"/>
      <c r="H822" s="4"/>
    </row>
    <row r="823">
      <c r="A823" s="6"/>
      <c r="B823" s="4"/>
      <c r="C823" s="4"/>
      <c r="D823" s="4"/>
      <c r="E823" s="4"/>
      <c r="F823" s="4"/>
      <c r="G823" s="4"/>
      <c r="H823" s="4"/>
    </row>
    <row r="824">
      <c r="A824" s="6"/>
      <c r="B824" s="4"/>
      <c r="C824" s="4"/>
      <c r="D824" s="4"/>
      <c r="E824" s="4"/>
      <c r="F824" s="4"/>
      <c r="G824" s="4"/>
      <c r="H824" s="4"/>
    </row>
    <row r="825">
      <c r="A825" s="6"/>
      <c r="B825" s="4"/>
      <c r="C825" s="4"/>
      <c r="D825" s="4"/>
      <c r="E825" s="4"/>
      <c r="F825" s="4"/>
      <c r="G825" s="4"/>
      <c r="H825" s="4"/>
    </row>
    <row r="826">
      <c r="A826" s="6"/>
      <c r="B826" s="4"/>
      <c r="C826" s="4"/>
      <c r="D826" s="4"/>
      <c r="E826" s="4"/>
      <c r="F826" s="4"/>
      <c r="G826" s="4"/>
      <c r="H826" s="4"/>
    </row>
    <row r="827">
      <c r="A827" s="6"/>
      <c r="B827" s="4"/>
      <c r="C827" s="4"/>
      <c r="D827" s="4"/>
      <c r="E827" s="4"/>
      <c r="F827" s="4"/>
      <c r="G827" s="4"/>
      <c r="H827" s="4"/>
    </row>
    <row r="828">
      <c r="A828" s="6"/>
      <c r="B828" s="4"/>
      <c r="C828" s="4"/>
      <c r="D828" s="4"/>
      <c r="E828" s="4"/>
      <c r="F828" s="4"/>
      <c r="G828" s="4"/>
      <c r="H828" s="4"/>
    </row>
    <row r="829">
      <c r="A829" s="6"/>
      <c r="B829" s="4"/>
      <c r="C829" s="4"/>
      <c r="D829" s="4"/>
      <c r="E829" s="4"/>
      <c r="F829" s="4"/>
      <c r="G829" s="4"/>
      <c r="H829" s="4"/>
    </row>
    <row r="830">
      <c r="A830" s="6"/>
      <c r="B830" s="4"/>
      <c r="C830" s="4"/>
      <c r="D830" s="4"/>
      <c r="E830" s="4"/>
      <c r="F830" s="4"/>
      <c r="G830" s="4"/>
      <c r="H830" s="4"/>
    </row>
    <row r="831">
      <c r="A831" s="6"/>
      <c r="B831" s="4"/>
      <c r="C831" s="4"/>
      <c r="D831" s="4"/>
      <c r="E831" s="4"/>
      <c r="F831" s="4"/>
      <c r="G831" s="4"/>
      <c r="H831" s="4"/>
    </row>
    <row r="832">
      <c r="A832" s="6"/>
      <c r="B832" s="4"/>
      <c r="C832" s="4"/>
      <c r="D832" s="4"/>
      <c r="E832" s="4"/>
      <c r="F832" s="4"/>
      <c r="G832" s="4"/>
      <c r="H832" s="4"/>
    </row>
    <row r="833">
      <c r="A833" s="6"/>
      <c r="B833" s="4"/>
      <c r="C833" s="4"/>
      <c r="D833" s="4"/>
      <c r="E833" s="4"/>
      <c r="F833" s="4"/>
      <c r="G833" s="4"/>
      <c r="H833" s="4"/>
    </row>
    <row r="834">
      <c r="A834" s="6"/>
      <c r="B834" s="4"/>
      <c r="C834" s="4"/>
      <c r="D834" s="4"/>
      <c r="E834" s="4"/>
      <c r="F834" s="4"/>
      <c r="G834" s="4"/>
      <c r="H834" s="4"/>
    </row>
    <row r="835">
      <c r="A835" s="6"/>
      <c r="B835" s="4"/>
      <c r="C835" s="4"/>
      <c r="D835" s="4"/>
      <c r="E835" s="4"/>
      <c r="F835" s="4"/>
      <c r="G835" s="4"/>
      <c r="H835" s="4"/>
    </row>
    <row r="836">
      <c r="A836" s="6"/>
      <c r="B836" s="4"/>
      <c r="C836" s="4"/>
      <c r="D836" s="4"/>
      <c r="E836" s="4"/>
      <c r="F836" s="4"/>
      <c r="G836" s="4"/>
      <c r="H836" s="4"/>
    </row>
    <row r="837">
      <c r="A837" s="6"/>
      <c r="B837" s="4"/>
      <c r="C837" s="4"/>
      <c r="D837" s="4"/>
      <c r="E837" s="4"/>
      <c r="F837" s="4"/>
      <c r="G837" s="4"/>
      <c r="H837" s="4"/>
    </row>
    <row r="838">
      <c r="A838" s="6"/>
      <c r="B838" s="4"/>
      <c r="C838" s="4"/>
      <c r="D838" s="4"/>
      <c r="E838" s="4"/>
      <c r="F838" s="4"/>
      <c r="G838" s="4"/>
      <c r="H838" s="4"/>
    </row>
    <row r="839">
      <c r="A839" s="6"/>
      <c r="B839" s="4"/>
      <c r="C839" s="4"/>
      <c r="D839" s="4"/>
      <c r="E839" s="4"/>
      <c r="F839" s="4"/>
      <c r="G839" s="4"/>
      <c r="H839" s="4"/>
    </row>
    <row r="840">
      <c r="A840" s="6"/>
      <c r="B840" s="4"/>
      <c r="C840" s="4"/>
      <c r="D840" s="4"/>
      <c r="E840" s="4"/>
      <c r="F840" s="4"/>
      <c r="G840" s="4"/>
      <c r="H840" s="4"/>
    </row>
    <row r="841">
      <c r="A841" s="6"/>
      <c r="B841" s="4"/>
      <c r="C841" s="4"/>
      <c r="D841" s="4"/>
      <c r="E841" s="4"/>
      <c r="F841" s="4"/>
      <c r="G841" s="4"/>
      <c r="H841" s="4"/>
    </row>
    <row r="842">
      <c r="A842" s="6"/>
      <c r="B842" s="4"/>
      <c r="C842" s="4"/>
      <c r="D842" s="4"/>
      <c r="E842" s="4"/>
      <c r="F842" s="4"/>
      <c r="G842" s="4"/>
      <c r="H842" s="4"/>
    </row>
    <row r="843">
      <c r="A843" s="6"/>
      <c r="B843" s="4"/>
      <c r="C843" s="4"/>
      <c r="D843" s="4"/>
      <c r="E843" s="4"/>
      <c r="F843" s="4"/>
      <c r="G843" s="4"/>
      <c r="H843" s="4"/>
    </row>
    <row r="844">
      <c r="A844" s="6"/>
      <c r="B844" s="4"/>
      <c r="C844" s="4"/>
      <c r="D844" s="4"/>
      <c r="E844" s="4"/>
      <c r="F844" s="4"/>
      <c r="G844" s="4"/>
      <c r="H844" s="4"/>
    </row>
    <row r="845">
      <c r="A845" s="6"/>
      <c r="B845" s="4"/>
      <c r="C845" s="4"/>
      <c r="D845" s="4"/>
      <c r="E845" s="4"/>
      <c r="F845" s="4"/>
      <c r="G845" s="4"/>
      <c r="H845" s="4"/>
    </row>
    <row r="846">
      <c r="A846" s="6"/>
      <c r="B846" s="4"/>
      <c r="C846" s="4"/>
      <c r="D846" s="4"/>
      <c r="E846" s="4"/>
      <c r="F846" s="4"/>
      <c r="G846" s="4"/>
      <c r="H846" s="4"/>
    </row>
    <row r="847">
      <c r="A847" s="6"/>
      <c r="B847" s="4"/>
      <c r="C847" s="4"/>
      <c r="D847" s="4"/>
      <c r="E847" s="4"/>
      <c r="F847" s="4"/>
      <c r="G847" s="4"/>
      <c r="H847" s="4"/>
    </row>
    <row r="848">
      <c r="A848" s="6"/>
      <c r="B848" s="4"/>
      <c r="C848" s="4"/>
      <c r="D848" s="4"/>
      <c r="E848" s="4"/>
      <c r="F848" s="4"/>
      <c r="G848" s="4"/>
      <c r="H848" s="4"/>
    </row>
    <row r="849">
      <c r="A849" s="6"/>
      <c r="B849" s="4"/>
      <c r="C849" s="4"/>
      <c r="D849" s="4"/>
      <c r="E849" s="4"/>
      <c r="F849" s="4"/>
      <c r="G849" s="4"/>
      <c r="H849" s="4"/>
    </row>
    <row r="850">
      <c r="A850" s="6"/>
      <c r="B850" s="4"/>
      <c r="C850" s="4"/>
      <c r="D850" s="4"/>
      <c r="E850" s="4"/>
      <c r="F850" s="4"/>
      <c r="G850" s="4"/>
      <c r="H850" s="4"/>
    </row>
    <row r="851">
      <c r="A851" s="6"/>
      <c r="B851" s="4"/>
      <c r="C851" s="4"/>
      <c r="D851" s="4"/>
      <c r="E851" s="4"/>
      <c r="F851" s="4"/>
      <c r="G851" s="4"/>
      <c r="H851" s="4"/>
    </row>
    <row r="852">
      <c r="A852" s="6"/>
      <c r="B852" s="4"/>
      <c r="C852" s="4"/>
      <c r="D852" s="4"/>
      <c r="E852" s="4"/>
      <c r="F852" s="4"/>
      <c r="G852" s="4"/>
      <c r="H852" s="4"/>
    </row>
    <row r="853">
      <c r="A853" s="6"/>
      <c r="B853" s="4"/>
      <c r="C853" s="4"/>
      <c r="D853" s="4"/>
      <c r="E853" s="4"/>
      <c r="F853" s="4"/>
      <c r="G853" s="4"/>
      <c r="H853" s="4"/>
    </row>
    <row r="854">
      <c r="A854" s="6"/>
      <c r="B854" s="4"/>
      <c r="C854" s="4"/>
      <c r="D854" s="4"/>
      <c r="E854" s="4"/>
      <c r="F854" s="4"/>
      <c r="G854" s="4"/>
      <c r="H854" s="4"/>
    </row>
    <row r="855">
      <c r="A855" s="6"/>
      <c r="B855" s="4"/>
      <c r="C855" s="4"/>
      <c r="D855" s="4"/>
      <c r="E855" s="4"/>
      <c r="F855" s="4"/>
      <c r="G855" s="4"/>
      <c r="H855" s="4"/>
    </row>
    <row r="856">
      <c r="A856" s="6"/>
      <c r="B856" s="4"/>
      <c r="C856" s="4"/>
      <c r="D856" s="4"/>
      <c r="E856" s="4"/>
      <c r="F856" s="4"/>
      <c r="G856" s="4"/>
      <c r="H856" s="4"/>
    </row>
    <row r="857">
      <c r="A857" s="6"/>
      <c r="B857" s="4"/>
      <c r="C857" s="4"/>
      <c r="D857" s="4"/>
      <c r="E857" s="4"/>
      <c r="F857" s="4"/>
      <c r="G857" s="4"/>
      <c r="H857" s="4"/>
    </row>
    <row r="858">
      <c r="A858" s="6"/>
      <c r="B858" s="4"/>
      <c r="C858" s="4"/>
      <c r="D858" s="4"/>
      <c r="E858" s="4"/>
      <c r="F858" s="4"/>
      <c r="G858" s="4"/>
      <c r="H858" s="4"/>
    </row>
    <row r="859">
      <c r="A859" s="6"/>
      <c r="B859" s="4"/>
      <c r="C859" s="4"/>
      <c r="D859" s="4"/>
      <c r="E859" s="4"/>
      <c r="F859" s="4"/>
      <c r="G859" s="4"/>
      <c r="H859" s="4"/>
    </row>
    <row r="860">
      <c r="A860" s="6"/>
      <c r="B860" s="4"/>
      <c r="C860" s="4"/>
      <c r="D860" s="4"/>
      <c r="E860" s="4"/>
      <c r="F860" s="4"/>
      <c r="G860" s="4"/>
      <c r="H860" s="4"/>
    </row>
    <row r="861">
      <c r="A861" s="6"/>
      <c r="B861" s="4"/>
      <c r="C861" s="4"/>
      <c r="D861" s="4"/>
      <c r="E861" s="4"/>
      <c r="F861" s="4"/>
      <c r="G861" s="4"/>
      <c r="H861" s="4"/>
    </row>
    <row r="862">
      <c r="A862" s="6"/>
      <c r="B862" s="4"/>
      <c r="C862" s="4"/>
      <c r="D862" s="4"/>
      <c r="E862" s="4"/>
      <c r="F862" s="4"/>
      <c r="G862" s="4"/>
      <c r="H862" s="4"/>
    </row>
    <row r="863">
      <c r="A863" s="6"/>
      <c r="B863" s="4"/>
      <c r="C863" s="4"/>
      <c r="D863" s="4"/>
      <c r="E863" s="4"/>
      <c r="F863" s="4"/>
      <c r="G863" s="4"/>
      <c r="H863" s="4"/>
    </row>
    <row r="864">
      <c r="A864" s="6"/>
      <c r="B864" s="4"/>
      <c r="C864" s="4"/>
      <c r="D864" s="4"/>
      <c r="E864" s="4"/>
      <c r="F864" s="4"/>
      <c r="G864" s="4"/>
      <c r="H864" s="4"/>
    </row>
    <row r="865">
      <c r="A865" s="6"/>
      <c r="B865" s="4"/>
      <c r="C865" s="4"/>
      <c r="D865" s="4"/>
      <c r="E865" s="4"/>
      <c r="F865" s="4"/>
      <c r="G865" s="4"/>
      <c r="H865" s="4"/>
    </row>
    <row r="866">
      <c r="A866" s="6"/>
      <c r="B866" s="4"/>
      <c r="C866" s="4"/>
      <c r="D866" s="4"/>
      <c r="E866" s="4"/>
      <c r="F866" s="4"/>
      <c r="G866" s="4"/>
      <c r="H866" s="4"/>
    </row>
    <row r="867">
      <c r="A867" s="6"/>
      <c r="B867" s="4"/>
      <c r="C867" s="4"/>
      <c r="D867" s="4"/>
      <c r="E867" s="4"/>
      <c r="F867" s="4"/>
      <c r="G867" s="4"/>
      <c r="H867" s="4"/>
    </row>
    <row r="868">
      <c r="A868" s="6"/>
      <c r="B868" s="4"/>
      <c r="C868" s="4"/>
      <c r="D868" s="4"/>
      <c r="E868" s="4"/>
      <c r="F868" s="4"/>
      <c r="G868" s="4"/>
      <c r="H868" s="4"/>
    </row>
    <row r="869">
      <c r="A869" s="6"/>
      <c r="B869" s="4"/>
      <c r="C869" s="4"/>
      <c r="D869" s="4"/>
      <c r="E869" s="4"/>
      <c r="F869" s="4"/>
      <c r="G869" s="4"/>
      <c r="H869" s="4"/>
    </row>
    <row r="870">
      <c r="A870" s="6"/>
      <c r="B870" s="4"/>
      <c r="C870" s="4"/>
      <c r="D870" s="4"/>
      <c r="E870" s="4"/>
      <c r="F870" s="4"/>
      <c r="G870" s="4"/>
      <c r="H870" s="4"/>
    </row>
    <row r="871">
      <c r="A871" s="6"/>
      <c r="B871" s="4"/>
      <c r="C871" s="4"/>
      <c r="D871" s="4"/>
      <c r="E871" s="4"/>
      <c r="F871" s="4"/>
      <c r="G871" s="4"/>
      <c r="H871" s="4"/>
    </row>
    <row r="872">
      <c r="A872" s="6"/>
      <c r="B872" s="4"/>
      <c r="C872" s="4"/>
      <c r="D872" s="4"/>
      <c r="E872" s="4"/>
      <c r="F872" s="4"/>
      <c r="G872" s="4"/>
      <c r="H872" s="4"/>
    </row>
    <row r="873">
      <c r="A873" s="6"/>
      <c r="B873" s="4"/>
      <c r="C873" s="4"/>
      <c r="D873" s="4"/>
      <c r="E873" s="4"/>
      <c r="F873" s="4"/>
      <c r="G873" s="4"/>
      <c r="H873" s="4"/>
    </row>
    <row r="874">
      <c r="A874" s="6"/>
      <c r="B874" s="4"/>
      <c r="C874" s="4"/>
      <c r="D874" s="4"/>
      <c r="E874" s="4"/>
      <c r="F874" s="4"/>
      <c r="G874" s="4"/>
      <c r="H874" s="4"/>
    </row>
    <row r="875">
      <c r="A875" s="6"/>
      <c r="B875" s="4"/>
      <c r="C875" s="4"/>
      <c r="D875" s="4"/>
      <c r="E875" s="4"/>
      <c r="F875" s="4"/>
      <c r="G875" s="4"/>
      <c r="H875" s="4"/>
    </row>
    <row r="876">
      <c r="A876" s="6"/>
      <c r="B876" s="4"/>
      <c r="C876" s="4"/>
      <c r="D876" s="4"/>
      <c r="E876" s="4"/>
      <c r="F876" s="4"/>
      <c r="G876" s="4"/>
      <c r="H876" s="4"/>
    </row>
    <row r="877">
      <c r="A877" s="6"/>
      <c r="B877" s="4"/>
      <c r="C877" s="4"/>
      <c r="D877" s="4"/>
      <c r="E877" s="4"/>
      <c r="F877" s="4"/>
      <c r="G877" s="4"/>
      <c r="H877" s="4"/>
    </row>
    <row r="878">
      <c r="A878" s="6"/>
      <c r="B878" s="4"/>
      <c r="C878" s="4"/>
      <c r="D878" s="4"/>
      <c r="E878" s="4"/>
      <c r="F878" s="4"/>
      <c r="G878" s="4"/>
      <c r="H878" s="4"/>
    </row>
    <row r="879">
      <c r="A879" s="6"/>
      <c r="B879" s="4"/>
      <c r="C879" s="4"/>
      <c r="D879" s="4"/>
      <c r="E879" s="4"/>
      <c r="F879" s="4"/>
      <c r="G879" s="4"/>
      <c r="H879" s="4"/>
    </row>
    <row r="880">
      <c r="A880" s="6"/>
      <c r="B880" s="4"/>
      <c r="C880" s="4"/>
      <c r="D880" s="4"/>
      <c r="E880" s="4"/>
      <c r="F880" s="4"/>
      <c r="G880" s="4"/>
      <c r="H880" s="4"/>
    </row>
    <row r="881">
      <c r="A881" s="6"/>
      <c r="B881" s="4"/>
      <c r="C881" s="4"/>
      <c r="D881" s="4"/>
      <c r="E881" s="4"/>
      <c r="F881" s="4"/>
      <c r="G881" s="4"/>
      <c r="H881" s="4"/>
    </row>
    <row r="882">
      <c r="A882" s="6"/>
      <c r="B882" s="4"/>
      <c r="C882" s="4"/>
      <c r="D882" s="4"/>
      <c r="E882" s="4"/>
      <c r="F882" s="4"/>
      <c r="G882" s="4"/>
      <c r="H882" s="4"/>
    </row>
    <row r="883">
      <c r="A883" s="6"/>
      <c r="B883" s="4"/>
      <c r="C883" s="4"/>
      <c r="D883" s="4"/>
      <c r="E883" s="4"/>
      <c r="F883" s="4"/>
      <c r="G883" s="4"/>
      <c r="H883" s="4"/>
    </row>
    <row r="884">
      <c r="A884" s="6"/>
      <c r="B884" s="4"/>
      <c r="C884" s="4"/>
      <c r="D884" s="4"/>
      <c r="E884" s="4"/>
      <c r="F884" s="4"/>
      <c r="G884" s="4"/>
      <c r="H884" s="4"/>
    </row>
    <row r="885">
      <c r="A885" s="6"/>
      <c r="B885" s="4"/>
      <c r="C885" s="4"/>
      <c r="D885" s="4"/>
      <c r="E885" s="4"/>
      <c r="F885" s="4"/>
      <c r="G885" s="4"/>
      <c r="H885" s="4"/>
    </row>
    <row r="886">
      <c r="A886" s="6"/>
      <c r="B886" s="4"/>
      <c r="C886" s="4"/>
      <c r="D886" s="4"/>
      <c r="E886" s="4"/>
      <c r="F886" s="4"/>
      <c r="G886" s="4"/>
      <c r="H886" s="4"/>
    </row>
    <row r="887">
      <c r="A887" s="6"/>
      <c r="B887" s="4"/>
      <c r="C887" s="4"/>
      <c r="D887" s="4"/>
      <c r="E887" s="4"/>
      <c r="F887" s="4"/>
      <c r="G887" s="4"/>
      <c r="H887" s="4"/>
    </row>
    <row r="888">
      <c r="A888" s="6"/>
      <c r="B888" s="4"/>
      <c r="C888" s="4"/>
      <c r="D888" s="4"/>
      <c r="E888" s="4"/>
      <c r="F888" s="4"/>
      <c r="G888" s="4"/>
      <c r="H888" s="4"/>
    </row>
    <row r="889">
      <c r="A889" s="6"/>
      <c r="B889" s="4"/>
      <c r="C889" s="4"/>
      <c r="D889" s="4"/>
      <c r="E889" s="4"/>
      <c r="F889" s="4"/>
      <c r="G889" s="4"/>
      <c r="H889" s="4"/>
    </row>
    <row r="890">
      <c r="A890" s="6"/>
      <c r="B890" s="4"/>
      <c r="C890" s="4"/>
      <c r="D890" s="4"/>
      <c r="E890" s="4"/>
      <c r="F890" s="4"/>
      <c r="G890" s="4"/>
      <c r="H890" s="4"/>
    </row>
    <row r="891">
      <c r="A891" s="6"/>
      <c r="B891" s="4"/>
      <c r="C891" s="4"/>
      <c r="D891" s="4"/>
      <c r="E891" s="4"/>
      <c r="F891" s="4"/>
      <c r="G891" s="4"/>
      <c r="H891" s="4"/>
    </row>
    <row r="892">
      <c r="A892" s="6"/>
      <c r="B892" s="4"/>
      <c r="C892" s="4"/>
      <c r="D892" s="4"/>
      <c r="E892" s="4"/>
      <c r="F892" s="4"/>
      <c r="G892" s="4"/>
      <c r="H892" s="4"/>
    </row>
    <row r="893">
      <c r="A893" s="6"/>
      <c r="B893" s="4"/>
      <c r="C893" s="4"/>
      <c r="D893" s="4"/>
      <c r="E893" s="4"/>
      <c r="F893" s="4"/>
      <c r="G893" s="4"/>
      <c r="H893" s="4"/>
    </row>
    <row r="894">
      <c r="A894" s="6"/>
      <c r="B894" s="4"/>
      <c r="C894" s="4"/>
      <c r="D894" s="4"/>
      <c r="E894" s="4"/>
      <c r="F894" s="4"/>
      <c r="G894" s="4"/>
      <c r="H894" s="4"/>
    </row>
    <row r="895">
      <c r="A895" s="6"/>
      <c r="B895" s="4"/>
      <c r="C895" s="4"/>
      <c r="D895" s="4"/>
      <c r="E895" s="4"/>
      <c r="F895" s="4"/>
      <c r="G895" s="4"/>
      <c r="H895" s="4"/>
    </row>
    <row r="896">
      <c r="A896" s="6"/>
      <c r="B896" s="4"/>
      <c r="C896" s="4"/>
      <c r="D896" s="4"/>
      <c r="E896" s="4"/>
      <c r="F896" s="4"/>
      <c r="G896" s="4"/>
      <c r="H896" s="4"/>
    </row>
    <row r="897">
      <c r="A897" s="6"/>
      <c r="B897" s="4"/>
      <c r="C897" s="4"/>
      <c r="D897" s="4"/>
      <c r="E897" s="4"/>
      <c r="F897" s="4"/>
      <c r="G897" s="4"/>
      <c r="H897" s="4"/>
    </row>
    <row r="898">
      <c r="A898" s="6"/>
      <c r="B898" s="4"/>
      <c r="C898" s="4"/>
      <c r="D898" s="4"/>
      <c r="E898" s="4"/>
      <c r="F898" s="4"/>
      <c r="G898" s="4"/>
      <c r="H898" s="4"/>
    </row>
    <row r="899">
      <c r="A899" s="6"/>
      <c r="B899" s="4"/>
      <c r="C899" s="4"/>
      <c r="D899" s="4"/>
      <c r="E899" s="4"/>
      <c r="F899" s="4"/>
      <c r="G899" s="4"/>
      <c r="H899" s="4"/>
    </row>
    <row r="900">
      <c r="A900" s="6"/>
      <c r="B900" s="4"/>
      <c r="C900" s="4"/>
      <c r="D900" s="4"/>
      <c r="E900" s="4"/>
      <c r="F900" s="4"/>
      <c r="G900" s="4"/>
      <c r="H900" s="4"/>
    </row>
    <row r="901">
      <c r="A901" s="6"/>
      <c r="B901" s="4"/>
      <c r="C901" s="4"/>
      <c r="D901" s="4"/>
      <c r="E901" s="4"/>
      <c r="F901" s="4"/>
      <c r="G901" s="4"/>
      <c r="H901" s="4"/>
    </row>
    <row r="902">
      <c r="A902" s="6"/>
      <c r="B902" s="4"/>
      <c r="C902" s="4"/>
      <c r="D902" s="4"/>
      <c r="E902" s="4"/>
      <c r="F902" s="4"/>
      <c r="G902" s="4"/>
      <c r="H902" s="4"/>
    </row>
    <row r="903">
      <c r="A903" s="6"/>
      <c r="B903" s="4"/>
      <c r="C903" s="4"/>
      <c r="D903" s="4"/>
      <c r="E903" s="4"/>
      <c r="F903" s="4"/>
      <c r="G903" s="4"/>
      <c r="H903" s="4"/>
    </row>
    <row r="904">
      <c r="A904" s="6"/>
      <c r="B904" s="4"/>
      <c r="C904" s="4"/>
      <c r="D904" s="4"/>
      <c r="E904" s="4"/>
      <c r="F904" s="4"/>
      <c r="G904" s="4"/>
      <c r="H904" s="4"/>
    </row>
    <row r="905">
      <c r="A905" s="6"/>
      <c r="B905" s="4"/>
      <c r="C905" s="4"/>
      <c r="D905" s="4"/>
      <c r="E905" s="4"/>
      <c r="F905" s="4"/>
      <c r="G905" s="4"/>
      <c r="H905" s="4"/>
    </row>
    <row r="906">
      <c r="A906" s="6"/>
      <c r="B906" s="4"/>
      <c r="C906" s="4"/>
      <c r="D906" s="4"/>
      <c r="E906" s="4"/>
      <c r="F906" s="4"/>
      <c r="G906" s="4"/>
      <c r="H906" s="4"/>
    </row>
    <row r="907">
      <c r="A907" s="6"/>
      <c r="B907" s="4"/>
      <c r="C907" s="4"/>
      <c r="D907" s="4"/>
      <c r="E907" s="4"/>
      <c r="F907" s="4"/>
      <c r="G907" s="4"/>
      <c r="H907" s="4"/>
    </row>
    <row r="908">
      <c r="A908" s="6"/>
      <c r="B908" s="4"/>
      <c r="C908" s="4"/>
      <c r="D908" s="4"/>
      <c r="E908" s="4"/>
      <c r="F908" s="4"/>
      <c r="G908" s="4"/>
      <c r="H908" s="4"/>
    </row>
    <row r="909">
      <c r="A909" s="6"/>
      <c r="B909" s="4"/>
      <c r="C909" s="4"/>
      <c r="D909" s="4"/>
      <c r="E909" s="4"/>
      <c r="F909" s="4"/>
      <c r="G909" s="4"/>
      <c r="H909" s="4"/>
    </row>
    <row r="910">
      <c r="A910" s="6"/>
      <c r="B910" s="4"/>
      <c r="C910" s="4"/>
      <c r="D910" s="4"/>
      <c r="E910" s="4"/>
      <c r="F910" s="4"/>
      <c r="G910" s="4"/>
      <c r="H910" s="4"/>
    </row>
    <row r="911">
      <c r="A911" s="6"/>
      <c r="B911" s="4"/>
      <c r="C911" s="4"/>
      <c r="D911" s="4"/>
      <c r="E911" s="4"/>
      <c r="F911" s="4"/>
      <c r="G911" s="4"/>
      <c r="H911" s="4"/>
    </row>
    <row r="912">
      <c r="A912" s="6"/>
      <c r="B912" s="4"/>
      <c r="C912" s="4"/>
      <c r="D912" s="4"/>
      <c r="E912" s="4"/>
      <c r="F912" s="4"/>
      <c r="G912" s="4"/>
      <c r="H912" s="4"/>
    </row>
    <row r="913">
      <c r="A913" s="6"/>
      <c r="B913" s="4"/>
      <c r="C913" s="4"/>
      <c r="D913" s="4"/>
      <c r="E913" s="4"/>
      <c r="F913" s="4"/>
      <c r="G913" s="4"/>
      <c r="H913" s="4"/>
    </row>
    <row r="914">
      <c r="A914" s="6"/>
      <c r="B914" s="4"/>
      <c r="C914" s="4"/>
      <c r="D914" s="4"/>
      <c r="E914" s="4"/>
      <c r="F914" s="4"/>
      <c r="G914" s="4"/>
      <c r="H914" s="4"/>
    </row>
    <row r="915">
      <c r="A915" s="6"/>
      <c r="B915" s="4"/>
      <c r="C915" s="4"/>
      <c r="D915" s="4"/>
      <c r="E915" s="4"/>
      <c r="F915" s="4"/>
      <c r="G915" s="4"/>
      <c r="H915" s="4"/>
    </row>
    <row r="916">
      <c r="A916" s="6"/>
      <c r="B916" s="4"/>
      <c r="C916" s="4"/>
      <c r="D916" s="4"/>
      <c r="E916" s="4"/>
      <c r="F916" s="4"/>
      <c r="G916" s="4"/>
      <c r="H916" s="4"/>
    </row>
    <row r="917">
      <c r="A917" s="6"/>
      <c r="B917" s="4"/>
      <c r="C917" s="4"/>
      <c r="D917" s="4"/>
      <c r="E917" s="4"/>
      <c r="F917" s="4"/>
      <c r="G917" s="4"/>
      <c r="H917" s="4"/>
    </row>
    <row r="918">
      <c r="A918" s="6"/>
      <c r="B918" s="4"/>
      <c r="C918" s="4"/>
      <c r="D918" s="4"/>
      <c r="E918" s="4"/>
      <c r="F918" s="4"/>
      <c r="G918" s="4"/>
      <c r="H918" s="4"/>
    </row>
    <row r="919">
      <c r="A919" s="6"/>
      <c r="B919" s="4"/>
      <c r="C919" s="4"/>
      <c r="D919" s="4"/>
      <c r="E919" s="4"/>
      <c r="F919" s="4"/>
      <c r="G919" s="4"/>
      <c r="H919" s="4"/>
    </row>
    <row r="920">
      <c r="A920" s="6"/>
      <c r="B920" s="4"/>
      <c r="C920" s="4"/>
      <c r="D920" s="4"/>
      <c r="E920" s="4"/>
      <c r="F920" s="4"/>
      <c r="G920" s="4"/>
      <c r="H920" s="4"/>
    </row>
    <row r="921">
      <c r="A921" s="6"/>
      <c r="B921" s="4"/>
      <c r="C921" s="4"/>
      <c r="D921" s="4"/>
      <c r="E921" s="4"/>
      <c r="F921" s="4"/>
      <c r="G921" s="4"/>
      <c r="H921" s="4"/>
    </row>
    <row r="922">
      <c r="A922" s="6"/>
      <c r="B922" s="4"/>
      <c r="C922" s="4"/>
      <c r="D922" s="4"/>
      <c r="E922" s="4"/>
      <c r="F922" s="4"/>
      <c r="G922" s="4"/>
      <c r="H922" s="4"/>
    </row>
    <row r="923">
      <c r="A923" s="6"/>
      <c r="B923" s="4"/>
      <c r="C923" s="4"/>
      <c r="D923" s="4"/>
      <c r="E923" s="4"/>
      <c r="F923" s="4"/>
      <c r="G923" s="4"/>
      <c r="H923" s="4"/>
    </row>
    <row r="924">
      <c r="A924" s="6"/>
      <c r="B924" s="4"/>
      <c r="C924" s="4"/>
      <c r="D924" s="4"/>
      <c r="E924" s="4"/>
      <c r="F924" s="4"/>
      <c r="G924" s="4"/>
      <c r="H924" s="4"/>
    </row>
    <row r="925">
      <c r="A925" s="6"/>
      <c r="B925" s="4"/>
      <c r="C925" s="4"/>
      <c r="D925" s="4"/>
      <c r="E925" s="4"/>
      <c r="F925" s="4"/>
      <c r="G925" s="4"/>
      <c r="H925" s="4"/>
    </row>
    <row r="926">
      <c r="A926" s="6"/>
      <c r="B926" s="4"/>
      <c r="C926" s="4"/>
      <c r="D926" s="4"/>
      <c r="E926" s="4"/>
      <c r="F926" s="4"/>
      <c r="G926" s="4"/>
      <c r="H926" s="4"/>
    </row>
    <row r="927">
      <c r="A927" s="6"/>
      <c r="B927" s="4"/>
      <c r="C927" s="4"/>
      <c r="D927" s="4"/>
      <c r="E927" s="4"/>
      <c r="F927" s="4"/>
      <c r="G927" s="4"/>
      <c r="H927" s="4"/>
    </row>
    <row r="928">
      <c r="A928" s="6"/>
      <c r="B928" s="4"/>
      <c r="C928" s="4"/>
      <c r="D928" s="4"/>
      <c r="E928" s="4"/>
      <c r="F928" s="4"/>
      <c r="G928" s="4"/>
      <c r="H928" s="4"/>
    </row>
    <row r="929">
      <c r="A929" s="6"/>
      <c r="B929" s="4"/>
      <c r="C929" s="4"/>
      <c r="D929" s="4"/>
      <c r="E929" s="4"/>
      <c r="F929" s="4"/>
      <c r="G929" s="4"/>
      <c r="H929" s="4"/>
    </row>
    <row r="930">
      <c r="A930" s="6"/>
      <c r="B930" s="4"/>
      <c r="C930" s="4"/>
      <c r="D930" s="4"/>
      <c r="E930" s="4"/>
      <c r="F930" s="4"/>
      <c r="G930" s="4"/>
      <c r="H930" s="4"/>
    </row>
    <row r="931">
      <c r="A931" s="6"/>
      <c r="B931" s="4"/>
      <c r="C931" s="4"/>
      <c r="D931" s="4"/>
      <c r="E931" s="4"/>
      <c r="F931" s="4"/>
      <c r="G931" s="4"/>
      <c r="H931" s="4"/>
    </row>
    <row r="932">
      <c r="A932" s="6"/>
      <c r="B932" s="4"/>
      <c r="C932" s="4"/>
      <c r="D932" s="4"/>
      <c r="E932" s="4"/>
      <c r="F932" s="4"/>
      <c r="G932" s="4"/>
      <c r="H932" s="4"/>
    </row>
    <row r="933">
      <c r="A933" s="6"/>
      <c r="B933" s="4"/>
      <c r="C933" s="4"/>
      <c r="D933" s="4"/>
      <c r="E933" s="4"/>
      <c r="F933" s="4"/>
      <c r="G933" s="4"/>
      <c r="H933" s="4"/>
    </row>
    <row r="934">
      <c r="A934" s="6"/>
      <c r="B934" s="4"/>
      <c r="C934" s="4"/>
      <c r="D934" s="4"/>
      <c r="E934" s="4"/>
      <c r="F934" s="4"/>
      <c r="G934" s="4"/>
      <c r="H934" s="4"/>
    </row>
    <row r="935">
      <c r="A935" s="6"/>
      <c r="B935" s="4"/>
      <c r="C935" s="4"/>
      <c r="D935" s="4"/>
      <c r="E935" s="4"/>
      <c r="F935" s="4"/>
      <c r="G935" s="4"/>
      <c r="H935" s="4"/>
    </row>
    <row r="936">
      <c r="A936" s="6"/>
      <c r="B936" s="4"/>
      <c r="C936" s="4"/>
      <c r="D936" s="4"/>
      <c r="E936" s="4"/>
      <c r="F936" s="4"/>
      <c r="G936" s="4"/>
      <c r="H936" s="4"/>
    </row>
    <row r="937">
      <c r="A937" s="6"/>
      <c r="B937" s="4"/>
      <c r="C937" s="4"/>
      <c r="D937" s="4"/>
      <c r="E937" s="4"/>
      <c r="F937" s="4"/>
      <c r="G937" s="4"/>
      <c r="H937" s="4"/>
    </row>
    <row r="938">
      <c r="A938" s="6"/>
      <c r="B938" s="4"/>
      <c r="C938" s="4"/>
      <c r="D938" s="4"/>
      <c r="E938" s="4"/>
      <c r="F938" s="4"/>
      <c r="G938" s="4"/>
      <c r="H938" s="4"/>
    </row>
    <row r="939">
      <c r="A939" s="6"/>
      <c r="B939" s="4"/>
      <c r="C939" s="4"/>
      <c r="D939" s="4"/>
      <c r="E939" s="4"/>
      <c r="F939" s="4"/>
      <c r="G939" s="4"/>
      <c r="H939" s="4"/>
    </row>
    <row r="940">
      <c r="A940" s="6"/>
      <c r="B940" s="4"/>
      <c r="C940" s="4"/>
      <c r="D940" s="4"/>
      <c r="E940" s="4"/>
      <c r="F940" s="4"/>
      <c r="G940" s="4"/>
      <c r="H940" s="4"/>
    </row>
    <row r="941">
      <c r="A941" s="6"/>
      <c r="B941" s="4"/>
      <c r="C941" s="4"/>
      <c r="D941" s="4"/>
      <c r="E941" s="4"/>
      <c r="F941" s="4"/>
      <c r="G941" s="4"/>
      <c r="H941" s="4"/>
    </row>
    <row r="942">
      <c r="A942" s="6"/>
      <c r="B942" s="4"/>
      <c r="C942" s="4"/>
      <c r="D942" s="4"/>
      <c r="E942" s="4"/>
      <c r="F942" s="4"/>
      <c r="G942" s="4"/>
      <c r="H942" s="4"/>
    </row>
    <row r="943">
      <c r="A943" s="6"/>
      <c r="B943" s="4"/>
      <c r="C943" s="4"/>
      <c r="D943" s="4"/>
      <c r="E943" s="4"/>
      <c r="F943" s="4"/>
      <c r="G943" s="4"/>
      <c r="H943" s="4"/>
    </row>
    <row r="944">
      <c r="A944" s="6"/>
      <c r="B944" s="4"/>
      <c r="C944" s="4"/>
      <c r="D944" s="4"/>
      <c r="E944" s="4"/>
      <c r="F944" s="4"/>
      <c r="G944" s="4"/>
      <c r="H944" s="4"/>
    </row>
    <row r="945">
      <c r="A945" s="6"/>
      <c r="B945" s="4"/>
      <c r="C945" s="4"/>
      <c r="D945" s="4"/>
      <c r="E945" s="4"/>
      <c r="F945" s="4"/>
      <c r="G945" s="4"/>
      <c r="H945" s="4"/>
    </row>
    <row r="946">
      <c r="A946" s="6"/>
      <c r="B946" s="4"/>
      <c r="C946" s="4"/>
      <c r="D946" s="4"/>
      <c r="E946" s="4"/>
      <c r="F946" s="4"/>
      <c r="G946" s="4"/>
      <c r="H946" s="4"/>
    </row>
    <row r="947">
      <c r="A947" s="6"/>
      <c r="B947" s="4"/>
      <c r="C947" s="4"/>
      <c r="D947" s="4"/>
      <c r="E947" s="4"/>
      <c r="F947" s="4"/>
      <c r="G947" s="4"/>
      <c r="H947" s="4"/>
    </row>
    <row r="948">
      <c r="A948" s="6"/>
      <c r="B948" s="4"/>
      <c r="C948" s="4"/>
      <c r="D948" s="4"/>
      <c r="E948" s="4"/>
      <c r="F948" s="4"/>
      <c r="G948" s="4"/>
      <c r="H948" s="4"/>
    </row>
    <row r="949">
      <c r="A949" s="6"/>
      <c r="B949" s="4"/>
      <c r="C949" s="4"/>
      <c r="D949" s="4"/>
      <c r="E949" s="4"/>
      <c r="F949" s="4"/>
      <c r="G949" s="4"/>
      <c r="H949" s="4"/>
    </row>
    <row r="950">
      <c r="A950" s="6"/>
      <c r="B950" s="4"/>
      <c r="C950" s="4"/>
      <c r="D950" s="4"/>
      <c r="E950" s="4"/>
      <c r="F950" s="4"/>
      <c r="G950" s="4"/>
      <c r="H950" s="4"/>
    </row>
    <row r="951">
      <c r="A951" s="6"/>
      <c r="B951" s="4"/>
      <c r="C951" s="4"/>
      <c r="D951" s="4"/>
      <c r="E951" s="4"/>
      <c r="F951" s="4"/>
      <c r="G951" s="4"/>
      <c r="H951" s="4"/>
    </row>
    <row r="952">
      <c r="A952" s="6"/>
      <c r="B952" s="4"/>
      <c r="C952" s="4"/>
      <c r="D952" s="4"/>
      <c r="E952" s="4"/>
      <c r="F952" s="4"/>
      <c r="G952" s="4"/>
      <c r="H952" s="4"/>
    </row>
    <row r="953">
      <c r="A953" s="6"/>
      <c r="B953" s="4"/>
      <c r="C953" s="4"/>
      <c r="D953" s="4"/>
      <c r="E953" s="4"/>
      <c r="F953" s="4"/>
      <c r="G953" s="4"/>
      <c r="H953" s="4"/>
    </row>
    <row r="954">
      <c r="A954" s="6"/>
      <c r="B954" s="4"/>
      <c r="C954" s="4"/>
      <c r="D954" s="4"/>
      <c r="E954" s="4"/>
      <c r="F954" s="4"/>
      <c r="G954" s="4"/>
      <c r="H954" s="4"/>
    </row>
    <row r="955">
      <c r="A955" s="6"/>
      <c r="B955" s="4"/>
      <c r="C955" s="4"/>
      <c r="D955" s="4"/>
      <c r="E955" s="4"/>
      <c r="F955" s="4"/>
      <c r="G955" s="4"/>
      <c r="H955" s="4"/>
    </row>
    <row r="956">
      <c r="A956" s="6"/>
      <c r="B956" s="4"/>
      <c r="C956" s="4"/>
      <c r="D956" s="4"/>
      <c r="E956" s="4"/>
      <c r="F956" s="4"/>
      <c r="G956" s="4"/>
      <c r="H956" s="4"/>
    </row>
    <row r="957">
      <c r="A957" s="6"/>
      <c r="B957" s="4"/>
      <c r="C957" s="4"/>
      <c r="D957" s="4"/>
      <c r="E957" s="4"/>
      <c r="F957" s="4"/>
      <c r="G957" s="4"/>
      <c r="H957" s="4"/>
    </row>
    <row r="958">
      <c r="A958" s="6"/>
      <c r="B958" s="4"/>
      <c r="C958" s="4"/>
      <c r="D958" s="4"/>
      <c r="E958" s="4"/>
      <c r="F958" s="4"/>
      <c r="G958" s="4"/>
      <c r="H958" s="4"/>
    </row>
    <row r="959">
      <c r="A959" s="6"/>
      <c r="B959" s="4"/>
      <c r="C959" s="4"/>
      <c r="D959" s="4"/>
      <c r="E959" s="4"/>
      <c r="F959" s="4"/>
      <c r="G959" s="4"/>
      <c r="H959" s="4"/>
    </row>
    <row r="960">
      <c r="A960" s="6"/>
      <c r="B960" s="4"/>
      <c r="C960" s="4"/>
      <c r="D960" s="4"/>
      <c r="E960" s="4"/>
      <c r="F960" s="4"/>
      <c r="G960" s="4"/>
      <c r="H960" s="4"/>
    </row>
    <row r="961">
      <c r="A961" s="6"/>
      <c r="B961" s="4"/>
      <c r="C961" s="4"/>
      <c r="D961" s="4"/>
      <c r="E961" s="4"/>
      <c r="F961" s="4"/>
      <c r="G961" s="4"/>
      <c r="H961" s="4"/>
    </row>
    <row r="962">
      <c r="A962" s="6"/>
      <c r="B962" s="4"/>
      <c r="C962" s="4"/>
      <c r="D962" s="4"/>
      <c r="E962" s="4"/>
      <c r="F962" s="4"/>
      <c r="G962" s="4"/>
      <c r="H962" s="4"/>
    </row>
    <row r="963">
      <c r="A963" s="6"/>
      <c r="B963" s="4"/>
      <c r="C963" s="4"/>
      <c r="D963" s="4"/>
      <c r="E963" s="4"/>
      <c r="F963" s="4"/>
      <c r="G963" s="4"/>
      <c r="H963" s="4"/>
    </row>
    <row r="964">
      <c r="A964" s="6"/>
      <c r="B964" s="4"/>
      <c r="C964" s="4"/>
      <c r="D964" s="4"/>
      <c r="E964" s="4"/>
      <c r="F964" s="4"/>
      <c r="G964" s="4"/>
      <c r="H964" s="4"/>
    </row>
    <row r="965">
      <c r="A965" s="6"/>
      <c r="B965" s="4"/>
      <c r="C965" s="4"/>
      <c r="D965" s="4"/>
      <c r="E965" s="4"/>
      <c r="F965" s="4"/>
      <c r="G965" s="4"/>
      <c r="H965" s="4"/>
    </row>
    <row r="966">
      <c r="A966" s="6"/>
      <c r="B966" s="4"/>
      <c r="C966" s="4"/>
      <c r="D966" s="4"/>
      <c r="E966" s="4"/>
      <c r="F966" s="4"/>
      <c r="G966" s="4"/>
      <c r="H966" s="4"/>
    </row>
    <row r="967">
      <c r="A967" s="6"/>
      <c r="B967" s="4"/>
      <c r="C967" s="4"/>
      <c r="D967" s="4"/>
      <c r="E967" s="4"/>
      <c r="F967" s="4"/>
      <c r="G967" s="4"/>
      <c r="H967" s="4"/>
    </row>
    <row r="968">
      <c r="A968" s="6"/>
      <c r="B968" s="4"/>
      <c r="C968" s="4"/>
      <c r="D968" s="4"/>
      <c r="E968" s="4"/>
      <c r="F968" s="4"/>
      <c r="G968" s="4"/>
      <c r="H968" s="4"/>
    </row>
    <row r="969">
      <c r="A969" s="6"/>
      <c r="B969" s="4"/>
      <c r="C969" s="4"/>
      <c r="D969" s="4"/>
      <c r="E969" s="4"/>
      <c r="F969" s="4"/>
      <c r="G969" s="4"/>
      <c r="H969" s="4"/>
    </row>
    <row r="970">
      <c r="A970" s="6"/>
      <c r="B970" s="4"/>
      <c r="C970" s="4"/>
      <c r="D970" s="4"/>
      <c r="E970" s="4"/>
      <c r="F970" s="4"/>
      <c r="G970" s="4"/>
      <c r="H970" s="4"/>
    </row>
    <row r="971">
      <c r="A971" s="6"/>
      <c r="B971" s="4"/>
      <c r="C971" s="4"/>
      <c r="D971" s="4"/>
      <c r="E971" s="4"/>
      <c r="F971" s="4"/>
      <c r="G971" s="4"/>
      <c r="H971" s="4"/>
    </row>
    <row r="972">
      <c r="A972" s="6"/>
      <c r="B972" s="4"/>
      <c r="C972" s="4"/>
      <c r="D972" s="4"/>
      <c r="E972" s="4"/>
      <c r="F972" s="4"/>
      <c r="G972" s="4"/>
      <c r="H972" s="4"/>
    </row>
    <row r="973">
      <c r="A973" s="6"/>
      <c r="B973" s="4"/>
      <c r="C973" s="4"/>
      <c r="D973" s="4"/>
      <c r="E973" s="4"/>
      <c r="F973" s="4"/>
      <c r="G973" s="4"/>
      <c r="H973" s="4"/>
    </row>
    <row r="974">
      <c r="A974" s="6"/>
      <c r="B974" s="4"/>
      <c r="C974" s="4"/>
      <c r="D974" s="4"/>
      <c r="E974" s="4"/>
      <c r="F974" s="4"/>
      <c r="G974" s="4"/>
      <c r="H974" s="4"/>
    </row>
    <row r="975">
      <c r="A975" s="6"/>
      <c r="B975" s="4"/>
      <c r="C975" s="4"/>
      <c r="D975" s="4"/>
      <c r="E975" s="4"/>
      <c r="F975" s="4"/>
      <c r="G975" s="4"/>
      <c r="H975" s="4"/>
    </row>
    <row r="976">
      <c r="A976" s="6"/>
      <c r="B976" s="4"/>
      <c r="C976" s="4"/>
      <c r="D976" s="4"/>
      <c r="E976" s="4"/>
      <c r="F976" s="4"/>
      <c r="G976" s="4"/>
      <c r="H976" s="4"/>
    </row>
    <row r="977">
      <c r="A977" s="6"/>
      <c r="B977" s="4"/>
      <c r="C977" s="4"/>
      <c r="D977" s="4"/>
      <c r="E977" s="4"/>
      <c r="F977" s="4"/>
      <c r="G977" s="4"/>
      <c r="H977" s="4"/>
    </row>
    <row r="978">
      <c r="A978" s="6"/>
      <c r="B978" s="4"/>
      <c r="C978" s="4"/>
      <c r="D978" s="4"/>
      <c r="E978" s="4"/>
      <c r="F978" s="4"/>
      <c r="G978" s="4"/>
      <c r="H978" s="4"/>
    </row>
    <row r="979">
      <c r="A979" s="6"/>
      <c r="B979" s="4"/>
      <c r="C979" s="4"/>
      <c r="D979" s="4"/>
      <c r="E979" s="4"/>
      <c r="F979" s="4"/>
      <c r="G979" s="4"/>
      <c r="H979" s="4"/>
    </row>
    <row r="980">
      <c r="A980" s="6"/>
      <c r="B980" s="4"/>
      <c r="C980" s="4"/>
      <c r="D980" s="4"/>
      <c r="E980" s="4"/>
      <c r="F980" s="4"/>
      <c r="G980" s="4"/>
      <c r="H980" s="4"/>
    </row>
    <row r="981">
      <c r="A981" s="6"/>
      <c r="B981" s="4"/>
      <c r="C981" s="4"/>
      <c r="D981" s="4"/>
      <c r="E981" s="4"/>
      <c r="F981" s="4"/>
      <c r="G981" s="4"/>
      <c r="H981" s="4"/>
    </row>
    <row r="982">
      <c r="A982" s="6"/>
      <c r="B982" s="4"/>
      <c r="C982" s="4"/>
      <c r="D982" s="4"/>
      <c r="E982" s="4"/>
      <c r="F982" s="4"/>
      <c r="G982" s="4"/>
      <c r="H982" s="4"/>
    </row>
    <row r="983">
      <c r="A983" s="6"/>
      <c r="B983" s="4"/>
      <c r="C983" s="4"/>
      <c r="D983" s="4"/>
      <c r="E983" s="4"/>
      <c r="F983" s="4"/>
      <c r="G983" s="4"/>
      <c r="H983" s="4"/>
    </row>
    <row r="984">
      <c r="A984" s="6"/>
      <c r="B984" s="4"/>
      <c r="C984" s="4"/>
      <c r="D984" s="4"/>
      <c r="E984" s="4"/>
      <c r="F984" s="4"/>
      <c r="G984" s="4"/>
      <c r="H984" s="4"/>
    </row>
    <row r="985">
      <c r="A985" s="6"/>
      <c r="B985" s="4"/>
      <c r="C985" s="4"/>
      <c r="D985" s="4"/>
      <c r="E985" s="4"/>
      <c r="F985" s="4"/>
      <c r="G985" s="4"/>
      <c r="H985" s="4"/>
    </row>
    <row r="986">
      <c r="A986" s="6"/>
      <c r="B986" s="4"/>
      <c r="C986" s="4"/>
      <c r="D986" s="4"/>
      <c r="E986" s="4"/>
      <c r="F986" s="4"/>
      <c r="G986" s="4"/>
      <c r="H986" s="4"/>
    </row>
    <row r="987">
      <c r="A987" s="6"/>
      <c r="B987" s="4"/>
      <c r="C987" s="4"/>
      <c r="D987" s="4"/>
      <c r="E987" s="4"/>
      <c r="F987" s="4"/>
      <c r="G987" s="4"/>
      <c r="H987" s="4"/>
    </row>
  </sheetData>
  <autoFilter ref="$A$1:$H$112"/>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41.38"/>
    <col customWidth="1" min="3" max="3" width="33.13"/>
    <col customWidth="1" min="4" max="8" width="26.25"/>
    <col customWidth="1" min="18" max="18" width="15.88"/>
  </cols>
  <sheetData>
    <row r="1">
      <c r="A1" s="1" t="s">
        <v>0</v>
      </c>
      <c r="B1" s="2" t="s">
        <v>1</v>
      </c>
      <c r="C1" s="2" t="s">
        <v>2</v>
      </c>
      <c r="D1" s="2" t="s">
        <v>3</v>
      </c>
      <c r="E1" s="2" t="s">
        <v>4</v>
      </c>
      <c r="F1" s="2" t="s">
        <v>5</v>
      </c>
      <c r="G1" s="2" t="s">
        <v>6</v>
      </c>
      <c r="H1" s="2" t="s">
        <v>7</v>
      </c>
    </row>
    <row r="2">
      <c r="A2" s="4">
        <v>1.0</v>
      </c>
      <c r="B2" s="4" t="s">
        <v>162</v>
      </c>
      <c r="C2" s="4" t="str">
        <f>IFERROR(__xludf.DUMMYFUNCTION("GOOGLETRANSLATE(B2,""en"",""ru"")"),"Просмотрите результаты продаж")</f>
        <v>Просмотрите результаты продаж</v>
      </c>
      <c r="D2" s="4" t="str">
        <f>IFERROR(__xludf.DUMMYFUNCTION("GOOGLETRANSLATE(B2,""en"",""id"")"),"Tinjau kinerja penjualan Anda")</f>
        <v>Tinjau kinerja penjualan Anda</v>
      </c>
      <c r="E2" s="4" t="str">
        <f>IFERROR(__xludf.DUMMYFUNCTION("GOOGLETRANSLATE(B2,""en"",""vi"")"),"Xem lại hiệu suất bán hàng của bạn")</f>
        <v>Xem lại hiệu suất bán hàng của bạn</v>
      </c>
      <c r="F2" s="4" t="str">
        <f>IFERROR(__xludf.DUMMYFUNCTION("GOOGLETRANSLATE(B2,""en"",""th"")"),"ตรวจสอบประสิทธิภาพการขายของคุณ")</f>
        <v>ตรวจสอบประสิทธิภาพการขายของคุณ</v>
      </c>
      <c r="G2" s="4" t="str">
        <f>IFERROR(__xludf.DUMMYFUNCTION("GOOGLETRANSLATE(B2,""en"",""ms"")"),"Kaji prestasi jualan anda")</f>
        <v>Kaji prestasi jualan anda</v>
      </c>
      <c r="H2" s="4" t="str">
        <f>IFERROR(__xludf.DUMMYFUNCTION("GOOGLETRANSLATE(B2,""en"",""zh-CN"")"),"查看您的销售业绩")</f>
        <v>查看您的销售业绩</v>
      </c>
    </row>
    <row r="3">
      <c r="A3" s="4">
        <v>1.0</v>
      </c>
      <c r="B3" s="4" t="s">
        <v>163</v>
      </c>
      <c r="C3" s="4" t="str">
        <f>IFERROR(__xludf.DUMMYFUNCTION("GOOGLETRANSLATE(B3,""en"",""ru"")"),"Увеличьте свой успех, проведя аудит продаж, прибыльности и запасов вашего магазина, чтобы определить области для улучшения.")</f>
        <v>Увеличьте свой успех, проведя аудит продаж, прибыльности и запасов вашего магазина, чтобы определить области для улучшения.</v>
      </c>
      <c r="D3" s="4" t="str">
        <f>IFERROR(__xludf.DUMMYFUNCTION("GOOGLETRANSLATE(B3,""en"",""id"")"),"Tingkatkan kesuksesan Anda dengan melakukan audit pada penjualan, profitabilitas, dan inventaris toko Anda untuk mengidentifikasi area untuk perbaikan.")</f>
        <v>Tingkatkan kesuksesan Anda dengan melakukan audit pada penjualan, profitabilitas, dan inventaris toko Anda untuk mengidentifikasi area untuk perbaikan.</v>
      </c>
      <c r="E3" s="4" t="str">
        <f>IFERROR(__xludf.DUMMYFUNCTION("GOOGLETRANSLATE(B3,""en"",""vi"")"),"Tăng thành công của bạn bằng cách thực hiện kiểm toán trên doanh số, lợi nhuận và hàng tồn kho của cửa hàng để xác định các lĩnh vực để cải thiện.")</f>
        <v>Tăng thành công của bạn bằng cách thực hiện kiểm toán trên doanh số, lợi nhuận và hàng tồn kho của cửa hàng để xác định các lĩnh vực để cải thiện.</v>
      </c>
      <c r="F3" s="4" t="str">
        <f>IFERROR(__xludf.DUMMYFUNCTION("GOOGLETRANSLATE(B3,""en"",""th"")"),"เพิ่มความสำเร็จของคุณโดยทำการตรวจสอบเกี่ยวกับยอดขายผลกำไรและสินค้าคงคลังของร้านค้าเพื่อระบุพื้นที่สำหรับการปรับปรุง")</f>
        <v>เพิ่มความสำเร็จของคุณโดยทำการตรวจสอบเกี่ยวกับยอดขายผลกำไรและสินค้าคงคลังของร้านค้าเพื่อระบุพื้นที่สำหรับการปรับปรุง</v>
      </c>
      <c r="G3" s="4" t="str">
        <f>IFERROR(__xludf.DUMMYFUNCTION("GOOGLETRANSLATE(B3,""en"",""ms"")"),"Meningkatkan kejayaan anda dengan melakukan audit pada jualan, keuntungan, dan inventori kedai anda untuk mengenal pasti kawasan untuk penambahbaikan.")</f>
        <v>Meningkatkan kejayaan anda dengan melakukan audit pada jualan, keuntungan, dan inventori kedai anda untuk mengenal pasti kawasan untuk penambahbaikan.</v>
      </c>
      <c r="H3" s="4" t="str">
        <f>IFERROR(__xludf.DUMMYFUNCTION("GOOGLETRANSLATE(B3,""en"",""zh-CN"")"),"通过对商店的销售，盈利能力和库存进行审核来确定改进领域，从而提高成功。")</f>
        <v>通过对商店的销售，盈利能力和库存进行审核来确定改进领域，从而提高成功。</v>
      </c>
    </row>
    <row r="4">
      <c r="A4" s="4">
        <v>1.0</v>
      </c>
      <c r="B4" s="4" t="s">
        <v>164</v>
      </c>
      <c r="C4" s="4" t="str">
        <f>IFERROR(__xludf.DUMMYFUNCTION("GOOGLETRANSLATE(B4,""en"",""ru"")"),"Вскоре")</f>
        <v>Вскоре</v>
      </c>
      <c r="D4" s="4" t="str">
        <f>IFERROR(__xludf.DUMMYFUNCTION("GOOGLETRANSLATE(B4,""en"",""id"")"),"Segera hadir")</f>
        <v>Segera hadir</v>
      </c>
      <c r="E4" s="4" t="str">
        <f>IFERROR(__xludf.DUMMYFUNCTION("GOOGLETRANSLATE(B4,""en"",""vi"")"),"Sắp ra mắt")</f>
        <v>Sắp ra mắt</v>
      </c>
      <c r="F4" s="4" t="str">
        <f>IFERROR(__xludf.DUMMYFUNCTION("GOOGLETRANSLATE(B4,""en"",""th"")"),"เร็วๆ นี้")</f>
        <v>เร็วๆ นี้</v>
      </c>
      <c r="G4" s="4" t="str">
        <f>IFERROR(__xludf.DUMMYFUNCTION("GOOGLETRANSLATE(B4,""en"",""ms"")"),"Akan datang")</f>
        <v>Akan datang</v>
      </c>
      <c r="H4" s="4" t="str">
        <f>IFERROR(__xludf.DUMMYFUNCTION("GOOGLETRANSLATE(B4,""en"",""zh-CN"")"),"即将推出")</f>
        <v>即将推出</v>
      </c>
    </row>
    <row r="5">
      <c r="A5" s="4">
        <v>1.0</v>
      </c>
      <c r="B5" s="4" t="s">
        <v>165</v>
      </c>
      <c r="C5" s="4" t="str">
        <f>IFERROR(__xludf.DUMMYFUNCTION("GOOGLETRANSLATE(B5,""en"",""ru"")"),"Зарегистрируйтесь, чтобы быть в авангарде, когда мы испытываете новые функции, которые мы в настоящее время создаем и тестируем. Мы обязательно сообщим вам немедленно, как только они доступны!")</f>
        <v>Зарегистрируйтесь, чтобы быть в авангарде, когда мы испытываете новые функции, которые мы в настоящее время создаем и тестируем. Мы обязательно сообщим вам немедленно, как только они доступны!</v>
      </c>
      <c r="D5" s="4" t="str">
        <f>IFERROR(__xludf.DUMMYFUNCTION("GOOGLETRANSLATE(B5,""en"",""id"")"),"Mendaftar untuk berada di garis depan dalam mengalami fitur baru yang saat ini sedang kita kerajinkan dan uji. Kami akan segera memberi tahu Anda setelah tersedia!")</f>
        <v>Mendaftar untuk berada di garis depan dalam mengalami fitur baru yang saat ini sedang kita kerajinkan dan uji. Kami akan segera memberi tahu Anda setelah tersedia!</v>
      </c>
      <c r="E5" s="4" t="str">
        <f>IFERROR(__xludf.DUMMYFUNCTION("GOOGLETRANSLATE(B5,""en"",""vi"")"),"Đăng ký để đi đầu trong việc trải nghiệm các tính năng mới mà chúng tôi hiện đang chế tạo và thử nghiệm. Chúng tôi sẽ đảm bảo thông báo cho bạn ngay lập tức khi chúng có sẵn!")</f>
        <v>Đăng ký để đi đầu trong việc trải nghiệm các tính năng mới mà chúng tôi hiện đang chế tạo và thử nghiệm. Chúng tôi sẽ đảm bảo thông báo cho bạn ngay lập tức khi chúng có sẵn!</v>
      </c>
      <c r="F5" s="4" t="str">
        <f>IFERROR(__xludf.DUMMYFUNCTION("GOOGLETRANSLATE(B5,""en"",""th"")"),"ลงทะเบียนเพื่อเป็นผู้นำในการประสบกับคุณสมบัติใหม่ที่เรากำลังสร้างและทดสอบ เราจะแจ้งให้คุณทราบทันทีเมื่อพวกเขาว่าง!")</f>
        <v>ลงทะเบียนเพื่อเป็นผู้นำในการประสบกับคุณสมบัติใหม่ที่เรากำลังสร้างและทดสอบ เราจะแจ้งให้คุณทราบทันทีเมื่อพวกเขาว่าง!</v>
      </c>
      <c r="G5" s="4" t="str">
        <f>IFERROR(__xludf.DUMMYFUNCTION("GOOGLETRANSLATE(B5,""en"",""ms"")"),"Daftar untuk berada di barisan hadapan untuk mengalami ciri -ciri baru yang sedang kami kerjakan dan ujian. Kami akan pastikan anda memberitahu anda sebaik sahaja mereka tersedia!")</f>
        <v>Daftar untuk berada di barisan hadapan untuk mengalami ciri -ciri baru yang sedang kami kerjakan dan ujian. Kami akan pastikan anda memberitahu anda sebaik sahaja mereka tersedia!</v>
      </c>
      <c r="H5" s="4" t="str">
        <f>IFERROR(__xludf.DUMMYFUNCTION("GOOGLETRANSLATE(B5,""en"",""zh-CN"")"),"注册处于经历我们目前正在制作和测试的新功能的最前沿。一旦它们可用，我们将确保立即通知您！")</f>
        <v>注册处于经历我们目前正在制作和测试的新功能的最前沿。一旦它们可用，我们将确保立即通知您！</v>
      </c>
    </row>
    <row r="6">
      <c r="A6" s="4">
        <v>1.0</v>
      </c>
      <c r="B6" s="4" t="s">
        <v>10</v>
      </c>
      <c r="C6" s="4" t="str">
        <f>IFERROR(__xludf.DUMMYFUNCTION("GOOGLETRANSLATE(B6,""en"",""ru"")"),"Зарегистрироваться")</f>
        <v>Зарегистрироваться</v>
      </c>
      <c r="D6" s="4" t="str">
        <f>IFERROR(__xludf.DUMMYFUNCTION("GOOGLETRANSLATE(B6,""en"",""id"")"),"Mendaftar")</f>
        <v>Mendaftar</v>
      </c>
      <c r="E6" s="4" t="str">
        <f>IFERROR(__xludf.DUMMYFUNCTION("GOOGLETRANSLATE(B6,""en"",""vi"")"),"Đăng ký")</f>
        <v>Đăng ký</v>
      </c>
      <c r="F6" s="4" t="str">
        <f>IFERROR(__xludf.DUMMYFUNCTION("GOOGLETRANSLATE(B6,""en"",""th"")"),"ลงชื่อ")</f>
        <v>ลงชื่อ</v>
      </c>
      <c r="G6" s="4" t="str">
        <f>IFERROR(__xludf.DUMMYFUNCTION("GOOGLETRANSLATE(B6,""en"",""ms"")"),"Daftar")</f>
        <v>Daftar</v>
      </c>
      <c r="H6" s="4" t="str">
        <f>IFERROR(__xludf.DUMMYFUNCTION("GOOGLETRANSLATE(B6,""en"",""zh-CN"")"),"报名")</f>
        <v>报名</v>
      </c>
    </row>
    <row r="7">
      <c r="A7" s="4">
        <v>2.0</v>
      </c>
      <c r="B7" s="4" t="s">
        <v>87</v>
      </c>
      <c r="C7" s="4" t="str">
        <f>IFERROR(__xludf.DUMMYFUNCTION("GOOGLETRANSLATE(B7,""en"",""ru"")"),"Sellmatica")</f>
        <v>Sellmatica</v>
      </c>
      <c r="D7" s="4" t="str">
        <f>IFERROR(__xludf.DUMMYFUNCTION("GOOGLETRANSLATE(B7,""en"",""id"")"),"Sellmatcia")</f>
        <v>Sellmatcia</v>
      </c>
      <c r="E7" s="4" t="str">
        <f>IFERROR(__xludf.DUMMYFUNCTION("GOOGLETRANSLATE(B7,""en"",""vi"")"),"Bán")</f>
        <v>Bán</v>
      </c>
      <c r="F7" s="4" t="str">
        <f>IFERROR(__xludf.DUMMYFUNCTION("GOOGLETRANSLATE(B7,""en"",""th"")"),"Sellmatica")</f>
        <v>Sellmatica</v>
      </c>
      <c r="G7" s="4" t="str">
        <f>IFERROR(__xludf.DUMMYFUNCTION("GOOGLETRANSLATE(B7,""en"",""ms"")"),"Sellmatica")</f>
        <v>Sellmatica</v>
      </c>
      <c r="H7" s="4" t="str">
        <f>IFERROR(__xludf.DUMMYFUNCTION("GOOGLETRANSLATE(B7,""en"",""zh-CN"")"),"Sellmatica")</f>
        <v>Sellmatica</v>
      </c>
    </row>
    <row r="8">
      <c r="A8" s="4">
        <v>2.0</v>
      </c>
      <c r="B8" s="4" t="s">
        <v>88</v>
      </c>
      <c r="C8" s="4" t="str">
        <f>IFERROR(__xludf.DUMMYFUNCTION("GOOGLETRANSLATE(B8,""en"",""ru"")"),"info@sellmatica.com")</f>
        <v>info@sellmatica.com</v>
      </c>
      <c r="D8" s="4" t="str">
        <f>IFERROR(__xludf.DUMMYFUNCTION("GOOGLETRANSLATE(B8,""en"",""id"")"),"info@sellmatica.com")</f>
        <v>info@sellmatica.com</v>
      </c>
      <c r="E8" s="4" t="str">
        <f>IFERROR(__xludf.DUMMYFUNCTION("GOOGLETRANSLATE(B8,""en"",""vi"")"),"info@sellmatica.com")</f>
        <v>info@sellmatica.com</v>
      </c>
      <c r="F8" s="4" t="str">
        <f>IFERROR(__xludf.DUMMYFUNCTION("GOOGLETRANSLATE(B8,""en"",""th"")"),"info@sellmatica.com")</f>
        <v>info@sellmatica.com</v>
      </c>
      <c r="G8" s="4" t="str">
        <f>IFERROR(__xludf.DUMMYFUNCTION("GOOGLETRANSLATE(B8,""en"",""ms"")"),"info@sellmatica.com")</f>
        <v>info@sellmatica.com</v>
      </c>
      <c r="H8" s="4" t="str">
        <f>IFERROR(__xludf.DUMMYFUNCTION("GOOGLETRANSLATE(B8,""en"",""zh-CN"")"),"info@sellmatica.com")</f>
        <v>info@sellmatica.com</v>
      </c>
    </row>
    <row r="9">
      <c r="A9" s="4">
        <v>2.0</v>
      </c>
      <c r="B9" s="4" t="s">
        <v>89</v>
      </c>
      <c r="C9" s="4" t="str">
        <f>IFERROR(__xludf.DUMMYFUNCTION("GOOGLETRANSLATE(B9,""en"",""ru"")"),"Решения")</f>
        <v>Решения</v>
      </c>
      <c r="D9" s="4" t="str">
        <f>IFERROR(__xludf.DUMMYFUNCTION("GOOGLETRANSLATE(B9,""en"",""id"")"),"Solusi")</f>
        <v>Solusi</v>
      </c>
      <c r="E9" s="4" t="str">
        <f>IFERROR(__xludf.DUMMYFUNCTION("GOOGLETRANSLATE(B9,""en"",""vi"")"),"Các giải pháp")</f>
        <v>Các giải pháp</v>
      </c>
      <c r="F9" s="4" t="str">
        <f>IFERROR(__xludf.DUMMYFUNCTION("GOOGLETRANSLATE(B9,""en"",""th"")"),"การแก้ปัญหา")</f>
        <v>การแก้ปัญหา</v>
      </c>
      <c r="G9" s="4" t="str">
        <f>IFERROR(__xludf.DUMMYFUNCTION("GOOGLETRANSLATE(B9,""en"",""ms"")"),"Penyelesaian")</f>
        <v>Penyelesaian</v>
      </c>
      <c r="H9" s="4" t="str">
        <f>IFERROR(__xludf.DUMMYFUNCTION("GOOGLETRANSLATE(B9,""en"",""zh-CN"")"),"解决方案")</f>
        <v>解决方案</v>
      </c>
      <c r="R9" s="5"/>
      <c r="S9" s="5"/>
    </row>
    <row r="10">
      <c r="A10" s="4">
        <v>2.0</v>
      </c>
      <c r="B10" s="4" t="s">
        <v>90</v>
      </c>
      <c r="C10" s="4" t="str">
        <f>IFERROR(__xludf.DUMMYFUNCTION("GOOGLETRANSLATE(B10,""en"",""ru"")"),"Новые продавцы")</f>
        <v>Новые продавцы</v>
      </c>
      <c r="D10" s="4" t="str">
        <f>IFERROR(__xludf.DUMMYFUNCTION("GOOGLETRANSLATE(B10,""en"",""id"")"),"Penjual baru")</f>
        <v>Penjual baru</v>
      </c>
      <c r="E10" s="4" t="str">
        <f>IFERROR(__xludf.DUMMYFUNCTION("GOOGLETRANSLATE(B10,""en"",""vi"")"),"Người bán mới")</f>
        <v>Người bán mới</v>
      </c>
      <c r="F10" s="4" t="str">
        <f>IFERROR(__xludf.DUMMYFUNCTION("GOOGLETRANSLATE(B10,""en"",""th"")"),"ผู้ขายใหม่")</f>
        <v>ผู้ขายใหม่</v>
      </c>
      <c r="G10" s="4" t="str">
        <f>IFERROR(__xludf.DUMMYFUNCTION("GOOGLETRANSLATE(B10,""en"",""ms"")"),"Penjual baru")</f>
        <v>Penjual baru</v>
      </c>
      <c r="H10" s="4" t="str">
        <f>IFERROR(__xludf.DUMMYFUNCTION("GOOGLETRANSLATE(B10,""en"",""zh-CN"")"),"新卖家")</f>
        <v>新卖家</v>
      </c>
      <c r="R10" s="5"/>
      <c r="S10" s="5"/>
    </row>
    <row r="11">
      <c r="A11" s="4">
        <v>2.0</v>
      </c>
      <c r="B11" s="4" t="s">
        <v>91</v>
      </c>
      <c r="C11" s="4" t="str">
        <f>IFERROR(__xludf.DUMMYFUNCTION("GOOGLETRANSLATE(B11,""en"",""ru"")"),"Опытные продавцы")</f>
        <v>Опытные продавцы</v>
      </c>
      <c r="D11" s="4" t="str">
        <f>IFERROR(__xludf.DUMMYFUNCTION("GOOGLETRANSLATE(B11,""en"",""id"")"),"Penjual berpengalaman")</f>
        <v>Penjual berpengalaman</v>
      </c>
      <c r="E11" s="4" t="str">
        <f>IFERROR(__xludf.DUMMYFUNCTION("GOOGLETRANSLATE(B11,""en"",""vi"")"),"Người bán có kinh nghiệm")</f>
        <v>Người bán có kinh nghiệm</v>
      </c>
      <c r="F11" s="4" t="str">
        <f>IFERROR(__xludf.DUMMYFUNCTION("GOOGLETRANSLATE(B11,""en"",""th"")"),"ผู้ขายที่มีประสบการณ์")</f>
        <v>ผู้ขายที่มีประสบการณ์</v>
      </c>
      <c r="G11" s="4" t="str">
        <f>IFERROR(__xludf.DUMMYFUNCTION("GOOGLETRANSLATE(B11,""en"",""ms"")"),"Penjual yang berpengalaman")</f>
        <v>Penjual yang berpengalaman</v>
      </c>
      <c r="H11" s="4" t="str">
        <f>IFERROR(__xludf.DUMMYFUNCTION("GOOGLETRANSLATE(B11,""en"",""zh-CN"")"),"经验丰富的卖家")</f>
        <v>经验丰富的卖家</v>
      </c>
    </row>
    <row r="12">
      <c r="A12" s="4">
        <v>2.0</v>
      </c>
      <c r="B12" s="4" t="s">
        <v>16</v>
      </c>
      <c r="C12" s="4" t="str">
        <f>IFERROR(__xludf.DUMMYFUNCTION("GOOGLETRANSLATE(B12,""en"",""ru"")"),"Бренды")</f>
        <v>Бренды</v>
      </c>
      <c r="D12" s="4" t="str">
        <f>IFERROR(__xludf.DUMMYFUNCTION("GOOGLETRANSLATE(B12,""en"",""id"")"),"Merek")</f>
        <v>Merek</v>
      </c>
      <c r="E12" s="4" t="str">
        <f>IFERROR(__xludf.DUMMYFUNCTION("GOOGLETRANSLATE(B12,""en"",""vi"")"),"Nhãn hiệu")</f>
        <v>Nhãn hiệu</v>
      </c>
      <c r="F12" s="4" t="str">
        <f>IFERROR(__xludf.DUMMYFUNCTION("GOOGLETRANSLATE(B12,""en"",""th"")"),"แบรนด์")</f>
        <v>แบรนด์</v>
      </c>
      <c r="G12" s="4" t="str">
        <f>IFERROR(__xludf.DUMMYFUNCTION("GOOGLETRANSLATE(B12,""en"",""ms"")"),"Jenama")</f>
        <v>Jenama</v>
      </c>
      <c r="H12" s="4" t="str">
        <f>IFERROR(__xludf.DUMMYFUNCTION("GOOGLETRANSLATE(B12,""en"",""zh-CN"")"),"品牌")</f>
        <v>品牌</v>
      </c>
    </row>
    <row r="13">
      <c r="A13" s="4">
        <v>2.0</v>
      </c>
      <c r="B13" s="4" t="s">
        <v>20</v>
      </c>
      <c r="C13" s="4" t="str">
        <f>IFERROR(__xludf.DUMMYFUNCTION("GOOGLETRANSLATE(B13,""en"",""ru"")"),"Агентства и консультанты")</f>
        <v>Агентства и консультанты</v>
      </c>
      <c r="D13" s="4" t="str">
        <f>IFERROR(__xludf.DUMMYFUNCTION("GOOGLETRANSLATE(B13,""en"",""id"")"),"Agensi &amp; Konsultan")</f>
        <v>Agensi &amp; Konsultan</v>
      </c>
      <c r="E13" s="4" t="str">
        <f>IFERROR(__xludf.DUMMYFUNCTION("GOOGLETRANSLATE(B13,""en"",""vi"")"),"Các cơ quan &amp; chuyên gia tư vấn")</f>
        <v>Các cơ quan &amp; chuyên gia tư vấn</v>
      </c>
      <c r="F13" s="4" t="str">
        <f>IFERROR(__xludf.DUMMYFUNCTION("GOOGLETRANSLATE(B13,""en"",""th"")"),"เอเจนซี่และที่ปรึกษา")</f>
        <v>เอเจนซี่และที่ปรึกษา</v>
      </c>
      <c r="G13" s="4" t="str">
        <f>IFERROR(__xludf.DUMMYFUNCTION("GOOGLETRANSLATE(B13,""en"",""ms"")"),"Agensi &amp; Perunding")</f>
        <v>Agensi &amp; Perunding</v>
      </c>
      <c r="H13" s="4" t="str">
        <f>IFERROR(__xludf.DUMMYFUNCTION("GOOGLETRANSLATE(B13,""en"",""zh-CN"")"),"机构和顾问")</f>
        <v>机构和顾问</v>
      </c>
    </row>
    <row r="14">
      <c r="A14" s="4">
        <v>2.0</v>
      </c>
      <c r="B14" s="4" t="s">
        <v>92</v>
      </c>
      <c r="C14" s="4" t="str">
        <f>IFERROR(__xludf.DUMMYFUNCTION("GOOGLETRANSLATE(B14,""en"",""ru"")"),"Ритейлеры и реселлеры")</f>
        <v>Ритейлеры и реселлеры</v>
      </c>
      <c r="D14" s="4" t="str">
        <f>IFERROR(__xludf.DUMMYFUNCTION("GOOGLETRANSLATE(B14,""en"",""id"")"),"Pengecer &amp; Pengecer")</f>
        <v>Pengecer &amp; Pengecer</v>
      </c>
      <c r="E14" s="4" t="str">
        <f>IFERROR(__xludf.DUMMYFUNCTION("GOOGLETRANSLATE(B14,""en"",""vi"")"),"Nhà bán lẻ &amp; đại lý")</f>
        <v>Nhà bán lẻ &amp; đại lý</v>
      </c>
      <c r="F14" s="4" t="str">
        <f>IFERROR(__xludf.DUMMYFUNCTION("GOOGLETRANSLATE(B14,""en"",""th"")"),"ผู้ค้าปลีกและผู้ค้าปลีก")</f>
        <v>ผู้ค้าปลีกและผู้ค้าปลีก</v>
      </c>
      <c r="G14" s="4" t="str">
        <f>IFERROR(__xludf.DUMMYFUNCTION("GOOGLETRANSLATE(B14,""en"",""ms"")"),"Peruncit &amp; penjual semula")</f>
        <v>Peruncit &amp; penjual semula</v>
      </c>
      <c r="H14" s="4" t="str">
        <f>IFERROR(__xludf.DUMMYFUNCTION("GOOGLETRANSLATE(B14,""en"",""zh-CN"")"),"零售商和经销商")</f>
        <v>零售商和经销商</v>
      </c>
    </row>
    <row r="15">
      <c r="A15" s="4">
        <v>2.0</v>
      </c>
      <c r="B15" s="4" t="s">
        <v>93</v>
      </c>
      <c r="C15" s="4" t="str">
        <f>IFERROR(__xludf.DUMMYFUNCTION("GOOGLETRANSLATE(B15,""en"",""ru"")"),"Случаи использования")</f>
        <v>Случаи использования</v>
      </c>
      <c r="D15" s="4" t="str">
        <f>IFERROR(__xludf.DUMMYFUNCTION("GOOGLETRANSLATE(B15,""en"",""id"")"),"Menggunakan kasus")</f>
        <v>Menggunakan kasus</v>
      </c>
      <c r="E15" s="4" t="str">
        <f>IFERROR(__xludf.DUMMYFUNCTION("GOOGLETRANSLATE(B15,""en"",""vi"")"),"Trường hợp sử dụng")</f>
        <v>Trường hợp sử dụng</v>
      </c>
      <c r="F15" s="4" t="str">
        <f>IFERROR(__xludf.DUMMYFUNCTION("GOOGLETRANSLATE(B15,""en"",""th"")"),"ใช้เคส")</f>
        <v>ใช้เคส</v>
      </c>
      <c r="G15" s="4" t="str">
        <f>IFERROR(__xludf.DUMMYFUNCTION("GOOGLETRANSLATE(B15,""en"",""ms"")"),"Gunakan kes")</f>
        <v>Gunakan kes</v>
      </c>
      <c r="H15" s="4" t="str">
        <f>IFERROR(__xludf.DUMMYFUNCTION("GOOGLETRANSLATE(B15,""en"",""zh-CN"")"),"用例")</f>
        <v>用例</v>
      </c>
    </row>
    <row r="16">
      <c r="A16" s="4">
        <v>2.0</v>
      </c>
      <c r="B16" s="4" t="s">
        <v>94</v>
      </c>
      <c r="C16" s="4" t="str">
        <f>IFERROR(__xludf.DUMMYFUNCTION("GOOGLETRANSLATE(B16,""en"",""ru"")"),"Найдите продукт для продажи")</f>
        <v>Найдите продукт для продажи</v>
      </c>
      <c r="D16" s="4" t="str">
        <f>IFERROR(__xludf.DUMMYFUNCTION("GOOGLETRANSLATE(B16,""en"",""id"")"),"Temukan produk untuk dijual")</f>
        <v>Temukan produk untuk dijual</v>
      </c>
      <c r="E16" s="4" t="str">
        <f>IFERROR(__xludf.DUMMYFUNCTION("GOOGLETRANSLATE(B16,""en"",""vi"")"),"Tìm một sản phẩm để bán")</f>
        <v>Tìm một sản phẩm để bán</v>
      </c>
      <c r="F16" s="4" t="str">
        <f>IFERROR(__xludf.DUMMYFUNCTION("GOOGLETRANSLATE(B16,""en"",""th"")"),"ค้นหาผลิตภัณฑ์ที่จะขาย")</f>
        <v>ค้นหาผลิตภัณฑ์ที่จะขาย</v>
      </c>
      <c r="G16" s="4" t="str">
        <f>IFERROR(__xludf.DUMMYFUNCTION("GOOGLETRANSLATE(B16,""en"",""ms"")"),"Cari produk untuk dijual")</f>
        <v>Cari produk untuk dijual</v>
      </c>
      <c r="H16" s="4" t="str">
        <f>IFERROR(__xludf.DUMMYFUNCTION("GOOGLETRANSLATE(B16,""en"",""zh-CN"")"),"寻找出售产品")</f>
        <v>寻找出售产品</v>
      </c>
    </row>
    <row r="17">
      <c r="A17" s="4">
        <v>2.0</v>
      </c>
      <c r="B17" s="4" t="s">
        <v>95</v>
      </c>
      <c r="C17" s="4" t="str">
        <f>IFERROR(__xludf.DUMMYFUNCTION("GOOGLETRANSLATE(B17,""en"",""ru"")"),"Расширить на торговые площадки")</f>
        <v>Расширить на торговые площадки</v>
      </c>
      <c r="D17" s="4" t="str">
        <f>IFERROR(__xludf.DUMMYFUNCTION("GOOGLETRANSLATE(B17,""en"",""id"")"),"Perluas ke pasar")</f>
        <v>Perluas ke pasar</v>
      </c>
      <c r="E17" s="4" t="str">
        <f>IFERROR(__xludf.DUMMYFUNCTION("GOOGLETRANSLATE(B17,""en"",""vi"")"),"Mở rộng đến thị trường")</f>
        <v>Mở rộng đến thị trường</v>
      </c>
      <c r="F17" s="4" t="str">
        <f>IFERROR(__xludf.DUMMYFUNCTION("GOOGLETRANSLATE(B17,""en"",""th"")"),"ขยายไปยังตลาด")</f>
        <v>ขยายไปยังตลาด</v>
      </c>
      <c r="G17" s="4" t="str">
        <f>IFERROR(__xludf.DUMMYFUNCTION("GOOGLETRANSLATE(B17,""en"",""ms"")"),"Berkembang ke pasaran")</f>
        <v>Berkembang ke pasaran</v>
      </c>
      <c r="H17" s="4" t="str">
        <f>IFERROR(__xludf.DUMMYFUNCTION("GOOGLETRANSLATE(B17,""en"",""zh-CN"")"),"扩展到市场")</f>
        <v>扩展到市场</v>
      </c>
    </row>
    <row r="18">
      <c r="A18" s="4">
        <v>2.0</v>
      </c>
      <c r="B18" s="4" t="s">
        <v>96</v>
      </c>
      <c r="C18" s="4" t="str">
        <f>IFERROR(__xludf.DUMMYFUNCTION("GOOGLETRANSLATE(B18,""en"",""ru"")"),"Улучшить мою прибыльность")</f>
        <v>Улучшить мою прибыльность</v>
      </c>
      <c r="D18" s="4" t="str">
        <f>IFERROR(__xludf.DUMMYFUNCTION("GOOGLETRANSLATE(B18,""en"",""id"")"),"Meningkatkan profitabilitas saya")</f>
        <v>Meningkatkan profitabilitas saya</v>
      </c>
      <c r="E18" s="4" t="str">
        <f>IFERROR(__xludf.DUMMYFUNCTION("GOOGLETRANSLATE(B18,""en"",""vi"")"),"Cải thiện lợi nhuận của tôi")</f>
        <v>Cải thiện lợi nhuận của tôi</v>
      </c>
      <c r="F18" s="4" t="str">
        <f>IFERROR(__xludf.DUMMYFUNCTION("GOOGLETRANSLATE(B18,""en"",""th"")"),"ปรับปรุงผลกำไรของฉัน")</f>
        <v>ปรับปรุงผลกำไรของฉัน</v>
      </c>
      <c r="G18" s="4" t="str">
        <f>IFERROR(__xludf.DUMMYFUNCTION("GOOGLETRANSLATE(B18,""en"",""ms"")"),"Meningkatkan keuntungan saya")</f>
        <v>Meningkatkan keuntungan saya</v>
      </c>
      <c r="H18" s="4" t="str">
        <f>IFERROR(__xludf.DUMMYFUNCTION("GOOGLETRANSLATE(B18,""en"",""zh-CN"")"),"提高我的盈利能力")</f>
        <v>提高我的盈利能力</v>
      </c>
    </row>
    <row r="19">
      <c r="A19" s="4">
        <v>2.0</v>
      </c>
      <c r="B19" s="4" t="s">
        <v>97</v>
      </c>
      <c r="C19" s="4" t="str">
        <f>IFERROR(__xludf.DUMMYFUNCTION("GOOGLETRANSLATE(B19,""en"",""ru"")"),"Оптимизировать мое присутствие в Интернете")</f>
        <v>Оптимизировать мое присутствие в Интернете</v>
      </c>
      <c r="D19" s="4" t="str">
        <f>IFERROR(__xludf.DUMMYFUNCTION("GOOGLETRANSLATE(B19,""en"",""id"")"),"Optimalkan Kehadiran Online Saya")</f>
        <v>Optimalkan Kehadiran Online Saya</v>
      </c>
      <c r="E19" s="4" t="str">
        <f>IFERROR(__xludf.DUMMYFUNCTION("GOOGLETRANSLATE(B19,""en"",""vi"")"),"Tối ưu hóa sự hiện diện trực tuyến của tôi")</f>
        <v>Tối ưu hóa sự hiện diện trực tuyến của tôi</v>
      </c>
      <c r="F19" s="4" t="str">
        <f>IFERROR(__xludf.DUMMYFUNCTION("GOOGLETRANSLATE(B19,""en"",""th"")"),"เพิ่มประสิทธิภาพสถานะออนไลน์ของฉัน")</f>
        <v>เพิ่มประสิทธิภาพสถานะออนไลน์ของฉัน</v>
      </c>
      <c r="G19" s="4" t="str">
        <f>IFERROR(__xludf.DUMMYFUNCTION("GOOGLETRANSLATE(B19,""en"",""ms"")"),"Mengoptimumkan kehadiran dalam talian saya")</f>
        <v>Mengoptimumkan kehadiran dalam talian saya</v>
      </c>
      <c r="H19" s="4" t="str">
        <f>IFERROR(__xludf.DUMMYFUNCTION("GOOGLETRANSLATE(B19,""en"",""zh-CN"")"),"优化我的在线存在")</f>
        <v>优化我的在线存在</v>
      </c>
    </row>
    <row r="20">
      <c r="A20" s="4">
        <v>2.0</v>
      </c>
      <c r="B20" s="4" t="s">
        <v>98</v>
      </c>
      <c r="C20" s="4" t="str">
        <f>IFERROR(__xludf.DUMMYFUNCTION("GOOGLETRANSLATE(B20,""en"",""ru"")"),"Централизовать мои данные")</f>
        <v>Централизовать мои данные</v>
      </c>
      <c r="D20" s="4" t="str">
        <f>IFERROR(__xludf.DUMMYFUNCTION("GOOGLETRANSLATE(B20,""en"",""id"")"),"Memusatkan data saya")</f>
        <v>Memusatkan data saya</v>
      </c>
      <c r="E20" s="4" t="str">
        <f>IFERROR(__xludf.DUMMYFUNCTION("GOOGLETRANSLATE(B20,""en"",""vi"")"),"Tập trung dữ liệu của tôi")</f>
        <v>Tập trung dữ liệu của tôi</v>
      </c>
      <c r="F20" s="4" t="str">
        <f>IFERROR(__xludf.DUMMYFUNCTION("GOOGLETRANSLATE(B20,""en"",""th"")"),"รวมศูนย์ข้อมูลของฉัน")</f>
        <v>รวมศูนย์ข้อมูลของฉัน</v>
      </c>
      <c r="G20" s="4" t="str">
        <f>IFERROR(__xludf.DUMMYFUNCTION("GOOGLETRANSLATE(B20,""en"",""ms"")"),"Memusatkan data saya")</f>
        <v>Memusatkan data saya</v>
      </c>
      <c r="H20" s="4" t="str">
        <f>IFERROR(__xludf.DUMMYFUNCTION("GOOGLETRANSLATE(B20,""en"",""zh-CN"")"),"集中我的数据")</f>
        <v>集中我的数据</v>
      </c>
    </row>
    <row r="21">
      <c r="A21" s="4">
        <v>2.0</v>
      </c>
      <c r="B21" s="4" t="s">
        <v>99</v>
      </c>
      <c r="C21" s="4" t="str">
        <f>IFERROR(__xludf.DUMMYFUNCTION("GOOGLETRANSLATE(B21,""en"",""ru"")"),"Упростить мой бизнес")</f>
        <v>Упростить мой бизнес</v>
      </c>
      <c r="D21" s="4" t="str">
        <f>IFERROR(__xludf.DUMMYFUNCTION("GOOGLETRANSLATE(B21,""en"",""id"")"),"Merampingkan bisnis saya")</f>
        <v>Merampingkan bisnis saya</v>
      </c>
      <c r="E21" s="4" t="str">
        <f>IFERROR(__xludf.DUMMYFUNCTION("GOOGLETRANSLATE(B21,""en"",""vi"")"),"Hợp lý hóa doanh nghiệp của tôi")</f>
        <v>Hợp lý hóa doanh nghiệp của tôi</v>
      </c>
      <c r="F21" s="4" t="str">
        <f>IFERROR(__xludf.DUMMYFUNCTION("GOOGLETRANSLATE(B21,""en"",""th"")"),"ปรับปรุงธุรกิจของฉัน")</f>
        <v>ปรับปรุงธุรกิจของฉัน</v>
      </c>
      <c r="G21" s="4" t="str">
        <f>IFERROR(__xludf.DUMMYFUNCTION("GOOGLETRANSLATE(B21,""en"",""ms"")"),"Menyelaraskan perniagaan saya")</f>
        <v>Menyelaraskan perniagaan saya</v>
      </c>
      <c r="H21" s="4" t="str">
        <f>IFERROR(__xludf.DUMMYFUNCTION("GOOGLETRANSLATE(B21,""en"",""zh-CN"")"),"简化我的业务")</f>
        <v>简化我的业务</v>
      </c>
    </row>
    <row r="22">
      <c r="A22" s="4">
        <v>2.0</v>
      </c>
      <c r="B22" s="4" t="s">
        <v>100</v>
      </c>
      <c r="C22" s="4" t="str">
        <f>IFERROR(__xludf.DUMMYFUNCTION("GOOGLETRANSLATE(B22,""en"",""ru"")"),"Платформа")</f>
        <v>Платформа</v>
      </c>
      <c r="D22" s="4" t="str">
        <f>IFERROR(__xludf.DUMMYFUNCTION("GOOGLETRANSLATE(B22,""en"",""id"")"),"Platform")</f>
        <v>Platform</v>
      </c>
      <c r="E22" s="4" t="str">
        <f>IFERROR(__xludf.DUMMYFUNCTION("GOOGLETRANSLATE(B22,""en"",""vi"")"),"Nền tảng")</f>
        <v>Nền tảng</v>
      </c>
      <c r="F22" s="4" t="str">
        <f>IFERROR(__xludf.DUMMYFUNCTION("GOOGLETRANSLATE(B22,""en"",""th"")"),"แพลตฟอร์ม")</f>
        <v>แพลตฟอร์ม</v>
      </c>
      <c r="G22" s="4" t="str">
        <f>IFERROR(__xludf.DUMMYFUNCTION("GOOGLETRANSLATE(B22,""en"",""ms"")"),"Platform")</f>
        <v>Platform</v>
      </c>
      <c r="H22" s="4" t="str">
        <f>IFERROR(__xludf.DUMMYFUNCTION("GOOGLETRANSLATE(B22,""en"",""zh-CN"")"),"平台")</f>
        <v>平台</v>
      </c>
    </row>
    <row r="23">
      <c r="A23" s="4">
        <v>2.0</v>
      </c>
      <c r="B23" s="4" t="s">
        <v>101</v>
      </c>
      <c r="C23" s="4" t="str">
        <f>IFERROR(__xludf.DUMMYFUNCTION("GOOGLETRANSLATE(B23,""en"",""ru"")"),"Внешняя аналитика")</f>
        <v>Внешняя аналитика</v>
      </c>
      <c r="D23" s="4" t="str">
        <f>IFERROR(__xludf.DUMMYFUNCTION("GOOGLETRANSLATE(B23,""en"",""id"")"),"Analitik eksternal")</f>
        <v>Analitik eksternal</v>
      </c>
      <c r="E23" s="4" t="str">
        <f>IFERROR(__xludf.DUMMYFUNCTION("GOOGLETRANSLATE(B23,""en"",""vi"")"),"Phân tích bên ngoài")</f>
        <v>Phân tích bên ngoài</v>
      </c>
      <c r="F23" s="4" t="str">
        <f>IFERROR(__xludf.DUMMYFUNCTION("GOOGLETRANSLATE(B23,""en"",""th"")"),"การวิเคราะห์ภายนอก")</f>
        <v>การวิเคราะห์ภายนอก</v>
      </c>
      <c r="G23" s="4" t="str">
        <f>IFERROR(__xludf.DUMMYFUNCTION("GOOGLETRANSLATE(B23,""en"",""ms"")"),"Analisis luaran")</f>
        <v>Analisis luaran</v>
      </c>
      <c r="H23" s="4" t="str">
        <f>IFERROR(__xludf.DUMMYFUNCTION("GOOGLETRANSLATE(B23,""en"",""zh-CN"")"),"外部分析")</f>
        <v>外部分析</v>
      </c>
    </row>
    <row r="24">
      <c r="A24" s="4">
        <v>2.0</v>
      </c>
      <c r="B24" s="4" t="s">
        <v>102</v>
      </c>
      <c r="C24" s="4" t="str">
        <f>IFERROR(__xludf.DUMMYFUNCTION("GOOGLETRANSLATE(B24,""en"",""ru"")"),"Магазины и списки")</f>
        <v>Магазины и списки</v>
      </c>
      <c r="D24" s="4" t="str">
        <f>IFERROR(__xludf.DUMMYFUNCTION("GOOGLETRANSLATE(B24,""en"",""id"")"),"Etalase &amp; daftar")</f>
        <v>Etalase &amp; daftar</v>
      </c>
      <c r="E24" s="4" t="str">
        <f>IFERROR(__xludf.DUMMYFUNCTION("GOOGLETRANSLATE(B24,""en"",""vi"")"),"Cửa hàng &amp; Danh sách")</f>
        <v>Cửa hàng &amp; Danh sách</v>
      </c>
      <c r="F24" s="4" t="str">
        <f>IFERROR(__xludf.DUMMYFUNCTION("GOOGLETRANSLATE(B24,""en"",""th"")"),"หน้าร้านและรายชื่อ")</f>
        <v>หน้าร้านและรายชื่อ</v>
      </c>
      <c r="G24" s="4" t="str">
        <f>IFERROR(__xludf.DUMMYFUNCTION("GOOGLETRANSLATE(B24,""en"",""ms"")"),"Kedai depan &amp; penyenaraian")</f>
        <v>Kedai depan &amp; penyenaraian</v>
      </c>
      <c r="H24" s="4" t="str">
        <f>IFERROR(__xludf.DUMMYFUNCTION("GOOGLETRANSLATE(B24,""en"",""zh-CN"")"),"店面和列表")</f>
        <v>店面和列表</v>
      </c>
    </row>
    <row r="25">
      <c r="A25" s="4">
        <v>2.0</v>
      </c>
      <c r="B25" s="4" t="s">
        <v>103</v>
      </c>
      <c r="C25" s="4" t="str">
        <f>IFERROR(__xludf.DUMMYFUNCTION("GOOGLETRANSLATE(B25,""en"",""ru"")"),"Акции и реклама")</f>
        <v>Акции и реклама</v>
      </c>
      <c r="D25" s="4" t="str">
        <f>IFERROR(__xludf.DUMMYFUNCTION("GOOGLETRANSLATE(B25,""en"",""id"")"),"Promosi &amp; Periklanan")</f>
        <v>Promosi &amp; Periklanan</v>
      </c>
      <c r="E25" s="4" t="str">
        <f>IFERROR(__xludf.DUMMYFUNCTION("GOOGLETRANSLATE(B25,""en"",""vi"")"),"Chương trình khuyến mãi &amp; Quảng cáo")</f>
        <v>Chương trình khuyến mãi &amp; Quảng cáo</v>
      </c>
      <c r="F25" s="4" t="str">
        <f>IFERROR(__xludf.DUMMYFUNCTION("GOOGLETRANSLATE(B25,""en"",""th"")"),"โปรโมชั่นและการโฆษณา")</f>
        <v>โปรโมชั่นและการโฆษณา</v>
      </c>
      <c r="G25" s="4" t="str">
        <f>IFERROR(__xludf.DUMMYFUNCTION("GOOGLETRANSLATE(B25,""en"",""ms"")"),"Promosi &amp; Pengiklanan")</f>
        <v>Promosi &amp; Pengiklanan</v>
      </c>
      <c r="H25" s="4" t="str">
        <f>IFERROR(__xludf.DUMMYFUNCTION("GOOGLETRANSLATE(B25,""en"",""zh-CN"")"),"促销与广告")</f>
        <v>促销与广告</v>
      </c>
    </row>
    <row r="26">
      <c r="A26" s="4">
        <v>2.0</v>
      </c>
      <c r="B26" s="4" t="s">
        <v>31</v>
      </c>
      <c r="C26" s="4" t="str">
        <f>IFERROR(__xludf.DUMMYFUNCTION("GOOGLETRANSLATE(B26,""en"",""ru"")"),"Внутренняя аналитика")</f>
        <v>Внутренняя аналитика</v>
      </c>
      <c r="D26" s="4" t="str">
        <f>IFERROR(__xludf.DUMMYFUNCTION("GOOGLETRANSLATE(B26,""en"",""id"")"),"Analitik internal")</f>
        <v>Analitik internal</v>
      </c>
      <c r="E26" s="4" t="str">
        <f>IFERROR(__xludf.DUMMYFUNCTION("GOOGLETRANSLATE(B26,""en"",""vi"")"),"Phân tích nội bộ")</f>
        <v>Phân tích nội bộ</v>
      </c>
      <c r="F26" s="4" t="str">
        <f>IFERROR(__xludf.DUMMYFUNCTION("GOOGLETRANSLATE(B26,""en"",""th"")"),"การวิเคราะห์ภายใน")</f>
        <v>การวิเคราะห์ภายใน</v>
      </c>
      <c r="G26" s="4" t="str">
        <f>IFERROR(__xludf.DUMMYFUNCTION("GOOGLETRANSLATE(B26,""en"",""ms"")"),"Analisis dalaman")</f>
        <v>Analisis dalaman</v>
      </c>
      <c r="H26" s="4" t="str">
        <f>IFERROR(__xludf.DUMMYFUNCTION("GOOGLETRANSLATE(B26,""en"",""zh-CN"")"),"内部分析")</f>
        <v>内部分析</v>
      </c>
    </row>
    <row r="27">
      <c r="A27" s="4">
        <v>2.0</v>
      </c>
      <c r="B27" s="4" t="s">
        <v>104</v>
      </c>
      <c r="C27" s="4" t="str">
        <f>IFERROR(__xludf.DUMMYFUNCTION("GOOGLETRANSLATE(B27,""en"",""ru"")"),"Компания")</f>
        <v>Компания</v>
      </c>
      <c r="D27" s="4" t="str">
        <f>IFERROR(__xludf.DUMMYFUNCTION("GOOGLETRANSLATE(B27,""en"",""id"")"),"Perusahaan")</f>
        <v>Perusahaan</v>
      </c>
      <c r="E27" s="4" t="str">
        <f>IFERROR(__xludf.DUMMYFUNCTION("GOOGLETRANSLATE(B27,""en"",""vi"")"),"Công ty")</f>
        <v>Công ty</v>
      </c>
      <c r="F27" s="4" t="str">
        <f>IFERROR(__xludf.DUMMYFUNCTION("GOOGLETRANSLATE(B27,""en"",""th"")"),"บริษัท")</f>
        <v>บริษัท</v>
      </c>
      <c r="G27" s="4" t="str">
        <f>IFERROR(__xludf.DUMMYFUNCTION("GOOGLETRANSLATE(B27,""en"",""ms"")"),"Syarikat")</f>
        <v>Syarikat</v>
      </c>
      <c r="H27" s="4" t="str">
        <f>IFERROR(__xludf.DUMMYFUNCTION("GOOGLETRANSLATE(B27,""en"",""zh-CN"")"),"公司")</f>
        <v>公司</v>
      </c>
    </row>
    <row r="28">
      <c r="A28" s="4">
        <v>2.0</v>
      </c>
      <c r="B28" s="4" t="s">
        <v>105</v>
      </c>
      <c r="C28" s="4" t="str">
        <f>IFERROR(__xludf.DUMMYFUNCTION("GOOGLETRANSLATE(B28,""en"",""ru"")"),"О нас")</f>
        <v>О нас</v>
      </c>
      <c r="D28" s="4" t="str">
        <f>IFERROR(__xludf.DUMMYFUNCTION("GOOGLETRANSLATE(B28,""en"",""id"")"),"Tentang kami")</f>
        <v>Tentang kami</v>
      </c>
      <c r="E28" s="4" t="str">
        <f>IFERROR(__xludf.DUMMYFUNCTION("GOOGLETRANSLATE(B28,""en"",""vi"")"),"Về chúng tôi")</f>
        <v>Về chúng tôi</v>
      </c>
      <c r="F28" s="4" t="str">
        <f>IFERROR(__xludf.DUMMYFUNCTION("GOOGLETRANSLATE(B28,""en"",""th"")"),"เกี่ยวกับเรา")</f>
        <v>เกี่ยวกับเรา</v>
      </c>
      <c r="G28" s="4" t="str">
        <f>IFERROR(__xludf.DUMMYFUNCTION("GOOGLETRANSLATE(B28,""en"",""ms"")"),"Tentang kita")</f>
        <v>Tentang kita</v>
      </c>
      <c r="H28" s="4" t="str">
        <f>IFERROR(__xludf.DUMMYFUNCTION("GOOGLETRANSLATE(B28,""en"",""zh-CN"")"),"关于我们")</f>
        <v>关于我们</v>
      </c>
    </row>
    <row r="29">
      <c r="A29" s="4">
        <v>2.0</v>
      </c>
      <c r="B29" s="4" t="s">
        <v>106</v>
      </c>
      <c r="C29" s="4" t="str">
        <f>IFERROR(__xludf.DUMMYFUNCTION("GOOGLETRANSLATE(B29,""en"",""ru"")"),"Наша команда")</f>
        <v>Наша команда</v>
      </c>
      <c r="D29" s="4" t="str">
        <f>IFERROR(__xludf.DUMMYFUNCTION("GOOGLETRANSLATE(B29,""en"",""id"")"),"Tim kita")</f>
        <v>Tim kita</v>
      </c>
      <c r="E29" s="4" t="str">
        <f>IFERROR(__xludf.DUMMYFUNCTION("GOOGLETRANSLATE(B29,""en"",""vi"")"),"Đội của chúng tôi")</f>
        <v>Đội của chúng tôi</v>
      </c>
      <c r="F29" s="4" t="str">
        <f>IFERROR(__xludf.DUMMYFUNCTION("GOOGLETRANSLATE(B29,""en"",""th"")"),"ทีมงานของเรา")</f>
        <v>ทีมงานของเรา</v>
      </c>
      <c r="G29" s="4" t="str">
        <f>IFERROR(__xludf.DUMMYFUNCTION("GOOGLETRANSLATE(B29,""en"",""ms"")"),"Pasukan kami")</f>
        <v>Pasukan kami</v>
      </c>
      <c r="H29" s="4" t="str">
        <f>IFERROR(__xludf.DUMMYFUNCTION("GOOGLETRANSLATE(B29,""en"",""zh-CN"")"),"我们的队伍")</f>
        <v>我们的队伍</v>
      </c>
    </row>
    <row r="30">
      <c r="A30" s="4">
        <v>2.0</v>
      </c>
      <c r="B30" s="4" t="s">
        <v>107</v>
      </c>
      <c r="C30" s="4" t="str">
        <f>IFERROR(__xludf.DUMMYFUNCTION("GOOGLETRANSLATE(B30,""en"",""ru"")"),"Карьера")</f>
        <v>Карьера</v>
      </c>
      <c r="D30" s="4" t="str">
        <f>IFERROR(__xludf.DUMMYFUNCTION("GOOGLETRANSLATE(B30,""en"",""id"")"),"Karier")</f>
        <v>Karier</v>
      </c>
      <c r="E30" s="4" t="str">
        <f>IFERROR(__xludf.DUMMYFUNCTION("GOOGLETRANSLATE(B30,""en"",""vi"")"),"Sự nghiệp")</f>
        <v>Sự nghiệp</v>
      </c>
      <c r="F30" s="4" t="str">
        <f>IFERROR(__xludf.DUMMYFUNCTION("GOOGLETRANSLATE(B30,""en"",""th"")"),"อาชีพ")</f>
        <v>อาชีพ</v>
      </c>
      <c r="G30" s="4" t="str">
        <f>IFERROR(__xludf.DUMMYFUNCTION("GOOGLETRANSLATE(B30,""en"",""ms"")"),"Kerjaya")</f>
        <v>Kerjaya</v>
      </c>
      <c r="H30" s="4" t="str">
        <f>IFERROR(__xludf.DUMMYFUNCTION("GOOGLETRANSLATE(B30,""en"",""zh-CN"")"),"职业")</f>
        <v>职业</v>
      </c>
    </row>
    <row r="31">
      <c r="A31" s="4">
        <v>2.0</v>
      </c>
      <c r="B31" s="4" t="s">
        <v>108</v>
      </c>
      <c r="C31" s="4" t="str">
        <f>IFERROR(__xludf.DUMMYFUNCTION("GOOGLETRANSLATE(B31,""en"",""ru"")"),"Бесплатные услуги")</f>
        <v>Бесплатные услуги</v>
      </c>
      <c r="D31" s="4" t="str">
        <f>IFERROR(__xludf.DUMMYFUNCTION("GOOGLETRANSLATE(B31,""en"",""id"")"),"Layanan gratis")</f>
        <v>Layanan gratis</v>
      </c>
      <c r="E31" s="4" t="str">
        <f>IFERROR(__xludf.DUMMYFUNCTION("GOOGLETRANSLATE(B31,""en"",""vi"")"),"Dịch vụ miễn phí")</f>
        <v>Dịch vụ miễn phí</v>
      </c>
      <c r="F31" s="4" t="str">
        <f>IFERROR(__xludf.DUMMYFUNCTION("GOOGLETRANSLATE(B31,""en"",""th"")"),"บริการฟรี")</f>
        <v>บริการฟรี</v>
      </c>
      <c r="G31" s="4" t="str">
        <f>IFERROR(__xludf.DUMMYFUNCTION("GOOGLETRANSLATE(B31,""en"",""ms"")"),"Perkhidmatan percuma")</f>
        <v>Perkhidmatan percuma</v>
      </c>
      <c r="H31" s="4" t="str">
        <f>IFERROR(__xludf.DUMMYFUNCTION("GOOGLETRANSLATE(B31,""en"",""zh-CN"")"),"免费服务")</f>
        <v>免费服务</v>
      </c>
    </row>
    <row r="32">
      <c r="A32" s="4">
        <v>2.0</v>
      </c>
      <c r="B32" s="4" t="s">
        <v>109</v>
      </c>
      <c r="C32" s="4" t="str">
        <f>IFERROR(__xludf.DUMMYFUNCTION("GOOGLETRANSLATE(B32,""en"",""ru"")"),"Партнерские отношения")</f>
        <v>Партнерские отношения</v>
      </c>
      <c r="D32" s="4" t="str">
        <f>IFERROR(__xludf.DUMMYFUNCTION("GOOGLETRANSLATE(B32,""en"",""id"")"),"Kemitraan")</f>
        <v>Kemitraan</v>
      </c>
      <c r="E32" s="4" t="str">
        <f>IFERROR(__xludf.DUMMYFUNCTION("GOOGLETRANSLATE(B32,""en"",""vi"")"),"Quan hệ đối tác")</f>
        <v>Quan hệ đối tác</v>
      </c>
      <c r="F32" s="4" t="str">
        <f>IFERROR(__xludf.DUMMYFUNCTION("GOOGLETRANSLATE(B32,""en"",""th"")"),"การเป็นหุ้นส่วน")</f>
        <v>การเป็นหุ้นส่วน</v>
      </c>
      <c r="G32" s="4" t="str">
        <f>IFERROR(__xludf.DUMMYFUNCTION("GOOGLETRANSLATE(B32,""en"",""ms"")"),"Perkongsian")</f>
        <v>Perkongsian</v>
      </c>
      <c r="H32" s="4" t="str">
        <f>IFERROR(__xludf.DUMMYFUNCTION("GOOGLETRANSLATE(B32,""en"",""zh-CN"")"),"伙伴关系")</f>
        <v>伙伴关系</v>
      </c>
    </row>
    <row r="33">
      <c r="A33" s="4">
        <v>2.0</v>
      </c>
      <c r="B33" s="4" t="s">
        <v>71</v>
      </c>
      <c r="C33" s="4" t="str">
        <f>IFERROR(__xludf.DUMMYFUNCTION("GOOGLETRANSLATE(B33,""en"",""ru"")"),"Блог")</f>
        <v>Блог</v>
      </c>
      <c r="D33" s="4" t="str">
        <f>IFERROR(__xludf.DUMMYFUNCTION("GOOGLETRANSLATE(B33,""en"",""id"")"),"Blog")</f>
        <v>Blog</v>
      </c>
      <c r="E33" s="4" t="str">
        <f>IFERROR(__xludf.DUMMYFUNCTION("GOOGLETRANSLATE(B33,""en"",""vi"")"),"Blog")</f>
        <v>Blog</v>
      </c>
      <c r="F33" s="4" t="str">
        <f>IFERROR(__xludf.DUMMYFUNCTION("GOOGLETRANSLATE(B33,""en"",""th"")"),"บล็อก")</f>
        <v>บล็อก</v>
      </c>
      <c r="G33" s="4" t="str">
        <f>IFERROR(__xludf.DUMMYFUNCTION("GOOGLETRANSLATE(B33,""en"",""ms"")"),"Blog")</f>
        <v>Blog</v>
      </c>
      <c r="H33" s="4" t="str">
        <f>IFERROR(__xludf.DUMMYFUNCTION("GOOGLETRANSLATE(B33,""en"",""zh-CN"")"),"博客")</f>
        <v>博客</v>
      </c>
    </row>
    <row r="34">
      <c r="A34" s="4">
        <v>2.0</v>
      </c>
      <c r="B34" s="4" t="s">
        <v>110</v>
      </c>
      <c r="C34" s="4" t="str">
        <f>IFERROR(__xludf.DUMMYFUNCTION("GOOGLETRANSLATE(B34,""en"",""ru"")"),"2023. Sellmatica. Все права защищены")</f>
        <v>2023. Sellmatica. Все права защищены</v>
      </c>
      <c r="D34" s="4" t="str">
        <f>IFERROR(__xludf.DUMMYFUNCTION("GOOGLETRANSLATE(B34,""en"",""id"")"),"2023. SellMatica. Seluruh hak cipta")</f>
        <v>2023. SellMatica. Seluruh hak cipta</v>
      </c>
      <c r="E34" s="4" t="str">
        <f>IFERROR(__xludf.DUMMYFUNCTION("GOOGLETRANSLATE(B34,""en"",""vi"")"),"2023. Sellmatica. Đã đăng ký Bản quyền")</f>
        <v>2023. Sellmatica. Đã đăng ký Bản quyền</v>
      </c>
      <c r="F34" s="4" t="str">
        <f>IFERROR(__xludf.DUMMYFUNCTION("GOOGLETRANSLATE(B34,""en"",""th"")"),"2023. Sellmatica สงวนลิขสิทธิ์")</f>
        <v>2023. Sellmatica สงวนลิขสิทธิ์</v>
      </c>
      <c r="G34" s="4" t="str">
        <f>IFERROR(__xludf.DUMMYFUNCTION("GOOGLETRANSLATE(B34,""en"",""ms"")"),"2023. Sellmatica. Hak cipta terpelihara")</f>
        <v>2023. Sellmatica. Hak cipta terpelihara</v>
      </c>
      <c r="H34" s="4" t="str">
        <f>IFERROR(__xludf.DUMMYFUNCTION("GOOGLETRANSLATE(B34,""en"",""zh-CN"")"),"2023年。版权所有")</f>
        <v>2023年。版权所有</v>
      </c>
    </row>
    <row r="35">
      <c r="A35" s="4">
        <v>2.0</v>
      </c>
      <c r="B35" s="4" t="s">
        <v>111</v>
      </c>
      <c r="C35" s="4" t="str">
        <f>IFERROR(__xludf.DUMMYFUNCTION("GOOGLETRANSLATE(B35,""en"",""ru"")"),"Условия использования")</f>
        <v>Условия использования</v>
      </c>
      <c r="D35" s="4" t="str">
        <f>IFERROR(__xludf.DUMMYFUNCTION("GOOGLETRANSLATE(B35,""en"",""id"")"),"Ketentuan Layanan")</f>
        <v>Ketentuan Layanan</v>
      </c>
      <c r="E35" s="4" t="str">
        <f>IFERROR(__xludf.DUMMYFUNCTION("GOOGLETRANSLATE(B35,""en"",""vi"")"),"Điều khoản dịch vụ")</f>
        <v>Điều khoản dịch vụ</v>
      </c>
      <c r="F35" s="4" t="str">
        <f>IFERROR(__xludf.DUMMYFUNCTION("GOOGLETRANSLATE(B35,""en"",""th"")"),"เงื่อนไขการให้บริการ")</f>
        <v>เงื่อนไขการให้บริการ</v>
      </c>
      <c r="G35" s="4" t="str">
        <f>IFERROR(__xludf.DUMMYFUNCTION("GOOGLETRANSLATE(B35,""en"",""ms"")"),"Syarat Perkhidmatan")</f>
        <v>Syarat Perkhidmatan</v>
      </c>
      <c r="H35" s="4" t="str">
        <f>IFERROR(__xludf.DUMMYFUNCTION("GOOGLETRANSLATE(B35,""en"",""zh-CN"")"),"服务条款")</f>
        <v>服务条款</v>
      </c>
    </row>
    <row r="36">
      <c r="A36" s="4">
        <v>2.0</v>
      </c>
      <c r="B36" s="4" t="s">
        <v>112</v>
      </c>
      <c r="C36" s="4" t="str">
        <f>IFERROR(__xludf.DUMMYFUNCTION("GOOGLETRANSLATE(B36,""en"",""ru"")"),"политика конфиденциальности")</f>
        <v>политика конфиденциальности</v>
      </c>
      <c r="D36" s="4" t="str">
        <f>IFERROR(__xludf.DUMMYFUNCTION("GOOGLETRANSLATE(B36,""en"",""id"")"),"Kebijakan pribadi")</f>
        <v>Kebijakan pribadi</v>
      </c>
      <c r="E36" s="4" t="str">
        <f>IFERROR(__xludf.DUMMYFUNCTION("GOOGLETRANSLATE(B36,""en"",""vi"")"),"Chính sách bảo mật")</f>
        <v>Chính sách bảo mật</v>
      </c>
      <c r="F36" s="4" t="str">
        <f>IFERROR(__xludf.DUMMYFUNCTION("GOOGLETRANSLATE(B36,""en"",""th"")"),"นโยบายความเป็นส่วนตัว")</f>
        <v>นโยบายความเป็นส่วนตัว</v>
      </c>
      <c r="G36" s="4" t="str">
        <f>IFERROR(__xludf.DUMMYFUNCTION("GOOGLETRANSLATE(B36,""en"",""ms"")"),"Dasar Privasi")</f>
        <v>Dasar Privasi</v>
      </c>
      <c r="H36" s="4" t="str">
        <f>IFERROR(__xludf.DUMMYFUNCTION("GOOGLETRANSLATE(B36,""en"",""zh-CN"")"),"隐私政策")</f>
        <v>隐私政策</v>
      </c>
    </row>
    <row r="37">
      <c r="A37" s="6"/>
      <c r="B37" s="4"/>
      <c r="C37" s="4"/>
      <c r="D37" s="4"/>
      <c r="E37" s="4"/>
      <c r="F37" s="4"/>
      <c r="G37" s="4"/>
      <c r="H37" s="4"/>
    </row>
    <row r="38">
      <c r="A38" s="6"/>
      <c r="B38" s="4"/>
      <c r="C38" s="4"/>
      <c r="D38" s="4"/>
      <c r="E38" s="4"/>
      <c r="F38" s="4"/>
      <c r="G38" s="4"/>
      <c r="H38" s="4"/>
    </row>
    <row r="39">
      <c r="A39" s="6"/>
      <c r="B39" s="4"/>
      <c r="C39" s="4"/>
      <c r="D39" s="4"/>
      <c r="E39" s="4"/>
      <c r="F39" s="4"/>
      <c r="G39" s="4"/>
      <c r="H39" s="4"/>
    </row>
    <row r="40">
      <c r="A40" s="6"/>
      <c r="B40" s="4"/>
      <c r="C40" s="4"/>
      <c r="D40" s="4"/>
      <c r="E40" s="4"/>
      <c r="F40" s="4"/>
      <c r="G40" s="4"/>
      <c r="H40" s="4"/>
    </row>
    <row r="41">
      <c r="A41" s="6"/>
      <c r="B41" s="4"/>
      <c r="C41" s="4"/>
      <c r="D41" s="4"/>
      <c r="E41" s="4"/>
      <c r="F41" s="4"/>
      <c r="G41" s="4"/>
      <c r="H41" s="4"/>
    </row>
    <row r="42">
      <c r="A42" s="6"/>
      <c r="B42" s="4"/>
      <c r="C42" s="4"/>
      <c r="D42" s="4"/>
      <c r="E42" s="4"/>
      <c r="F42" s="4"/>
      <c r="G42" s="4"/>
      <c r="H42" s="4"/>
    </row>
    <row r="43">
      <c r="A43" s="6"/>
      <c r="B43" s="4"/>
      <c r="C43" s="4"/>
      <c r="D43" s="4"/>
      <c r="E43" s="4"/>
      <c r="F43" s="4"/>
      <c r="G43" s="4"/>
      <c r="H43" s="4"/>
    </row>
    <row r="44">
      <c r="A44" s="6"/>
      <c r="B44" s="4"/>
      <c r="C44" s="4"/>
      <c r="D44" s="4"/>
      <c r="E44" s="4"/>
      <c r="F44" s="4"/>
      <c r="G44" s="4"/>
      <c r="H44" s="4"/>
    </row>
    <row r="45">
      <c r="A45" s="6"/>
      <c r="B45" s="4"/>
      <c r="C45" s="4"/>
      <c r="D45" s="4"/>
      <c r="E45" s="4"/>
      <c r="F45" s="4"/>
      <c r="G45" s="4"/>
      <c r="H45" s="4"/>
    </row>
    <row r="46">
      <c r="A46" s="6"/>
      <c r="B46" s="4"/>
      <c r="C46" s="4"/>
      <c r="D46" s="4"/>
      <c r="E46" s="4"/>
      <c r="F46" s="4"/>
      <c r="G46" s="4"/>
      <c r="H46" s="4"/>
    </row>
    <row r="47">
      <c r="A47" s="6"/>
      <c r="B47" s="4"/>
      <c r="C47" s="4"/>
      <c r="D47" s="4"/>
      <c r="E47" s="4"/>
      <c r="F47" s="4"/>
      <c r="G47" s="4"/>
      <c r="H47" s="4"/>
    </row>
    <row r="48">
      <c r="A48" s="6"/>
      <c r="B48" s="4"/>
      <c r="C48" s="4"/>
      <c r="D48" s="4"/>
      <c r="E48" s="4"/>
      <c r="F48" s="4"/>
      <c r="G48" s="4"/>
      <c r="H48" s="4"/>
    </row>
    <row r="49">
      <c r="A49" s="6"/>
      <c r="B49" s="4"/>
      <c r="C49" s="4"/>
      <c r="D49" s="4"/>
      <c r="E49" s="4"/>
      <c r="F49" s="4"/>
      <c r="G49" s="4"/>
      <c r="H49" s="4"/>
    </row>
    <row r="50">
      <c r="A50" s="6"/>
      <c r="B50" s="4"/>
      <c r="C50" s="4"/>
      <c r="D50" s="4"/>
      <c r="E50" s="4"/>
      <c r="F50" s="4"/>
      <c r="G50" s="4"/>
      <c r="H50" s="4"/>
    </row>
    <row r="51">
      <c r="A51" s="6"/>
      <c r="B51" s="4"/>
      <c r="C51" s="4"/>
      <c r="D51" s="4"/>
      <c r="E51" s="4"/>
      <c r="F51" s="4"/>
      <c r="G51" s="4"/>
      <c r="H51" s="4"/>
    </row>
    <row r="52">
      <c r="A52" s="6"/>
      <c r="B52" s="4"/>
      <c r="C52" s="4"/>
      <c r="D52" s="4"/>
      <c r="E52" s="4"/>
      <c r="F52" s="4"/>
      <c r="G52" s="4"/>
      <c r="H52" s="4"/>
    </row>
    <row r="53">
      <c r="A53" s="6"/>
      <c r="B53" s="4"/>
      <c r="C53" s="4"/>
      <c r="D53" s="4"/>
      <c r="E53" s="4"/>
      <c r="F53" s="4"/>
      <c r="G53" s="4"/>
      <c r="H53" s="4"/>
    </row>
    <row r="54">
      <c r="A54" s="6"/>
      <c r="B54" s="4"/>
      <c r="C54" s="4"/>
      <c r="D54" s="4"/>
      <c r="E54" s="4"/>
      <c r="F54" s="4"/>
      <c r="G54" s="4"/>
      <c r="H54" s="4"/>
    </row>
    <row r="55">
      <c r="A55" s="6"/>
      <c r="B55" s="4"/>
      <c r="C55" s="4"/>
      <c r="D55" s="4"/>
      <c r="E55" s="4"/>
      <c r="F55" s="4"/>
      <c r="G55" s="4"/>
      <c r="H55" s="4"/>
    </row>
    <row r="56">
      <c r="A56" s="6"/>
      <c r="B56" s="4"/>
      <c r="C56" s="4"/>
      <c r="D56" s="4"/>
      <c r="E56" s="4"/>
      <c r="F56" s="4"/>
      <c r="G56" s="4"/>
      <c r="H56" s="4"/>
    </row>
    <row r="57">
      <c r="A57" s="6"/>
      <c r="B57" s="4"/>
      <c r="C57" s="4"/>
      <c r="D57" s="4"/>
      <c r="E57" s="4"/>
      <c r="F57" s="4"/>
      <c r="G57" s="4"/>
      <c r="H57" s="4"/>
    </row>
    <row r="58">
      <c r="A58" s="6"/>
      <c r="B58" s="4"/>
      <c r="C58" s="4"/>
      <c r="D58" s="4"/>
      <c r="E58" s="4"/>
      <c r="F58" s="4"/>
      <c r="G58" s="4"/>
      <c r="H58" s="4"/>
    </row>
    <row r="59">
      <c r="A59" s="6"/>
      <c r="B59" s="4"/>
      <c r="C59" s="4"/>
      <c r="D59" s="4"/>
      <c r="E59" s="4"/>
      <c r="F59" s="4"/>
      <c r="G59" s="4"/>
      <c r="H59" s="4"/>
    </row>
    <row r="60">
      <c r="A60" s="6"/>
      <c r="B60" s="4"/>
      <c r="C60" s="4"/>
      <c r="D60" s="4"/>
      <c r="E60" s="4"/>
      <c r="F60" s="4"/>
      <c r="G60" s="4"/>
      <c r="H60" s="4"/>
    </row>
    <row r="61">
      <c r="A61" s="6"/>
      <c r="B61" s="4"/>
      <c r="C61" s="4"/>
      <c r="D61" s="4"/>
      <c r="E61" s="4"/>
      <c r="F61" s="4"/>
      <c r="G61" s="4"/>
      <c r="H61" s="4"/>
    </row>
    <row r="62">
      <c r="A62" s="6"/>
      <c r="B62" s="4"/>
      <c r="C62" s="4"/>
      <c r="D62" s="4"/>
      <c r="E62" s="4"/>
      <c r="F62" s="4"/>
      <c r="G62" s="4"/>
      <c r="H62" s="4"/>
    </row>
    <row r="63">
      <c r="A63" s="6"/>
      <c r="B63" s="4"/>
      <c r="C63" s="4"/>
      <c r="D63" s="4"/>
      <c r="E63" s="4"/>
      <c r="F63" s="4"/>
      <c r="G63" s="4"/>
      <c r="H63" s="4"/>
    </row>
    <row r="64">
      <c r="A64" s="6"/>
      <c r="B64" s="4"/>
      <c r="C64" s="4"/>
      <c r="D64" s="4"/>
      <c r="E64" s="4"/>
      <c r="F64" s="4"/>
      <c r="G64" s="4"/>
      <c r="H64" s="4"/>
    </row>
    <row r="65">
      <c r="A65" s="6"/>
      <c r="B65" s="4"/>
      <c r="C65" s="4"/>
      <c r="D65" s="4"/>
      <c r="E65" s="4"/>
      <c r="F65" s="4"/>
      <c r="G65" s="4"/>
      <c r="H65" s="4"/>
    </row>
    <row r="66">
      <c r="A66" s="6"/>
      <c r="B66" s="4"/>
      <c r="C66" s="4"/>
      <c r="D66" s="4"/>
      <c r="E66" s="4"/>
      <c r="F66" s="4"/>
      <c r="G66" s="4"/>
      <c r="H66" s="4"/>
    </row>
    <row r="67">
      <c r="A67" s="6"/>
      <c r="B67" s="4"/>
      <c r="C67" s="4"/>
      <c r="D67" s="4"/>
      <c r="E67" s="4"/>
      <c r="F67" s="4"/>
      <c r="G67" s="4"/>
      <c r="H67" s="4"/>
    </row>
    <row r="68">
      <c r="A68" s="6"/>
      <c r="B68" s="4"/>
      <c r="C68" s="4"/>
      <c r="D68" s="4"/>
      <c r="E68" s="4"/>
      <c r="F68" s="4"/>
      <c r="G68" s="4"/>
      <c r="H68" s="4"/>
    </row>
    <row r="69">
      <c r="A69" s="6"/>
      <c r="B69" s="4"/>
      <c r="C69" s="4"/>
      <c r="D69" s="4"/>
      <c r="E69" s="4"/>
      <c r="F69" s="4"/>
      <c r="G69" s="4"/>
      <c r="H69" s="4"/>
    </row>
    <row r="70">
      <c r="A70" s="6"/>
      <c r="B70" s="4"/>
      <c r="C70" s="4"/>
      <c r="D70" s="4"/>
      <c r="E70" s="4"/>
      <c r="F70" s="4"/>
      <c r="G70" s="4"/>
      <c r="H70" s="4"/>
    </row>
    <row r="71">
      <c r="A71" s="6"/>
      <c r="B71" s="4"/>
      <c r="C71" s="4"/>
      <c r="D71" s="4"/>
      <c r="E71" s="4"/>
      <c r="F71" s="4"/>
      <c r="G71" s="4"/>
      <c r="H71" s="4"/>
    </row>
    <row r="72">
      <c r="A72" s="6"/>
      <c r="B72" s="4"/>
      <c r="C72" s="4"/>
      <c r="D72" s="4"/>
      <c r="E72" s="4"/>
      <c r="F72" s="4"/>
      <c r="G72" s="4"/>
      <c r="H72" s="4"/>
    </row>
    <row r="73">
      <c r="A73" s="6"/>
      <c r="B73" s="4"/>
      <c r="C73" s="4"/>
      <c r="D73" s="4"/>
      <c r="E73" s="4"/>
      <c r="F73" s="4"/>
      <c r="G73" s="4"/>
      <c r="H73" s="4"/>
    </row>
    <row r="74">
      <c r="A74" s="6"/>
      <c r="B74" s="4"/>
      <c r="C74" s="4"/>
      <c r="D74" s="4"/>
      <c r="E74" s="4"/>
      <c r="F74" s="4"/>
      <c r="G74" s="4"/>
      <c r="H74" s="4"/>
    </row>
    <row r="75">
      <c r="A75" s="6"/>
      <c r="B75" s="4"/>
      <c r="C75" s="4"/>
      <c r="D75" s="4"/>
      <c r="E75" s="4"/>
      <c r="F75" s="4"/>
      <c r="G75" s="4"/>
      <c r="H75" s="4"/>
    </row>
    <row r="76">
      <c r="A76" s="6"/>
      <c r="B76" s="4"/>
      <c r="C76" s="4"/>
      <c r="D76" s="4"/>
      <c r="E76" s="4"/>
      <c r="F76" s="4"/>
      <c r="G76" s="4"/>
      <c r="H76" s="4"/>
    </row>
    <row r="77">
      <c r="A77" s="6"/>
      <c r="B77" s="4"/>
      <c r="C77" s="4"/>
      <c r="D77" s="4"/>
      <c r="E77" s="4"/>
      <c r="F77" s="4"/>
      <c r="G77" s="4"/>
      <c r="H77" s="4"/>
    </row>
    <row r="78">
      <c r="A78" s="6"/>
      <c r="B78" s="4"/>
      <c r="C78" s="4"/>
      <c r="D78" s="4"/>
      <c r="E78" s="4"/>
      <c r="F78" s="4"/>
      <c r="G78" s="4"/>
      <c r="H78" s="4"/>
    </row>
    <row r="79">
      <c r="A79" s="6"/>
      <c r="B79" s="4"/>
      <c r="C79" s="4"/>
      <c r="D79" s="4"/>
      <c r="E79" s="4"/>
      <c r="F79" s="4"/>
      <c r="G79" s="4"/>
      <c r="H79" s="4"/>
    </row>
    <row r="80">
      <c r="A80" s="6"/>
      <c r="B80" s="4"/>
      <c r="C80" s="4"/>
      <c r="D80" s="4"/>
      <c r="E80" s="4"/>
      <c r="F80" s="4"/>
      <c r="G80" s="4"/>
      <c r="H80" s="4"/>
    </row>
    <row r="81">
      <c r="A81" s="6"/>
      <c r="B81" s="4"/>
      <c r="C81" s="4"/>
      <c r="D81" s="4"/>
      <c r="E81" s="4"/>
      <c r="F81" s="4"/>
      <c r="G81" s="4"/>
      <c r="H81" s="4"/>
    </row>
    <row r="82">
      <c r="A82" s="6"/>
      <c r="B82" s="4"/>
      <c r="C82" s="4"/>
      <c r="D82" s="4"/>
      <c r="E82" s="4"/>
      <c r="F82" s="4"/>
      <c r="G82" s="4"/>
      <c r="H82" s="4"/>
    </row>
    <row r="83">
      <c r="A83" s="6"/>
      <c r="B83" s="4"/>
      <c r="C83" s="4"/>
      <c r="D83" s="4"/>
      <c r="E83" s="4"/>
      <c r="F83" s="4"/>
      <c r="G83" s="4"/>
      <c r="H83" s="4"/>
    </row>
    <row r="84">
      <c r="A84" s="6"/>
      <c r="B84" s="4"/>
      <c r="C84" s="4"/>
      <c r="D84" s="4"/>
      <c r="E84" s="4"/>
      <c r="F84" s="4"/>
      <c r="G84" s="4"/>
      <c r="H84" s="4"/>
    </row>
    <row r="85">
      <c r="A85" s="6"/>
      <c r="B85" s="4"/>
      <c r="C85" s="4"/>
      <c r="D85" s="4"/>
      <c r="E85" s="4"/>
      <c r="F85" s="4"/>
      <c r="G85" s="4"/>
      <c r="H85" s="4"/>
    </row>
    <row r="86">
      <c r="A86" s="6"/>
      <c r="B86" s="4"/>
      <c r="C86" s="4"/>
      <c r="D86" s="4"/>
      <c r="E86" s="4"/>
      <c r="F86" s="4"/>
      <c r="G86" s="4"/>
      <c r="H86" s="4"/>
    </row>
    <row r="87">
      <c r="A87" s="6"/>
      <c r="B87" s="4"/>
      <c r="C87" s="4"/>
      <c r="D87" s="4"/>
      <c r="E87" s="4"/>
      <c r="F87" s="4"/>
      <c r="G87" s="4"/>
      <c r="H87" s="4"/>
    </row>
    <row r="88">
      <c r="A88" s="6"/>
      <c r="B88" s="4"/>
      <c r="C88" s="4"/>
      <c r="D88" s="4"/>
      <c r="E88" s="4"/>
      <c r="F88" s="4"/>
      <c r="G88" s="4"/>
      <c r="H88" s="4"/>
    </row>
    <row r="89">
      <c r="A89" s="6"/>
      <c r="B89" s="4"/>
      <c r="C89" s="4"/>
      <c r="D89" s="4"/>
      <c r="E89" s="4"/>
      <c r="F89" s="4"/>
      <c r="G89" s="4"/>
      <c r="H89" s="4"/>
    </row>
    <row r="90">
      <c r="A90" s="6"/>
      <c r="B90" s="4"/>
      <c r="C90" s="4"/>
      <c r="D90" s="4"/>
      <c r="E90" s="4"/>
      <c r="F90" s="4"/>
      <c r="G90" s="4"/>
      <c r="H90" s="4"/>
    </row>
    <row r="91">
      <c r="A91" s="6"/>
      <c r="B91" s="4"/>
      <c r="C91" s="4"/>
      <c r="D91" s="4"/>
      <c r="E91" s="4"/>
      <c r="F91" s="4"/>
      <c r="G91" s="4"/>
      <c r="H91" s="4"/>
    </row>
    <row r="92">
      <c r="A92" s="6"/>
      <c r="B92" s="4"/>
      <c r="C92" s="4"/>
      <c r="D92" s="4"/>
      <c r="E92" s="4"/>
      <c r="F92" s="4"/>
      <c r="G92" s="4"/>
      <c r="H92" s="4"/>
    </row>
    <row r="93">
      <c r="A93" s="6"/>
      <c r="B93" s="4"/>
      <c r="C93" s="4"/>
      <c r="D93" s="4"/>
      <c r="E93" s="4"/>
      <c r="F93" s="4"/>
      <c r="G93" s="4"/>
      <c r="H93" s="4"/>
    </row>
    <row r="94">
      <c r="A94" s="6"/>
      <c r="B94" s="4"/>
      <c r="C94" s="4"/>
      <c r="D94" s="4"/>
      <c r="E94" s="4"/>
      <c r="F94" s="4"/>
      <c r="G94" s="4"/>
      <c r="H94" s="4"/>
    </row>
    <row r="95">
      <c r="A95" s="6"/>
      <c r="B95" s="4"/>
      <c r="C95" s="4"/>
      <c r="D95" s="4"/>
      <c r="E95" s="4"/>
      <c r="F95" s="4"/>
      <c r="G95" s="4"/>
      <c r="H95" s="4"/>
    </row>
    <row r="96">
      <c r="A96" s="6"/>
      <c r="B96" s="4"/>
      <c r="C96" s="4"/>
      <c r="D96" s="4"/>
      <c r="E96" s="4"/>
      <c r="F96" s="4"/>
      <c r="G96" s="4"/>
      <c r="H96" s="4"/>
    </row>
    <row r="97">
      <c r="A97" s="6"/>
      <c r="B97" s="4"/>
      <c r="C97" s="4"/>
      <c r="D97" s="4"/>
      <c r="E97" s="4"/>
      <c r="F97" s="4"/>
      <c r="G97" s="4"/>
      <c r="H97" s="4"/>
    </row>
    <row r="98">
      <c r="A98" s="6"/>
      <c r="B98" s="4"/>
      <c r="C98" s="4"/>
      <c r="D98" s="4"/>
      <c r="E98" s="4"/>
      <c r="F98" s="4"/>
      <c r="G98" s="4"/>
      <c r="H98" s="4"/>
    </row>
    <row r="99">
      <c r="A99" s="6"/>
      <c r="B99" s="4"/>
      <c r="C99" s="4"/>
      <c r="D99" s="4"/>
      <c r="E99" s="4"/>
      <c r="F99" s="4"/>
      <c r="G99" s="4"/>
      <c r="H99" s="4"/>
    </row>
    <row r="100">
      <c r="A100" s="6"/>
      <c r="B100" s="4"/>
      <c r="C100" s="4"/>
      <c r="D100" s="4"/>
      <c r="E100" s="4"/>
      <c r="F100" s="4"/>
      <c r="G100" s="4"/>
      <c r="H100" s="4"/>
    </row>
    <row r="101">
      <c r="A101" s="6"/>
      <c r="B101" s="4"/>
      <c r="C101" s="4"/>
      <c r="D101" s="4"/>
      <c r="E101" s="4"/>
      <c r="F101" s="4"/>
      <c r="G101" s="4"/>
      <c r="H101" s="4"/>
    </row>
    <row r="102">
      <c r="A102" s="6"/>
      <c r="B102" s="4"/>
      <c r="C102" s="4"/>
      <c r="D102" s="4"/>
      <c r="E102" s="4"/>
      <c r="F102" s="4"/>
      <c r="G102" s="4"/>
      <c r="H102" s="4"/>
    </row>
    <row r="103">
      <c r="A103" s="6"/>
      <c r="B103" s="4"/>
      <c r="C103" s="4"/>
      <c r="D103" s="4"/>
      <c r="E103" s="4"/>
      <c r="F103" s="4"/>
      <c r="G103" s="4"/>
      <c r="H103" s="4"/>
    </row>
    <row r="104">
      <c r="A104" s="6"/>
      <c r="B104" s="4"/>
      <c r="C104" s="4"/>
      <c r="D104" s="4"/>
      <c r="E104" s="4"/>
      <c r="F104" s="4"/>
      <c r="G104" s="4"/>
      <c r="H104" s="4"/>
    </row>
    <row r="105">
      <c r="A105" s="6"/>
      <c r="B105" s="4"/>
      <c r="C105" s="4"/>
      <c r="D105" s="4"/>
      <c r="E105" s="4"/>
      <c r="F105" s="4"/>
      <c r="G105" s="4"/>
      <c r="H105" s="4"/>
    </row>
    <row r="106">
      <c r="A106" s="6"/>
      <c r="B106" s="4"/>
      <c r="C106" s="4"/>
      <c r="D106" s="4"/>
      <c r="E106" s="4"/>
      <c r="F106" s="4"/>
      <c r="G106" s="4"/>
      <c r="H106" s="4"/>
    </row>
    <row r="107">
      <c r="A107" s="6"/>
      <c r="B107" s="4"/>
      <c r="C107" s="4"/>
      <c r="D107" s="4"/>
      <c r="E107" s="4"/>
      <c r="F107" s="4"/>
      <c r="G107" s="4"/>
      <c r="H107" s="4"/>
    </row>
    <row r="108">
      <c r="A108" s="6"/>
      <c r="B108" s="4"/>
      <c r="C108" s="4"/>
      <c r="D108" s="4"/>
      <c r="E108" s="4"/>
      <c r="F108" s="4"/>
      <c r="G108" s="4"/>
      <c r="H108" s="4"/>
    </row>
    <row r="109">
      <c r="A109" s="6"/>
      <c r="B109" s="4"/>
      <c r="C109" s="4"/>
      <c r="D109" s="4"/>
      <c r="E109" s="4"/>
      <c r="F109" s="4"/>
      <c r="G109" s="4"/>
      <c r="H109" s="4"/>
    </row>
    <row r="110">
      <c r="A110" s="6"/>
      <c r="B110" s="4"/>
      <c r="C110" s="4"/>
      <c r="D110" s="4"/>
      <c r="E110" s="4"/>
      <c r="F110" s="4"/>
      <c r="G110" s="4"/>
      <c r="H110" s="4"/>
    </row>
    <row r="111">
      <c r="A111" s="6"/>
      <c r="B111" s="4"/>
      <c r="C111" s="4"/>
      <c r="D111" s="4"/>
      <c r="E111" s="4"/>
      <c r="F111" s="4"/>
      <c r="G111" s="4"/>
      <c r="H111" s="4"/>
    </row>
    <row r="112">
      <c r="A112" s="6"/>
      <c r="B112" s="4"/>
      <c r="C112" s="4"/>
      <c r="D112" s="4"/>
      <c r="E112" s="4"/>
      <c r="F112" s="4"/>
      <c r="G112" s="4"/>
      <c r="H112" s="4"/>
    </row>
    <row r="113">
      <c r="A113" s="6"/>
      <c r="B113" s="4"/>
      <c r="C113" s="4"/>
      <c r="D113" s="4"/>
      <c r="E113" s="4"/>
      <c r="F113" s="4"/>
      <c r="G113" s="4"/>
      <c r="H113" s="4"/>
    </row>
    <row r="114">
      <c r="A114" s="6"/>
      <c r="B114" s="4"/>
      <c r="C114" s="4"/>
      <c r="D114" s="4"/>
      <c r="E114" s="4"/>
      <c r="F114" s="4"/>
      <c r="G114" s="4"/>
      <c r="H114" s="4"/>
    </row>
    <row r="115">
      <c r="A115" s="6"/>
      <c r="B115" s="4"/>
      <c r="C115" s="4"/>
      <c r="D115" s="4"/>
      <c r="E115" s="4"/>
      <c r="F115" s="4"/>
      <c r="G115" s="4"/>
      <c r="H115" s="4"/>
    </row>
    <row r="116">
      <c r="A116" s="6"/>
      <c r="B116" s="4"/>
      <c r="C116" s="4"/>
      <c r="D116" s="4"/>
      <c r="E116" s="4"/>
      <c r="F116" s="4"/>
      <c r="G116" s="4"/>
      <c r="H116" s="4"/>
    </row>
    <row r="117">
      <c r="A117" s="6"/>
      <c r="B117" s="4"/>
      <c r="C117" s="4"/>
      <c r="D117" s="4"/>
      <c r="E117" s="4"/>
      <c r="F117" s="4"/>
      <c r="G117" s="4"/>
      <c r="H117" s="4"/>
    </row>
    <row r="118">
      <c r="A118" s="6"/>
      <c r="B118" s="4"/>
      <c r="C118" s="4"/>
      <c r="D118" s="4"/>
      <c r="E118" s="4"/>
      <c r="F118" s="4"/>
      <c r="G118" s="4"/>
      <c r="H118" s="4"/>
    </row>
    <row r="119">
      <c r="A119" s="6"/>
      <c r="B119" s="4"/>
      <c r="C119" s="4"/>
      <c r="D119" s="4"/>
      <c r="E119" s="4"/>
      <c r="F119" s="4"/>
      <c r="G119" s="4"/>
      <c r="H119" s="4"/>
    </row>
    <row r="120">
      <c r="A120" s="6"/>
      <c r="B120" s="4"/>
      <c r="C120" s="4"/>
      <c r="D120" s="4"/>
      <c r="E120" s="4"/>
      <c r="F120" s="4"/>
      <c r="G120" s="4"/>
      <c r="H120" s="4"/>
    </row>
    <row r="121">
      <c r="A121" s="6"/>
      <c r="B121" s="4"/>
      <c r="C121" s="4"/>
      <c r="D121" s="4"/>
      <c r="E121" s="4"/>
      <c r="F121" s="4"/>
      <c r="G121" s="4"/>
      <c r="H121" s="4"/>
    </row>
    <row r="122">
      <c r="A122" s="6"/>
      <c r="B122" s="4"/>
      <c r="C122" s="4"/>
      <c r="D122" s="4"/>
      <c r="E122" s="4"/>
      <c r="F122" s="4"/>
      <c r="G122" s="4"/>
      <c r="H122" s="4"/>
    </row>
    <row r="123">
      <c r="A123" s="6"/>
      <c r="B123" s="4"/>
      <c r="C123" s="4"/>
      <c r="D123" s="4"/>
      <c r="E123" s="4"/>
      <c r="F123" s="4"/>
      <c r="G123" s="4"/>
      <c r="H123" s="4"/>
    </row>
    <row r="124">
      <c r="A124" s="6"/>
      <c r="B124" s="4"/>
      <c r="C124" s="4"/>
      <c r="D124" s="4"/>
      <c r="E124" s="4"/>
      <c r="F124" s="4"/>
      <c r="G124" s="4"/>
      <c r="H124" s="4"/>
    </row>
    <row r="125">
      <c r="A125" s="6"/>
      <c r="B125" s="4"/>
      <c r="C125" s="4"/>
      <c r="D125" s="4"/>
      <c r="E125" s="4"/>
      <c r="F125" s="4"/>
      <c r="G125" s="4"/>
      <c r="H125" s="4"/>
    </row>
    <row r="126">
      <c r="A126" s="6"/>
      <c r="B126" s="4"/>
      <c r="C126" s="4"/>
      <c r="D126" s="4"/>
      <c r="E126" s="4"/>
      <c r="F126" s="4"/>
      <c r="G126" s="4"/>
      <c r="H126" s="4"/>
    </row>
    <row r="127">
      <c r="A127" s="6"/>
      <c r="B127" s="4"/>
      <c r="C127" s="4"/>
      <c r="D127" s="4"/>
      <c r="E127" s="4"/>
      <c r="F127" s="4"/>
      <c r="G127" s="4"/>
      <c r="H127" s="4"/>
    </row>
    <row r="128">
      <c r="A128" s="6"/>
      <c r="B128" s="4"/>
      <c r="C128" s="4"/>
      <c r="D128" s="4"/>
      <c r="E128" s="4"/>
      <c r="F128" s="4"/>
      <c r="G128" s="4"/>
      <c r="H128" s="4"/>
    </row>
    <row r="129">
      <c r="A129" s="6"/>
      <c r="B129" s="4"/>
      <c r="C129" s="4"/>
      <c r="D129" s="4"/>
      <c r="E129" s="4"/>
      <c r="F129" s="4"/>
      <c r="G129" s="4"/>
      <c r="H129" s="4"/>
    </row>
    <row r="130">
      <c r="A130" s="6"/>
      <c r="B130" s="4"/>
      <c r="C130" s="4"/>
      <c r="D130" s="4"/>
      <c r="E130" s="4"/>
      <c r="F130" s="4"/>
      <c r="G130" s="4"/>
      <c r="H130" s="4"/>
    </row>
    <row r="131">
      <c r="A131" s="6"/>
      <c r="B131" s="4"/>
      <c r="C131" s="4"/>
      <c r="D131" s="4"/>
      <c r="E131" s="4"/>
      <c r="F131" s="4"/>
      <c r="G131" s="4"/>
      <c r="H131" s="4"/>
    </row>
    <row r="132">
      <c r="A132" s="6"/>
      <c r="B132" s="4"/>
      <c r="C132" s="4"/>
      <c r="D132" s="4"/>
      <c r="E132" s="4"/>
      <c r="F132" s="4"/>
      <c r="G132" s="4"/>
      <c r="H132" s="4"/>
    </row>
    <row r="133">
      <c r="A133" s="6"/>
      <c r="B133" s="4"/>
      <c r="C133" s="4"/>
      <c r="D133" s="4"/>
      <c r="E133" s="4"/>
      <c r="F133" s="4"/>
      <c r="G133" s="4"/>
      <c r="H133" s="4"/>
    </row>
    <row r="134">
      <c r="A134" s="6"/>
      <c r="B134" s="4"/>
      <c r="C134" s="4"/>
      <c r="D134" s="4"/>
      <c r="E134" s="4"/>
      <c r="F134" s="4"/>
      <c r="G134" s="4"/>
      <c r="H134" s="4"/>
    </row>
    <row r="135">
      <c r="A135" s="6"/>
      <c r="B135" s="4"/>
      <c r="C135" s="4"/>
      <c r="D135" s="4"/>
      <c r="E135" s="4"/>
      <c r="F135" s="4"/>
      <c r="G135" s="4"/>
      <c r="H135" s="4"/>
    </row>
    <row r="136">
      <c r="A136" s="6"/>
      <c r="B136" s="4"/>
      <c r="C136" s="4"/>
      <c r="D136" s="4"/>
      <c r="E136" s="4"/>
      <c r="F136" s="4"/>
      <c r="G136" s="4"/>
      <c r="H136" s="4"/>
    </row>
    <row r="137">
      <c r="A137" s="6"/>
      <c r="B137" s="4"/>
      <c r="C137" s="4"/>
      <c r="D137" s="4"/>
      <c r="E137" s="4"/>
      <c r="F137" s="4"/>
      <c r="G137" s="4"/>
      <c r="H137" s="4"/>
    </row>
    <row r="138">
      <c r="A138" s="6"/>
      <c r="B138" s="4"/>
      <c r="C138" s="4"/>
      <c r="D138" s="4"/>
      <c r="E138" s="4"/>
      <c r="F138" s="4"/>
      <c r="G138" s="4"/>
      <c r="H138" s="4"/>
    </row>
    <row r="139">
      <c r="A139" s="6"/>
      <c r="B139" s="4"/>
      <c r="C139" s="4"/>
      <c r="D139" s="4"/>
      <c r="E139" s="4"/>
      <c r="F139" s="4"/>
      <c r="G139" s="4"/>
      <c r="H139" s="4"/>
    </row>
    <row r="140">
      <c r="A140" s="6"/>
      <c r="B140" s="4"/>
      <c r="C140" s="4"/>
      <c r="D140" s="4"/>
      <c r="E140" s="4"/>
      <c r="F140" s="4"/>
      <c r="G140" s="4"/>
      <c r="H140" s="4"/>
    </row>
    <row r="141">
      <c r="A141" s="6"/>
      <c r="B141" s="4"/>
      <c r="C141" s="4"/>
      <c r="D141" s="4"/>
      <c r="E141" s="4"/>
      <c r="F141" s="4"/>
      <c r="G141" s="4"/>
      <c r="H141" s="4"/>
    </row>
    <row r="142">
      <c r="A142" s="6"/>
      <c r="B142" s="4"/>
      <c r="C142" s="4"/>
      <c r="D142" s="4"/>
      <c r="E142" s="4"/>
      <c r="F142" s="4"/>
      <c r="G142" s="4"/>
      <c r="H142" s="4"/>
    </row>
    <row r="143">
      <c r="A143" s="6"/>
      <c r="B143" s="4"/>
      <c r="C143" s="4"/>
      <c r="D143" s="4"/>
      <c r="E143" s="4"/>
      <c r="F143" s="4"/>
      <c r="G143" s="4"/>
      <c r="H143" s="4"/>
    </row>
    <row r="144">
      <c r="A144" s="6"/>
      <c r="B144" s="4"/>
      <c r="C144" s="4"/>
      <c r="D144" s="4"/>
      <c r="E144" s="4"/>
      <c r="F144" s="4"/>
      <c r="G144" s="4"/>
      <c r="H144" s="4"/>
    </row>
    <row r="145">
      <c r="A145" s="6"/>
      <c r="B145" s="4"/>
      <c r="C145" s="4"/>
      <c r="D145" s="4"/>
      <c r="E145" s="4"/>
      <c r="F145" s="4"/>
      <c r="G145" s="4"/>
      <c r="H145" s="4"/>
    </row>
    <row r="146">
      <c r="A146" s="6"/>
      <c r="B146" s="4"/>
      <c r="C146" s="4"/>
      <c r="D146" s="4"/>
      <c r="E146" s="4"/>
      <c r="F146" s="4"/>
      <c r="G146" s="4"/>
      <c r="H146" s="4"/>
    </row>
    <row r="147">
      <c r="A147" s="6"/>
      <c r="B147" s="4"/>
      <c r="C147" s="4"/>
      <c r="D147" s="4"/>
      <c r="E147" s="4"/>
      <c r="F147" s="4"/>
      <c r="G147" s="4"/>
      <c r="H147" s="4"/>
    </row>
    <row r="148">
      <c r="A148" s="6"/>
      <c r="B148" s="4"/>
      <c r="C148" s="4"/>
      <c r="D148" s="4"/>
      <c r="E148" s="4"/>
      <c r="F148" s="4"/>
      <c r="G148" s="4"/>
      <c r="H148" s="4"/>
    </row>
    <row r="149">
      <c r="A149" s="6"/>
      <c r="B149" s="4"/>
      <c r="C149" s="4"/>
      <c r="D149" s="4"/>
      <c r="E149" s="4"/>
      <c r="F149" s="4"/>
      <c r="G149" s="4"/>
      <c r="H149" s="4"/>
    </row>
    <row r="150">
      <c r="A150" s="6"/>
      <c r="B150" s="4"/>
      <c r="C150" s="4"/>
      <c r="D150" s="4"/>
      <c r="E150" s="4"/>
      <c r="F150" s="4"/>
      <c r="G150" s="4"/>
      <c r="H150" s="4"/>
    </row>
    <row r="151">
      <c r="A151" s="6"/>
      <c r="B151" s="4"/>
      <c r="C151" s="4"/>
      <c r="D151" s="4"/>
      <c r="E151" s="4"/>
      <c r="F151" s="4"/>
      <c r="G151" s="4"/>
      <c r="H151" s="4"/>
    </row>
    <row r="152">
      <c r="A152" s="6"/>
      <c r="B152" s="4"/>
      <c r="C152" s="4"/>
      <c r="D152" s="4"/>
      <c r="E152" s="4"/>
      <c r="F152" s="4"/>
      <c r="G152" s="4"/>
      <c r="H152" s="4"/>
    </row>
    <row r="153">
      <c r="A153" s="6"/>
      <c r="B153" s="4"/>
      <c r="C153" s="4"/>
      <c r="D153" s="4"/>
      <c r="E153" s="4"/>
      <c r="F153" s="4"/>
      <c r="G153" s="4"/>
      <c r="H153" s="4"/>
    </row>
    <row r="154">
      <c r="A154" s="6"/>
      <c r="B154" s="4"/>
      <c r="C154" s="4"/>
      <c r="D154" s="4"/>
      <c r="E154" s="4"/>
      <c r="F154" s="4"/>
      <c r="G154" s="4"/>
      <c r="H154" s="4"/>
    </row>
    <row r="155">
      <c r="A155" s="6"/>
      <c r="B155" s="4"/>
      <c r="C155" s="4"/>
      <c r="D155" s="4"/>
      <c r="E155" s="4"/>
      <c r="F155" s="4"/>
      <c r="G155" s="4"/>
      <c r="H155" s="4"/>
    </row>
    <row r="156">
      <c r="A156" s="6"/>
      <c r="B156" s="4"/>
      <c r="C156" s="4"/>
      <c r="D156" s="4"/>
      <c r="E156" s="4"/>
      <c r="F156" s="4"/>
      <c r="G156" s="4"/>
      <c r="H156" s="4"/>
    </row>
    <row r="157">
      <c r="A157" s="6"/>
      <c r="B157" s="4"/>
      <c r="C157" s="4"/>
      <c r="D157" s="4"/>
      <c r="E157" s="4"/>
      <c r="F157" s="4"/>
      <c r="G157" s="4"/>
      <c r="H157" s="4"/>
    </row>
    <row r="158">
      <c r="A158" s="6"/>
      <c r="B158" s="4"/>
      <c r="C158" s="4"/>
      <c r="D158" s="4"/>
      <c r="E158" s="4"/>
      <c r="F158" s="4"/>
      <c r="G158" s="4"/>
      <c r="H158" s="4"/>
    </row>
    <row r="159">
      <c r="A159" s="6"/>
      <c r="B159" s="4"/>
      <c r="C159" s="4"/>
      <c r="D159" s="4"/>
      <c r="E159" s="4"/>
      <c r="F159" s="4"/>
      <c r="G159" s="4"/>
      <c r="H159" s="4"/>
    </row>
    <row r="160">
      <c r="A160" s="6"/>
      <c r="B160" s="4"/>
      <c r="C160" s="4"/>
      <c r="D160" s="4"/>
      <c r="E160" s="4"/>
      <c r="F160" s="4"/>
      <c r="G160" s="4"/>
      <c r="H160" s="4"/>
    </row>
    <row r="161">
      <c r="A161" s="6"/>
      <c r="B161" s="4"/>
      <c r="C161" s="4"/>
      <c r="D161" s="4"/>
      <c r="E161" s="4"/>
      <c r="F161" s="4"/>
      <c r="G161" s="4"/>
      <c r="H161" s="4"/>
    </row>
    <row r="162">
      <c r="A162" s="6"/>
      <c r="B162" s="4"/>
      <c r="C162" s="4"/>
      <c r="D162" s="4"/>
      <c r="E162" s="4"/>
      <c r="F162" s="4"/>
      <c r="G162" s="4"/>
      <c r="H162" s="4"/>
    </row>
    <row r="163">
      <c r="A163" s="6"/>
      <c r="B163" s="4"/>
      <c r="C163" s="4"/>
      <c r="D163" s="4"/>
      <c r="E163" s="4"/>
      <c r="F163" s="4"/>
      <c r="G163" s="4"/>
      <c r="H163" s="4"/>
    </row>
    <row r="164">
      <c r="A164" s="6"/>
      <c r="B164" s="4"/>
      <c r="C164" s="4"/>
      <c r="D164" s="4"/>
      <c r="E164" s="4"/>
      <c r="F164" s="4"/>
      <c r="G164" s="4"/>
      <c r="H164" s="4"/>
    </row>
    <row r="165">
      <c r="A165" s="6"/>
      <c r="B165" s="4"/>
      <c r="C165" s="4"/>
      <c r="D165" s="4"/>
      <c r="E165" s="4"/>
      <c r="F165" s="4"/>
      <c r="G165" s="4"/>
      <c r="H165" s="4"/>
    </row>
    <row r="166">
      <c r="A166" s="6"/>
      <c r="B166" s="4"/>
      <c r="C166" s="4"/>
      <c r="D166" s="4"/>
      <c r="E166" s="4"/>
      <c r="F166" s="4"/>
      <c r="G166" s="4"/>
      <c r="H166" s="4"/>
    </row>
    <row r="167">
      <c r="A167" s="6"/>
      <c r="B167" s="4"/>
      <c r="C167" s="4"/>
      <c r="D167" s="4"/>
      <c r="E167" s="4"/>
      <c r="F167" s="4"/>
      <c r="G167" s="4"/>
      <c r="H167" s="4"/>
    </row>
    <row r="168">
      <c r="A168" s="6"/>
      <c r="B168" s="4"/>
      <c r="C168" s="4"/>
      <c r="D168" s="4"/>
      <c r="E168" s="4"/>
      <c r="F168" s="4"/>
      <c r="G168" s="4"/>
      <c r="H168" s="4"/>
    </row>
    <row r="169">
      <c r="A169" s="6"/>
      <c r="B169" s="4"/>
      <c r="C169" s="4"/>
      <c r="D169" s="4"/>
      <c r="E169" s="4"/>
      <c r="F169" s="4"/>
      <c r="G169" s="4"/>
      <c r="H169" s="4"/>
    </row>
    <row r="170">
      <c r="A170" s="6"/>
      <c r="B170" s="4"/>
      <c r="C170" s="4"/>
      <c r="D170" s="4"/>
      <c r="E170" s="4"/>
      <c r="F170" s="4"/>
      <c r="G170" s="4"/>
      <c r="H170" s="4"/>
    </row>
    <row r="171">
      <c r="A171" s="6"/>
      <c r="B171" s="4"/>
      <c r="C171" s="4"/>
      <c r="D171" s="4"/>
      <c r="E171" s="4"/>
      <c r="F171" s="4"/>
      <c r="G171" s="4"/>
      <c r="H171" s="4"/>
    </row>
    <row r="172">
      <c r="A172" s="6"/>
      <c r="B172" s="4"/>
      <c r="C172" s="4"/>
      <c r="D172" s="4"/>
      <c r="E172" s="4"/>
      <c r="F172" s="4"/>
      <c r="G172" s="4"/>
      <c r="H172" s="4"/>
    </row>
    <row r="173">
      <c r="A173" s="6"/>
      <c r="B173" s="4"/>
      <c r="C173" s="4"/>
      <c r="D173" s="4"/>
      <c r="E173" s="4"/>
      <c r="F173" s="4"/>
      <c r="G173" s="4"/>
      <c r="H173" s="4"/>
    </row>
    <row r="174">
      <c r="A174" s="6"/>
      <c r="B174" s="4"/>
      <c r="C174" s="4"/>
      <c r="D174" s="4"/>
      <c r="E174" s="4"/>
      <c r="F174" s="4"/>
      <c r="G174" s="4"/>
      <c r="H174" s="4"/>
    </row>
    <row r="175">
      <c r="A175" s="6"/>
      <c r="B175" s="4"/>
      <c r="C175" s="4"/>
      <c r="D175" s="4"/>
      <c r="E175" s="4"/>
      <c r="F175" s="4"/>
      <c r="G175" s="4"/>
      <c r="H175" s="4"/>
    </row>
    <row r="176">
      <c r="A176" s="6"/>
      <c r="B176" s="4"/>
      <c r="C176" s="4"/>
      <c r="D176" s="4"/>
      <c r="E176" s="4"/>
      <c r="F176" s="4"/>
      <c r="G176" s="4"/>
      <c r="H176" s="4"/>
    </row>
    <row r="177">
      <c r="A177" s="6"/>
      <c r="B177" s="4"/>
      <c r="C177" s="4"/>
      <c r="D177" s="4"/>
      <c r="E177" s="4"/>
      <c r="F177" s="4"/>
      <c r="G177" s="4"/>
      <c r="H177" s="4"/>
    </row>
    <row r="178">
      <c r="A178" s="6"/>
      <c r="B178" s="4"/>
      <c r="C178" s="4"/>
      <c r="D178" s="4"/>
      <c r="E178" s="4"/>
      <c r="F178" s="4"/>
      <c r="G178" s="4"/>
      <c r="H178" s="4"/>
    </row>
    <row r="179">
      <c r="A179" s="6"/>
      <c r="B179" s="4"/>
      <c r="C179" s="4"/>
      <c r="D179" s="4"/>
      <c r="E179" s="4"/>
      <c r="F179" s="4"/>
      <c r="G179" s="4"/>
      <c r="H179" s="4"/>
    </row>
    <row r="180">
      <c r="A180" s="6"/>
      <c r="B180" s="4"/>
      <c r="C180" s="4"/>
      <c r="D180" s="4"/>
      <c r="E180" s="4"/>
      <c r="F180" s="4"/>
      <c r="G180" s="4"/>
      <c r="H180" s="4"/>
    </row>
    <row r="181">
      <c r="A181" s="6"/>
      <c r="B181" s="4"/>
      <c r="C181" s="4"/>
      <c r="D181" s="4"/>
      <c r="E181" s="4"/>
      <c r="F181" s="4"/>
      <c r="G181" s="4"/>
      <c r="H181" s="4"/>
    </row>
    <row r="182">
      <c r="A182" s="6"/>
      <c r="B182" s="4"/>
      <c r="C182" s="4"/>
      <c r="D182" s="4"/>
      <c r="E182" s="4"/>
      <c r="F182" s="4"/>
      <c r="G182" s="4"/>
      <c r="H182" s="4"/>
    </row>
    <row r="183">
      <c r="A183" s="6"/>
      <c r="B183" s="4"/>
      <c r="C183" s="4"/>
      <c r="D183" s="4"/>
      <c r="E183" s="4"/>
      <c r="F183" s="4"/>
      <c r="G183" s="4"/>
      <c r="H183" s="4"/>
    </row>
    <row r="184">
      <c r="A184" s="6"/>
      <c r="B184" s="4"/>
      <c r="C184" s="4"/>
      <c r="D184" s="4"/>
      <c r="E184" s="4"/>
      <c r="F184" s="4"/>
      <c r="G184" s="4"/>
      <c r="H184" s="4"/>
    </row>
    <row r="185">
      <c r="A185" s="6"/>
      <c r="B185" s="4"/>
      <c r="C185" s="4"/>
      <c r="D185" s="4"/>
      <c r="E185" s="4"/>
      <c r="F185" s="4"/>
      <c r="G185" s="4"/>
      <c r="H185" s="4"/>
    </row>
    <row r="186">
      <c r="A186" s="6"/>
      <c r="B186" s="4"/>
      <c r="C186" s="4"/>
      <c r="D186" s="4"/>
      <c r="E186" s="4"/>
      <c r="F186" s="4"/>
      <c r="G186" s="4"/>
      <c r="H186" s="4"/>
    </row>
    <row r="187">
      <c r="A187" s="6"/>
      <c r="B187" s="4"/>
      <c r="C187" s="4"/>
      <c r="D187" s="4"/>
      <c r="E187" s="4"/>
      <c r="F187" s="4"/>
      <c r="G187" s="4"/>
      <c r="H187" s="4"/>
    </row>
    <row r="188">
      <c r="A188" s="6"/>
      <c r="B188" s="4"/>
      <c r="C188" s="4"/>
      <c r="D188" s="4"/>
      <c r="E188" s="4"/>
      <c r="F188" s="4"/>
      <c r="G188" s="4"/>
      <c r="H188" s="4"/>
    </row>
    <row r="189">
      <c r="A189" s="6"/>
      <c r="B189" s="4"/>
      <c r="C189" s="4"/>
      <c r="D189" s="4"/>
      <c r="E189" s="4"/>
      <c r="F189" s="4"/>
      <c r="G189" s="4"/>
      <c r="H189" s="4"/>
    </row>
    <row r="190">
      <c r="A190" s="6"/>
      <c r="B190" s="4"/>
      <c r="C190" s="4"/>
      <c r="D190" s="4"/>
      <c r="E190" s="4"/>
      <c r="F190" s="4"/>
      <c r="G190" s="4"/>
      <c r="H190" s="4"/>
    </row>
    <row r="191">
      <c r="A191" s="6"/>
      <c r="B191" s="4"/>
      <c r="C191" s="4"/>
      <c r="D191" s="4"/>
      <c r="E191" s="4"/>
      <c r="F191" s="4"/>
      <c r="G191" s="4"/>
      <c r="H191" s="4"/>
    </row>
    <row r="192">
      <c r="A192" s="6"/>
      <c r="B192" s="4"/>
      <c r="C192" s="4"/>
      <c r="D192" s="4"/>
      <c r="E192" s="4"/>
      <c r="F192" s="4"/>
      <c r="G192" s="4"/>
      <c r="H192" s="4"/>
    </row>
    <row r="193">
      <c r="A193" s="6"/>
      <c r="B193" s="4"/>
      <c r="C193" s="4"/>
      <c r="D193" s="4"/>
      <c r="E193" s="4"/>
      <c r="F193" s="4"/>
      <c r="G193" s="4"/>
      <c r="H193" s="4"/>
    </row>
    <row r="194">
      <c r="A194" s="6"/>
      <c r="B194" s="4"/>
      <c r="C194" s="4"/>
      <c r="D194" s="4"/>
      <c r="E194" s="4"/>
      <c r="F194" s="4"/>
      <c r="G194" s="4"/>
      <c r="H194" s="4"/>
    </row>
    <row r="195">
      <c r="A195" s="6"/>
      <c r="B195" s="4"/>
      <c r="C195" s="4"/>
      <c r="D195" s="4"/>
      <c r="E195" s="4"/>
      <c r="F195" s="4"/>
      <c r="G195" s="4"/>
      <c r="H195" s="4"/>
    </row>
    <row r="196">
      <c r="A196" s="6"/>
      <c r="B196" s="4"/>
      <c r="C196" s="4"/>
      <c r="D196" s="4"/>
      <c r="E196" s="4"/>
      <c r="F196" s="4"/>
      <c r="G196" s="4"/>
      <c r="H196" s="4"/>
    </row>
    <row r="197">
      <c r="A197" s="6"/>
      <c r="B197" s="4"/>
      <c r="C197" s="4"/>
      <c r="D197" s="4"/>
      <c r="E197" s="4"/>
      <c r="F197" s="4"/>
      <c r="G197" s="4"/>
      <c r="H197" s="4"/>
    </row>
    <row r="198">
      <c r="A198" s="6"/>
      <c r="B198" s="4"/>
      <c r="C198" s="4"/>
      <c r="D198" s="4"/>
      <c r="E198" s="4"/>
      <c r="F198" s="4"/>
      <c r="G198" s="4"/>
      <c r="H198" s="4"/>
    </row>
    <row r="199">
      <c r="A199" s="6"/>
      <c r="B199" s="4"/>
      <c r="C199" s="4"/>
      <c r="D199" s="4"/>
      <c r="E199" s="4"/>
      <c r="F199" s="4"/>
      <c r="G199" s="4"/>
      <c r="H199" s="4"/>
    </row>
    <row r="200">
      <c r="A200" s="6"/>
      <c r="B200" s="4"/>
      <c r="C200" s="4"/>
      <c r="D200" s="4"/>
      <c r="E200" s="4"/>
      <c r="F200" s="4"/>
      <c r="G200" s="4"/>
      <c r="H200" s="4"/>
    </row>
    <row r="201">
      <c r="A201" s="6"/>
      <c r="B201" s="4"/>
      <c r="C201" s="4"/>
      <c r="D201" s="4"/>
      <c r="E201" s="4"/>
      <c r="F201" s="4"/>
      <c r="G201" s="4"/>
      <c r="H201" s="4"/>
    </row>
    <row r="202">
      <c r="A202" s="6"/>
      <c r="B202" s="4"/>
      <c r="C202" s="4"/>
      <c r="D202" s="4"/>
      <c r="E202" s="4"/>
      <c r="F202" s="4"/>
      <c r="G202" s="4"/>
      <c r="H202" s="4"/>
    </row>
    <row r="203">
      <c r="A203" s="6"/>
      <c r="B203" s="4"/>
      <c r="C203" s="4"/>
      <c r="D203" s="4"/>
      <c r="E203" s="4"/>
      <c r="F203" s="4"/>
      <c r="G203" s="4"/>
      <c r="H203" s="4"/>
    </row>
    <row r="204">
      <c r="A204" s="6"/>
      <c r="B204" s="4"/>
      <c r="C204" s="4"/>
      <c r="D204" s="4"/>
      <c r="E204" s="4"/>
      <c r="F204" s="4"/>
      <c r="G204" s="4"/>
      <c r="H204" s="4"/>
    </row>
    <row r="205">
      <c r="A205" s="6"/>
      <c r="B205" s="4"/>
      <c r="C205" s="4"/>
      <c r="D205" s="4"/>
      <c r="E205" s="4"/>
      <c r="F205" s="4"/>
      <c r="G205" s="4"/>
      <c r="H205" s="4"/>
    </row>
    <row r="206">
      <c r="A206" s="6"/>
      <c r="B206" s="4"/>
      <c r="C206" s="4"/>
      <c r="D206" s="4"/>
      <c r="E206" s="4"/>
      <c r="F206" s="4"/>
      <c r="G206" s="4"/>
      <c r="H206" s="4"/>
    </row>
    <row r="207">
      <c r="A207" s="6"/>
      <c r="B207" s="4"/>
      <c r="C207" s="4"/>
      <c r="D207" s="4"/>
      <c r="E207" s="4"/>
      <c r="F207" s="4"/>
      <c r="G207" s="4"/>
      <c r="H207" s="4"/>
    </row>
    <row r="208">
      <c r="A208" s="6"/>
      <c r="B208" s="4"/>
      <c r="C208" s="4"/>
      <c r="D208" s="4"/>
      <c r="E208" s="4"/>
      <c r="F208" s="4"/>
      <c r="G208" s="4"/>
      <c r="H208" s="4"/>
    </row>
    <row r="209">
      <c r="A209" s="6"/>
      <c r="B209" s="4"/>
      <c r="C209" s="4"/>
      <c r="D209" s="4"/>
      <c r="E209" s="4"/>
      <c r="F209" s="4"/>
      <c r="G209" s="4"/>
      <c r="H209" s="4"/>
    </row>
    <row r="210">
      <c r="A210" s="6"/>
      <c r="B210" s="4"/>
      <c r="C210" s="4"/>
      <c r="D210" s="4"/>
      <c r="E210" s="4"/>
      <c r="F210" s="4"/>
      <c r="G210" s="4"/>
      <c r="H210" s="4"/>
    </row>
    <row r="211">
      <c r="A211" s="6"/>
      <c r="B211" s="4"/>
      <c r="C211" s="4"/>
      <c r="D211" s="4"/>
      <c r="E211" s="4"/>
      <c r="F211" s="4"/>
      <c r="G211" s="4"/>
      <c r="H211" s="4"/>
    </row>
    <row r="212">
      <c r="A212" s="6"/>
      <c r="B212" s="4"/>
      <c r="C212" s="4"/>
      <c r="D212" s="4"/>
      <c r="E212" s="4"/>
      <c r="F212" s="4"/>
      <c r="G212" s="4"/>
      <c r="H212" s="4"/>
    </row>
    <row r="213">
      <c r="A213" s="6"/>
      <c r="B213" s="4"/>
      <c r="C213" s="4"/>
      <c r="D213" s="4"/>
      <c r="E213" s="4"/>
      <c r="F213" s="4"/>
      <c r="G213" s="4"/>
      <c r="H213" s="4"/>
    </row>
    <row r="214">
      <c r="A214" s="6"/>
      <c r="B214" s="4"/>
      <c r="C214" s="4"/>
      <c r="D214" s="4"/>
      <c r="E214" s="4"/>
      <c r="F214" s="4"/>
      <c r="G214" s="4"/>
      <c r="H214" s="4"/>
    </row>
    <row r="215">
      <c r="A215" s="6"/>
      <c r="B215" s="4"/>
      <c r="C215" s="4"/>
      <c r="D215" s="4"/>
      <c r="E215" s="4"/>
      <c r="F215" s="4"/>
      <c r="G215" s="4"/>
      <c r="H215" s="4"/>
    </row>
    <row r="216">
      <c r="A216" s="6"/>
      <c r="B216" s="4"/>
      <c r="C216" s="4"/>
      <c r="D216" s="4"/>
      <c r="E216" s="4"/>
      <c r="F216" s="4"/>
      <c r="G216" s="4"/>
      <c r="H216" s="4"/>
    </row>
    <row r="217">
      <c r="A217" s="6"/>
      <c r="B217" s="4"/>
      <c r="C217" s="4"/>
      <c r="D217" s="4"/>
      <c r="E217" s="4"/>
      <c r="F217" s="4"/>
      <c r="G217" s="4"/>
      <c r="H217" s="4"/>
    </row>
    <row r="218">
      <c r="A218" s="6"/>
      <c r="B218" s="4"/>
      <c r="C218" s="4"/>
      <c r="D218" s="4"/>
      <c r="E218" s="4"/>
      <c r="F218" s="4"/>
      <c r="G218" s="4"/>
      <c r="H218" s="4"/>
    </row>
    <row r="219">
      <c r="A219" s="6"/>
      <c r="B219" s="4"/>
      <c r="C219" s="4"/>
      <c r="D219" s="4"/>
      <c r="E219" s="4"/>
      <c r="F219" s="4"/>
      <c r="G219" s="4"/>
      <c r="H219" s="4"/>
    </row>
    <row r="220">
      <c r="A220" s="6"/>
      <c r="B220" s="4"/>
      <c r="C220" s="4"/>
      <c r="D220" s="4"/>
      <c r="E220" s="4"/>
      <c r="F220" s="4"/>
      <c r="G220" s="4"/>
      <c r="H220" s="4"/>
    </row>
    <row r="221">
      <c r="A221" s="6"/>
      <c r="B221" s="4"/>
      <c r="C221" s="4"/>
      <c r="D221" s="4"/>
      <c r="E221" s="4"/>
      <c r="F221" s="4"/>
      <c r="G221" s="4"/>
      <c r="H221" s="4"/>
    </row>
    <row r="222">
      <c r="A222" s="6"/>
      <c r="B222" s="4"/>
      <c r="C222" s="4"/>
      <c r="D222" s="4"/>
      <c r="E222" s="4"/>
      <c r="F222" s="4"/>
      <c r="G222" s="4"/>
      <c r="H222" s="4"/>
    </row>
    <row r="223">
      <c r="A223" s="6"/>
      <c r="B223" s="4"/>
      <c r="C223" s="4"/>
      <c r="D223" s="4"/>
      <c r="E223" s="4"/>
      <c r="F223" s="4"/>
      <c r="G223" s="4"/>
      <c r="H223" s="4"/>
    </row>
    <row r="224">
      <c r="A224" s="6"/>
      <c r="B224" s="4"/>
      <c r="C224" s="4"/>
      <c r="D224" s="4"/>
      <c r="E224" s="4"/>
      <c r="F224" s="4"/>
      <c r="G224" s="4"/>
      <c r="H224" s="4"/>
    </row>
    <row r="225">
      <c r="A225" s="6"/>
      <c r="B225" s="4"/>
      <c r="C225" s="4"/>
      <c r="D225" s="4"/>
      <c r="E225" s="4"/>
      <c r="F225" s="4"/>
      <c r="G225" s="4"/>
      <c r="H225" s="4"/>
    </row>
    <row r="226">
      <c r="A226" s="6"/>
      <c r="B226" s="4"/>
      <c r="C226" s="4"/>
      <c r="D226" s="4"/>
      <c r="E226" s="4"/>
      <c r="F226" s="4"/>
      <c r="G226" s="4"/>
      <c r="H226" s="4"/>
    </row>
    <row r="227">
      <c r="A227" s="6"/>
      <c r="B227" s="4"/>
      <c r="C227" s="4"/>
      <c r="D227" s="4"/>
      <c r="E227" s="4"/>
      <c r="F227" s="4"/>
      <c r="G227" s="4"/>
      <c r="H227" s="4"/>
    </row>
    <row r="228">
      <c r="A228" s="6"/>
      <c r="B228" s="4"/>
      <c r="C228" s="4"/>
      <c r="D228" s="4"/>
      <c r="E228" s="4"/>
      <c r="F228" s="4"/>
      <c r="G228" s="4"/>
      <c r="H228" s="4"/>
    </row>
    <row r="229">
      <c r="A229" s="6"/>
      <c r="B229" s="4"/>
      <c r="C229" s="4"/>
      <c r="D229" s="4"/>
      <c r="E229" s="4"/>
      <c r="F229" s="4"/>
      <c r="G229" s="4"/>
      <c r="H229" s="4"/>
    </row>
    <row r="230">
      <c r="A230" s="6"/>
      <c r="B230" s="4"/>
      <c r="C230" s="4"/>
      <c r="D230" s="4"/>
      <c r="E230" s="4"/>
      <c r="F230" s="4"/>
      <c r="G230" s="4"/>
      <c r="H230" s="4"/>
    </row>
    <row r="231">
      <c r="A231" s="6"/>
      <c r="B231" s="4"/>
      <c r="C231" s="4"/>
      <c r="D231" s="4"/>
      <c r="E231" s="4"/>
      <c r="F231" s="4"/>
      <c r="G231" s="4"/>
      <c r="H231" s="4"/>
    </row>
    <row r="232">
      <c r="A232" s="6"/>
      <c r="B232" s="4"/>
      <c r="C232" s="4"/>
      <c r="D232" s="4"/>
      <c r="E232" s="4"/>
      <c r="F232" s="4"/>
      <c r="G232" s="4"/>
      <c r="H232" s="4"/>
    </row>
    <row r="233">
      <c r="A233" s="6"/>
      <c r="B233" s="4"/>
      <c r="C233" s="4"/>
      <c r="D233" s="4"/>
      <c r="E233" s="4"/>
      <c r="F233" s="4"/>
      <c r="G233" s="4"/>
      <c r="H233" s="4"/>
    </row>
    <row r="234">
      <c r="A234" s="6"/>
      <c r="B234" s="4"/>
      <c r="C234" s="4"/>
      <c r="D234" s="4"/>
      <c r="E234" s="4"/>
      <c r="F234" s="4"/>
      <c r="G234" s="4"/>
      <c r="H234" s="4"/>
    </row>
    <row r="235">
      <c r="A235" s="6"/>
      <c r="B235" s="4"/>
      <c r="C235" s="4"/>
      <c r="D235" s="4"/>
      <c r="E235" s="4"/>
      <c r="F235" s="4"/>
      <c r="G235" s="4"/>
      <c r="H235" s="4"/>
    </row>
    <row r="236">
      <c r="A236" s="6"/>
      <c r="B236" s="4"/>
      <c r="C236" s="4"/>
      <c r="D236" s="4"/>
      <c r="E236" s="4"/>
      <c r="F236" s="4"/>
      <c r="G236" s="4"/>
      <c r="H236" s="4"/>
    </row>
    <row r="237">
      <c r="A237" s="6"/>
      <c r="B237" s="4"/>
      <c r="C237" s="4"/>
      <c r="D237" s="4"/>
      <c r="E237" s="4"/>
      <c r="F237" s="4"/>
      <c r="G237" s="4"/>
      <c r="H237" s="4"/>
    </row>
    <row r="238">
      <c r="A238" s="6"/>
      <c r="B238" s="4"/>
      <c r="C238" s="4"/>
      <c r="D238" s="4"/>
      <c r="E238" s="4"/>
      <c r="F238" s="4"/>
      <c r="G238" s="4"/>
      <c r="H238" s="4"/>
    </row>
    <row r="239">
      <c r="A239" s="6"/>
      <c r="B239" s="4"/>
      <c r="C239" s="4"/>
      <c r="D239" s="4"/>
      <c r="E239" s="4"/>
      <c r="F239" s="4"/>
      <c r="G239" s="4"/>
      <c r="H239" s="4"/>
    </row>
    <row r="240">
      <c r="A240" s="6"/>
      <c r="B240" s="4"/>
      <c r="C240" s="4"/>
      <c r="D240" s="4"/>
      <c r="E240" s="4"/>
      <c r="F240" s="4"/>
      <c r="G240" s="4"/>
      <c r="H240" s="4"/>
    </row>
    <row r="241">
      <c r="A241" s="6"/>
      <c r="B241" s="4"/>
      <c r="C241" s="4"/>
      <c r="D241" s="4"/>
      <c r="E241" s="4"/>
      <c r="F241" s="4"/>
      <c r="G241" s="4"/>
      <c r="H241" s="4"/>
    </row>
    <row r="242">
      <c r="A242" s="6"/>
      <c r="B242" s="4"/>
      <c r="C242" s="4"/>
      <c r="D242" s="4"/>
      <c r="E242" s="4"/>
      <c r="F242" s="4"/>
      <c r="G242" s="4"/>
      <c r="H242" s="4"/>
    </row>
    <row r="243">
      <c r="A243" s="6"/>
      <c r="B243" s="4"/>
      <c r="C243" s="4"/>
      <c r="D243" s="4"/>
      <c r="E243" s="4"/>
      <c r="F243" s="4"/>
      <c r="G243" s="4"/>
      <c r="H243" s="4"/>
    </row>
    <row r="244">
      <c r="A244" s="6"/>
      <c r="B244" s="4"/>
      <c r="C244" s="4"/>
      <c r="D244" s="4"/>
      <c r="E244" s="4"/>
      <c r="F244" s="4"/>
      <c r="G244" s="4"/>
      <c r="H244" s="4"/>
    </row>
    <row r="245">
      <c r="A245" s="6"/>
      <c r="B245" s="4"/>
      <c r="C245" s="4"/>
      <c r="D245" s="4"/>
      <c r="E245" s="4"/>
      <c r="F245" s="4"/>
      <c r="G245" s="4"/>
      <c r="H245" s="4"/>
    </row>
    <row r="246">
      <c r="A246" s="6"/>
      <c r="B246" s="4"/>
      <c r="C246" s="4"/>
      <c r="D246" s="4"/>
      <c r="E246" s="4"/>
      <c r="F246" s="4"/>
      <c r="G246" s="4"/>
      <c r="H246" s="4"/>
    </row>
    <row r="247">
      <c r="A247" s="6"/>
      <c r="B247" s="4"/>
      <c r="C247" s="4"/>
      <c r="D247" s="4"/>
      <c r="E247" s="4"/>
      <c r="F247" s="4"/>
      <c r="G247" s="4"/>
      <c r="H247" s="4"/>
    </row>
    <row r="248">
      <c r="A248" s="6"/>
      <c r="B248" s="4"/>
      <c r="C248" s="4"/>
      <c r="D248" s="4"/>
      <c r="E248" s="4"/>
      <c r="F248" s="4"/>
      <c r="G248" s="4"/>
      <c r="H248" s="4"/>
    </row>
    <row r="249">
      <c r="A249" s="6"/>
      <c r="B249" s="4"/>
      <c r="C249" s="4"/>
      <c r="D249" s="4"/>
      <c r="E249" s="4"/>
      <c r="F249" s="4"/>
      <c r="G249" s="4"/>
      <c r="H249" s="4"/>
    </row>
    <row r="250">
      <c r="A250" s="6"/>
      <c r="B250" s="4"/>
      <c r="C250" s="4"/>
      <c r="D250" s="4"/>
      <c r="E250" s="4"/>
      <c r="F250" s="4"/>
      <c r="G250" s="4"/>
      <c r="H250" s="4"/>
    </row>
    <row r="251">
      <c r="A251" s="6"/>
      <c r="B251" s="4"/>
      <c r="C251" s="4"/>
      <c r="D251" s="4"/>
      <c r="E251" s="4"/>
      <c r="F251" s="4"/>
      <c r="G251" s="4"/>
      <c r="H251" s="4"/>
    </row>
    <row r="252">
      <c r="A252" s="6"/>
      <c r="B252" s="4"/>
      <c r="C252" s="4"/>
      <c r="D252" s="4"/>
      <c r="E252" s="4"/>
      <c r="F252" s="4"/>
      <c r="G252" s="4"/>
      <c r="H252" s="4"/>
    </row>
    <row r="253">
      <c r="A253" s="6"/>
      <c r="B253" s="4"/>
      <c r="C253" s="4"/>
      <c r="D253" s="4"/>
      <c r="E253" s="4"/>
      <c r="F253" s="4"/>
      <c r="G253" s="4"/>
      <c r="H253" s="4"/>
    </row>
    <row r="254">
      <c r="A254" s="6"/>
      <c r="B254" s="4"/>
      <c r="C254" s="4"/>
      <c r="D254" s="4"/>
      <c r="E254" s="4"/>
      <c r="F254" s="4"/>
      <c r="G254" s="4"/>
      <c r="H254" s="4"/>
    </row>
    <row r="255">
      <c r="A255" s="6"/>
      <c r="B255" s="4"/>
      <c r="C255" s="4"/>
      <c r="D255" s="4"/>
      <c r="E255" s="4"/>
      <c r="F255" s="4"/>
      <c r="G255" s="4"/>
      <c r="H255" s="4"/>
    </row>
    <row r="256">
      <c r="A256" s="6"/>
      <c r="B256" s="4"/>
      <c r="C256" s="4"/>
      <c r="D256" s="4"/>
      <c r="E256" s="4"/>
      <c r="F256" s="4"/>
      <c r="G256" s="4"/>
      <c r="H256" s="4"/>
    </row>
    <row r="257">
      <c r="A257" s="6"/>
      <c r="B257" s="4"/>
      <c r="C257" s="4"/>
      <c r="D257" s="4"/>
      <c r="E257" s="4"/>
      <c r="F257" s="4"/>
      <c r="G257" s="4"/>
      <c r="H257" s="4"/>
    </row>
    <row r="258">
      <c r="A258" s="6"/>
      <c r="B258" s="4"/>
      <c r="C258" s="4"/>
      <c r="D258" s="4"/>
      <c r="E258" s="4"/>
      <c r="F258" s="4"/>
      <c r="G258" s="4"/>
      <c r="H258" s="4"/>
    </row>
    <row r="259">
      <c r="A259" s="6"/>
      <c r="B259" s="4"/>
      <c r="C259" s="4"/>
      <c r="D259" s="4"/>
      <c r="E259" s="4"/>
      <c r="F259" s="4"/>
      <c r="G259" s="4"/>
      <c r="H259" s="4"/>
    </row>
    <row r="260">
      <c r="A260" s="6"/>
      <c r="B260" s="4"/>
      <c r="C260" s="4"/>
      <c r="D260" s="4"/>
      <c r="E260" s="4"/>
      <c r="F260" s="4"/>
      <c r="G260" s="4"/>
      <c r="H260" s="4"/>
    </row>
    <row r="261">
      <c r="A261" s="6"/>
      <c r="B261" s="4"/>
      <c r="C261" s="4"/>
      <c r="D261" s="4"/>
      <c r="E261" s="4"/>
      <c r="F261" s="4"/>
      <c r="G261" s="4"/>
      <c r="H261" s="4"/>
    </row>
    <row r="262">
      <c r="A262" s="6"/>
      <c r="B262" s="4"/>
      <c r="C262" s="4"/>
      <c r="D262" s="4"/>
      <c r="E262" s="4"/>
      <c r="F262" s="4"/>
      <c r="G262" s="4"/>
      <c r="H262" s="4"/>
    </row>
    <row r="263">
      <c r="A263" s="6"/>
      <c r="B263" s="4"/>
      <c r="C263" s="4"/>
      <c r="D263" s="4"/>
      <c r="E263" s="4"/>
      <c r="F263" s="4"/>
      <c r="G263" s="4"/>
      <c r="H263" s="4"/>
    </row>
    <row r="264">
      <c r="A264" s="6"/>
      <c r="B264" s="4"/>
      <c r="C264" s="4"/>
      <c r="D264" s="4"/>
      <c r="E264" s="4"/>
      <c r="F264" s="4"/>
      <c r="G264" s="4"/>
      <c r="H264" s="4"/>
    </row>
    <row r="265">
      <c r="A265" s="6"/>
      <c r="B265" s="4"/>
      <c r="C265" s="4"/>
      <c r="D265" s="4"/>
      <c r="E265" s="4"/>
      <c r="F265" s="4"/>
      <c r="G265" s="4"/>
      <c r="H265" s="4"/>
    </row>
    <row r="266">
      <c r="A266" s="6"/>
      <c r="B266" s="4"/>
      <c r="C266" s="4"/>
      <c r="D266" s="4"/>
      <c r="E266" s="4"/>
      <c r="F266" s="4"/>
      <c r="G266" s="4"/>
      <c r="H266" s="4"/>
    </row>
    <row r="267">
      <c r="A267" s="6"/>
      <c r="B267" s="4"/>
      <c r="C267" s="4"/>
      <c r="D267" s="4"/>
      <c r="E267" s="4"/>
      <c r="F267" s="4"/>
      <c r="G267" s="4"/>
      <c r="H267" s="4"/>
    </row>
    <row r="268">
      <c r="A268" s="6"/>
      <c r="B268" s="4"/>
      <c r="C268" s="4"/>
      <c r="D268" s="4"/>
      <c r="E268" s="4"/>
      <c r="F268" s="4"/>
      <c r="G268" s="4"/>
      <c r="H268" s="4"/>
    </row>
    <row r="269">
      <c r="A269" s="6"/>
      <c r="B269" s="4"/>
      <c r="C269" s="4"/>
      <c r="D269" s="4"/>
      <c r="E269" s="4"/>
      <c r="F269" s="4"/>
      <c r="G269" s="4"/>
      <c r="H269" s="4"/>
    </row>
    <row r="270">
      <c r="A270" s="6"/>
      <c r="B270" s="4"/>
      <c r="C270" s="4"/>
      <c r="D270" s="4"/>
      <c r="E270" s="4"/>
      <c r="F270" s="4"/>
      <c r="G270" s="4"/>
      <c r="H270" s="4"/>
    </row>
    <row r="271">
      <c r="A271" s="6"/>
      <c r="B271" s="4"/>
      <c r="C271" s="4"/>
      <c r="D271" s="4"/>
      <c r="E271" s="4"/>
      <c r="F271" s="4"/>
      <c r="G271" s="4"/>
      <c r="H271" s="4"/>
    </row>
    <row r="272">
      <c r="A272" s="6"/>
      <c r="B272" s="4"/>
      <c r="C272" s="4"/>
      <c r="D272" s="4"/>
      <c r="E272" s="4"/>
      <c r="F272" s="4"/>
      <c r="G272" s="4"/>
      <c r="H272" s="4"/>
    </row>
    <row r="273">
      <c r="A273" s="6"/>
      <c r="B273" s="4"/>
      <c r="C273" s="4"/>
      <c r="D273" s="4"/>
      <c r="E273" s="4"/>
      <c r="F273" s="4"/>
      <c r="G273" s="4"/>
      <c r="H273" s="4"/>
    </row>
    <row r="274">
      <c r="A274" s="6"/>
      <c r="B274" s="4"/>
      <c r="C274" s="4"/>
      <c r="D274" s="4"/>
      <c r="E274" s="4"/>
      <c r="F274" s="4"/>
      <c r="G274" s="4"/>
      <c r="H274" s="4"/>
    </row>
    <row r="275">
      <c r="A275" s="6"/>
      <c r="B275" s="4"/>
      <c r="C275" s="4"/>
      <c r="D275" s="4"/>
      <c r="E275" s="4"/>
      <c r="F275" s="4"/>
      <c r="G275" s="4"/>
      <c r="H275" s="4"/>
    </row>
    <row r="276">
      <c r="A276" s="6"/>
      <c r="B276" s="4"/>
      <c r="C276" s="4"/>
      <c r="D276" s="4"/>
      <c r="E276" s="4"/>
      <c r="F276" s="4"/>
      <c r="G276" s="4"/>
      <c r="H276" s="4"/>
    </row>
    <row r="277">
      <c r="A277" s="6"/>
      <c r="B277" s="4"/>
      <c r="C277" s="4"/>
      <c r="D277" s="4"/>
      <c r="E277" s="4"/>
      <c r="F277" s="4"/>
      <c r="G277" s="4"/>
      <c r="H277" s="4"/>
    </row>
    <row r="278">
      <c r="A278" s="6"/>
      <c r="B278" s="4"/>
      <c r="C278" s="4"/>
      <c r="D278" s="4"/>
      <c r="E278" s="4"/>
      <c r="F278" s="4"/>
      <c r="G278" s="4"/>
      <c r="H278" s="4"/>
    </row>
    <row r="279">
      <c r="A279" s="6"/>
      <c r="B279" s="4"/>
      <c r="C279" s="4"/>
      <c r="D279" s="4"/>
      <c r="E279" s="4"/>
      <c r="F279" s="4"/>
      <c r="G279" s="4"/>
      <c r="H279" s="4"/>
    </row>
    <row r="280">
      <c r="A280" s="6"/>
      <c r="B280" s="4"/>
      <c r="C280" s="4"/>
      <c r="D280" s="4"/>
      <c r="E280" s="4"/>
      <c r="F280" s="4"/>
      <c r="G280" s="4"/>
      <c r="H280" s="4"/>
    </row>
    <row r="281">
      <c r="A281" s="6"/>
      <c r="B281" s="4"/>
      <c r="C281" s="4"/>
      <c r="D281" s="4"/>
      <c r="E281" s="4"/>
      <c r="F281" s="4"/>
      <c r="G281" s="4"/>
      <c r="H281" s="4"/>
    </row>
    <row r="282">
      <c r="A282" s="6"/>
      <c r="B282" s="4"/>
      <c r="C282" s="4"/>
      <c r="D282" s="4"/>
      <c r="E282" s="4"/>
      <c r="F282" s="4"/>
      <c r="G282" s="4"/>
      <c r="H282" s="4"/>
    </row>
    <row r="283">
      <c r="A283" s="6"/>
      <c r="B283" s="4"/>
      <c r="C283" s="4"/>
      <c r="D283" s="4"/>
      <c r="E283" s="4"/>
      <c r="F283" s="4"/>
      <c r="G283" s="4"/>
      <c r="H283" s="4"/>
    </row>
    <row r="284">
      <c r="A284" s="6"/>
      <c r="B284" s="4"/>
      <c r="C284" s="4"/>
      <c r="D284" s="4"/>
      <c r="E284" s="4"/>
      <c r="F284" s="4"/>
      <c r="G284" s="4"/>
      <c r="H284" s="4"/>
    </row>
    <row r="285">
      <c r="A285" s="6"/>
      <c r="B285" s="4"/>
      <c r="C285" s="4"/>
      <c r="D285" s="4"/>
      <c r="E285" s="4"/>
      <c r="F285" s="4"/>
      <c r="G285" s="4"/>
      <c r="H285" s="4"/>
    </row>
    <row r="286">
      <c r="A286" s="6"/>
      <c r="B286" s="4"/>
      <c r="C286" s="4"/>
      <c r="D286" s="4"/>
      <c r="E286" s="4"/>
      <c r="F286" s="4"/>
      <c r="G286" s="4"/>
      <c r="H286" s="4"/>
    </row>
    <row r="287">
      <c r="A287" s="6"/>
      <c r="B287" s="4"/>
      <c r="C287" s="4"/>
      <c r="D287" s="4"/>
      <c r="E287" s="4"/>
      <c r="F287" s="4"/>
      <c r="G287" s="4"/>
      <c r="H287" s="4"/>
    </row>
    <row r="288">
      <c r="A288" s="6"/>
      <c r="B288" s="4"/>
      <c r="C288" s="4"/>
      <c r="D288" s="4"/>
      <c r="E288" s="4"/>
      <c r="F288" s="4"/>
      <c r="G288" s="4"/>
      <c r="H288" s="4"/>
    </row>
    <row r="289">
      <c r="A289" s="6"/>
      <c r="B289" s="4"/>
      <c r="C289" s="4"/>
      <c r="D289" s="4"/>
      <c r="E289" s="4"/>
      <c r="F289" s="4"/>
      <c r="G289" s="4"/>
      <c r="H289" s="4"/>
    </row>
    <row r="290">
      <c r="A290" s="6"/>
      <c r="B290" s="4"/>
      <c r="C290" s="4"/>
      <c r="D290" s="4"/>
      <c r="E290" s="4"/>
      <c r="F290" s="4"/>
      <c r="G290" s="4"/>
      <c r="H290" s="4"/>
    </row>
    <row r="291">
      <c r="A291" s="6"/>
      <c r="B291" s="4"/>
      <c r="C291" s="4"/>
      <c r="D291" s="4"/>
      <c r="E291" s="4"/>
      <c r="F291" s="4"/>
      <c r="G291" s="4"/>
      <c r="H291" s="4"/>
    </row>
    <row r="292">
      <c r="A292" s="6"/>
      <c r="B292" s="4"/>
      <c r="C292" s="4"/>
      <c r="D292" s="4"/>
      <c r="E292" s="4"/>
      <c r="F292" s="4"/>
      <c r="G292" s="4"/>
      <c r="H292" s="4"/>
    </row>
    <row r="293">
      <c r="A293" s="6"/>
      <c r="B293" s="4"/>
      <c r="C293" s="4"/>
      <c r="D293" s="4"/>
      <c r="E293" s="4"/>
      <c r="F293" s="4"/>
      <c r="G293" s="4"/>
      <c r="H293" s="4"/>
    </row>
    <row r="294">
      <c r="A294" s="6"/>
      <c r="B294" s="4"/>
      <c r="C294" s="4"/>
      <c r="D294" s="4"/>
      <c r="E294" s="4"/>
      <c r="F294" s="4"/>
      <c r="G294" s="4"/>
      <c r="H294" s="4"/>
    </row>
    <row r="295">
      <c r="A295" s="6"/>
      <c r="B295" s="4"/>
      <c r="C295" s="4"/>
      <c r="D295" s="4"/>
      <c r="E295" s="4"/>
      <c r="F295" s="4"/>
      <c r="G295" s="4"/>
      <c r="H295" s="4"/>
    </row>
    <row r="296">
      <c r="A296" s="6"/>
      <c r="B296" s="4"/>
      <c r="C296" s="4"/>
      <c r="D296" s="4"/>
      <c r="E296" s="4"/>
      <c r="F296" s="4"/>
      <c r="G296" s="4"/>
      <c r="H296" s="4"/>
    </row>
    <row r="297">
      <c r="A297" s="6"/>
      <c r="B297" s="4"/>
      <c r="C297" s="4"/>
      <c r="D297" s="4"/>
      <c r="E297" s="4"/>
      <c r="F297" s="4"/>
      <c r="G297" s="4"/>
      <c r="H297" s="4"/>
    </row>
    <row r="298">
      <c r="A298" s="6"/>
      <c r="B298" s="4"/>
      <c r="C298" s="4"/>
      <c r="D298" s="4"/>
      <c r="E298" s="4"/>
      <c r="F298" s="4"/>
      <c r="G298" s="4"/>
      <c r="H298" s="4"/>
    </row>
    <row r="299">
      <c r="A299" s="6"/>
      <c r="B299" s="4"/>
      <c r="C299" s="4"/>
      <c r="D299" s="4"/>
      <c r="E299" s="4"/>
      <c r="F299" s="4"/>
      <c r="G299" s="4"/>
      <c r="H299" s="4"/>
    </row>
    <row r="300">
      <c r="A300" s="6"/>
      <c r="B300" s="4"/>
      <c r="C300" s="4"/>
      <c r="D300" s="4"/>
      <c r="E300" s="4"/>
      <c r="F300" s="4"/>
      <c r="G300" s="4"/>
      <c r="H300" s="4"/>
    </row>
    <row r="301">
      <c r="A301" s="6"/>
      <c r="B301" s="4"/>
      <c r="C301" s="4"/>
      <c r="D301" s="4"/>
      <c r="E301" s="4"/>
      <c r="F301" s="4"/>
      <c r="G301" s="4"/>
      <c r="H301" s="4"/>
    </row>
    <row r="302">
      <c r="A302" s="6"/>
      <c r="B302" s="4"/>
      <c r="C302" s="4"/>
      <c r="D302" s="4"/>
      <c r="E302" s="4"/>
      <c r="F302" s="4"/>
      <c r="G302" s="4"/>
      <c r="H302" s="4"/>
    </row>
    <row r="303">
      <c r="A303" s="6"/>
      <c r="B303" s="4"/>
      <c r="C303" s="4"/>
      <c r="D303" s="4"/>
      <c r="E303" s="4"/>
      <c r="F303" s="4"/>
      <c r="G303" s="4"/>
      <c r="H303" s="4"/>
    </row>
    <row r="304">
      <c r="A304" s="6"/>
      <c r="B304" s="4"/>
      <c r="C304" s="4"/>
      <c r="D304" s="4"/>
      <c r="E304" s="4"/>
      <c r="F304" s="4"/>
      <c r="G304" s="4"/>
      <c r="H304" s="4"/>
    </row>
    <row r="305">
      <c r="A305" s="6"/>
      <c r="B305" s="4"/>
      <c r="C305" s="4"/>
      <c r="D305" s="4"/>
      <c r="E305" s="4"/>
      <c r="F305" s="4"/>
      <c r="G305" s="4"/>
      <c r="H305" s="4"/>
    </row>
    <row r="306">
      <c r="A306" s="6"/>
      <c r="B306" s="4"/>
      <c r="C306" s="4"/>
      <c r="D306" s="4"/>
      <c r="E306" s="4"/>
      <c r="F306" s="4"/>
      <c r="G306" s="4"/>
      <c r="H306" s="4"/>
    </row>
    <row r="307">
      <c r="A307" s="6"/>
      <c r="B307" s="4"/>
      <c r="C307" s="4"/>
      <c r="D307" s="4"/>
      <c r="E307" s="4"/>
      <c r="F307" s="4"/>
      <c r="G307" s="4"/>
      <c r="H307" s="4"/>
    </row>
    <row r="308">
      <c r="A308" s="6"/>
      <c r="B308" s="4"/>
      <c r="C308" s="4"/>
      <c r="D308" s="4"/>
      <c r="E308" s="4"/>
      <c r="F308" s="4"/>
      <c r="G308" s="4"/>
      <c r="H308" s="4"/>
    </row>
    <row r="309">
      <c r="A309" s="6"/>
      <c r="B309" s="4"/>
      <c r="C309" s="4"/>
      <c r="D309" s="4"/>
      <c r="E309" s="4"/>
      <c r="F309" s="4"/>
      <c r="G309" s="4"/>
      <c r="H309" s="4"/>
    </row>
    <row r="310">
      <c r="A310" s="6"/>
      <c r="B310" s="4"/>
      <c r="C310" s="4"/>
      <c r="D310" s="4"/>
      <c r="E310" s="4"/>
      <c r="F310" s="4"/>
      <c r="G310" s="4"/>
      <c r="H310" s="4"/>
    </row>
    <row r="311">
      <c r="A311" s="6"/>
      <c r="B311" s="4"/>
      <c r="C311" s="4"/>
      <c r="D311" s="4"/>
      <c r="E311" s="4"/>
      <c r="F311" s="4"/>
      <c r="G311" s="4"/>
      <c r="H311" s="4"/>
    </row>
    <row r="312">
      <c r="A312" s="6"/>
      <c r="B312" s="4"/>
      <c r="C312" s="4"/>
      <c r="D312" s="4"/>
      <c r="E312" s="4"/>
      <c r="F312" s="4"/>
      <c r="G312" s="4"/>
      <c r="H312" s="4"/>
    </row>
    <row r="313">
      <c r="A313" s="6"/>
      <c r="B313" s="4"/>
      <c r="C313" s="4"/>
      <c r="D313" s="4"/>
      <c r="E313" s="4"/>
      <c r="F313" s="4"/>
      <c r="G313" s="4"/>
      <c r="H313" s="4"/>
    </row>
    <row r="314">
      <c r="A314" s="6"/>
      <c r="B314" s="4"/>
      <c r="C314" s="4"/>
      <c r="D314" s="4"/>
      <c r="E314" s="4"/>
      <c r="F314" s="4"/>
      <c r="G314" s="4"/>
      <c r="H314" s="4"/>
    </row>
    <row r="315">
      <c r="A315" s="6"/>
      <c r="B315" s="4"/>
      <c r="C315" s="4"/>
      <c r="D315" s="4"/>
      <c r="E315" s="4"/>
      <c r="F315" s="4"/>
      <c r="G315" s="4"/>
      <c r="H315" s="4"/>
    </row>
    <row r="316">
      <c r="A316" s="6"/>
      <c r="B316" s="4"/>
      <c r="C316" s="4"/>
      <c r="D316" s="4"/>
      <c r="E316" s="4"/>
      <c r="F316" s="4"/>
      <c r="G316" s="4"/>
      <c r="H316" s="4"/>
    </row>
    <row r="317">
      <c r="A317" s="6"/>
      <c r="B317" s="4"/>
      <c r="C317" s="4"/>
      <c r="D317" s="4"/>
      <c r="E317" s="4"/>
      <c r="F317" s="4"/>
      <c r="G317" s="4"/>
      <c r="H317" s="4"/>
    </row>
    <row r="318">
      <c r="A318" s="6"/>
      <c r="B318" s="4"/>
      <c r="C318" s="4"/>
      <c r="D318" s="4"/>
      <c r="E318" s="4"/>
      <c r="F318" s="4"/>
      <c r="G318" s="4"/>
      <c r="H318" s="4"/>
    </row>
    <row r="319">
      <c r="A319" s="6"/>
      <c r="B319" s="4"/>
      <c r="C319" s="4"/>
      <c r="D319" s="4"/>
      <c r="E319" s="4"/>
      <c r="F319" s="4"/>
      <c r="G319" s="4"/>
      <c r="H319" s="4"/>
    </row>
    <row r="320">
      <c r="A320" s="6"/>
      <c r="B320" s="4"/>
      <c r="C320" s="4"/>
      <c r="D320" s="4"/>
      <c r="E320" s="4"/>
      <c r="F320" s="4"/>
      <c r="G320" s="4"/>
      <c r="H320" s="4"/>
    </row>
    <row r="321">
      <c r="A321" s="6"/>
      <c r="B321" s="4"/>
      <c r="C321" s="4"/>
      <c r="D321" s="4"/>
      <c r="E321" s="4"/>
      <c r="F321" s="4"/>
      <c r="G321" s="4"/>
      <c r="H321" s="4"/>
    </row>
    <row r="322">
      <c r="A322" s="6"/>
      <c r="B322" s="4"/>
      <c r="C322" s="4"/>
      <c r="D322" s="4"/>
      <c r="E322" s="4"/>
      <c r="F322" s="4"/>
      <c r="G322" s="4"/>
      <c r="H322" s="4"/>
    </row>
    <row r="323">
      <c r="A323" s="6"/>
      <c r="B323" s="4"/>
      <c r="C323" s="4"/>
      <c r="D323" s="4"/>
      <c r="E323" s="4"/>
      <c r="F323" s="4"/>
      <c r="G323" s="4"/>
      <c r="H323" s="4"/>
    </row>
    <row r="324">
      <c r="A324" s="6"/>
      <c r="B324" s="4"/>
      <c r="C324" s="4"/>
      <c r="D324" s="4"/>
      <c r="E324" s="4"/>
      <c r="F324" s="4"/>
      <c r="G324" s="4"/>
      <c r="H324" s="4"/>
    </row>
    <row r="325">
      <c r="A325" s="6"/>
      <c r="B325" s="4"/>
      <c r="C325" s="4"/>
      <c r="D325" s="4"/>
      <c r="E325" s="4"/>
      <c r="F325" s="4"/>
      <c r="G325" s="4"/>
      <c r="H325" s="4"/>
    </row>
    <row r="326">
      <c r="A326" s="6"/>
      <c r="B326" s="4"/>
      <c r="C326" s="4"/>
      <c r="D326" s="4"/>
      <c r="E326" s="4"/>
      <c r="F326" s="4"/>
      <c r="G326" s="4"/>
      <c r="H326" s="4"/>
    </row>
    <row r="327">
      <c r="A327" s="6"/>
      <c r="B327" s="4"/>
      <c r="C327" s="4"/>
      <c r="D327" s="4"/>
      <c r="E327" s="4"/>
      <c r="F327" s="4"/>
      <c r="G327" s="4"/>
      <c r="H327" s="4"/>
    </row>
    <row r="328">
      <c r="A328" s="6"/>
      <c r="B328" s="4"/>
      <c r="C328" s="4"/>
      <c r="D328" s="4"/>
      <c r="E328" s="4"/>
      <c r="F328" s="4"/>
      <c r="G328" s="4"/>
      <c r="H328" s="4"/>
    </row>
    <row r="329">
      <c r="A329" s="6"/>
      <c r="B329" s="4"/>
      <c r="C329" s="4"/>
      <c r="D329" s="4"/>
      <c r="E329" s="4"/>
      <c r="F329" s="4"/>
      <c r="G329" s="4"/>
      <c r="H329" s="4"/>
    </row>
    <row r="330">
      <c r="A330" s="6"/>
      <c r="B330" s="4"/>
      <c r="C330" s="4"/>
      <c r="D330" s="4"/>
      <c r="E330" s="4"/>
      <c r="F330" s="4"/>
      <c r="G330" s="4"/>
      <c r="H330" s="4"/>
    </row>
    <row r="331">
      <c r="A331" s="6"/>
      <c r="B331" s="4"/>
      <c r="C331" s="4"/>
      <c r="D331" s="4"/>
      <c r="E331" s="4"/>
      <c r="F331" s="4"/>
      <c r="G331" s="4"/>
      <c r="H331" s="4"/>
    </row>
    <row r="332">
      <c r="A332" s="6"/>
      <c r="B332" s="4"/>
      <c r="C332" s="4"/>
      <c r="D332" s="4"/>
      <c r="E332" s="4"/>
      <c r="F332" s="4"/>
      <c r="G332" s="4"/>
      <c r="H332" s="4"/>
    </row>
    <row r="333">
      <c r="A333" s="6"/>
      <c r="B333" s="4"/>
      <c r="C333" s="4"/>
      <c r="D333" s="4"/>
      <c r="E333" s="4"/>
      <c r="F333" s="4"/>
      <c r="G333" s="4"/>
      <c r="H333" s="4"/>
    </row>
    <row r="334">
      <c r="A334" s="6"/>
      <c r="B334" s="4"/>
      <c r="C334" s="4"/>
      <c r="D334" s="4"/>
      <c r="E334" s="4"/>
      <c r="F334" s="4"/>
      <c r="G334" s="4"/>
      <c r="H334" s="4"/>
    </row>
    <row r="335">
      <c r="A335" s="6"/>
      <c r="B335" s="4"/>
      <c r="C335" s="4"/>
      <c r="D335" s="4"/>
      <c r="E335" s="4"/>
      <c r="F335" s="4"/>
      <c r="G335" s="4"/>
      <c r="H335" s="4"/>
    </row>
    <row r="336">
      <c r="A336" s="6"/>
      <c r="B336" s="4"/>
      <c r="C336" s="4"/>
      <c r="D336" s="4"/>
      <c r="E336" s="4"/>
      <c r="F336" s="4"/>
      <c r="G336" s="4"/>
      <c r="H336" s="4"/>
    </row>
    <row r="337">
      <c r="A337" s="6"/>
      <c r="B337" s="4"/>
      <c r="C337" s="4"/>
      <c r="D337" s="4"/>
      <c r="E337" s="4"/>
      <c r="F337" s="4"/>
      <c r="G337" s="4"/>
      <c r="H337" s="4"/>
    </row>
    <row r="338">
      <c r="A338" s="6"/>
      <c r="B338" s="4"/>
      <c r="C338" s="4"/>
      <c r="D338" s="4"/>
      <c r="E338" s="4"/>
      <c r="F338" s="4"/>
      <c r="G338" s="4"/>
      <c r="H338" s="4"/>
    </row>
    <row r="339">
      <c r="A339" s="6"/>
      <c r="B339" s="4"/>
      <c r="C339" s="4"/>
      <c r="D339" s="4"/>
      <c r="E339" s="4"/>
      <c r="F339" s="4"/>
      <c r="G339" s="4"/>
      <c r="H339" s="4"/>
    </row>
    <row r="340">
      <c r="A340" s="6"/>
      <c r="B340" s="4"/>
      <c r="C340" s="4"/>
      <c r="D340" s="4"/>
      <c r="E340" s="4"/>
      <c r="F340" s="4"/>
      <c r="G340" s="4"/>
      <c r="H340" s="4"/>
    </row>
    <row r="341">
      <c r="A341" s="6"/>
      <c r="B341" s="4"/>
      <c r="C341" s="4"/>
      <c r="D341" s="4"/>
      <c r="E341" s="4"/>
      <c r="F341" s="4"/>
      <c r="G341" s="4"/>
      <c r="H341" s="4"/>
    </row>
    <row r="342">
      <c r="A342" s="6"/>
      <c r="B342" s="4"/>
      <c r="C342" s="4"/>
      <c r="D342" s="4"/>
      <c r="E342" s="4"/>
      <c r="F342" s="4"/>
      <c r="G342" s="4"/>
      <c r="H342" s="4"/>
    </row>
    <row r="343">
      <c r="A343" s="6"/>
      <c r="B343" s="4"/>
      <c r="C343" s="4"/>
      <c r="D343" s="4"/>
      <c r="E343" s="4"/>
      <c r="F343" s="4"/>
      <c r="G343" s="4"/>
      <c r="H343" s="4"/>
    </row>
    <row r="344">
      <c r="A344" s="6"/>
      <c r="B344" s="4"/>
      <c r="C344" s="4"/>
      <c r="D344" s="4"/>
      <c r="E344" s="4"/>
      <c r="F344" s="4"/>
      <c r="G344" s="4"/>
      <c r="H344" s="4"/>
    </row>
    <row r="345">
      <c r="A345" s="6"/>
      <c r="B345" s="4"/>
      <c r="C345" s="4"/>
      <c r="D345" s="4"/>
      <c r="E345" s="4"/>
      <c r="F345" s="4"/>
      <c r="G345" s="4"/>
      <c r="H345" s="4"/>
    </row>
    <row r="346">
      <c r="A346" s="6"/>
      <c r="B346" s="4"/>
      <c r="C346" s="4"/>
      <c r="D346" s="4"/>
      <c r="E346" s="4"/>
      <c r="F346" s="4"/>
      <c r="G346" s="4"/>
      <c r="H346" s="4"/>
    </row>
    <row r="347">
      <c r="A347" s="6"/>
      <c r="B347" s="4"/>
      <c r="C347" s="4"/>
      <c r="D347" s="4"/>
      <c r="E347" s="4"/>
      <c r="F347" s="4"/>
      <c r="G347" s="4"/>
      <c r="H347" s="4"/>
    </row>
    <row r="348">
      <c r="A348" s="6"/>
      <c r="B348" s="4"/>
      <c r="C348" s="4"/>
      <c r="D348" s="4"/>
      <c r="E348" s="4"/>
      <c r="F348" s="4"/>
      <c r="G348" s="4"/>
      <c r="H348" s="4"/>
    </row>
    <row r="349">
      <c r="A349" s="6"/>
      <c r="B349" s="4"/>
      <c r="C349" s="4"/>
      <c r="D349" s="4"/>
      <c r="E349" s="4"/>
      <c r="F349" s="4"/>
      <c r="G349" s="4"/>
      <c r="H349" s="4"/>
    </row>
    <row r="350">
      <c r="A350" s="6"/>
      <c r="B350" s="4"/>
      <c r="C350" s="4"/>
      <c r="D350" s="4"/>
      <c r="E350" s="4"/>
      <c r="F350" s="4"/>
      <c r="G350" s="4"/>
      <c r="H350" s="4"/>
    </row>
    <row r="351">
      <c r="A351" s="6"/>
      <c r="B351" s="4"/>
      <c r="C351" s="4"/>
      <c r="D351" s="4"/>
      <c r="E351" s="4"/>
      <c r="F351" s="4"/>
      <c r="G351" s="4"/>
      <c r="H351" s="4"/>
    </row>
    <row r="352">
      <c r="A352" s="6"/>
      <c r="B352" s="4"/>
      <c r="C352" s="4"/>
      <c r="D352" s="4"/>
      <c r="E352" s="4"/>
      <c r="F352" s="4"/>
      <c r="G352" s="4"/>
      <c r="H352" s="4"/>
    </row>
    <row r="353">
      <c r="A353" s="6"/>
      <c r="B353" s="4"/>
      <c r="C353" s="4"/>
      <c r="D353" s="4"/>
      <c r="E353" s="4"/>
      <c r="F353" s="4"/>
      <c r="G353" s="4"/>
      <c r="H353" s="4"/>
    </row>
    <row r="354">
      <c r="A354" s="6"/>
      <c r="B354" s="4"/>
      <c r="C354" s="4"/>
      <c r="D354" s="4"/>
      <c r="E354" s="4"/>
      <c r="F354" s="4"/>
      <c r="G354" s="4"/>
      <c r="H354" s="4"/>
    </row>
    <row r="355">
      <c r="A355" s="6"/>
      <c r="B355" s="4"/>
      <c r="C355" s="4"/>
      <c r="D355" s="4"/>
      <c r="E355" s="4"/>
      <c r="F355" s="4"/>
      <c r="G355" s="4"/>
      <c r="H355" s="4"/>
    </row>
    <row r="356">
      <c r="A356" s="6"/>
      <c r="B356" s="4"/>
      <c r="C356" s="4"/>
      <c r="D356" s="4"/>
      <c r="E356" s="4"/>
      <c r="F356" s="4"/>
      <c r="G356" s="4"/>
      <c r="H356" s="4"/>
    </row>
    <row r="357">
      <c r="A357" s="6"/>
      <c r="B357" s="4"/>
      <c r="C357" s="4"/>
      <c r="D357" s="4"/>
      <c r="E357" s="4"/>
      <c r="F357" s="4"/>
      <c r="G357" s="4"/>
      <c r="H357" s="4"/>
    </row>
    <row r="358">
      <c r="A358" s="6"/>
      <c r="B358" s="4"/>
      <c r="C358" s="4"/>
      <c r="D358" s="4"/>
      <c r="E358" s="4"/>
      <c r="F358" s="4"/>
      <c r="G358" s="4"/>
      <c r="H358" s="4"/>
    </row>
    <row r="359">
      <c r="A359" s="6"/>
      <c r="B359" s="4"/>
      <c r="C359" s="4"/>
      <c r="D359" s="4"/>
      <c r="E359" s="4"/>
      <c r="F359" s="4"/>
      <c r="G359" s="4"/>
      <c r="H359" s="4"/>
    </row>
    <row r="360">
      <c r="A360" s="6"/>
      <c r="B360" s="4"/>
      <c r="C360" s="4"/>
      <c r="D360" s="4"/>
      <c r="E360" s="4"/>
      <c r="F360" s="4"/>
      <c r="G360" s="4"/>
      <c r="H360" s="4"/>
    </row>
    <row r="361">
      <c r="A361" s="6"/>
      <c r="B361" s="4"/>
      <c r="C361" s="4"/>
      <c r="D361" s="4"/>
      <c r="E361" s="4"/>
      <c r="F361" s="4"/>
      <c r="G361" s="4"/>
      <c r="H361" s="4"/>
    </row>
    <row r="362">
      <c r="A362" s="6"/>
      <c r="B362" s="4"/>
      <c r="C362" s="4"/>
      <c r="D362" s="4"/>
      <c r="E362" s="4"/>
      <c r="F362" s="4"/>
      <c r="G362" s="4"/>
      <c r="H362" s="4"/>
    </row>
    <row r="363">
      <c r="A363" s="6"/>
      <c r="B363" s="4"/>
      <c r="C363" s="4"/>
      <c r="D363" s="4"/>
      <c r="E363" s="4"/>
      <c r="F363" s="4"/>
      <c r="G363" s="4"/>
      <c r="H363" s="4"/>
    </row>
    <row r="364">
      <c r="A364" s="6"/>
      <c r="B364" s="4"/>
      <c r="C364" s="4"/>
      <c r="D364" s="4"/>
      <c r="E364" s="4"/>
      <c r="F364" s="4"/>
      <c r="G364" s="4"/>
      <c r="H364" s="4"/>
    </row>
    <row r="365">
      <c r="A365" s="6"/>
      <c r="B365" s="4"/>
      <c r="C365" s="4"/>
      <c r="D365" s="4"/>
      <c r="E365" s="4"/>
      <c r="F365" s="4"/>
      <c r="G365" s="4"/>
      <c r="H365" s="4"/>
    </row>
    <row r="366">
      <c r="A366" s="6"/>
      <c r="B366" s="4"/>
      <c r="C366" s="4"/>
      <c r="D366" s="4"/>
      <c r="E366" s="4"/>
      <c r="F366" s="4"/>
      <c r="G366" s="4"/>
      <c r="H366" s="4"/>
    </row>
    <row r="367">
      <c r="A367" s="6"/>
      <c r="B367" s="4"/>
      <c r="C367" s="4"/>
      <c r="D367" s="4"/>
      <c r="E367" s="4"/>
      <c r="F367" s="4"/>
      <c r="G367" s="4"/>
      <c r="H367" s="4"/>
    </row>
    <row r="368">
      <c r="A368" s="6"/>
      <c r="B368" s="4"/>
      <c r="C368" s="4"/>
      <c r="D368" s="4"/>
      <c r="E368" s="4"/>
      <c r="F368" s="4"/>
      <c r="G368" s="4"/>
      <c r="H368" s="4"/>
    </row>
    <row r="369">
      <c r="A369" s="6"/>
      <c r="B369" s="4"/>
      <c r="C369" s="4"/>
      <c r="D369" s="4"/>
      <c r="E369" s="4"/>
      <c r="F369" s="4"/>
      <c r="G369" s="4"/>
      <c r="H369" s="4"/>
    </row>
    <row r="370">
      <c r="A370" s="6"/>
      <c r="B370" s="4"/>
      <c r="C370" s="4"/>
      <c r="D370" s="4"/>
      <c r="E370" s="4"/>
      <c r="F370" s="4"/>
      <c r="G370" s="4"/>
      <c r="H370" s="4"/>
    </row>
    <row r="371">
      <c r="A371" s="6"/>
      <c r="B371" s="4"/>
      <c r="C371" s="4"/>
      <c r="D371" s="4"/>
      <c r="E371" s="4"/>
      <c r="F371" s="4"/>
      <c r="G371" s="4"/>
      <c r="H371" s="4"/>
    </row>
    <row r="372">
      <c r="A372" s="6"/>
      <c r="B372" s="4"/>
      <c r="C372" s="4"/>
      <c r="D372" s="4"/>
      <c r="E372" s="4"/>
      <c r="F372" s="4"/>
      <c r="G372" s="4"/>
      <c r="H372" s="4"/>
    </row>
    <row r="373">
      <c r="A373" s="6"/>
      <c r="B373" s="4"/>
      <c r="C373" s="4"/>
      <c r="D373" s="4"/>
      <c r="E373" s="4"/>
      <c r="F373" s="4"/>
      <c r="G373" s="4"/>
      <c r="H373" s="4"/>
    </row>
    <row r="374">
      <c r="A374" s="6"/>
      <c r="B374" s="4"/>
      <c r="C374" s="4"/>
      <c r="D374" s="4"/>
      <c r="E374" s="4"/>
      <c r="F374" s="4"/>
      <c r="G374" s="4"/>
      <c r="H374" s="4"/>
    </row>
    <row r="375">
      <c r="A375" s="6"/>
      <c r="B375" s="4"/>
      <c r="C375" s="4"/>
      <c r="D375" s="4"/>
      <c r="E375" s="4"/>
      <c r="F375" s="4"/>
      <c r="G375" s="4"/>
      <c r="H375" s="4"/>
    </row>
    <row r="376">
      <c r="A376" s="6"/>
      <c r="B376" s="4"/>
      <c r="C376" s="4"/>
      <c r="D376" s="4"/>
      <c r="E376" s="4"/>
      <c r="F376" s="4"/>
      <c r="G376" s="4"/>
      <c r="H376" s="4"/>
    </row>
    <row r="377">
      <c r="A377" s="6"/>
      <c r="B377" s="4"/>
      <c r="C377" s="4"/>
      <c r="D377" s="4"/>
      <c r="E377" s="4"/>
      <c r="F377" s="4"/>
      <c r="G377" s="4"/>
      <c r="H377" s="4"/>
    </row>
    <row r="378">
      <c r="A378" s="6"/>
      <c r="B378" s="4"/>
      <c r="C378" s="4"/>
      <c r="D378" s="4"/>
      <c r="E378" s="4"/>
      <c r="F378" s="4"/>
      <c r="G378" s="4"/>
      <c r="H378" s="4"/>
    </row>
    <row r="379">
      <c r="A379" s="6"/>
      <c r="B379" s="4"/>
      <c r="C379" s="4"/>
      <c r="D379" s="4"/>
      <c r="E379" s="4"/>
      <c r="F379" s="4"/>
      <c r="G379" s="4"/>
      <c r="H379" s="4"/>
    </row>
    <row r="380">
      <c r="A380" s="6"/>
      <c r="B380" s="4"/>
      <c r="C380" s="4"/>
      <c r="D380" s="4"/>
      <c r="E380" s="4"/>
      <c r="F380" s="4"/>
      <c r="G380" s="4"/>
      <c r="H380" s="4"/>
    </row>
    <row r="381">
      <c r="A381" s="6"/>
      <c r="B381" s="4"/>
      <c r="C381" s="4"/>
      <c r="D381" s="4"/>
      <c r="E381" s="4"/>
      <c r="F381" s="4"/>
      <c r="G381" s="4"/>
      <c r="H381" s="4"/>
    </row>
    <row r="382">
      <c r="A382" s="6"/>
      <c r="B382" s="4"/>
      <c r="C382" s="4"/>
      <c r="D382" s="4"/>
      <c r="E382" s="4"/>
      <c r="F382" s="4"/>
      <c r="G382" s="4"/>
      <c r="H382" s="4"/>
    </row>
    <row r="383">
      <c r="A383" s="6"/>
      <c r="B383" s="4"/>
      <c r="C383" s="4"/>
      <c r="D383" s="4"/>
      <c r="E383" s="4"/>
      <c r="F383" s="4"/>
      <c r="G383" s="4"/>
      <c r="H383" s="4"/>
    </row>
    <row r="384">
      <c r="A384" s="6"/>
      <c r="B384" s="4"/>
      <c r="C384" s="4"/>
      <c r="D384" s="4"/>
      <c r="E384" s="4"/>
      <c r="F384" s="4"/>
      <c r="G384" s="4"/>
      <c r="H384" s="4"/>
    </row>
    <row r="385">
      <c r="A385" s="6"/>
      <c r="B385" s="4"/>
      <c r="C385" s="4"/>
      <c r="D385" s="4"/>
      <c r="E385" s="4"/>
      <c r="F385" s="4"/>
      <c r="G385" s="4"/>
      <c r="H385" s="4"/>
    </row>
    <row r="386">
      <c r="A386" s="6"/>
      <c r="B386" s="4"/>
      <c r="C386" s="4"/>
      <c r="D386" s="4"/>
      <c r="E386" s="4"/>
      <c r="F386" s="4"/>
      <c r="G386" s="4"/>
      <c r="H386" s="4"/>
    </row>
    <row r="387">
      <c r="A387" s="6"/>
      <c r="B387" s="4"/>
      <c r="C387" s="4"/>
      <c r="D387" s="4"/>
      <c r="E387" s="4"/>
      <c r="F387" s="4"/>
      <c r="G387" s="4"/>
      <c r="H387" s="4"/>
    </row>
    <row r="388">
      <c r="A388" s="6"/>
      <c r="B388" s="4"/>
      <c r="C388" s="4"/>
      <c r="D388" s="4"/>
      <c r="E388" s="4"/>
      <c r="F388" s="4"/>
      <c r="G388" s="4"/>
      <c r="H388" s="4"/>
    </row>
    <row r="389">
      <c r="A389" s="6"/>
      <c r="B389" s="4"/>
      <c r="C389" s="4"/>
      <c r="D389" s="4"/>
      <c r="E389" s="4"/>
      <c r="F389" s="4"/>
      <c r="G389" s="4"/>
      <c r="H389" s="4"/>
    </row>
    <row r="390">
      <c r="A390" s="6"/>
      <c r="B390" s="4"/>
      <c r="C390" s="4"/>
      <c r="D390" s="4"/>
      <c r="E390" s="4"/>
      <c r="F390" s="4"/>
      <c r="G390" s="4"/>
      <c r="H390" s="4"/>
    </row>
    <row r="391">
      <c r="A391" s="6"/>
      <c r="B391" s="4"/>
      <c r="C391" s="4"/>
      <c r="D391" s="4"/>
      <c r="E391" s="4"/>
      <c r="F391" s="4"/>
      <c r="G391" s="4"/>
      <c r="H391" s="4"/>
    </row>
    <row r="392">
      <c r="A392" s="6"/>
      <c r="B392" s="4"/>
      <c r="C392" s="4"/>
      <c r="D392" s="4"/>
      <c r="E392" s="4"/>
      <c r="F392" s="4"/>
      <c r="G392" s="4"/>
      <c r="H392" s="4"/>
    </row>
    <row r="393">
      <c r="A393" s="6"/>
      <c r="B393" s="4"/>
      <c r="C393" s="4"/>
      <c r="D393" s="4"/>
      <c r="E393" s="4"/>
      <c r="F393" s="4"/>
      <c r="G393" s="4"/>
      <c r="H393" s="4"/>
    </row>
    <row r="394">
      <c r="A394" s="6"/>
      <c r="B394" s="4"/>
      <c r="C394" s="4"/>
      <c r="D394" s="4"/>
      <c r="E394" s="4"/>
      <c r="F394" s="4"/>
      <c r="G394" s="4"/>
      <c r="H394" s="4"/>
    </row>
    <row r="395">
      <c r="A395" s="6"/>
      <c r="B395" s="4"/>
      <c r="C395" s="4"/>
      <c r="D395" s="4"/>
      <c r="E395" s="4"/>
      <c r="F395" s="4"/>
      <c r="G395" s="4"/>
      <c r="H395" s="4"/>
    </row>
    <row r="396">
      <c r="A396" s="6"/>
      <c r="B396" s="4"/>
      <c r="C396" s="4"/>
      <c r="D396" s="4"/>
      <c r="E396" s="4"/>
      <c r="F396" s="4"/>
      <c r="G396" s="4"/>
      <c r="H396" s="4"/>
    </row>
    <row r="397">
      <c r="A397" s="6"/>
      <c r="B397" s="4"/>
      <c r="C397" s="4"/>
      <c r="D397" s="4"/>
      <c r="E397" s="4"/>
      <c r="F397" s="4"/>
      <c r="G397" s="4"/>
      <c r="H397" s="4"/>
    </row>
    <row r="398">
      <c r="A398" s="6"/>
      <c r="B398" s="4"/>
      <c r="C398" s="4"/>
      <c r="D398" s="4"/>
      <c r="E398" s="4"/>
      <c r="F398" s="4"/>
      <c r="G398" s="4"/>
      <c r="H398" s="4"/>
    </row>
    <row r="399">
      <c r="A399" s="6"/>
      <c r="B399" s="4"/>
      <c r="C399" s="4"/>
      <c r="D399" s="4"/>
      <c r="E399" s="4"/>
      <c r="F399" s="4"/>
      <c r="G399" s="4"/>
      <c r="H399" s="4"/>
    </row>
    <row r="400">
      <c r="A400" s="6"/>
      <c r="B400" s="4"/>
      <c r="C400" s="4"/>
      <c r="D400" s="4"/>
      <c r="E400" s="4"/>
      <c r="F400" s="4"/>
      <c r="G400" s="4"/>
      <c r="H400" s="4"/>
    </row>
    <row r="401">
      <c r="A401" s="6"/>
      <c r="B401" s="4"/>
      <c r="C401" s="4"/>
      <c r="D401" s="4"/>
      <c r="E401" s="4"/>
      <c r="F401" s="4"/>
      <c r="G401" s="4"/>
      <c r="H401" s="4"/>
    </row>
    <row r="402">
      <c r="A402" s="6"/>
      <c r="B402" s="4"/>
      <c r="C402" s="4"/>
      <c r="D402" s="4"/>
      <c r="E402" s="4"/>
      <c r="F402" s="4"/>
      <c r="G402" s="4"/>
      <c r="H402" s="4"/>
    </row>
    <row r="403">
      <c r="A403" s="6"/>
      <c r="B403" s="4"/>
      <c r="C403" s="4"/>
      <c r="D403" s="4"/>
      <c r="E403" s="4"/>
      <c r="F403" s="4"/>
      <c r="G403" s="4"/>
      <c r="H403" s="4"/>
    </row>
    <row r="404">
      <c r="A404" s="6"/>
      <c r="B404" s="4"/>
      <c r="C404" s="4"/>
      <c r="D404" s="4"/>
      <c r="E404" s="4"/>
      <c r="F404" s="4"/>
      <c r="G404" s="4"/>
      <c r="H404" s="4"/>
    </row>
    <row r="405">
      <c r="A405" s="6"/>
      <c r="B405" s="4"/>
      <c r="C405" s="4"/>
      <c r="D405" s="4"/>
      <c r="E405" s="4"/>
      <c r="F405" s="4"/>
      <c r="G405" s="4"/>
      <c r="H405" s="4"/>
    </row>
    <row r="406">
      <c r="A406" s="6"/>
      <c r="B406" s="4"/>
      <c r="C406" s="4"/>
      <c r="D406" s="4"/>
      <c r="E406" s="4"/>
      <c r="F406" s="4"/>
      <c r="G406" s="4"/>
      <c r="H406" s="4"/>
    </row>
    <row r="407">
      <c r="A407" s="6"/>
      <c r="B407" s="4"/>
      <c r="C407" s="4"/>
      <c r="D407" s="4"/>
      <c r="E407" s="4"/>
      <c r="F407" s="4"/>
      <c r="G407" s="4"/>
      <c r="H407" s="4"/>
    </row>
    <row r="408">
      <c r="A408" s="6"/>
      <c r="B408" s="4"/>
      <c r="C408" s="4"/>
      <c r="D408" s="4"/>
      <c r="E408" s="4"/>
      <c r="F408" s="4"/>
      <c r="G408" s="4"/>
      <c r="H408" s="4"/>
    </row>
    <row r="409">
      <c r="A409" s="6"/>
      <c r="B409" s="4"/>
      <c r="C409" s="4"/>
      <c r="D409" s="4"/>
      <c r="E409" s="4"/>
      <c r="F409" s="4"/>
      <c r="G409" s="4"/>
      <c r="H409" s="4"/>
    </row>
    <row r="410">
      <c r="A410" s="6"/>
      <c r="B410" s="4"/>
      <c r="C410" s="4"/>
      <c r="D410" s="4"/>
      <c r="E410" s="4"/>
      <c r="F410" s="4"/>
      <c r="G410" s="4"/>
      <c r="H410" s="4"/>
    </row>
    <row r="411">
      <c r="A411" s="6"/>
      <c r="B411" s="4"/>
      <c r="C411" s="4"/>
      <c r="D411" s="4"/>
      <c r="E411" s="4"/>
      <c r="F411" s="4"/>
      <c r="G411" s="4"/>
      <c r="H411" s="4"/>
    </row>
    <row r="412">
      <c r="A412" s="6"/>
      <c r="B412" s="4"/>
      <c r="C412" s="4"/>
      <c r="D412" s="4"/>
      <c r="E412" s="4"/>
      <c r="F412" s="4"/>
      <c r="G412" s="4"/>
      <c r="H412" s="4"/>
    </row>
    <row r="413">
      <c r="A413" s="6"/>
      <c r="B413" s="4"/>
      <c r="C413" s="4"/>
      <c r="D413" s="4"/>
      <c r="E413" s="4"/>
      <c r="F413" s="4"/>
      <c r="G413" s="4"/>
      <c r="H413" s="4"/>
    </row>
    <row r="414">
      <c r="A414" s="6"/>
      <c r="B414" s="4"/>
      <c r="C414" s="4"/>
      <c r="D414" s="4"/>
      <c r="E414" s="4"/>
      <c r="F414" s="4"/>
      <c r="G414" s="4"/>
      <c r="H414" s="4"/>
    </row>
    <row r="415">
      <c r="A415" s="6"/>
      <c r="B415" s="4"/>
      <c r="C415" s="4"/>
      <c r="D415" s="4"/>
      <c r="E415" s="4"/>
      <c r="F415" s="4"/>
      <c r="G415" s="4"/>
      <c r="H415" s="4"/>
    </row>
    <row r="416">
      <c r="A416" s="6"/>
      <c r="B416" s="4"/>
      <c r="C416" s="4"/>
      <c r="D416" s="4"/>
      <c r="E416" s="4"/>
      <c r="F416" s="4"/>
      <c r="G416" s="4"/>
      <c r="H416" s="4"/>
    </row>
    <row r="417">
      <c r="A417" s="6"/>
      <c r="B417" s="4"/>
      <c r="C417" s="4"/>
      <c r="D417" s="4"/>
      <c r="E417" s="4"/>
      <c r="F417" s="4"/>
      <c r="G417" s="4"/>
      <c r="H417" s="4"/>
    </row>
    <row r="418">
      <c r="A418" s="6"/>
      <c r="B418" s="4"/>
      <c r="C418" s="4"/>
      <c r="D418" s="4"/>
      <c r="E418" s="4"/>
      <c r="F418" s="4"/>
      <c r="G418" s="4"/>
      <c r="H418" s="4"/>
    </row>
    <row r="419">
      <c r="A419" s="6"/>
      <c r="B419" s="4"/>
      <c r="C419" s="4"/>
      <c r="D419" s="4"/>
      <c r="E419" s="4"/>
      <c r="F419" s="4"/>
      <c r="G419" s="4"/>
      <c r="H419" s="4"/>
    </row>
    <row r="420">
      <c r="A420" s="6"/>
      <c r="B420" s="4"/>
      <c r="C420" s="4"/>
      <c r="D420" s="4"/>
      <c r="E420" s="4"/>
      <c r="F420" s="4"/>
      <c r="G420" s="4"/>
      <c r="H420" s="4"/>
    </row>
    <row r="421">
      <c r="A421" s="6"/>
      <c r="B421" s="4"/>
      <c r="C421" s="4"/>
      <c r="D421" s="4"/>
      <c r="E421" s="4"/>
      <c r="F421" s="4"/>
      <c r="G421" s="4"/>
      <c r="H421" s="4"/>
    </row>
    <row r="422">
      <c r="A422" s="6"/>
      <c r="B422" s="4"/>
      <c r="C422" s="4"/>
      <c r="D422" s="4"/>
      <c r="E422" s="4"/>
      <c r="F422" s="4"/>
      <c r="G422" s="4"/>
      <c r="H422" s="4"/>
    </row>
    <row r="423">
      <c r="A423" s="6"/>
      <c r="B423" s="4"/>
      <c r="C423" s="4"/>
      <c r="D423" s="4"/>
      <c r="E423" s="4"/>
      <c r="F423" s="4"/>
      <c r="G423" s="4"/>
      <c r="H423" s="4"/>
    </row>
    <row r="424">
      <c r="A424" s="6"/>
      <c r="B424" s="4"/>
      <c r="C424" s="4"/>
      <c r="D424" s="4"/>
      <c r="E424" s="4"/>
      <c r="F424" s="4"/>
      <c r="G424" s="4"/>
      <c r="H424" s="4"/>
    </row>
    <row r="425">
      <c r="A425" s="6"/>
      <c r="B425" s="4"/>
      <c r="C425" s="4"/>
      <c r="D425" s="4"/>
      <c r="E425" s="4"/>
      <c r="F425" s="4"/>
      <c r="G425" s="4"/>
      <c r="H425" s="4"/>
    </row>
    <row r="426">
      <c r="A426" s="6"/>
      <c r="B426" s="4"/>
      <c r="C426" s="4"/>
      <c r="D426" s="4"/>
      <c r="E426" s="4"/>
      <c r="F426" s="4"/>
      <c r="G426" s="4"/>
      <c r="H426" s="4"/>
    </row>
    <row r="427">
      <c r="A427" s="6"/>
      <c r="B427" s="4"/>
      <c r="C427" s="4"/>
      <c r="D427" s="4"/>
      <c r="E427" s="4"/>
      <c r="F427" s="4"/>
      <c r="G427" s="4"/>
      <c r="H427" s="4"/>
    </row>
    <row r="428">
      <c r="A428" s="6"/>
      <c r="B428" s="4"/>
      <c r="C428" s="4"/>
      <c r="D428" s="4"/>
      <c r="E428" s="4"/>
      <c r="F428" s="4"/>
      <c r="G428" s="4"/>
      <c r="H428" s="4"/>
    </row>
    <row r="429">
      <c r="A429" s="6"/>
      <c r="B429" s="4"/>
      <c r="C429" s="4"/>
      <c r="D429" s="4"/>
      <c r="E429" s="4"/>
      <c r="F429" s="4"/>
      <c r="G429" s="4"/>
      <c r="H429" s="4"/>
    </row>
    <row r="430">
      <c r="A430" s="6"/>
      <c r="B430" s="4"/>
      <c r="C430" s="4"/>
      <c r="D430" s="4"/>
      <c r="E430" s="4"/>
      <c r="F430" s="4"/>
      <c r="G430" s="4"/>
      <c r="H430" s="4"/>
    </row>
    <row r="431">
      <c r="A431" s="6"/>
      <c r="B431" s="4"/>
      <c r="C431" s="4"/>
      <c r="D431" s="4"/>
      <c r="E431" s="4"/>
      <c r="F431" s="4"/>
      <c r="G431" s="4"/>
      <c r="H431" s="4"/>
    </row>
    <row r="432">
      <c r="A432" s="6"/>
      <c r="B432" s="4"/>
      <c r="C432" s="4"/>
      <c r="D432" s="4"/>
      <c r="E432" s="4"/>
      <c r="F432" s="4"/>
      <c r="G432" s="4"/>
      <c r="H432" s="4"/>
    </row>
    <row r="433">
      <c r="A433" s="6"/>
      <c r="B433" s="4"/>
      <c r="C433" s="4"/>
      <c r="D433" s="4"/>
      <c r="E433" s="4"/>
      <c r="F433" s="4"/>
      <c r="G433" s="4"/>
      <c r="H433" s="4"/>
    </row>
    <row r="434">
      <c r="A434" s="6"/>
      <c r="B434" s="4"/>
      <c r="C434" s="4"/>
      <c r="D434" s="4"/>
      <c r="E434" s="4"/>
      <c r="F434" s="4"/>
      <c r="G434" s="4"/>
      <c r="H434" s="4"/>
    </row>
    <row r="435">
      <c r="A435" s="6"/>
      <c r="B435" s="4"/>
      <c r="C435" s="4"/>
      <c r="D435" s="4"/>
      <c r="E435" s="4"/>
      <c r="F435" s="4"/>
      <c r="G435" s="4"/>
      <c r="H435" s="4"/>
    </row>
    <row r="436">
      <c r="A436" s="6"/>
      <c r="B436" s="4"/>
      <c r="C436" s="4"/>
      <c r="D436" s="4"/>
      <c r="E436" s="4"/>
      <c r="F436" s="4"/>
      <c r="G436" s="4"/>
      <c r="H436" s="4"/>
    </row>
    <row r="437">
      <c r="A437" s="6"/>
      <c r="B437" s="4"/>
      <c r="C437" s="4"/>
      <c r="D437" s="4"/>
      <c r="E437" s="4"/>
      <c r="F437" s="4"/>
      <c r="G437" s="4"/>
      <c r="H437" s="4"/>
    </row>
    <row r="438">
      <c r="A438" s="6"/>
      <c r="B438" s="4"/>
      <c r="C438" s="4"/>
      <c r="D438" s="4"/>
      <c r="E438" s="4"/>
      <c r="F438" s="4"/>
      <c r="G438" s="4"/>
      <c r="H438" s="4"/>
    </row>
    <row r="439">
      <c r="A439" s="6"/>
      <c r="B439" s="4"/>
      <c r="C439" s="4"/>
      <c r="D439" s="4"/>
      <c r="E439" s="4"/>
      <c r="F439" s="4"/>
      <c r="G439" s="4"/>
      <c r="H439" s="4"/>
    </row>
    <row r="440">
      <c r="A440" s="6"/>
      <c r="B440" s="4"/>
      <c r="C440" s="4"/>
      <c r="D440" s="4"/>
      <c r="E440" s="4"/>
      <c r="F440" s="4"/>
      <c r="G440" s="4"/>
      <c r="H440" s="4"/>
    </row>
    <row r="441">
      <c r="A441" s="6"/>
      <c r="B441" s="4"/>
      <c r="C441" s="4"/>
      <c r="D441" s="4"/>
      <c r="E441" s="4"/>
      <c r="F441" s="4"/>
      <c r="G441" s="4"/>
      <c r="H441" s="4"/>
    </row>
    <row r="442">
      <c r="A442" s="6"/>
      <c r="B442" s="4"/>
      <c r="C442" s="4"/>
      <c r="D442" s="4"/>
      <c r="E442" s="4"/>
      <c r="F442" s="4"/>
      <c r="G442" s="4"/>
      <c r="H442" s="4"/>
    </row>
    <row r="443">
      <c r="A443" s="6"/>
      <c r="B443" s="4"/>
      <c r="C443" s="4"/>
      <c r="D443" s="4"/>
      <c r="E443" s="4"/>
      <c r="F443" s="4"/>
      <c r="G443" s="4"/>
      <c r="H443" s="4"/>
    </row>
    <row r="444">
      <c r="A444" s="6"/>
      <c r="B444" s="4"/>
      <c r="C444" s="4"/>
      <c r="D444" s="4"/>
      <c r="E444" s="4"/>
      <c r="F444" s="4"/>
      <c r="G444" s="4"/>
      <c r="H444" s="4"/>
    </row>
    <row r="445">
      <c r="A445" s="6"/>
      <c r="B445" s="4"/>
      <c r="C445" s="4"/>
      <c r="D445" s="4"/>
      <c r="E445" s="4"/>
      <c r="F445" s="4"/>
      <c r="G445" s="4"/>
      <c r="H445" s="4"/>
    </row>
    <row r="446">
      <c r="A446" s="6"/>
      <c r="B446" s="4"/>
      <c r="C446" s="4"/>
      <c r="D446" s="4"/>
      <c r="E446" s="4"/>
      <c r="F446" s="4"/>
      <c r="G446" s="4"/>
      <c r="H446" s="4"/>
    </row>
    <row r="447">
      <c r="A447" s="6"/>
      <c r="B447" s="4"/>
      <c r="C447" s="4"/>
      <c r="D447" s="4"/>
      <c r="E447" s="4"/>
      <c r="F447" s="4"/>
      <c r="G447" s="4"/>
      <c r="H447" s="4"/>
    </row>
    <row r="448">
      <c r="A448" s="6"/>
      <c r="B448" s="4"/>
      <c r="C448" s="4"/>
      <c r="D448" s="4"/>
      <c r="E448" s="4"/>
      <c r="F448" s="4"/>
      <c r="G448" s="4"/>
      <c r="H448" s="4"/>
    </row>
    <row r="449">
      <c r="A449" s="6"/>
      <c r="B449" s="4"/>
      <c r="C449" s="4"/>
      <c r="D449" s="4"/>
      <c r="E449" s="4"/>
      <c r="F449" s="4"/>
      <c r="G449" s="4"/>
      <c r="H449" s="4"/>
    </row>
    <row r="450">
      <c r="A450" s="6"/>
      <c r="B450" s="4"/>
      <c r="C450" s="4"/>
      <c r="D450" s="4"/>
      <c r="E450" s="4"/>
      <c r="F450" s="4"/>
      <c r="G450" s="4"/>
      <c r="H450" s="4"/>
    </row>
    <row r="451">
      <c r="A451" s="6"/>
      <c r="B451" s="4"/>
      <c r="C451" s="4"/>
      <c r="D451" s="4"/>
      <c r="E451" s="4"/>
      <c r="F451" s="4"/>
      <c r="G451" s="4"/>
      <c r="H451" s="4"/>
    </row>
    <row r="452">
      <c r="A452" s="6"/>
      <c r="B452" s="4"/>
      <c r="C452" s="4"/>
      <c r="D452" s="4"/>
      <c r="E452" s="4"/>
      <c r="F452" s="4"/>
      <c r="G452" s="4"/>
      <c r="H452" s="4"/>
    </row>
    <row r="453">
      <c r="A453" s="6"/>
      <c r="B453" s="4"/>
      <c r="C453" s="4"/>
      <c r="D453" s="4"/>
      <c r="E453" s="4"/>
      <c r="F453" s="4"/>
      <c r="G453" s="4"/>
      <c r="H453" s="4"/>
    </row>
    <row r="454">
      <c r="A454" s="6"/>
      <c r="B454" s="4"/>
      <c r="C454" s="4"/>
      <c r="D454" s="4"/>
      <c r="E454" s="4"/>
      <c r="F454" s="4"/>
      <c r="G454" s="4"/>
      <c r="H454" s="4"/>
    </row>
    <row r="455">
      <c r="A455" s="6"/>
      <c r="B455" s="4"/>
      <c r="C455" s="4"/>
      <c r="D455" s="4"/>
      <c r="E455" s="4"/>
      <c r="F455" s="4"/>
      <c r="G455" s="4"/>
      <c r="H455" s="4"/>
    </row>
    <row r="456">
      <c r="A456" s="6"/>
      <c r="B456" s="4"/>
      <c r="C456" s="4"/>
      <c r="D456" s="4"/>
      <c r="E456" s="4"/>
      <c r="F456" s="4"/>
      <c r="G456" s="4"/>
      <c r="H456" s="4"/>
    </row>
    <row r="457">
      <c r="A457" s="6"/>
      <c r="B457" s="4"/>
      <c r="C457" s="4"/>
      <c r="D457" s="4"/>
      <c r="E457" s="4"/>
      <c r="F457" s="4"/>
      <c r="G457" s="4"/>
      <c r="H457" s="4"/>
    </row>
    <row r="458">
      <c r="A458" s="6"/>
      <c r="B458" s="4"/>
      <c r="C458" s="4"/>
      <c r="D458" s="4"/>
      <c r="E458" s="4"/>
      <c r="F458" s="4"/>
      <c r="G458" s="4"/>
      <c r="H458" s="4"/>
    </row>
    <row r="459">
      <c r="A459" s="6"/>
      <c r="B459" s="4"/>
      <c r="C459" s="4"/>
      <c r="D459" s="4"/>
      <c r="E459" s="4"/>
      <c r="F459" s="4"/>
      <c r="G459" s="4"/>
      <c r="H459" s="4"/>
    </row>
    <row r="460">
      <c r="A460" s="6"/>
      <c r="B460" s="4"/>
      <c r="C460" s="4"/>
      <c r="D460" s="4"/>
      <c r="E460" s="4"/>
      <c r="F460" s="4"/>
      <c r="G460" s="4"/>
      <c r="H460" s="4"/>
    </row>
    <row r="461">
      <c r="A461" s="6"/>
      <c r="B461" s="4"/>
      <c r="C461" s="4"/>
      <c r="D461" s="4"/>
      <c r="E461" s="4"/>
      <c r="F461" s="4"/>
      <c r="G461" s="4"/>
      <c r="H461" s="4"/>
    </row>
    <row r="462">
      <c r="A462" s="6"/>
      <c r="B462" s="4"/>
      <c r="C462" s="4"/>
      <c r="D462" s="4"/>
      <c r="E462" s="4"/>
      <c r="F462" s="4"/>
      <c r="G462" s="4"/>
      <c r="H462" s="4"/>
    </row>
    <row r="463">
      <c r="A463" s="6"/>
      <c r="B463" s="4"/>
      <c r="C463" s="4"/>
      <c r="D463" s="4"/>
      <c r="E463" s="4"/>
      <c r="F463" s="4"/>
      <c r="G463" s="4"/>
      <c r="H463" s="4"/>
    </row>
    <row r="464">
      <c r="A464" s="6"/>
      <c r="B464" s="4"/>
      <c r="C464" s="4"/>
      <c r="D464" s="4"/>
      <c r="E464" s="4"/>
      <c r="F464" s="4"/>
      <c r="G464" s="4"/>
      <c r="H464" s="4"/>
    </row>
    <row r="465">
      <c r="A465" s="6"/>
      <c r="B465" s="4"/>
      <c r="C465" s="4"/>
      <c r="D465" s="4"/>
      <c r="E465" s="4"/>
      <c r="F465" s="4"/>
      <c r="G465" s="4"/>
      <c r="H465" s="4"/>
    </row>
    <row r="466">
      <c r="A466" s="6"/>
      <c r="B466" s="4"/>
      <c r="C466" s="4"/>
      <c r="D466" s="4"/>
      <c r="E466" s="4"/>
      <c r="F466" s="4"/>
      <c r="G466" s="4"/>
      <c r="H466" s="4"/>
    </row>
    <row r="467">
      <c r="A467" s="6"/>
      <c r="B467" s="4"/>
      <c r="C467" s="4"/>
      <c r="D467" s="4"/>
      <c r="E467" s="4"/>
      <c r="F467" s="4"/>
      <c r="G467" s="4"/>
      <c r="H467" s="4"/>
    </row>
    <row r="468">
      <c r="A468" s="6"/>
      <c r="B468" s="4"/>
      <c r="C468" s="4"/>
      <c r="D468" s="4"/>
      <c r="E468" s="4"/>
      <c r="F468" s="4"/>
      <c r="G468" s="4"/>
      <c r="H468" s="4"/>
    </row>
    <row r="469">
      <c r="A469" s="6"/>
      <c r="B469" s="4"/>
      <c r="C469" s="4"/>
      <c r="D469" s="4"/>
      <c r="E469" s="4"/>
      <c r="F469" s="4"/>
      <c r="G469" s="4"/>
      <c r="H469" s="4"/>
    </row>
    <row r="470">
      <c r="A470" s="6"/>
      <c r="B470" s="4"/>
      <c r="C470" s="4"/>
      <c r="D470" s="4"/>
      <c r="E470" s="4"/>
      <c r="F470" s="4"/>
      <c r="G470" s="4"/>
      <c r="H470" s="4"/>
    </row>
    <row r="471">
      <c r="A471" s="6"/>
      <c r="B471" s="4"/>
      <c r="C471" s="4"/>
      <c r="D471" s="4"/>
      <c r="E471" s="4"/>
      <c r="F471" s="4"/>
      <c r="G471" s="4"/>
      <c r="H471" s="4"/>
    </row>
    <row r="472">
      <c r="A472" s="6"/>
      <c r="B472" s="4"/>
      <c r="C472" s="4"/>
      <c r="D472" s="4"/>
      <c r="E472" s="4"/>
      <c r="F472" s="4"/>
      <c r="G472" s="4"/>
      <c r="H472" s="4"/>
    </row>
    <row r="473">
      <c r="A473" s="6"/>
      <c r="B473" s="4"/>
      <c r="C473" s="4"/>
      <c r="D473" s="4"/>
      <c r="E473" s="4"/>
      <c r="F473" s="4"/>
      <c r="G473" s="4"/>
      <c r="H473" s="4"/>
    </row>
    <row r="474">
      <c r="A474" s="6"/>
      <c r="B474" s="4"/>
      <c r="C474" s="4"/>
      <c r="D474" s="4"/>
      <c r="E474" s="4"/>
      <c r="F474" s="4"/>
      <c r="G474" s="4"/>
      <c r="H474" s="4"/>
    </row>
    <row r="475">
      <c r="A475" s="6"/>
      <c r="B475" s="4"/>
      <c r="C475" s="4"/>
      <c r="D475" s="4"/>
      <c r="E475" s="4"/>
      <c r="F475" s="4"/>
      <c r="G475" s="4"/>
      <c r="H475" s="4"/>
    </row>
    <row r="476">
      <c r="A476" s="6"/>
      <c r="B476" s="4"/>
      <c r="C476" s="4"/>
      <c r="D476" s="4"/>
      <c r="E476" s="4"/>
      <c r="F476" s="4"/>
      <c r="G476" s="4"/>
      <c r="H476" s="4"/>
    </row>
    <row r="477">
      <c r="A477" s="6"/>
      <c r="B477" s="4"/>
      <c r="C477" s="4"/>
      <c r="D477" s="4"/>
      <c r="E477" s="4"/>
      <c r="F477" s="4"/>
      <c r="G477" s="4"/>
      <c r="H477" s="4"/>
    </row>
    <row r="478">
      <c r="A478" s="6"/>
      <c r="B478" s="4"/>
      <c r="C478" s="4"/>
      <c r="D478" s="4"/>
      <c r="E478" s="4"/>
      <c r="F478" s="4"/>
      <c r="G478" s="4"/>
      <c r="H478" s="4"/>
    </row>
    <row r="479">
      <c r="A479" s="6"/>
      <c r="B479" s="4"/>
      <c r="C479" s="4"/>
      <c r="D479" s="4"/>
      <c r="E479" s="4"/>
      <c r="F479" s="4"/>
      <c r="G479" s="4"/>
      <c r="H479" s="4"/>
    </row>
    <row r="480">
      <c r="A480" s="6"/>
      <c r="B480" s="4"/>
      <c r="C480" s="4"/>
      <c r="D480" s="4"/>
      <c r="E480" s="4"/>
      <c r="F480" s="4"/>
      <c r="G480" s="4"/>
      <c r="H480" s="4"/>
    </row>
    <row r="481">
      <c r="A481" s="6"/>
      <c r="B481" s="4"/>
      <c r="C481" s="4"/>
      <c r="D481" s="4"/>
      <c r="E481" s="4"/>
      <c r="F481" s="4"/>
      <c r="G481" s="4"/>
      <c r="H481" s="4"/>
    </row>
    <row r="482">
      <c r="A482" s="6"/>
      <c r="B482" s="4"/>
      <c r="C482" s="4"/>
      <c r="D482" s="4"/>
      <c r="E482" s="4"/>
      <c r="F482" s="4"/>
      <c r="G482" s="4"/>
      <c r="H482" s="4"/>
    </row>
    <row r="483">
      <c r="A483" s="6"/>
      <c r="B483" s="4"/>
      <c r="C483" s="4"/>
      <c r="D483" s="4"/>
      <c r="E483" s="4"/>
      <c r="F483" s="4"/>
      <c r="G483" s="4"/>
      <c r="H483" s="4"/>
    </row>
    <row r="484">
      <c r="A484" s="6"/>
      <c r="B484" s="4"/>
      <c r="C484" s="4"/>
      <c r="D484" s="4"/>
      <c r="E484" s="4"/>
      <c r="F484" s="4"/>
      <c r="G484" s="4"/>
      <c r="H484" s="4"/>
    </row>
    <row r="485">
      <c r="A485" s="6"/>
      <c r="B485" s="4"/>
      <c r="C485" s="4"/>
      <c r="D485" s="4"/>
      <c r="E485" s="4"/>
      <c r="F485" s="4"/>
      <c r="G485" s="4"/>
      <c r="H485" s="4"/>
    </row>
    <row r="486">
      <c r="A486" s="6"/>
      <c r="B486" s="4"/>
      <c r="C486" s="4"/>
      <c r="D486" s="4"/>
      <c r="E486" s="4"/>
      <c r="F486" s="4"/>
      <c r="G486" s="4"/>
      <c r="H486" s="4"/>
    </row>
    <row r="487">
      <c r="A487" s="6"/>
      <c r="B487" s="4"/>
      <c r="C487" s="4"/>
      <c r="D487" s="4"/>
      <c r="E487" s="4"/>
      <c r="F487" s="4"/>
      <c r="G487" s="4"/>
      <c r="H487" s="4"/>
    </row>
    <row r="488">
      <c r="A488" s="6"/>
      <c r="B488" s="4"/>
      <c r="C488" s="4"/>
      <c r="D488" s="4"/>
      <c r="E488" s="4"/>
      <c r="F488" s="4"/>
      <c r="G488" s="4"/>
      <c r="H488" s="4"/>
    </row>
    <row r="489">
      <c r="A489" s="6"/>
      <c r="B489" s="4"/>
      <c r="C489" s="4"/>
      <c r="D489" s="4"/>
      <c r="E489" s="4"/>
      <c r="F489" s="4"/>
      <c r="G489" s="4"/>
      <c r="H489" s="4"/>
    </row>
    <row r="490">
      <c r="A490" s="6"/>
      <c r="B490" s="4"/>
      <c r="C490" s="4"/>
      <c r="D490" s="4"/>
      <c r="E490" s="4"/>
      <c r="F490" s="4"/>
      <c r="G490" s="4"/>
      <c r="H490" s="4"/>
    </row>
    <row r="491">
      <c r="A491" s="6"/>
      <c r="B491" s="4"/>
      <c r="C491" s="4"/>
      <c r="D491" s="4"/>
      <c r="E491" s="4"/>
      <c r="F491" s="4"/>
      <c r="G491" s="4"/>
      <c r="H491" s="4"/>
    </row>
    <row r="492">
      <c r="A492" s="6"/>
      <c r="B492" s="4"/>
      <c r="C492" s="4"/>
      <c r="D492" s="4"/>
      <c r="E492" s="4"/>
      <c r="F492" s="4"/>
      <c r="G492" s="4"/>
      <c r="H492" s="4"/>
    </row>
    <row r="493">
      <c r="A493" s="6"/>
      <c r="B493" s="4"/>
      <c r="C493" s="4"/>
      <c r="D493" s="4"/>
      <c r="E493" s="4"/>
      <c r="F493" s="4"/>
      <c r="G493" s="4"/>
      <c r="H493" s="4"/>
    </row>
    <row r="494">
      <c r="A494" s="6"/>
      <c r="B494" s="4"/>
      <c r="C494" s="4"/>
      <c r="D494" s="4"/>
      <c r="E494" s="4"/>
      <c r="F494" s="4"/>
      <c r="G494" s="4"/>
      <c r="H494" s="4"/>
    </row>
    <row r="495">
      <c r="A495" s="6"/>
      <c r="B495" s="4"/>
      <c r="C495" s="4"/>
      <c r="D495" s="4"/>
      <c r="E495" s="4"/>
      <c r="F495" s="4"/>
      <c r="G495" s="4"/>
      <c r="H495" s="4"/>
    </row>
    <row r="496">
      <c r="A496" s="6"/>
      <c r="B496" s="4"/>
      <c r="C496" s="4"/>
      <c r="D496" s="4"/>
      <c r="E496" s="4"/>
      <c r="F496" s="4"/>
      <c r="G496" s="4"/>
      <c r="H496" s="4"/>
    </row>
    <row r="497">
      <c r="A497" s="6"/>
      <c r="B497" s="4"/>
      <c r="C497" s="4"/>
      <c r="D497" s="4"/>
      <c r="E497" s="4"/>
      <c r="F497" s="4"/>
      <c r="G497" s="4"/>
      <c r="H497" s="4"/>
    </row>
    <row r="498">
      <c r="A498" s="6"/>
      <c r="B498" s="4"/>
      <c r="C498" s="4"/>
      <c r="D498" s="4"/>
      <c r="E498" s="4"/>
      <c r="F498" s="4"/>
      <c r="G498" s="4"/>
      <c r="H498" s="4"/>
    </row>
    <row r="499">
      <c r="A499" s="6"/>
      <c r="B499" s="4"/>
      <c r="C499" s="4"/>
      <c r="D499" s="4"/>
      <c r="E499" s="4"/>
      <c r="F499" s="4"/>
      <c r="G499" s="4"/>
      <c r="H499" s="4"/>
    </row>
    <row r="500">
      <c r="A500" s="6"/>
      <c r="B500" s="4"/>
      <c r="C500" s="4"/>
      <c r="D500" s="4"/>
      <c r="E500" s="4"/>
      <c r="F500" s="4"/>
      <c r="G500" s="4"/>
      <c r="H500" s="4"/>
    </row>
    <row r="501">
      <c r="A501" s="6"/>
      <c r="B501" s="4"/>
      <c r="C501" s="4"/>
      <c r="D501" s="4"/>
      <c r="E501" s="4"/>
      <c r="F501" s="4"/>
      <c r="G501" s="4"/>
      <c r="H501" s="4"/>
    </row>
    <row r="502">
      <c r="A502" s="6"/>
      <c r="B502" s="4"/>
      <c r="C502" s="4"/>
      <c r="D502" s="4"/>
      <c r="E502" s="4"/>
      <c r="F502" s="4"/>
      <c r="G502" s="4"/>
      <c r="H502" s="4"/>
    </row>
    <row r="503">
      <c r="A503" s="6"/>
      <c r="B503" s="4"/>
      <c r="C503" s="4"/>
      <c r="D503" s="4"/>
      <c r="E503" s="4"/>
      <c r="F503" s="4"/>
      <c r="G503" s="4"/>
      <c r="H503" s="4"/>
    </row>
    <row r="504">
      <c r="A504" s="6"/>
      <c r="B504" s="4"/>
      <c r="C504" s="4"/>
      <c r="D504" s="4"/>
      <c r="E504" s="4"/>
      <c r="F504" s="4"/>
      <c r="G504" s="4"/>
      <c r="H504" s="4"/>
    </row>
    <row r="505">
      <c r="A505" s="6"/>
      <c r="B505" s="4"/>
      <c r="C505" s="4"/>
      <c r="D505" s="4"/>
      <c r="E505" s="4"/>
      <c r="F505" s="4"/>
      <c r="G505" s="4"/>
      <c r="H505" s="4"/>
    </row>
    <row r="506">
      <c r="A506" s="6"/>
      <c r="B506" s="4"/>
      <c r="C506" s="4"/>
      <c r="D506" s="4"/>
      <c r="E506" s="4"/>
      <c r="F506" s="4"/>
      <c r="G506" s="4"/>
      <c r="H506" s="4"/>
    </row>
    <row r="507">
      <c r="A507" s="6"/>
      <c r="B507" s="4"/>
      <c r="C507" s="4"/>
      <c r="D507" s="4"/>
      <c r="E507" s="4"/>
      <c r="F507" s="4"/>
      <c r="G507" s="4"/>
      <c r="H507" s="4"/>
    </row>
    <row r="508">
      <c r="A508" s="6"/>
      <c r="B508" s="4"/>
      <c r="C508" s="4"/>
      <c r="D508" s="4"/>
      <c r="E508" s="4"/>
      <c r="F508" s="4"/>
      <c r="G508" s="4"/>
      <c r="H508" s="4"/>
    </row>
    <row r="509">
      <c r="A509" s="6"/>
      <c r="B509" s="4"/>
      <c r="C509" s="4"/>
      <c r="D509" s="4"/>
      <c r="E509" s="4"/>
      <c r="F509" s="4"/>
      <c r="G509" s="4"/>
      <c r="H509" s="4"/>
    </row>
    <row r="510">
      <c r="A510" s="6"/>
      <c r="B510" s="4"/>
      <c r="C510" s="4"/>
      <c r="D510" s="4"/>
      <c r="E510" s="4"/>
      <c r="F510" s="4"/>
      <c r="G510" s="4"/>
      <c r="H510" s="4"/>
    </row>
    <row r="511">
      <c r="A511" s="6"/>
      <c r="B511" s="4"/>
      <c r="C511" s="4"/>
      <c r="D511" s="4"/>
      <c r="E511" s="4"/>
      <c r="F511" s="4"/>
      <c r="G511" s="4"/>
      <c r="H511" s="4"/>
    </row>
    <row r="512">
      <c r="A512" s="6"/>
      <c r="B512" s="4"/>
      <c r="C512" s="4"/>
      <c r="D512" s="4"/>
      <c r="E512" s="4"/>
      <c r="F512" s="4"/>
      <c r="G512" s="4"/>
      <c r="H512" s="4"/>
    </row>
    <row r="513">
      <c r="A513" s="6"/>
      <c r="B513" s="4"/>
      <c r="C513" s="4"/>
      <c r="D513" s="4"/>
      <c r="E513" s="4"/>
      <c r="F513" s="4"/>
      <c r="G513" s="4"/>
      <c r="H513" s="4"/>
    </row>
    <row r="514">
      <c r="A514" s="6"/>
      <c r="B514" s="4"/>
      <c r="C514" s="4"/>
      <c r="D514" s="4"/>
      <c r="E514" s="4"/>
      <c r="F514" s="4"/>
      <c r="G514" s="4"/>
      <c r="H514" s="4"/>
    </row>
    <row r="515">
      <c r="A515" s="6"/>
      <c r="B515" s="4"/>
      <c r="C515" s="4"/>
      <c r="D515" s="4"/>
      <c r="E515" s="4"/>
      <c r="F515" s="4"/>
      <c r="G515" s="4"/>
      <c r="H515" s="4"/>
    </row>
    <row r="516">
      <c r="A516" s="6"/>
      <c r="B516" s="4"/>
      <c r="C516" s="4"/>
      <c r="D516" s="4"/>
      <c r="E516" s="4"/>
      <c r="F516" s="4"/>
      <c r="G516" s="4"/>
      <c r="H516" s="4"/>
    </row>
    <row r="517">
      <c r="A517" s="6"/>
      <c r="B517" s="4"/>
      <c r="C517" s="4"/>
      <c r="D517" s="4"/>
      <c r="E517" s="4"/>
      <c r="F517" s="4"/>
      <c r="G517" s="4"/>
      <c r="H517" s="4"/>
    </row>
    <row r="518">
      <c r="A518" s="6"/>
      <c r="B518" s="4"/>
      <c r="C518" s="4"/>
      <c r="D518" s="4"/>
      <c r="E518" s="4"/>
      <c r="F518" s="4"/>
      <c r="G518" s="4"/>
      <c r="H518" s="4"/>
    </row>
    <row r="519">
      <c r="A519" s="6"/>
      <c r="B519" s="4"/>
      <c r="C519" s="4"/>
      <c r="D519" s="4"/>
      <c r="E519" s="4"/>
      <c r="F519" s="4"/>
      <c r="G519" s="4"/>
      <c r="H519" s="4"/>
    </row>
    <row r="520">
      <c r="A520" s="6"/>
      <c r="B520" s="4"/>
      <c r="C520" s="4"/>
      <c r="D520" s="4"/>
      <c r="E520" s="4"/>
      <c r="F520" s="4"/>
      <c r="G520" s="4"/>
      <c r="H520" s="4"/>
    </row>
    <row r="521">
      <c r="A521" s="6"/>
      <c r="B521" s="4"/>
      <c r="C521" s="4"/>
      <c r="D521" s="4"/>
      <c r="E521" s="4"/>
      <c r="F521" s="4"/>
      <c r="G521" s="4"/>
      <c r="H521" s="4"/>
    </row>
    <row r="522">
      <c r="A522" s="6"/>
      <c r="B522" s="4"/>
      <c r="C522" s="4"/>
      <c r="D522" s="4"/>
      <c r="E522" s="4"/>
      <c r="F522" s="4"/>
      <c r="G522" s="4"/>
      <c r="H522" s="4"/>
    </row>
    <row r="523">
      <c r="A523" s="6"/>
      <c r="B523" s="4"/>
      <c r="C523" s="4"/>
      <c r="D523" s="4"/>
      <c r="E523" s="4"/>
      <c r="F523" s="4"/>
      <c r="G523" s="4"/>
      <c r="H523" s="4"/>
    </row>
    <row r="524">
      <c r="A524" s="6"/>
      <c r="B524" s="4"/>
      <c r="C524" s="4"/>
      <c r="D524" s="4"/>
      <c r="E524" s="4"/>
      <c r="F524" s="4"/>
      <c r="G524" s="4"/>
      <c r="H524" s="4"/>
    </row>
    <row r="525">
      <c r="A525" s="6"/>
      <c r="B525" s="4"/>
      <c r="C525" s="4"/>
      <c r="D525" s="4"/>
      <c r="E525" s="4"/>
      <c r="F525" s="4"/>
      <c r="G525" s="4"/>
      <c r="H525" s="4"/>
    </row>
    <row r="526">
      <c r="A526" s="6"/>
      <c r="B526" s="4"/>
      <c r="C526" s="4"/>
      <c r="D526" s="4"/>
      <c r="E526" s="4"/>
      <c r="F526" s="4"/>
      <c r="G526" s="4"/>
      <c r="H526" s="4"/>
    </row>
    <row r="527">
      <c r="A527" s="6"/>
      <c r="B527" s="4"/>
      <c r="C527" s="4"/>
      <c r="D527" s="4"/>
      <c r="E527" s="4"/>
      <c r="F527" s="4"/>
      <c r="G527" s="4"/>
      <c r="H527" s="4"/>
    </row>
    <row r="528">
      <c r="A528" s="6"/>
      <c r="B528" s="4"/>
      <c r="C528" s="4"/>
      <c r="D528" s="4"/>
      <c r="E528" s="4"/>
      <c r="F528" s="4"/>
      <c r="G528" s="4"/>
      <c r="H528" s="4"/>
    </row>
    <row r="529">
      <c r="A529" s="6"/>
      <c r="B529" s="4"/>
      <c r="C529" s="4"/>
      <c r="D529" s="4"/>
      <c r="E529" s="4"/>
      <c r="F529" s="4"/>
      <c r="G529" s="4"/>
      <c r="H529" s="4"/>
    </row>
    <row r="530">
      <c r="A530" s="6"/>
      <c r="B530" s="4"/>
      <c r="C530" s="4"/>
      <c r="D530" s="4"/>
      <c r="E530" s="4"/>
      <c r="F530" s="4"/>
      <c r="G530" s="4"/>
      <c r="H530" s="4"/>
    </row>
    <row r="531">
      <c r="A531" s="6"/>
      <c r="B531" s="4"/>
      <c r="C531" s="4"/>
      <c r="D531" s="4"/>
      <c r="E531" s="4"/>
      <c r="F531" s="4"/>
      <c r="G531" s="4"/>
      <c r="H531" s="4"/>
    </row>
    <row r="532">
      <c r="A532" s="6"/>
      <c r="B532" s="4"/>
      <c r="C532" s="4"/>
      <c r="D532" s="4"/>
      <c r="E532" s="4"/>
      <c r="F532" s="4"/>
      <c r="G532" s="4"/>
      <c r="H532" s="4"/>
    </row>
    <row r="533">
      <c r="A533" s="6"/>
      <c r="B533" s="4"/>
      <c r="C533" s="4"/>
      <c r="D533" s="4"/>
      <c r="E533" s="4"/>
      <c r="F533" s="4"/>
      <c r="G533" s="4"/>
      <c r="H533" s="4"/>
    </row>
    <row r="534">
      <c r="A534" s="6"/>
      <c r="B534" s="4"/>
      <c r="C534" s="4"/>
      <c r="D534" s="4"/>
      <c r="E534" s="4"/>
      <c r="F534" s="4"/>
      <c r="G534" s="4"/>
      <c r="H534" s="4"/>
    </row>
    <row r="535">
      <c r="A535" s="6"/>
      <c r="B535" s="4"/>
      <c r="C535" s="4"/>
      <c r="D535" s="4"/>
      <c r="E535" s="4"/>
      <c r="F535" s="4"/>
      <c r="G535" s="4"/>
      <c r="H535" s="4"/>
    </row>
    <row r="536">
      <c r="A536" s="6"/>
      <c r="B536" s="4"/>
      <c r="C536" s="4"/>
      <c r="D536" s="4"/>
      <c r="E536" s="4"/>
      <c r="F536" s="4"/>
      <c r="G536" s="4"/>
      <c r="H536" s="4"/>
    </row>
    <row r="537">
      <c r="A537" s="6"/>
      <c r="B537" s="4"/>
      <c r="C537" s="4"/>
      <c r="D537" s="4"/>
      <c r="E537" s="4"/>
      <c r="F537" s="4"/>
      <c r="G537" s="4"/>
      <c r="H537" s="4"/>
    </row>
    <row r="538">
      <c r="A538" s="6"/>
      <c r="B538" s="4"/>
      <c r="C538" s="4"/>
      <c r="D538" s="4"/>
      <c r="E538" s="4"/>
      <c r="F538" s="4"/>
      <c r="G538" s="4"/>
      <c r="H538" s="4"/>
    </row>
    <row r="539">
      <c r="A539" s="6"/>
      <c r="B539" s="4"/>
      <c r="C539" s="4"/>
      <c r="D539" s="4"/>
      <c r="E539" s="4"/>
      <c r="F539" s="4"/>
      <c r="G539" s="4"/>
      <c r="H539" s="4"/>
    </row>
    <row r="540">
      <c r="A540" s="6"/>
      <c r="B540" s="4"/>
      <c r="C540" s="4"/>
      <c r="D540" s="4"/>
      <c r="E540" s="4"/>
      <c r="F540" s="4"/>
      <c r="G540" s="4"/>
      <c r="H540" s="4"/>
    </row>
    <row r="541">
      <c r="A541" s="6"/>
      <c r="B541" s="4"/>
      <c r="C541" s="4"/>
      <c r="D541" s="4"/>
      <c r="E541" s="4"/>
      <c r="F541" s="4"/>
      <c r="G541" s="4"/>
      <c r="H541" s="4"/>
    </row>
    <row r="542">
      <c r="A542" s="6"/>
      <c r="B542" s="4"/>
      <c r="C542" s="4"/>
      <c r="D542" s="4"/>
      <c r="E542" s="4"/>
      <c r="F542" s="4"/>
      <c r="G542" s="4"/>
      <c r="H542" s="4"/>
    </row>
    <row r="543">
      <c r="A543" s="6"/>
      <c r="B543" s="4"/>
      <c r="C543" s="4"/>
      <c r="D543" s="4"/>
      <c r="E543" s="4"/>
      <c r="F543" s="4"/>
      <c r="G543" s="4"/>
      <c r="H543" s="4"/>
    </row>
    <row r="544">
      <c r="A544" s="6"/>
      <c r="B544" s="4"/>
      <c r="C544" s="4"/>
      <c r="D544" s="4"/>
      <c r="E544" s="4"/>
      <c r="F544" s="4"/>
      <c r="G544" s="4"/>
      <c r="H544" s="4"/>
    </row>
    <row r="545">
      <c r="A545" s="6"/>
      <c r="B545" s="4"/>
      <c r="C545" s="4"/>
      <c r="D545" s="4"/>
      <c r="E545" s="4"/>
      <c r="F545" s="4"/>
      <c r="G545" s="4"/>
      <c r="H545" s="4"/>
    </row>
    <row r="546">
      <c r="A546" s="6"/>
      <c r="B546" s="4"/>
      <c r="C546" s="4"/>
      <c r="D546" s="4"/>
      <c r="E546" s="4"/>
      <c r="F546" s="4"/>
      <c r="G546" s="4"/>
      <c r="H546" s="4"/>
    </row>
    <row r="547">
      <c r="A547" s="6"/>
      <c r="B547" s="4"/>
      <c r="C547" s="4"/>
      <c r="D547" s="4"/>
      <c r="E547" s="4"/>
      <c r="F547" s="4"/>
      <c r="G547" s="4"/>
      <c r="H547" s="4"/>
    </row>
    <row r="548">
      <c r="A548" s="6"/>
      <c r="B548" s="4"/>
      <c r="C548" s="4"/>
      <c r="D548" s="4"/>
      <c r="E548" s="4"/>
      <c r="F548" s="4"/>
      <c r="G548" s="4"/>
      <c r="H548" s="4"/>
    </row>
    <row r="549">
      <c r="A549" s="6"/>
      <c r="B549" s="4"/>
      <c r="C549" s="4"/>
      <c r="D549" s="4"/>
      <c r="E549" s="4"/>
      <c r="F549" s="4"/>
      <c r="G549" s="4"/>
      <c r="H549" s="4"/>
    </row>
    <row r="550">
      <c r="A550" s="6"/>
      <c r="B550" s="4"/>
      <c r="C550" s="4"/>
      <c r="D550" s="4"/>
      <c r="E550" s="4"/>
      <c r="F550" s="4"/>
      <c r="G550" s="4"/>
      <c r="H550" s="4"/>
    </row>
    <row r="551">
      <c r="A551" s="6"/>
      <c r="B551" s="4"/>
      <c r="C551" s="4"/>
      <c r="D551" s="4"/>
      <c r="E551" s="4"/>
      <c r="F551" s="4"/>
      <c r="G551" s="4"/>
      <c r="H551" s="4"/>
    </row>
    <row r="552">
      <c r="A552" s="6"/>
      <c r="B552" s="4"/>
      <c r="C552" s="4"/>
      <c r="D552" s="4"/>
      <c r="E552" s="4"/>
      <c r="F552" s="4"/>
      <c r="G552" s="4"/>
      <c r="H552" s="4"/>
    </row>
    <row r="553">
      <c r="A553" s="6"/>
      <c r="B553" s="4"/>
      <c r="C553" s="4"/>
      <c r="D553" s="4"/>
      <c r="E553" s="4"/>
      <c r="F553" s="4"/>
      <c r="G553" s="4"/>
      <c r="H553" s="4"/>
    </row>
    <row r="554">
      <c r="A554" s="6"/>
      <c r="B554" s="4"/>
      <c r="C554" s="4"/>
      <c r="D554" s="4"/>
      <c r="E554" s="4"/>
      <c r="F554" s="4"/>
      <c r="G554" s="4"/>
      <c r="H554" s="4"/>
    </row>
    <row r="555">
      <c r="A555" s="6"/>
      <c r="B555" s="4"/>
      <c r="C555" s="4"/>
      <c r="D555" s="4"/>
      <c r="E555" s="4"/>
      <c r="F555" s="4"/>
      <c r="G555" s="4"/>
      <c r="H555" s="4"/>
    </row>
    <row r="556">
      <c r="A556" s="6"/>
      <c r="B556" s="4"/>
      <c r="C556" s="4"/>
      <c r="D556" s="4"/>
      <c r="E556" s="4"/>
      <c r="F556" s="4"/>
      <c r="G556" s="4"/>
      <c r="H556" s="4"/>
    </row>
    <row r="557">
      <c r="A557" s="6"/>
      <c r="B557" s="4"/>
      <c r="C557" s="4"/>
      <c r="D557" s="4"/>
      <c r="E557" s="4"/>
      <c r="F557" s="4"/>
      <c r="G557" s="4"/>
      <c r="H557" s="4"/>
    </row>
    <row r="558">
      <c r="A558" s="6"/>
      <c r="B558" s="4"/>
      <c r="C558" s="4"/>
      <c r="D558" s="4"/>
      <c r="E558" s="4"/>
      <c r="F558" s="4"/>
      <c r="G558" s="4"/>
      <c r="H558" s="4"/>
    </row>
    <row r="559">
      <c r="A559" s="6"/>
      <c r="B559" s="4"/>
      <c r="C559" s="4"/>
      <c r="D559" s="4"/>
      <c r="E559" s="4"/>
      <c r="F559" s="4"/>
      <c r="G559" s="4"/>
      <c r="H559" s="4"/>
    </row>
    <row r="560">
      <c r="A560" s="6"/>
      <c r="B560" s="4"/>
      <c r="C560" s="4"/>
      <c r="D560" s="4"/>
      <c r="E560" s="4"/>
      <c r="F560" s="4"/>
      <c r="G560" s="4"/>
      <c r="H560" s="4"/>
    </row>
    <row r="561">
      <c r="A561" s="6"/>
      <c r="B561" s="4"/>
      <c r="C561" s="4"/>
      <c r="D561" s="4"/>
      <c r="E561" s="4"/>
      <c r="F561" s="4"/>
      <c r="G561" s="4"/>
      <c r="H561" s="4"/>
    </row>
    <row r="562">
      <c r="A562" s="6"/>
      <c r="B562" s="4"/>
      <c r="C562" s="4"/>
      <c r="D562" s="4"/>
      <c r="E562" s="4"/>
      <c r="F562" s="4"/>
      <c r="G562" s="4"/>
      <c r="H562" s="4"/>
    </row>
    <row r="563">
      <c r="A563" s="6"/>
      <c r="B563" s="4"/>
      <c r="C563" s="4"/>
      <c r="D563" s="4"/>
      <c r="E563" s="4"/>
      <c r="F563" s="4"/>
      <c r="G563" s="4"/>
      <c r="H563" s="4"/>
    </row>
    <row r="564">
      <c r="A564" s="6"/>
      <c r="B564" s="4"/>
      <c r="C564" s="4"/>
      <c r="D564" s="4"/>
      <c r="E564" s="4"/>
      <c r="F564" s="4"/>
      <c r="G564" s="4"/>
      <c r="H564" s="4"/>
    </row>
    <row r="565">
      <c r="A565" s="6"/>
      <c r="B565" s="4"/>
      <c r="C565" s="4"/>
      <c r="D565" s="4"/>
      <c r="E565" s="4"/>
      <c r="F565" s="4"/>
      <c r="G565" s="4"/>
      <c r="H565" s="4"/>
    </row>
    <row r="566">
      <c r="A566" s="6"/>
      <c r="B566" s="4"/>
      <c r="C566" s="4"/>
      <c r="D566" s="4"/>
      <c r="E566" s="4"/>
      <c r="F566" s="4"/>
      <c r="G566" s="4"/>
      <c r="H566" s="4"/>
    </row>
    <row r="567">
      <c r="A567" s="6"/>
      <c r="B567" s="4"/>
      <c r="C567" s="4"/>
      <c r="D567" s="4"/>
      <c r="E567" s="4"/>
      <c r="F567" s="4"/>
      <c r="G567" s="4"/>
      <c r="H567" s="4"/>
    </row>
    <row r="568">
      <c r="A568" s="6"/>
      <c r="B568" s="4"/>
      <c r="C568" s="4"/>
      <c r="D568" s="4"/>
      <c r="E568" s="4"/>
      <c r="F568" s="4"/>
      <c r="G568" s="4"/>
      <c r="H568" s="4"/>
    </row>
    <row r="569">
      <c r="A569" s="6"/>
      <c r="B569" s="4"/>
      <c r="C569" s="4"/>
      <c r="D569" s="4"/>
      <c r="E569" s="4"/>
      <c r="F569" s="4"/>
      <c r="G569" s="4"/>
      <c r="H569" s="4"/>
    </row>
    <row r="570">
      <c r="A570" s="6"/>
      <c r="B570" s="4"/>
      <c r="C570" s="4"/>
      <c r="D570" s="4"/>
      <c r="E570" s="4"/>
      <c r="F570" s="4"/>
      <c r="G570" s="4"/>
      <c r="H570" s="4"/>
    </row>
    <row r="571">
      <c r="A571" s="6"/>
      <c r="B571" s="4"/>
      <c r="C571" s="4"/>
      <c r="D571" s="4"/>
      <c r="E571" s="4"/>
      <c r="F571" s="4"/>
      <c r="G571" s="4"/>
      <c r="H571" s="4"/>
    </row>
    <row r="572">
      <c r="A572" s="6"/>
      <c r="B572" s="4"/>
      <c r="C572" s="4"/>
      <c r="D572" s="4"/>
      <c r="E572" s="4"/>
      <c r="F572" s="4"/>
      <c r="G572" s="4"/>
      <c r="H572" s="4"/>
    </row>
    <row r="573">
      <c r="A573" s="6"/>
      <c r="B573" s="4"/>
      <c r="C573" s="4"/>
      <c r="D573" s="4"/>
      <c r="E573" s="4"/>
      <c r="F573" s="4"/>
      <c r="G573" s="4"/>
      <c r="H573" s="4"/>
    </row>
    <row r="574">
      <c r="A574" s="6"/>
      <c r="B574" s="4"/>
      <c r="C574" s="4"/>
      <c r="D574" s="4"/>
      <c r="E574" s="4"/>
      <c r="F574" s="4"/>
      <c r="G574" s="4"/>
      <c r="H574" s="4"/>
    </row>
    <row r="575">
      <c r="A575" s="6"/>
      <c r="B575" s="4"/>
      <c r="C575" s="4"/>
      <c r="D575" s="4"/>
      <c r="E575" s="4"/>
      <c r="F575" s="4"/>
      <c r="G575" s="4"/>
      <c r="H575" s="4"/>
    </row>
    <row r="576">
      <c r="A576" s="6"/>
      <c r="B576" s="4"/>
      <c r="C576" s="4"/>
      <c r="D576" s="4"/>
      <c r="E576" s="4"/>
      <c r="F576" s="4"/>
      <c r="G576" s="4"/>
      <c r="H576" s="4"/>
    </row>
    <row r="577">
      <c r="A577" s="6"/>
      <c r="B577" s="4"/>
      <c r="C577" s="4"/>
      <c r="D577" s="4"/>
      <c r="E577" s="4"/>
      <c r="F577" s="4"/>
      <c r="G577" s="4"/>
      <c r="H577" s="4"/>
    </row>
    <row r="578">
      <c r="A578" s="6"/>
      <c r="B578" s="4"/>
      <c r="C578" s="4"/>
      <c r="D578" s="4"/>
      <c r="E578" s="4"/>
      <c r="F578" s="4"/>
      <c r="G578" s="4"/>
      <c r="H578" s="4"/>
    </row>
    <row r="579">
      <c r="A579" s="6"/>
      <c r="B579" s="4"/>
      <c r="C579" s="4"/>
      <c r="D579" s="4"/>
      <c r="E579" s="4"/>
      <c r="F579" s="4"/>
      <c r="G579" s="4"/>
      <c r="H579" s="4"/>
    </row>
    <row r="580">
      <c r="A580" s="6"/>
      <c r="B580" s="4"/>
      <c r="C580" s="4"/>
      <c r="D580" s="4"/>
      <c r="E580" s="4"/>
      <c r="F580" s="4"/>
      <c r="G580" s="4"/>
      <c r="H580" s="4"/>
    </row>
    <row r="581">
      <c r="A581" s="6"/>
      <c r="B581" s="4"/>
      <c r="C581" s="4"/>
      <c r="D581" s="4"/>
      <c r="E581" s="4"/>
      <c r="F581" s="4"/>
      <c r="G581" s="4"/>
      <c r="H581" s="4"/>
    </row>
    <row r="582">
      <c r="A582" s="6"/>
      <c r="B582" s="4"/>
      <c r="C582" s="4"/>
      <c r="D582" s="4"/>
      <c r="E582" s="4"/>
      <c r="F582" s="4"/>
      <c r="G582" s="4"/>
      <c r="H582" s="4"/>
    </row>
    <row r="583">
      <c r="A583" s="6"/>
      <c r="B583" s="4"/>
      <c r="C583" s="4"/>
      <c r="D583" s="4"/>
      <c r="E583" s="4"/>
      <c r="F583" s="4"/>
      <c r="G583" s="4"/>
      <c r="H583" s="4"/>
    </row>
    <row r="584">
      <c r="A584" s="6"/>
      <c r="B584" s="4"/>
      <c r="C584" s="4"/>
      <c r="D584" s="4"/>
      <c r="E584" s="4"/>
      <c r="F584" s="4"/>
      <c r="G584" s="4"/>
      <c r="H584" s="4"/>
    </row>
    <row r="585">
      <c r="A585" s="6"/>
      <c r="B585" s="4"/>
      <c r="C585" s="4"/>
      <c r="D585" s="4"/>
      <c r="E585" s="4"/>
      <c r="F585" s="4"/>
      <c r="G585" s="4"/>
      <c r="H585" s="4"/>
    </row>
    <row r="586">
      <c r="A586" s="6"/>
      <c r="B586" s="4"/>
      <c r="C586" s="4"/>
      <c r="D586" s="4"/>
      <c r="E586" s="4"/>
      <c r="F586" s="4"/>
      <c r="G586" s="4"/>
      <c r="H586" s="4"/>
    </row>
    <row r="587">
      <c r="A587" s="6"/>
      <c r="B587" s="4"/>
      <c r="C587" s="4"/>
      <c r="D587" s="4"/>
      <c r="E587" s="4"/>
      <c r="F587" s="4"/>
      <c r="G587" s="4"/>
      <c r="H587" s="4"/>
    </row>
    <row r="588">
      <c r="A588" s="6"/>
      <c r="B588" s="4"/>
      <c r="C588" s="4"/>
      <c r="D588" s="4"/>
      <c r="E588" s="4"/>
      <c r="F588" s="4"/>
      <c r="G588" s="4"/>
      <c r="H588" s="4"/>
    </row>
    <row r="589">
      <c r="A589" s="6"/>
      <c r="B589" s="4"/>
      <c r="C589" s="4"/>
      <c r="D589" s="4"/>
      <c r="E589" s="4"/>
      <c r="F589" s="4"/>
      <c r="G589" s="4"/>
      <c r="H589" s="4"/>
    </row>
    <row r="590">
      <c r="A590" s="6"/>
      <c r="B590" s="4"/>
      <c r="C590" s="4"/>
      <c r="D590" s="4"/>
      <c r="E590" s="4"/>
      <c r="F590" s="4"/>
      <c r="G590" s="4"/>
      <c r="H590" s="4"/>
    </row>
    <row r="591">
      <c r="A591" s="6"/>
      <c r="B591" s="4"/>
      <c r="C591" s="4"/>
      <c r="D591" s="4"/>
      <c r="E591" s="4"/>
      <c r="F591" s="4"/>
      <c r="G591" s="4"/>
      <c r="H591" s="4"/>
    </row>
    <row r="592">
      <c r="A592" s="6"/>
      <c r="B592" s="4"/>
      <c r="C592" s="4"/>
      <c r="D592" s="4"/>
      <c r="E592" s="4"/>
      <c r="F592" s="4"/>
      <c r="G592" s="4"/>
      <c r="H592" s="4"/>
    </row>
    <row r="593">
      <c r="A593" s="6"/>
      <c r="B593" s="4"/>
      <c r="C593" s="4"/>
      <c r="D593" s="4"/>
      <c r="E593" s="4"/>
      <c r="F593" s="4"/>
      <c r="G593" s="4"/>
      <c r="H593" s="4"/>
    </row>
    <row r="594">
      <c r="A594" s="6"/>
      <c r="B594" s="4"/>
      <c r="C594" s="4"/>
      <c r="D594" s="4"/>
      <c r="E594" s="4"/>
      <c r="F594" s="4"/>
      <c r="G594" s="4"/>
      <c r="H594" s="4"/>
    </row>
    <row r="595">
      <c r="A595" s="6"/>
      <c r="B595" s="4"/>
      <c r="C595" s="4"/>
      <c r="D595" s="4"/>
      <c r="E595" s="4"/>
      <c r="F595" s="4"/>
      <c r="G595" s="4"/>
      <c r="H595" s="4"/>
    </row>
    <row r="596">
      <c r="A596" s="6"/>
      <c r="B596" s="4"/>
      <c r="C596" s="4"/>
      <c r="D596" s="4"/>
      <c r="E596" s="4"/>
      <c r="F596" s="4"/>
      <c r="G596" s="4"/>
      <c r="H596" s="4"/>
    </row>
    <row r="597">
      <c r="A597" s="6"/>
      <c r="B597" s="4"/>
      <c r="C597" s="4"/>
      <c r="D597" s="4"/>
      <c r="E597" s="4"/>
      <c r="F597" s="4"/>
      <c r="G597" s="4"/>
      <c r="H597" s="4"/>
    </row>
    <row r="598">
      <c r="A598" s="6"/>
      <c r="B598" s="4"/>
      <c r="C598" s="4"/>
      <c r="D598" s="4"/>
      <c r="E598" s="4"/>
      <c r="F598" s="4"/>
      <c r="G598" s="4"/>
      <c r="H598" s="4"/>
    </row>
    <row r="599">
      <c r="A599" s="6"/>
      <c r="B599" s="4"/>
      <c r="C599" s="4"/>
      <c r="D599" s="4"/>
      <c r="E599" s="4"/>
      <c r="F599" s="4"/>
      <c r="G599" s="4"/>
      <c r="H599" s="4"/>
    </row>
    <row r="600">
      <c r="A600" s="6"/>
      <c r="B600" s="4"/>
      <c r="C600" s="4"/>
      <c r="D600" s="4"/>
      <c r="E600" s="4"/>
      <c r="F600" s="4"/>
      <c r="G600" s="4"/>
      <c r="H600" s="4"/>
    </row>
    <row r="601">
      <c r="A601" s="6"/>
      <c r="B601" s="4"/>
      <c r="C601" s="4"/>
      <c r="D601" s="4"/>
      <c r="E601" s="4"/>
      <c r="F601" s="4"/>
      <c r="G601" s="4"/>
      <c r="H601" s="4"/>
    </row>
    <row r="602">
      <c r="A602" s="6"/>
      <c r="B602" s="4"/>
      <c r="C602" s="4"/>
      <c r="D602" s="4"/>
      <c r="E602" s="4"/>
      <c r="F602" s="4"/>
      <c r="G602" s="4"/>
      <c r="H602" s="4"/>
    </row>
    <row r="603">
      <c r="A603" s="6"/>
      <c r="B603" s="4"/>
      <c r="C603" s="4"/>
      <c r="D603" s="4"/>
      <c r="E603" s="4"/>
      <c r="F603" s="4"/>
      <c r="G603" s="4"/>
      <c r="H603" s="4"/>
    </row>
    <row r="604">
      <c r="A604" s="6"/>
      <c r="B604" s="4"/>
      <c r="C604" s="4"/>
      <c r="D604" s="4"/>
      <c r="E604" s="4"/>
      <c r="F604" s="4"/>
      <c r="G604" s="4"/>
      <c r="H604" s="4"/>
    </row>
    <row r="605">
      <c r="A605" s="6"/>
      <c r="B605" s="4"/>
      <c r="C605" s="4"/>
      <c r="D605" s="4"/>
      <c r="E605" s="4"/>
      <c r="F605" s="4"/>
      <c r="G605" s="4"/>
      <c r="H605" s="4"/>
    </row>
    <row r="606">
      <c r="A606" s="6"/>
      <c r="B606" s="4"/>
      <c r="C606" s="4"/>
      <c r="D606" s="4"/>
      <c r="E606" s="4"/>
      <c r="F606" s="4"/>
      <c r="G606" s="4"/>
      <c r="H606" s="4"/>
    </row>
    <row r="607">
      <c r="A607" s="6"/>
      <c r="B607" s="4"/>
      <c r="C607" s="4"/>
      <c r="D607" s="4"/>
      <c r="E607" s="4"/>
      <c r="F607" s="4"/>
      <c r="G607" s="4"/>
      <c r="H607" s="4"/>
    </row>
    <row r="608">
      <c r="A608" s="6"/>
      <c r="B608" s="4"/>
      <c r="C608" s="4"/>
      <c r="D608" s="4"/>
      <c r="E608" s="4"/>
      <c r="F608" s="4"/>
      <c r="G608" s="4"/>
      <c r="H608" s="4"/>
    </row>
    <row r="609">
      <c r="A609" s="6"/>
      <c r="B609" s="4"/>
      <c r="C609" s="4"/>
      <c r="D609" s="4"/>
      <c r="E609" s="4"/>
      <c r="F609" s="4"/>
      <c r="G609" s="4"/>
      <c r="H609" s="4"/>
    </row>
    <row r="610">
      <c r="A610" s="6"/>
      <c r="B610" s="4"/>
      <c r="C610" s="4"/>
      <c r="D610" s="4"/>
      <c r="E610" s="4"/>
      <c r="F610" s="4"/>
      <c r="G610" s="4"/>
      <c r="H610" s="4"/>
    </row>
    <row r="611">
      <c r="A611" s="6"/>
      <c r="B611" s="4"/>
      <c r="C611" s="4"/>
      <c r="D611" s="4"/>
      <c r="E611" s="4"/>
      <c r="F611" s="4"/>
      <c r="G611" s="4"/>
      <c r="H611" s="4"/>
    </row>
    <row r="612">
      <c r="A612" s="6"/>
      <c r="B612" s="4"/>
      <c r="C612" s="4"/>
      <c r="D612" s="4"/>
      <c r="E612" s="4"/>
      <c r="F612" s="4"/>
      <c r="G612" s="4"/>
      <c r="H612" s="4"/>
    </row>
    <row r="613">
      <c r="A613" s="6"/>
      <c r="B613" s="4"/>
      <c r="C613" s="4"/>
      <c r="D613" s="4"/>
      <c r="E613" s="4"/>
      <c r="F613" s="4"/>
      <c r="G613" s="4"/>
      <c r="H613" s="4"/>
    </row>
    <row r="614">
      <c r="A614" s="6"/>
      <c r="B614" s="4"/>
      <c r="C614" s="4"/>
      <c r="D614" s="4"/>
      <c r="E614" s="4"/>
      <c r="F614" s="4"/>
      <c r="G614" s="4"/>
      <c r="H614" s="4"/>
    </row>
    <row r="615">
      <c r="A615" s="6"/>
      <c r="B615" s="4"/>
      <c r="C615" s="4"/>
      <c r="D615" s="4"/>
      <c r="E615" s="4"/>
      <c r="F615" s="4"/>
      <c r="G615" s="4"/>
      <c r="H615" s="4"/>
    </row>
    <row r="616">
      <c r="A616" s="6"/>
      <c r="B616" s="4"/>
      <c r="C616" s="4"/>
      <c r="D616" s="4"/>
      <c r="E616" s="4"/>
      <c r="F616" s="4"/>
      <c r="G616" s="4"/>
      <c r="H616" s="4"/>
    </row>
    <row r="617">
      <c r="A617" s="6"/>
      <c r="B617" s="4"/>
      <c r="C617" s="4"/>
      <c r="D617" s="4"/>
      <c r="E617" s="4"/>
      <c r="F617" s="4"/>
      <c r="G617" s="4"/>
      <c r="H617" s="4"/>
    </row>
    <row r="618">
      <c r="A618" s="6"/>
      <c r="B618" s="4"/>
      <c r="C618" s="4"/>
      <c r="D618" s="4"/>
      <c r="E618" s="4"/>
      <c r="F618" s="4"/>
      <c r="G618" s="4"/>
      <c r="H618" s="4"/>
    </row>
    <row r="619">
      <c r="A619" s="6"/>
      <c r="B619" s="4"/>
      <c r="C619" s="4"/>
      <c r="D619" s="4"/>
      <c r="E619" s="4"/>
      <c r="F619" s="4"/>
      <c r="G619" s="4"/>
      <c r="H619" s="4"/>
    </row>
    <row r="620">
      <c r="A620" s="6"/>
      <c r="B620" s="4"/>
      <c r="C620" s="4"/>
      <c r="D620" s="4"/>
      <c r="E620" s="4"/>
      <c r="F620" s="4"/>
      <c r="G620" s="4"/>
      <c r="H620" s="4"/>
    </row>
    <row r="621">
      <c r="A621" s="6"/>
      <c r="B621" s="4"/>
      <c r="C621" s="4"/>
      <c r="D621" s="4"/>
      <c r="E621" s="4"/>
      <c r="F621" s="4"/>
      <c r="G621" s="4"/>
      <c r="H621" s="4"/>
    </row>
    <row r="622">
      <c r="A622" s="6"/>
      <c r="B622" s="4"/>
      <c r="C622" s="4"/>
      <c r="D622" s="4"/>
      <c r="E622" s="4"/>
      <c r="F622" s="4"/>
      <c r="G622" s="4"/>
      <c r="H622" s="4"/>
    </row>
    <row r="623">
      <c r="A623" s="6"/>
      <c r="B623" s="4"/>
      <c r="C623" s="4"/>
      <c r="D623" s="4"/>
      <c r="E623" s="4"/>
      <c r="F623" s="4"/>
      <c r="G623" s="4"/>
      <c r="H623" s="4"/>
    </row>
    <row r="624">
      <c r="A624" s="6"/>
      <c r="B624" s="4"/>
      <c r="C624" s="4"/>
      <c r="D624" s="4"/>
      <c r="E624" s="4"/>
      <c r="F624" s="4"/>
      <c r="G624" s="4"/>
      <c r="H624" s="4"/>
    </row>
    <row r="625">
      <c r="A625" s="6"/>
      <c r="B625" s="4"/>
      <c r="C625" s="4"/>
      <c r="D625" s="4"/>
      <c r="E625" s="4"/>
      <c r="F625" s="4"/>
      <c r="G625" s="4"/>
      <c r="H625" s="4"/>
    </row>
    <row r="626">
      <c r="A626" s="6"/>
      <c r="B626" s="4"/>
      <c r="C626" s="4"/>
      <c r="D626" s="4"/>
      <c r="E626" s="4"/>
      <c r="F626" s="4"/>
      <c r="G626" s="4"/>
      <c r="H626" s="4"/>
    </row>
    <row r="627">
      <c r="A627" s="6"/>
      <c r="B627" s="4"/>
      <c r="C627" s="4"/>
      <c r="D627" s="4"/>
      <c r="E627" s="4"/>
      <c r="F627" s="4"/>
      <c r="G627" s="4"/>
      <c r="H627" s="4"/>
    </row>
    <row r="628">
      <c r="A628" s="6"/>
      <c r="B628" s="4"/>
      <c r="C628" s="4"/>
      <c r="D628" s="4"/>
      <c r="E628" s="4"/>
      <c r="F628" s="4"/>
      <c r="G628" s="4"/>
      <c r="H628" s="4"/>
    </row>
    <row r="629">
      <c r="A629" s="6"/>
      <c r="B629" s="4"/>
      <c r="C629" s="4"/>
      <c r="D629" s="4"/>
      <c r="E629" s="4"/>
      <c r="F629" s="4"/>
      <c r="G629" s="4"/>
      <c r="H629" s="4"/>
    </row>
    <row r="630">
      <c r="A630" s="6"/>
      <c r="B630" s="4"/>
      <c r="C630" s="4"/>
      <c r="D630" s="4"/>
      <c r="E630" s="4"/>
      <c r="F630" s="4"/>
      <c r="G630" s="4"/>
      <c r="H630" s="4"/>
    </row>
    <row r="631">
      <c r="A631" s="6"/>
      <c r="B631" s="4"/>
      <c r="C631" s="4"/>
      <c r="D631" s="4"/>
      <c r="E631" s="4"/>
      <c r="F631" s="4"/>
      <c r="G631" s="4"/>
      <c r="H631" s="4"/>
    </row>
    <row r="632">
      <c r="A632" s="6"/>
      <c r="B632" s="4"/>
      <c r="C632" s="4"/>
      <c r="D632" s="4"/>
      <c r="E632" s="4"/>
      <c r="F632" s="4"/>
      <c r="G632" s="4"/>
      <c r="H632" s="4"/>
    </row>
    <row r="633">
      <c r="A633" s="6"/>
      <c r="B633" s="4"/>
      <c r="C633" s="4"/>
      <c r="D633" s="4"/>
      <c r="E633" s="4"/>
      <c r="F633" s="4"/>
      <c r="G633" s="4"/>
      <c r="H633" s="4"/>
    </row>
    <row r="634">
      <c r="A634" s="6"/>
      <c r="B634" s="4"/>
      <c r="C634" s="4"/>
      <c r="D634" s="4"/>
      <c r="E634" s="4"/>
      <c r="F634" s="4"/>
      <c r="G634" s="4"/>
      <c r="H634" s="4"/>
    </row>
    <row r="635">
      <c r="A635" s="6"/>
      <c r="B635" s="4"/>
      <c r="C635" s="4"/>
      <c r="D635" s="4"/>
      <c r="E635" s="4"/>
      <c r="F635" s="4"/>
      <c r="G635" s="4"/>
      <c r="H635" s="4"/>
    </row>
    <row r="636">
      <c r="A636" s="6"/>
      <c r="B636" s="4"/>
      <c r="C636" s="4"/>
      <c r="D636" s="4"/>
      <c r="E636" s="4"/>
      <c r="F636" s="4"/>
      <c r="G636" s="4"/>
      <c r="H636" s="4"/>
    </row>
    <row r="637">
      <c r="A637" s="6"/>
      <c r="B637" s="4"/>
      <c r="C637" s="4"/>
      <c r="D637" s="4"/>
      <c r="E637" s="4"/>
      <c r="F637" s="4"/>
      <c r="G637" s="4"/>
      <c r="H637" s="4"/>
    </row>
    <row r="638">
      <c r="A638" s="6"/>
      <c r="B638" s="4"/>
      <c r="C638" s="4"/>
      <c r="D638" s="4"/>
      <c r="E638" s="4"/>
      <c r="F638" s="4"/>
      <c r="G638" s="4"/>
      <c r="H638" s="4"/>
    </row>
    <row r="639">
      <c r="A639" s="6"/>
      <c r="B639" s="4"/>
      <c r="C639" s="4"/>
      <c r="D639" s="4"/>
      <c r="E639" s="4"/>
      <c r="F639" s="4"/>
      <c r="G639" s="4"/>
      <c r="H639" s="4"/>
    </row>
    <row r="640">
      <c r="A640" s="6"/>
      <c r="B640" s="4"/>
      <c r="C640" s="4"/>
      <c r="D640" s="4"/>
      <c r="E640" s="4"/>
      <c r="F640" s="4"/>
      <c r="G640" s="4"/>
      <c r="H640" s="4"/>
    </row>
    <row r="641">
      <c r="A641" s="6"/>
      <c r="B641" s="4"/>
      <c r="C641" s="4"/>
      <c r="D641" s="4"/>
      <c r="E641" s="4"/>
      <c r="F641" s="4"/>
      <c r="G641" s="4"/>
      <c r="H641" s="4"/>
    </row>
    <row r="642">
      <c r="A642" s="6"/>
      <c r="B642" s="4"/>
      <c r="C642" s="4"/>
      <c r="D642" s="4"/>
      <c r="E642" s="4"/>
      <c r="F642" s="4"/>
      <c r="G642" s="4"/>
      <c r="H642" s="4"/>
    </row>
    <row r="643">
      <c r="A643" s="6"/>
      <c r="B643" s="4"/>
      <c r="C643" s="4"/>
      <c r="D643" s="4"/>
      <c r="E643" s="4"/>
      <c r="F643" s="4"/>
      <c r="G643" s="4"/>
      <c r="H643" s="4"/>
    </row>
    <row r="644">
      <c r="A644" s="6"/>
      <c r="B644" s="4"/>
      <c r="C644" s="4"/>
      <c r="D644" s="4"/>
      <c r="E644" s="4"/>
      <c r="F644" s="4"/>
      <c r="G644" s="4"/>
      <c r="H644" s="4"/>
    </row>
    <row r="645">
      <c r="A645" s="6"/>
      <c r="B645" s="4"/>
      <c r="C645" s="4"/>
      <c r="D645" s="4"/>
      <c r="E645" s="4"/>
      <c r="F645" s="4"/>
      <c r="G645" s="4"/>
      <c r="H645" s="4"/>
    </row>
    <row r="646">
      <c r="A646" s="6"/>
      <c r="B646" s="4"/>
      <c r="C646" s="4"/>
      <c r="D646" s="4"/>
      <c r="E646" s="4"/>
      <c r="F646" s="4"/>
      <c r="G646" s="4"/>
      <c r="H646" s="4"/>
    </row>
    <row r="647">
      <c r="A647" s="6"/>
      <c r="B647" s="4"/>
      <c r="C647" s="4"/>
      <c r="D647" s="4"/>
      <c r="E647" s="4"/>
      <c r="F647" s="4"/>
      <c r="G647" s="4"/>
      <c r="H647" s="4"/>
    </row>
    <row r="648">
      <c r="A648" s="6"/>
      <c r="B648" s="4"/>
      <c r="C648" s="4"/>
      <c r="D648" s="4"/>
      <c r="E648" s="4"/>
      <c r="F648" s="4"/>
      <c r="G648" s="4"/>
      <c r="H648" s="4"/>
    </row>
    <row r="649">
      <c r="A649" s="6"/>
      <c r="B649" s="4"/>
      <c r="C649" s="4"/>
      <c r="D649" s="4"/>
      <c r="E649" s="4"/>
      <c r="F649" s="4"/>
      <c r="G649" s="4"/>
      <c r="H649" s="4"/>
    </row>
    <row r="650">
      <c r="A650" s="6"/>
      <c r="B650" s="4"/>
      <c r="C650" s="4"/>
      <c r="D650" s="4"/>
      <c r="E650" s="4"/>
      <c r="F650" s="4"/>
      <c r="G650" s="4"/>
      <c r="H650" s="4"/>
    </row>
    <row r="651">
      <c r="A651" s="6"/>
      <c r="B651" s="4"/>
      <c r="C651" s="4"/>
      <c r="D651" s="4"/>
      <c r="E651" s="4"/>
      <c r="F651" s="4"/>
      <c r="G651" s="4"/>
      <c r="H651" s="4"/>
    </row>
    <row r="652">
      <c r="A652" s="6"/>
      <c r="B652" s="4"/>
      <c r="C652" s="4"/>
      <c r="D652" s="4"/>
      <c r="E652" s="4"/>
      <c r="F652" s="4"/>
      <c r="G652" s="4"/>
      <c r="H652" s="4"/>
    </row>
    <row r="653">
      <c r="A653" s="6"/>
      <c r="B653" s="4"/>
      <c r="C653" s="4"/>
      <c r="D653" s="4"/>
      <c r="E653" s="4"/>
      <c r="F653" s="4"/>
      <c r="G653" s="4"/>
      <c r="H653" s="4"/>
    </row>
    <row r="654">
      <c r="A654" s="6"/>
      <c r="B654" s="4"/>
      <c r="C654" s="4"/>
      <c r="D654" s="4"/>
      <c r="E654" s="4"/>
      <c r="F654" s="4"/>
      <c r="G654" s="4"/>
      <c r="H654" s="4"/>
    </row>
    <row r="655">
      <c r="A655" s="6"/>
      <c r="B655" s="4"/>
      <c r="C655" s="4"/>
      <c r="D655" s="4"/>
      <c r="E655" s="4"/>
      <c r="F655" s="4"/>
      <c r="G655" s="4"/>
      <c r="H655" s="4"/>
    </row>
    <row r="656">
      <c r="A656" s="6"/>
      <c r="B656" s="4"/>
      <c r="C656" s="4"/>
      <c r="D656" s="4"/>
      <c r="E656" s="4"/>
      <c r="F656" s="4"/>
      <c r="G656" s="4"/>
      <c r="H656" s="4"/>
    </row>
    <row r="657">
      <c r="A657" s="6"/>
      <c r="B657" s="4"/>
      <c r="C657" s="4"/>
      <c r="D657" s="4"/>
      <c r="E657" s="4"/>
      <c r="F657" s="4"/>
      <c r="G657" s="4"/>
      <c r="H657" s="4"/>
    </row>
    <row r="658">
      <c r="A658" s="6"/>
      <c r="B658" s="4"/>
      <c r="C658" s="4"/>
      <c r="D658" s="4"/>
      <c r="E658" s="4"/>
      <c r="F658" s="4"/>
      <c r="G658" s="4"/>
      <c r="H658" s="4"/>
    </row>
    <row r="659">
      <c r="A659" s="6"/>
      <c r="B659" s="4"/>
      <c r="C659" s="4"/>
      <c r="D659" s="4"/>
      <c r="E659" s="4"/>
      <c r="F659" s="4"/>
      <c r="G659" s="4"/>
      <c r="H659" s="4"/>
    </row>
    <row r="660">
      <c r="A660" s="6"/>
      <c r="B660" s="4"/>
      <c r="C660" s="4"/>
      <c r="D660" s="4"/>
      <c r="E660" s="4"/>
      <c r="F660" s="4"/>
      <c r="G660" s="4"/>
      <c r="H660" s="4"/>
    </row>
    <row r="661">
      <c r="A661" s="6"/>
      <c r="B661" s="4"/>
      <c r="C661" s="4"/>
      <c r="D661" s="4"/>
      <c r="E661" s="4"/>
      <c r="F661" s="4"/>
      <c r="G661" s="4"/>
      <c r="H661" s="4"/>
    </row>
    <row r="662">
      <c r="A662" s="6"/>
      <c r="B662" s="4"/>
      <c r="C662" s="4"/>
      <c r="D662" s="4"/>
      <c r="E662" s="4"/>
      <c r="F662" s="4"/>
      <c r="G662" s="4"/>
      <c r="H662" s="4"/>
    </row>
    <row r="663">
      <c r="A663" s="6"/>
      <c r="B663" s="4"/>
      <c r="C663" s="4"/>
      <c r="D663" s="4"/>
      <c r="E663" s="4"/>
      <c r="F663" s="4"/>
      <c r="G663" s="4"/>
      <c r="H663" s="4"/>
    </row>
    <row r="664">
      <c r="A664" s="6"/>
      <c r="B664" s="4"/>
      <c r="C664" s="4"/>
      <c r="D664" s="4"/>
      <c r="E664" s="4"/>
      <c r="F664" s="4"/>
      <c r="G664" s="4"/>
      <c r="H664" s="4"/>
    </row>
    <row r="665">
      <c r="A665" s="6"/>
      <c r="B665" s="4"/>
      <c r="C665" s="4"/>
      <c r="D665" s="4"/>
      <c r="E665" s="4"/>
      <c r="F665" s="4"/>
      <c r="G665" s="4"/>
      <c r="H665" s="4"/>
    </row>
    <row r="666">
      <c r="A666" s="6"/>
      <c r="B666" s="4"/>
      <c r="C666" s="4"/>
      <c r="D666" s="4"/>
      <c r="E666" s="4"/>
      <c r="F666" s="4"/>
      <c r="G666" s="4"/>
      <c r="H666" s="4"/>
    </row>
    <row r="667">
      <c r="A667" s="6"/>
      <c r="B667" s="4"/>
      <c r="C667" s="4"/>
      <c r="D667" s="4"/>
      <c r="E667" s="4"/>
      <c r="F667" s="4"/>
      <c r="G667" s="4"/>
      <c r="H667" s="4"/>
    </row>
    <row r="668">
      <c r="A668" s="6"/>
      <c r="B668" s="4"/>
      <c r="C668" s="4"/>
      <c r="D668" s="4"/>
      <c r="E668" s="4"/>
      <c r="F668" s="4"/>
      <c r="G668" s="4"/>
      <c r="H668" s="4"/>
    </row>
    <row r="669">
      <c r="A669" s="6"/>
      <c r="B669" s="4"/>
      <c r="C669" s="4"/>
      <c r="D669" s="4"/>
      <c r="E669" s="4"/>
      <c r="F669" s="4"/>
      <c r="G669" s="4"/>
      <c r="H669" s="4"/>
    </row>
    <row r="670">
      <c r="A670" s="6"/>
      <c r="B670" s="4"/>
      <c r="C670" s="4"/>
      <c r="D670" s="4"/>
      <c r="E670" s="4"/>
      <c r="F670" s="4"/>
      <c r="G670" s="4"/>
      <c r="H670" s="4"/>
    </row>
    <row r="671">
      <c r="A671" s="6"/>
      <c r="B671" s="4"/>
      <c r="C671" s="4"/>
      <c r="D671" s="4"/>
      <c r="E671" s="4"/>
      <c r="F671" s="4"/>
      <c r="G671" s="4"/>
      <c r="H671" s="4"/>
    </row>
    <row r="672">
      <c r="A672" s="6"/>
      <c r="B672" s="4"/>
      <c r="C672" s="4"/>
      <c r="D672" s="4"/>
      <c r="E672" s="4"/>
      <c r="F672" s="4"/>
      <c r="G672" s="4"/>
      <c r="H672" s="4"/>
    </row>
    <row r="673">
      <c r="A673" s="6"/>
      <c r="B673" s="4"/>
      <c r="C673" s="4"/>
      <c r="D673" s="4"/>
      <c r="E673" s="4"/>
      <c r="F673" s="4"/>
      <c r="G673" s="4"/>
      <c r="H673" s="4"/>
    </row>
    <row r="674">
      <c r="A674" s="6"/>
      <c r="B674" s="4"/>
      <c r="C674" s="4"/>
      <c r="D674" s="4"/>
      <c r="E674" s="4"/>
      <c r="F674" s="4"/>
      <c r="G674" s="4"/>
      <c r="H674" s="4"/>
    </row>
    <row r="675">
      <c r="A675" s="6"/>
      <c r="B675" s="4"/>
      <c r="C675" s="4"/>
      <c r="D675" s="4"/>
      <c r="E675" s="4"/>
      <c r="F675" s="4"/>
      <c r="G675" s="4"/>
      <c r="H675" s="4"/>
    </row>
    <row r="676">
      <c r="A676" s="6"/>
      <c r="B676" s="4"/>
      <c r="C676" s="4"/>
      <c r="D676" s="4"/>
      <c r="E676" s="4"/>
      <c r="F676" s="4"/>
      <c r="G676" s="4"/>
      <c r="H676" s="4"/>
    </row>
    <row r="677">
      <c r="A677" s="6"/>
      <c r="B677" s="4"/>
      <c r="C677" s="4"/>
      <c r="D677" s="4"/>
      <c r="E677" s="4"/>
      <c r="F677" s="4"/>
      <c r="G677" s="4"/>
      <c r="H677" s="4"/>
    </row>
    <row r="678">
      <c r="A678" s="6"/>
      <c r="B678" s="4"/>
      <c r="C678" s="4"/>
      <c r="D678" s="4"/>
      <c r="E678" s="4"/>
      <c r="F678" s="4"/>
      <c r="G678" s="4"/>
      <c r="H678" s="4"/>
    </row>
    <row r="679">
      <c r="A679" s="6"/>
      <c r="B679" s="4"/>
      <c r="C679" s="4"/>
      <c r="D679" s="4"/>
      <c r="E679" s="4"/>
      <c r="F679" s="4"/>
      <c r="G679" s="4"/>
      <c r="H679" s="4"/>
    </row>
    <row r="680">
      <c r="A680" s="6"/>
      <c r="B680" s="4"/>
      <c r="C680" s="4"/>
      <c r="D680" s="4"/>
      <c r="E680" s="4"/>
      <c r="F680" s="4"/>
      <c r="G680" s="4"/>
      <c r="H680" s="4"/>
    </row>
    <row r="681">
      <c r="A681" s="6"/>
      <c r="B681" s="4"/>
      <c r="C681" s="4"/>
      <c r="D681" s="4"/>
      <c r="E681" s="4"/>
      <c r="F681" s="4"/>
      <c r="G681" s="4"/>
      <c r="H681" s="4"/>
    </row>
    <row r="682">
      <c r="A682" s="6"/>
      <c r="B682" s="4"/>
      <c r="C682" s="4"/>
      <c r="D682" s="4"/>
      <c r="E682" s="4"/>
      <c r="F682" s="4"/>
      <c r="G682" s="4"/>
      <c r="H682" s="4"/>
    </row>
    <row r="683">
      <c r="A683" s="6"/>
      <c r="B683" s="4"/>
      <c r="C683" s="4"/>
      <c r="D683" s="4"/>
      <c r="E683" s="4"/>
      <c r="F683" s="4"/>
      <c r="G683" s="4"/>
      <c r="H683" s="4"/>
    </row>
    <row r="684">
      <c r="A684" s="6"/>
      <c r="B684" s="4"/>
      <c r="C684" s="4"/>
      <c r="D684" s="4"/>
      <c r="E684" s="4"/>
      <c r="F684" s="4"/>
      <c r="G684" s="4"/>
      <c r="H684" s="4"/>
    </row>
    <row r="685">
      <c r="A685" s="6"/>
      <c r="B685" s="4"/>
      <c r="C685" s="4"/>
      <c r="D685" s="4"/>
      <c r="E685" s="4"/>
      <c r="F685" s="4"/>
      <c r="G685" s="4"/>
      <c r="H685" s="4"/>
    </row>
    <row r="686">
      <c r="A686" s="6"/>
      <c r="B686" s="4"/>
      <c r="C686" s="4"/>
      <c r="D686" s="4"/>
      <c r="E686" s="4"/>
      <c r="F686" s="4"/>
      <c r="G686" s="4"/>
      <c r="H686" s="4"/>
    </row>
    <row r="687">
      <c r="A687" s="6"/>
      <c r="B687" s="4"/>
      <c r="C687" s="4"/>
      <c r="D687" s="4"/>
      <c r="E687" s="4"/>
      <c r="F687" s="4"/>
      <c r="G687" s="4"/>
      <c r="H687" s="4"/>
    </row>
    <row r="688">
      <c r="A688" s="6"/>
      <c r="B688" s="4"/>
      <c r="C688" s="4"/>
      <c r="D688" s="4"/>
      <c r="E688" s="4"/>
      <c r="F688" s="4"/>
      <c r="G688" s="4"/>
      <c r="H688" s="4"/>
    </row>
    <row r="689">
      <c r="A689" s="6"/>
      <c r="B689" s="4"/>
      <c r="C689" s="4"/>
      <c r="D689" s="4"/>
      <c r="E689" s="4"/>
      <c r="F689" s="4"/>
      <c r="G689" s="4"/>
      <c r="H689" s="4"/>
    </row>
    <row r="690">
      <c r="A690" s="6"/>
      <c r="B690" s="4"/>
      <c r="C690" s="4"/>
      <c r="D690" s="4"/>
      <c r="E690" s="4"/>
      <c r="F690" s="4"/>
      <c r="G690" s="4"/>
      <c r="H690" s="4"/>
    </row>
    <row r="691">
      <c r="A691" s="6"/>
      <c r="B691" s="4"/>
      <c r="C691" s="4"/>
      <c r="D691" s="4"/>
      <c r="E691" s="4"/>
      <c r="F691" s="4"/>
      <c r="G691" s="4"/>
      <c r="H691" s="4"/>
    </row>
    <row r="692">
      <c r="A692" s="6"/>
      <c r="B692" s="4"/>
      <c r="C692" s="4"/>
      <c r="D692" s="4"/>
      <c r="E692" s="4"/>
      <c r="F692" s="4"/>
      <c r="G692" s="4"/>
      <c r="H692" s="4"/>
    </row>
    <row r="693">
      <c r="A693" s="6"/>
      <c r="B693" s="4"/>
      <c r="C693" s="4"/>
      <c r="D693" s="4"/>
      <c r="E693" s="4"/>
      <c r="F693" s="4"/>
      <c r="G693" s="4"/>
      <c r="H693" s="4"/>
    </row>
    <row r="694">
      <c r="A694" s="6"/>
      <c r="B694" s="4"/>
      <c r="C694" s="4"/>
      <c r="D694" s="4"/>
      <c r="E694" s="4"/>
      <c r="F694" s="4"/>
      <c r="G694" s="4"/>
      <c r="H694" s="4"/>
    </row>
    <row r="695">
      <c r="A695" s="6"/>
      <c r="B695" s="4"/>
      <c r="C695" s="4"/>
      <c r="D695" s="4"/>
      <c r="E695" s="4"/>
      <c r="F695" s="4"/>
      <c r="G695" s="4"/>
      <c r="H695" s="4"/>
    </row>
    <row r="696">
      <c r="A696" s="6"/>
      <c r="B696" s="4"/>
      <c r="C696" s="4"/>
      <c r="D696" s="4"/>
      <c r="E696" s="4"/>
      <c r="F696" s="4"/>
      <c r="G696" s="4"/>
      <c r="H696" s="4"/>
    </row>
    <row r="697">
      <c r="A697" s="6"/>
      <c r="B697" s="4"/>
      <c r="C697" s="4"/>
      <c r="D697" s="4"/>
      <c r="E697" s="4"/>
      <c r="F697" s="4"/>
      <c r="G697" s="4"/>
      <c r="H697" s="4"/>
    </row>
    <row r="698">
      <c r="A698" s="6"/>
      <c r="B698" s="4"/>
      <c r="C698" s="4"/>
      <c r="D698" s="4"/>
      <c r="E698" s="4"/>
      <c r="F698" s="4"/>
      <c r="G698" s="4"/>
      <c r="H698" s="4"/>
    </row>
    <row r="699">
      <c r="A699" s="6"/>
      <c r="B699" s="4"/>
      <c r="C699" s="4"/>
      <c r="D699" s="4"/>
      <c r="E699" s="4"/>
      <c r="F699" s="4"/>
      <c r="G699" s="4"/>
      <c r="H699" s="4"/>
    </row>
    <row r="700">
      <c r="A700" s="6"/>
      <c r="B700" s="4"/>
      <c r="C700" s="4"/>
      <c r="D700" s="4"/>
      <c r="E700" s="4"/>
      <c r="F700" s="4"/>
      <c r="G700" s="4"/>
      <c r="H700" s="4"/>
    </row>
    <row r="701">
      <c r="A701" s="6"/>
      <c r="B701" s="4"/>
      <c r="C701" s="4"/>
      <c r="D701" s="4"/>
      <c r="E701" s="4"/>
      <c r="F701" s="4"/>
      <c r="G701" s="4"/>
      <c r="H701" s="4"/>
    </row>
    <row r="702">
      <c r="A702" s="6"/>
      <c r="B702" s="4"/>
      <c r="C702" s="4"/>
      <c r="D702" s="4"/>
      <c r="E702" s="4"/>
      <c r="F702" s="4"/>
      <c r="G702" s="4"/>
      <c r="H702" s="4"/>
    </row>
    <row r="703">
      <c r="A703" s="6"/>
      <c r="B703" s="4"/>
      <c r="C703" s="4"/>
      <c r="D703" s="4"/>
      <c r="E703" s="4"/>
      <c r="F703" s="4"/>
      <c r="G703" s="4"/>
      <c r="H703" s="4"/>
    </row>
    <row r="704">
      <c r="A704" s="6"/>
      <c r="B704" s="4"/>
      <c r="C704" s="4"/>
      <c r="D704" s="4"/>
      <c r="E704" s="4"/>
      <c r="F704" s="4"/>
      <c r="G704" s="4"/>
      <c r="H704" s="4"/>
    </row>
    <row r="705">
      <c r="A705" s="6"/>
      <c r="B705" s="4"/>
      <c r="C705" s="4"/>
      <c r="D705" s="4"/>
      <c r="E705" s="4"/>
      <c r="F705" s="4"/>
      <c r="G705" s="4"/>
      <c r="H705" s="4"/>
    </row>
    <row r="706">
      <c r="A706" s="6"/>
      <c r="B706" s="4"/>
      <c r="C706" s="4"/>
      <c r="D706" s="4"/>
      <c r="E706" s="4"/>
      <c r="F706" s="4"/>
      <c r="G706" s="4"/>
      <c r="H706" s="4"/>
    </row>
    <row r="707">
      <c r="A707" s="6"/>
      <c r="B707" s="4"/>
      <c r="C707" s="4"/>
      <c r="D707" s="4"/>
      <c r="E707" s="4"/>
      <c r="F707" s="4"/>
      <c r="G707" s="4"/>
      <c r="H707" s="4"/>
    </row>
    <row r="708">
      <c r="A708" s="6"/>
      <c r="B708" s="4"/>
      <c r="C708" s="4"/>
      <c r="D708" s="4"/>
      <c r="E708" s="4"/>
      <c r="F708" s="4"/>
      <c r="G708" s="4"/>
      <c r="H708" s="4"/>
    </row>
    <row r="709">
      <c r="A709" s="6"/>
      <c r="B709" s="4"/>
      <c r="C709" s="4"/>
      <c r="D709" s="4"/>
      <c r="E709" s="4"/>
      <c r="F709" s="4"/>
      <c r="G709" s="4"/>
      <c r="H709" s="4"/>
    </row>
    <row r="710">
      <c r="A710" s="6"/>
      <c r="B710" s="4"/>
      <c r="C710" s="4"/>
      <c r="D710" s="4"/>
      <c r="E710" s="4"/>
      <c r="F710" s="4"/>
      <c r="G710" s="4"/>
      <c r="H710" s="4"/>
    </row>
    <row r="711">
      <c r="A711" s="6"/>
      <c r="B711" s="4"/>
      <c r="C711" s="4"/>
      <c r="D711" s="4"/>
      <c r="E711" s="4"/>
      <c r="F711" s="4"/>
      <c r="G711" s="4"/>
      <c r="H711" s="4"/>
    </row>
    <row r="712">
      <c r="A712" s="6"/>
      <c r="B712" s="4"/>
      <c r="C712" s="4"/>
      <c r="D712" s="4"/>
      <c r="E712" s="4"/>
      <c r="F712" s="4"/>
      <c r="G712" s="4"/>
      <c r="H712" s="4"/>
    </row>
    <row r="713">
      <c r="A713" s="6"/>
      <c r="B713" s="4"/>
      <c r="C713" s="4"/>
      <c r="D713" s="4"/>
      <c r="E713" s="4"/>
      <c r="F713" s="4"/>
      <c r="G713" s="4"/>
      <c r="H713" s="4"/>
    </row>
    <row r="714">
      <c r="A714" s="6"/>
      <c r="B714" s="4"/>
      <c r="C714" s="4"/>
      <c r="D714" s="4"/>
      <c r="E714" s="4"/>
      <c r="F714" s="4"/>
      <c r="G714" s="4"/>
      <c r="H714" s="4"/>
    </row>
    <row r="715">
      <c r="A715" s="6"/>
      <c r="B715" s="4"/>
      <c r="C715" s="4"/>
      <c r="D715" s="4"/>
      <c r="E715" s="4"/>
      <c r="F715" s="4"/>
      <c r="G715" s="4"/>
      <c r="H715" s="4"/>
    </row>
    <row r="716">
      <c r="A716" s="6"/>
      <c r="B716" s="4"/>
      <c r="C716" s="4"/>
      <c r="D716" s="4"/>
      <c r="E716" s="4"/>
      <c r="F716" s="4"/>
      <c r="G716" s="4"/>
      <c r="H716" s="4"/>
    </row>
    <row r="717">
      <c r="A717" s="6"/>
      <c r="B717" s="4"/>
      <c r="C717" s="4"/>
      <c r="D717" s="4"/>
      <c r="E717" s="4"/>
      <c r="F717" s="4"/>
      <c r="G717" s="4"/>
      <c r="H717" s="4"/>
    </row>
    <row r="718">
      <c r="A718" s="6"/>
      <c r="B718" s="4"/>
      <c r="C718" s="4"/>
      <c r="D718" s="4"/>
      <c r="E718" s="4"/>
      <c r="F718" s="4"/>
      <c r="G718" s="4"/>
      <c r="H718" s="4"/>
    </row>
    <row r="719">
      <c r="A719" s="6"/>
      <c r="B719" s="4"/>
      <c r="C719" s="4"/>
      <c r="D719" s="4"/>
      <c r="E719" s="4"/>
      <c r="F719" s="4"/>
      <c r="G719" s="4"/>
      <c r="H719" s="4"/>
    </row>
    <row r="720">
      <c r="A720" s="6"/>
      <c r="B720" s="4"/>
      <c r="C720" s="4"/>
      <c r="D720" s="4"/>
      <c r="E720" s="4"/>
      <c r="F720" s="4"/>
      <c r="G720" s="4"/>
      <c r="H720" s="4"/>
    </row>
    <row r="721">
      <c r="A721" s="6"/>
      <c r="B721" s="4"/>
      <c r="C721" s="4"/>
      <c r="D721" s="4"/>
      <c r="E721" s="4"/>
      <c r="F721" s="4"/>
      <c r="G721" s="4"/>
      <c r="H721" s="4"/>
    </row>
    <row r="722">
      <c r="A722" s="6"/>
      <c r="B722" s="4"/>
      <c r="C722" s="4"/>
      <c r="D722" s="4"/>
      <c r="E722" s="4"/>
      <c r="F722" s="4"/>
      <c r="G722" s="4"/>
      <c r="H722" s="4"/>
    </row>
    <row r="723">
      <c r="A723" s="6"/>
      <c r="B723" s="4"/>
      <c r="C723" s="4"/>
      <c r="D723" s="4"/>
      <c r="E723" s="4"/>
      <c r="F723" s="4"/>
      <c r="G723" s="4"/>
      <c r="H723" s="4"/>
    </row>
    <row r="724">
      <c r="A724" s="6"/>
      <c r="B724" s="4"/>
      <c r="C724" s="4"/>
      <c r="D724" s="4"/>
      <c r="E724" s="4"/>
      <c r="F724" s="4"/>
      <c r="G724" s="4"/>
      <c r="H724" s="4"/>
    </row>
    <row r="725">
      <c r="A725" s="6"/>
      <c r="B725" s="4"/>
      <c r="C725" s="4"/>
      <c r="D725" s="4"/>
      <c r="E725" s="4"/>
      <c r="F725" s="4"/>
      <c r="G725" s="4"/>
      <c r="H725" s="4"/>
    </row>
    <row r="726">
      <c r="A726" s="6"/>
      <c r="B726" s="4"/>
      <c r="C726" s="4"/>
      <c r="D726" s="4"/>
      <c r="E726" s="4"/>
      <c r="F726" s="4"/>
      <c r="G726" s="4"/>
      <c r="H726" s="4"/>
    </row>
    <row r="727">
      <c r="A727" s="6"/>
      <c r="B727" s="4"/>
      <c r="C727" s="4"/>
      <c r="D727" s="4"/>
      <c r="E727" s="4"/>
      <c r="F727" s="4"/>
      <c r="G727" s="4"/>
      <c r="H727" s="4"/>
    </row>
    <row r="728">
      <c r="A728" s="6"/>
      <c r="B728" s="4"/>
      <c r="C728" s="4"/>
      <c r="D728" s="4"/>
      <c r="E728" s="4"/>
      <c r="F728" s="4"/>
      <c r="G728" s="4"/>
      <c r="H728" s="4"/>
    </row>
    <row r="729">
      <c r="A729" s="6"/>
      <c r="B729" s="4"/>
      <c r="C729" s="4"/>
      <c r="D729" s="4"/>
      <c r="E729" s="4"/>
      <c r="F729" s="4"/>
      <c r="G729" s="4"/>
      <c r="H729" s="4"/>
    </row>
    <row r="730">
      <c r="A730" s="6"/>
      <c r="B730" s="4"/>
      <c r="C730" s="4"/>
      <c r="D730" s="4"/>
      <c r="E730" s="4"/>
      <c r="F730" s="4"/>
      <c r="G730" s="4"/>
      <c r="H730" s="4"/>
    </row>
    <row r="731">
      <c r="A731" s="6"/>
      <c r="B731" s="4"/>
      <c r="C731" s="4"/>
      <c r="D731" s="4"/>
      <c r="E731" s="4"/>
      <c r="F731" s="4"/>
      <c r="G731" s="4"/>
      <c r="H731" s="4"/>
    </row>
    <row r="732">
      <c r="A732" s="6"/>
      <c r="B732" s="4"/>
      <c r="C732" s="4"/>
      <c r="D732" s="4"/>
      <c r="E732" s="4"/>
      <c r="F732" s="4"/>
      <c r="G732" s="4"/>
      <c r="H732" s="4"/>
    </row>
    <row r="733">
      <c r="A733" s="6"/>
      <c r="B733" s="4"/>
      <c r="C733" s="4"/>
      <c r="D733" s="4"/>
      <c r="E733" s="4"/>
      <c r="F733" s="4"/>
      <c r="G733" s="4"/>
      <c r="H733" s="4"/>
    </row>
    <row r="734">
      <c r="A734" s="6"/>
      <c r="B734" s="4"/>
      <c r="C734" s="4"/>
      <c r="D734" s="4"/>
      <c r="E734" s="4"/>
      <c r="F734" s="4"/>
      <c r="G734" s="4"/>
      <c r="H734" s="4"/>
    </row>
    <row r="735">
      <c r="A735" s="6"/>
      <c r="B735" s="4"/>
      <c r="C735" s="4"/>
      <c r="D735" s="4"/>
      <c r="E735" s="4"/>
      <c r="F735" s="4"/>
      <c r="G735" s="4"/>
      <c r="H735" s="4"/>
    </row>
    <row r="736">
      <c r="A736" s="6"/>
      <c r="B736" s="4"/>
      <c r="C736" s="4"/>
      <c r="D736" s="4"/>
      <c r="E736" s="4"/>
      <c r="F736" s="4"/>
      <c r="G736" s="4"/>
      <c r="H736" s="4"/>
    </row>
    <row r="737">
      <c r="A737" s="6"/>
      <c r="B737" s="4"/>
      <c r="C737" s="4"/>
      <c r="D737" s="4"/>
      <c r="E737" s="4"/>
      <c r="F737" s="4"/>
      <c r="G737" s="4"/>
      <c r="H737" s="4"/>
    </row>
    <row r="738">
      <c r="A738" s="6"/>
      <c r="B738" s="4"/>
      <c r="C738" s="4"/>
      <c r="D738" s="4"/>
      <c r="E738" s="4"/>
      <c r="F738" s="4"/>
      <c r="G738" s="4"/>
      <c r="H738" s="4"/>
    </row>
    <row r="739">
      <c r="A739" s="6"/>
      <c r="B739" s="4"/>
      <c r="C739" s="4"/>
      <c r="D739" s="4"/>
      <c r="E739" s="4"/>
      <c r="F739" s="4"/>
      <c r="G739" s="4"/>
      <c r="H739" s="4"/>
    </row>
    <row r="740">
      <c r="A740" s="6"/>
      <c r="B740" s="4"/>
      <c r="C740" s="4"/>
      <c r="D740" s="4"/>
      <c r="E740" s="4"/>
      <c r="F740" s="4"/>
      <c r="G740" s="4"/>
      <c r="H740" s="4"/>
    </row>
    <row r="741">
      <c r="A741" s="6"/>
      <c r="B741" s="4"/>
      <c r="C741" s="4"/>
      <c r="D741" s="4"/>
      <c r="E741" s="4"/>
      <c r="F741" s="4"/>
      <c r="G741" s="4"/>
      <c r="H741" s="4"/>
    </row>
    <row r="742">
      <c r="A742" s="6"/>
      <c r="B742" s="4"/>
      <c r="C742" s="4"/>
      <c r="D742" s="4"/>
      <c r="E742" s="4"/>
      <c r="F742" s="4"/>
      <c r="G742" s="4"/>
      <c r="H742" s="4"/>
    </row>
    <row r="743">
      <c r="A743" s="6"/>
      <c r="B743" s="4"/>
      <c r="C743" s="4"/>
      <c r="D743" s="4"/>
      <c r="E743" s="4"/>
      <c r="F743" s="4"/>
      <c r="G743" s="4"/>
      <c r="H743" s="4"/>
    </row>
    <row r="744">
      <c r="A744" s="6"/>
      <c r="B744" s="4"/>
      <c r="C744" s="4"/>
      <c r="D744" s="4"/>
      <c r="E744" s="4"/>
      <c r="F744" s="4"/>
      <c r="G744" s="4"/>
      <c r="H744" s="4"/>
    </row>
    <row r="745">
      <c r="A745" s="6"/>
      <c r="B745" s="4"/>
      <c r="C745" s="4"/>
      <c r="D745" s="4"/>
      <c r="E745" s="4"/>
      <c r="F745" s="4"/>
      <c r="G745" s="4"/>
      <c r="H745" s="4"/>
    </row>
    <row r="746">
      <c r="A746" s="6"/>
      <c r="B746" s="4"/>
      <c r="C746" s="4"/>
      <c r="D746" s="4"/>
      <c r="E746" s="4"/>
      <c r="F746" s="4"/>
      <c r="G746" s="4"/>
      <c r="H746" s="4"/>
    </row>
    <row r="747">
      <c r="A747" s="6"/>
      <c r="B747" s="4"/>
      <c r="C747" s="4"/>
      <c r="D747" s="4"/>
      <c r="E747" s="4"/>
      <c r="F747" s="4"/>
      <c r="G747" s="4"/>
      <c r="H747" s="4"/>
    </row>
    <row r="748">
      <c r="A748" s="6"/>
      <c r="B748" s="4"/>
      <c r="C748" s="4"/>
      <c r="D748" s="4"/>
      <c r="E748" s="4"/>
      <c r="F748" s="4"/>
      <c r="G748" s="4"/>
      <c r="H748" s="4"/>
    </row>
    <row r="749">
      <c r="A749" s="6"/>
      <c r="B749" s="4"/>
      <c r="C749" s="4"/>
      <c r="D749" s="4"/>
      <c r="E749" s="4"/>
      <c r="F749" s="4"/>
      <c r="G749" s="4"/>
      <c r="H749" s="4"/>
    </row>
    <row r="750">
      <c r="A750" s="6"/>
      <c r="B750" s="4"/>
      <c r="C750" s="4"/>
      <c r="D750" s="4"/>
      <c r="E750" s="4"/>
      <c r="F750" s="4"/>
      <c r="G750" s="4"/>
      <c r="H750" s="4"/>
    </row>
    <row r="751">
      <c r="A751" s="6"/>
      <c r="B751" s="4"/>
      <c r="C751" s="4"/>
      <c r="D751" s="4"/>
      <c r="E751" s="4"/>
      <c r="F751" s="4"/>
      <c r="G751" s="4"/>
      <c r="H751" s="4"/>
    </row>
    <row r="752">
      <c r="A752" s="6"/>
      <c r="B752" s="4"/>
      <c r="C752" s="4"/>
      <c r="D752" s="4"/>
      <c r="E752" s="4"/>
      <c r="F752" s="4"/>
      <c r="G752" s="4"/>
      <c r="H752" s="4"/>
    </row>
    <row r="753">
      <c r="A753" s="6"/>
      <c r="B753" s="4"/>
      <c r="C753" s="4"/>
      <c r="D753" s="4"/>
      <c r="E753" s="4"/>
      <c r="F753" s="4"/>
      <c r="G753" s="4"/>
      <c r="H753" s="4"/>
    </row>
    <row r="754">
      <c r="A754" s="6"/>
      <c r="B754" s="4"/>
      <c r="C754" s="4"/>
      <c r="D754" s="4"/>
      <c r="E754" s="4"/>
      <c r="F754" s="4"/>
      <c r="G754" s="4"/>
      <c r="H754" s="4"/>
    </row>
    <row r="755">
      <c r="A755" s="6"/>
      <c r="B755" s="4"/>
      <c r="C755" s="4"/>
      <c r="D755" s="4"/>
      <c r="E755" s="4"/>
      <c r="F755" s="4"/>
      <c r="G755" s="4"/>
      <c r="H755" s="4"/>
    </row>
    <row r="756">
      <c r="A756" s="6"/>
      <c r="B756" s="4"/>
      <c r="C756" s="4"/>
      <c r="D756" s="4"/>
      <c r="E756" s="4"/>
      <c r="F756" s="4"/>
      <c r="G756" s="4"/>
      <c r="H756" s="4"/>
    </row>
    <row r="757">
      <c r="A757" s="6"/>
      <c r="B757" s="4"/>
      <c r="C757" s="4"/>
      <c r="D757" s="4"/>
      <c r="E757" s="4"/>
      <c r="F757" s="4"/>
      <c r="G757" s="4"/>
      <c r="H757" s="4"/>
    </row>
    <row r="758">
      <c r="A758" s="6"/>
      <c r="B758" s="4"/>
      <c r="C758" s="4"/>
      <c r="D758" s="4"/>
      <c r="E758" s="4"/>
      <c r="F758" s="4"/>
      <c r="G758" s="4"/>
      <c r="H758" s="4"/>
    </row>
    <row r="759">
      <c r="A759" s="6"/>
      <c r="B759" s="4"/>
      <c r="C759" s="4"/>
      <c r="D759" s="4"/>
      <c r="E759" s="4"/>
      <c r="F759" s="4"/>
      <c r="G759" s="4"/>
      <c r="H759" s="4"/>
    </row>
    <row r="760">
      <c r="A760" s="6"/>
      <c r="B760" s="4"/>
      <c r="C760" s="4"/>
      <c r="D760" s="4"/>
      <c r="E760" s="4"/>
      <c r="F760" s="4"/>
      <c r="G760" s="4"/>
      <c r="H760" s="4"/>
    </row>
    <row r="761">
      <c r="A761" s="6"/>
      <c r="B761" s="4"/>
      <c r="C761" s="4"/>
      <c r="D761" s="4"/>
      <c r="E761" s="4"/>
      <c r="F761" s="4"/>
      <c r="G761" s="4"/>
      <c r="H761" s="4"/>
    </row>
    <row r="762">
      <c r="A762" s="6"/>
      <c r="B762" s="4"/>
      <c r="C762" s="4"/>
      <c r="D762" s="4"/>
      <c r="E762" s="4"/>
      <c r="F762" s="4"/>
      <c r="G762" s="4"/>
      <c r="H762" s="4"/>
    </row>
    <row r="763">
      <c r="A763" s="6"/>
      <c r="B763" s="4"/>
      <c r="C763" s="4"/>
      <c r="D763" s="4"/>
      <c r="E763" s="4"/>
      <c r="F763" s="4"/>
      <c r="G763" s="4"/>
      <c r="H763" s="4"/>
    </row>
    <row r="764">
      <c r="A764" s="6"/>
      <c r="B764" s="4"/>
      <c r="C764" s="4"/>
      <c r="D764" s="4"/>
      <c r="E764" s="4"/>
      <c r="F764" s="4"/>
      <c r="G764" s="4"/>
      <c r="H764" s="4"/>
    </row>
    <row r="765">
      <c r="A765" s="6"/>
      <c r="B765" s="4"/>
      <c r="C765" s="4"/>
      <c r="D765" s="4"/>
      <c r="E765" s="4"/>
      <c r="F765" s="4"/>
      <c r="G765" s="4"/>
      <c r="H765" s="4"/>
    </row>
    <row r="766">
      <c r="A766" s="6"/>
      <c r="B766" s="4"/>
      <c r="C766" s="4"/>
      <c r="D766" s="4"/>
      <c r="E766" s="4"/>
      <c r="F766" s="4"/>
      <c r="G766" s="4"/>
      <c r="H766" s="4"/>
    </row>
    <row r="767">
      <c r="A767" s="6"/>
      <c r="B767" s="4"/>
      <c r="C767" s="4"/>
      <c r="D767" s="4"/>
      <c r="E767" s="4"/>
      <c r="F767" s="4"/>
      <c r="G767" s="4"/>
      <c r="H767" s="4"/>
    </row>
    <row r="768">
      <c r="A768" s="6"/>
      <c r="B768" s="4"/>
      <c r="C768" s="4"/>
      <c r="D768" s="4"/>
      <c r="E768" s="4"/>
      <c r="F768" s="4"/>
      <c r="G768" s="4"/>
      <c r="H768" s="4"/>
    </row>
    <row r="769">
      <c r="A769" s="6"/>
      <c r="B769" s="4"/>
      <c r="C769" s="4"/>
      <c r="D769" s="4"/>
      <c r="E769" s="4"/>
      <c r="F769" s="4"/>
      <c r="G769" s="4"/>
      <c r="H769" s="4"/>
    </row>
    <row r="770">
      <c r="A770" s="6"/>
      <c r="B770" s="4"/>
      <c r="C770" s="4"/>
      <c r="D770" s="4"/>
      <c r="E770" s="4"/>
      <c r="F770" s="4"/>
      <c r="G770" s="4"/>
      <c r="H770" s="4"/>
    </row>
    <row r="771">
      <c r="A771" s="6"/>
      <c r="B771" s="4"/>
      <c r="C771" s="4"/>
      <c r="D771" s="4"/>
      <c r="E771" s="4"/>
      <c r="F771" s="4"/>
      <c r="G771" s="4"/>
      <c r="H771" s="4"/>
    </row>
    <row r="772">
      <c r="A772" s="6"/>
      <c r="B772" s="4"/>
      <c r="C772" s="4"/>
      <c r="D772" s="4"/>
      <c r="E772" s="4"/>
      <c r="F772" s="4"/>
      <c r="G772" s="4"/>
      <c r="H772" s="4"/>
    </row>
    <row r="773">
      <c r="A773" s="6"/>
      <c r="B773" s="4"/>
      <c r="C773" s="4"/>
      <c r="D773" s="4"/>
      <c r="E773" s="4"/>
      <c r="F773" s="4"/>
      <c r="G773" s="4"/>
      <c r="H773" s="4"/>
    </row>
    <row r="774">
      <c r="A774" s="6"/>
      <c r="B774" s="4"/>
      <c r="C774" s="4"/>
      <c r="D774" s="4"/>
      <c r="E774" s="4"/>
      <c r="F774" s="4"/>
      <c r="G774" s="4"/>
      <c r="H774" s="4"/>
    </row>
    <row r="775">
      <c r="A775" s="6"/>
      <c r="B775" s="4"/>
      <c r="C775" s="4"/>
      <c r="D775" s="4"/>
      <c r="E775" s="4"/>
      <c r="F775" s="4"/>
      <c r="G775" s="4"/>
      <c r="H775" s="4"/>
    </row>
    <row r="776">
      <c r="A776" s="6"/>
      <c r="B776" s="4"/>
      <c r="C776" s="4"/>
      <c r="D776" s="4"/>
      <c r="E776" s="4"/>
      <c r="F776" s="4"/>
      <c r="G776" s="4"/>
      <c r="H776" s="4"/>
    </row>
    <row r="777">
      <c r="A777" s="6"/>
      <c r="B777" s="4"/>
      <c r="C777" s="4"/>
      <c r="D777" s="4"/>
      <c r="E777" s="4"/>
      <c r="F777" s="4"/>
      <c r="G777" s="4"/>
      <c r="H777" s="4"/>
    </row>
    <row r="778">
      <c r="A778" s="6"/>
      <c r="B778" s="4"/>
      <c r="C778" s="4"/>
      <c r="D778" s="4"/>
      <c r="E778" s="4"/>
      <c r="F778" s="4"/>
      <c r="G778" s="4"/>
      <c r="H778" s="4"/>
    </row>
    <row r="779">
      <c r="A779" s="6"/>
      <c r="B779" s="4"/>
      <c r="C779" s="4"/>
      <c r="D779" s="4"/>
      <c r="E779" s="4"/>
      <c r="F779" s="4"/>
      <c r="G779" s="4"/>
      <c r="H779" s="4"/>
    </row>
    <row r="780">
      <c r="A780" s="6"/>
      <c r="B780" s="4"/>
      <c r="C780" s="4"/>
      <c r="D780" s="4"/>
      <c r="E780" s="4"/>
      <c r="F780" s="4"/>
      <c r="G780" s="4"/>
      <c r="H780" s="4"/>
    </row>
    <row r="781">
      <c r="A781" s="6"/>
      <c r="B781" s="4"/>
      <c r="C781" s="4"/>
      <c r="D781" s="4"/>
      <c r="E781" s="4"/>
      <c r="F781" s="4"/>
      <c r="G781" s="4"/>
      <c r="H781" s="4"/>
    </row>
    <row r="782">
      <c r="A782" s="6"/>
      <c r="B782" s="4"/>
      <c r="C782" s="4"/>
      <c r="D782" s="4"/>
      <c r="E782" s="4"/>
      <c r="F782" s="4"/>
      <c r="G782" s="4"/>
      <c r="H782" s="4"/>
    </row>
    <row r="783">
      <c r="A783" s="6"/>
      <c r="B783" s="4"/>
      <c r="C783" s="4"/>
      <c r="D783" s="4"/>
      <c r="E783" s="4"/>
      <c r="F783" s="4"/>
      <c r="G783" s="4"/>
      <c r="H783" s="4"/>
    </row>
    <row r="784">
      <c r="A784" s="6"/>
      <c r="B784" s="4"/>
      <c r="C784" s="4"/>
      <c r="D784" s="4"/>
      <c r="E784" s="4"/>
      <c r="F784" s="4"/>
      <c r="G784" s="4"/>
      <c r="H784" s="4"/>
    </row>
    <row r="785">
      <c r="A785" s="6"/>
      <c r="B785" s="4"/>
      <c r="C785" s="4"/>
      <c r="D785" s="4"/>
      <c r="E785" s="4"/>
      <c r="F785" s="4"/>
      <c r="G785" s="4"/>
      <c r="H785" s="4"/>
    </row>
    <row r="786">
      <c r="A786" s="6"/>
      <c r="B786" s="4"/>
      <c r="C786" s="4"/>
      <c r="D786" s="4"/>
      <c r="E786" s="4"/>
      <c r="F786" s="4"/>
      <c r="G786" s="4"/>
      <c r="H786" s="4"/>
    </row>
    <row r="787">
      <c r="A787" s="6"/>
      <c r="B787" s="4"/>
      <c r="C787" s="4"/>
      <c r="D787" s="4"/>
      <c r="E787" s="4"/>
      <c r="F787" s="4"/>
      <c r="G787" s="4"/>
      <c r="H787" s="4"/>
    </row>
    <row r="788">
      <c r="A788" s="6"/>
      <c r="B788" s="4"/>
      <c r="C788" s="4"/>
      <c r="D788" s="4"/>
      <c r="E788" s="4"/>
      <c r="F788" s="4"/>
      <c r="G788" s="4"/>
      <c r="H788" s="4"/>
    </row>
    <row r="789">
      <c r="A789" s="6"/>
      <c r="B789" s="4"/>
      <c r="C789" s="4"/>
      <c r="D789" s="4"/>
      <c r="E789" s="4"/>
      <c r="F789" s="4"/>
      <c r="G789" s="4"/>
      <c r="H789" s="4"/>
    </row>
    <row r="790">
      <c r="A790" s="6"/>
      <c r="B790" s="4"/>
      <c r="C790" s="4"/>
      <c r="D790" s="4"/>
      <c r="E790" s="4"/>
      <c r="F790" s="4"/>
      <c r="G790" s="4"/>
      <c r="H790" s="4"/>
    </row>
    <row r="791">
      <c r="A791" s="6"/>
      <c r="B791" s="4"/>
      <c r="C791" s="4"/>
      <c r="D791" s="4"/>
      <c r="E791" s="4"/>
      <c r="F791" s="4"/>
      <c r="G791" s="4"/>
      <c r="H791" s="4"/>
    </row>
    <row r="792">
      <c r="A792" s="6"/>
      <c r="B792" s="4"/>
      <c r="C792" s="4"/>
      <c r="D792" s="4"/>
      <c r="E792" s="4"/>
      <c r="F792" s="4"/>
      <c r="G792" s="4"/>
      <c r="H792" s="4"/>
    </row>
    <row r="793">
      <c r="A793" s="6"/>
      <c r="B793" s="4"/>
      <c r="C793" s="4"/>
      <c r="D793" s="4"/>
      <c r="E793" s="4"/>
      <c r="F793" s="4"/>
      <c r="G793" s="4"/>
      <c r="H793" s="4"/>
    </row>
    <row r="794">
      <c r="A794" s="6"/>
      <c r="B794" s="4"/>
      <c r="C794" s="4"/>
      <c r="D794" s="4"/>
      <c r="E794" s="4"/>
      <c r="F794" s="4"/>
      <c r="G794" s="4"/>
      <c r="H794" s="4"/>
    </row>
    <row r="795">
      <c r="A795" s="6"/>
      <c r="B795" s="4"/>
      <c r="C795" s="4"/>
      <c r="D795" s="4"/>
      <c r="E795" s="4"/>
      <c r="F795" s="4"/>
      <c r="G795" s="4"/>
      <c r="H795" s="4"/>
    </row>
    <row r="796">
      <c r="A796" s="6"/>
      <c r="B796" s="4"/>
      <c r="C796" s="4"/>
      <c r="D796" s="4"/>
      <c r="E796" s="4"/>
      <c r="F796" s="4"/>
      <c r="G796" s="4"/>
      <c r="H796" s="4"/>
    </row>
    <row r="797">
      <c r="A797" s="6"/>
      <c r="B797" s="4"/>
      <c r="C797" s="4"/>
      <c r="D797" s="4"/>
      <c r="E797" s="4"/>
      <c r="F797" s="4"/>
      <c r="G797" s="4"/>
      <c r="H797" s="4"/>
    </row>
    <row r="798">
      <c r="A798" s="6"/>
      <c r="B798" s="4"/>
      <c r="C798" s="4"/>
      <c r="D798" s="4"/>
      <c r="E798" s="4"/>
      <c r="F798" s="4"/>
      <c r="G798" s="4"/>
      <c r="H798" s="4"/>
    </row>
    <row r="799">
      <c r="A799" s="6"/>
      <c r="B799" s="4"/>
      <c r="C799" s="4"/>
      <c r="D799" s="4"/>
      <c r="E799" s="4"/>
      <c r="F799" s="4"/>
      <c r="G799" s="4"/>
      <c r="H799" s="4"/>
    </row>
    <row r="800">
      <c r="A800" s="6"/>
      <c r="B800" s="4"/>
      <c r="C800" s="4"/>
      <c r="D800" s="4"/>
      <c r="E800" s="4"/>
      <c r="F800" s="4"/>
      <c r="G800" s="4"/>
      <c r="H800" s="4"/>
    </row>
    <row r="801">
      <c r="A801" s="6"/>
      <c r="B801" s="4"/>
      <c r="C801" s="4"/>
      <c r="D801" s="4"/>
      <c r="E801" s="4"/>
      <c r="F801" s="4"/>
      <c r="G801" s="4"/>
      <c r="H801" s="4"/>
    </row>
    <row r="802">
      <c r="A802" s="6"/>
      <c r="B802" s="4"/>
      <c r="C802" s="4"/>
      <c r="D802" s="4"/>
      <c r="E802" s="4"/>
      <c r="F802" s="4"/>
      <c r="G802" s="4"/>
      <c r="H802" s="4"/>
    </row>
    <row r="803">
      <c r="A803" s="6"/>
      <c r="B803" s="4"/>
      <c r="C803" s="4"/>
      <c r="D803" s="4"/>
      <c r="E803" s="4"/>
      <c r="F803" s="4"/>
      <c r="G803" s="4"/>
      <c r="H803" s="4"/>
    </row>
    <row r="804">
      <c r="A804" s="6"/>
      <c r="B804" s="4"/>
      <c r="C804" s="4"/>
      <c r="D804" s="4"/>
      <c r="E804" s="4"/>
      <c r="F804" s="4"/>
      <c r="G804" s="4"/>
      <c r="H804" s="4"/>
    </row>
    <row r="805">
      <c r="A805" s="6"/>
      <c r="B805" s="4"/>
      <c r="C805" s="4"/>
      <c r="D805" s="4"/>
      <c r="E805" s="4"/>
      <c r="F805" s="4"/>
      <c r="G805" s="4"/>
      <c r="H805" s="4"/>
    </row>
    <row r="806">
      <c r="A806" s="6"/>
      <c r="B806" s="4"/>
      <c r="C806" s="4"/>
      <c r="D806" s="4"/>
      <c r="E806" s="4"/>
      <c r="F806" s="4"/>
      <c r="G806" s="4"/>
      <c r="H806" s="4"/>
    </row>
    <row r="807">
      <c r="A807" s="6"/>
      <c r="B807" s="4"/>
      <c r="C807" s="4"/>
      <c r="D807" s="4"/>
      <c r="E807" s="4"/>
      <c r="F807" s="4"/>
      <c r="G807" s="4"/>
      <c r="H807" s="4"/>
    </row>
    <row r="808">
      <c r="A808" s="6"/>
      <c r="B808" s="4"/>
      <c r="C808" s="4"/>
      <c r="D808" s="4"/>
      <c r="E808" s="4"/>
      <c r="F808" s="4"/>
      <c r="G808" s="4"/>
      <c r="H808" s="4"/>
    </row>
    <row r="809">
      <c r="A809" s="6"/>
      <c r="B809" s="4"/>
      <c r="C809" s="4"/>
      <c r="D809" s="4"/>
      <c r="E809" s="4"/>
      <c r="F809" s="4"/>
      <c r="G809" s="4"/>
      <c r="H809" s="4"/>
    </row>
    <row r="810">
      <c r="A810" s="6"/>
      <c r="B810" s="4"/>
      <c r="C810" s="4"/>
      <c r="D810" s="4"/>
      <c r="E810" s="4"/>
      <c r="F810" s="4"/>
      <c r="G810" s="4"/>
      <c r="H810" s="4"/>
    </row>
    <row r="811">
      <c r="A811" s="6"/>
      <c r="B811" s="4"/>
      <c r="C811" s="4"/>
      <c r="D811" s="4"/>
      <c r="E811" s="4"/>
      <c r="F811" s="4"/>
      <c r="G811" s="4"/>
      <c r="H811" s="4"/>
    </row>
    <row r="812">
      <c r="A812" s="6"/>
      <c r="B812" s="4"/>
      <c r="C812" s="4"/>
      <c r="D812" s="4"/>
      <c r="E812" s="4"/>
      <c r="F812" s="4"/>
      <c r="G812" s="4"/>
      <c r="H812" s="4"/>
    </row>
    <row r="813">
      <c r="A813" s="6"/>
      <c r="B813" s="4"/>
      <c r="C813" s="4"/>
      <c r="D813" s="4"/>
      <c r="E813" s="4"/>
      <c r="F813" s="4"/>
      <c r="G813" s="4"/>
      <c r="H813" s="4"/>
    </row>
    <row r="814">
      <c r="A814" s="6"/>
      <c r="B814" s="4"/>
      <c r="C814" s="4"/>
      <c r="D814" s="4"/>
      <c r="E814" s="4"/>
      <c r="F814" s="4"/>
      <c r="G814" s="4"/>
      <c r="H814" s="4"/>
    </row>
    <row r="815">
      <c r="A815" s="6"/>
      <c r="B815" s="4"/>
      <c r="C815" s="4"/>
      <c r="D815" s="4"/>
      <c r="E815" s="4"/>
      <c r="F815" s="4"/>
      <c r="G815" s="4"/>
      <c r="H815" s="4"/>
    </row>
    <row r="816">
      <c r="A816" s="6"/>
      <c r="B816" s="4"/>
      <c r="C816" s="4"/>
      <c r="D816" s="4"/>
      <c r="E816" s="4"/>
      <c r="F816" s="4"/>
      <c r="G816" s="4"/>
      <c r="H816" s="4"/>
    </row>
    <row r="817">
      <c r="A817" s="6"/>
      <c r="B817" s="4"/>
      <c r="C817" s="4"/>
      <c r="D817" s="4"/>
      <c r="E817" s="4"/>
      <c r="F817" s="4"/>
      <c r="G817" s="4"/>
      <c r="H817" s="4"/>
    </row>
    <row r="818">
      <c r="A818" s="6"/>
      <c r="B818" s="4"/>
      <c r="C818" s="4"/>
      <c r="D818" s="4"/>
      <c r="E818" s="4"/>
      <c r="F818" s="4"/>
      <c r="G818" s="4"/>
      <c r="H818" s="4"/>
    </row>
    <row r="819">
      <c r="A819" s="6"/>
      <c r="B819" s="4"/>
      <c r="C819" s="4"/>
      <c r="D819" s="4"/>
      <c r="E819" s="4"/>
      <c r="F819" s="4"/>
      <c r="G819" s="4"/>
      <c r="H819" s="4"/>
    </row>
    <row r="820">
      <c r="A820" s="6"/>
      <c r="B820" s="4"/>
      <c r="C820" s="4"/>
      <c r="D820" s="4"/>
      <c r="E820" s="4"/>
      <c r="F820" s="4"/>
      <c r="G820" s="4"/>
      <c r="H820" s="4"/>
    </row>
    <row r="821">
      <c r="A821" s="6"/>
      <c r="B821" s="4"/>
      <c r="C821" s="4"/>
      <c r="D821" s="4"/>
      <c r="E821" s="4"/>
      <c r="F821" s="4"/>
      <c r="G821" s="4"/>
      <c r="H821" s="4"/>
    </row>
    <row r="822">
      <c r="A822" s="6"/>
      <c r="B822" s="4"/>
      <c r="C822" s="4"/>
      <c r="D822" s="4"/>
      <c r="E822" s="4"/>
      <c r="F822" s="4"/>
      <c r="G822" s="4"/>
      <c r="H822" s="4"/>
    </row>
    <row r="823">
      <c r="A823" s="6"/>
      <c r="B823" s="4"/>
      <c r="C823" s="4"/>
      <c r="D823" s="4"/>
      <c r="E823" s="4"/>
      <c r="F823" s="4"/>
      <c r="G823" s="4"/>
      <c r="H823" s="4"/>
    </row>
    <row r="824">
      <c r="A824" s="6"/>
      <c r="B824" s="4"/>
      <c r="C824" s="4"/>
      <c r="D824" s="4"/>
      <c r="E824" s="4"/>
      <c r="F824" s="4"/>
      <c r="G824" s="4"/>
      <c r="H824" s="4"/>
    </row>
    <row r="825">
      <c r="A825" s="6"/>
      <c r="B825" s="4"/>
      <c r="C825" s="4"/>
      <c r="D825" s="4"/>
      <c r="E825" s="4"/>
      <c r="F825" s="4"/>
      <c r="G825" s="4"/>
      <c r="H825" s="4"/>
    </row>
    <row r="826">
      <c r="A826" s="6"/>
      <c r="B826" s="4"/>
      <c r="C826" s="4"/>
      <c r="D826" s="4"/>
      <c r="E826" s="4"/>
      <c r="F826" s="4"/>
      <c r="G826" s="4"/>
      <c r="H826" s="4"/>
    </row>
    <row r="827">
      <c r="A827" s="6"/>
      <c r="B827" s="4"/>
      <c r="C827" s="4"/>
      <c r="D827" s="4"/>
      <c r="E827" s="4"/>
      <c r="F827" s="4"/>
      <c r="G827" s="4"/>
      <c r="H827" s="4"/>
    </row>
    <row r="828">
      <c r="A828" s="6"/>
      <c r="B828" s="4"/>
      <c r="C828" s="4"/>
      <c r="D828" s="4"/>
      <c r="E828" s="4"/>
      <c r="F828" s="4"/>
      <c r="G828" s="4"/>
      <c r="H828" s="4"/>
    </row>
    <row r="829">
      <c r="A829" s="6"/>
      <c r="B829" s="4"/>
      <c r="C829" s="4"/>
      <c r="D829" s="4"/>
      <c r="E829" s="4"/>
      <c r="F829" s="4"/>
      <c r="G829" s="4"/>
      <c r="H829" s="4"/>
    </row>
    <row r="830">
      <c r="A830" s="6"/>
      <c r="B830" s="4"/>
      <c r="C830" s="4"/>
      <c r="D830" s="4"/>
      <c r="E830" s="4"/>
      <c r="F830" s="4"/>
      <c r="G830" s="4"/>
      <c r="H830" s="4"/>
    </row>
    <row r="831">
      <c r="A831" s="6"/>
      <c r="B831" s="4"/>
      <c r="C831" s="4"/>
      <c r="D831" s="4"/>
      <c r="E831" s="4"/>
      <c r="F831" s="4"/>
      <c r="G831" s="4"/>
      <c r="H831" s="4"/>
    </row>
    <row r="832">
      <c r="A832" s="6"/>
      <c r="B832" s="4"/>
      <c r="C832" s="4"/>
      <c r="D832" s="4"/>
      <c r="E832" s="4"/>
      <c r="F832" s="4"/>
      <c r="G832" s="4"/>
      <c r="H832" s="4"/>
    </row>
    <row r="833">
      <c r="A833" s="6"/>
      <c r="B833" s="4"/>
      <c r="C833" s="4"/>
      <c r="D833" s="4"/>
      <c r="E833" s="4"/>
      <c r="F833" s="4"/>
      <c r="G833" s="4"/>
      <c r="H833" s="4"/>
    </row>
    <row r="834">
      <c r="A834" s="6"/>
      <c r="B834" s="4"/>
      <c r="C834" s="4"/>
      <c r="D834" s="4"/>
      <c r="E834" s="4"/>
      <c r="F834" s="4"/>
      <c r="G834" s="4"/>
      <c r="H834" s="4"/>
    </row>
    <row r="835">
      <c r="A835" s="6"/>
      <c r="B835" s="4"/>
      <c r="C835" s="4"/>
      <c r="D835" s="4"/>
      <c r="E835" s="4"/>
      <c r="F835" s="4"/>
      <c r="G835" s="4"/>
      <c r="H835" s="4"/>
    </row>
    <row r="836">
      <c r="A836" s="6"/>
      <c r="B836" s="4"/>
      <c r="C836" s="4"/>
      <c r="D836" s="4"/>
      <c r="E836" s="4"/>
      <c r="F836" s="4"/>
      <c r="G836" s="4"/>
      <c r="H836" s="4"/>
    </row>
    <row r="837">
      <c r="A837" s="6"/>
      <c r="B837" s="4"/>
      <c r="C837" s="4"/>
      <c r="D837" s="4"/>
      <c r="E837" s="4"/>
      <c r="F837" s="4"/>
      <c r="G837" s="4"/>
      <c r="H837" s="4"/>
    </row>
    <row r="838">
      <c r="A838" s="6"/>
      <c r="B838" s="4"/>
      <c r="C838" s="4"/>
      <c r="D838" s="4"/>
      <c r="E838" s="4"/>
      <c r="F838" s="4"/>
      <c r="G838" s="4"/>
      <c r="H838" s="4"/>
    </row>
    <row r="839">
      <c r="A839" s="6"/>
      <c r="B839" s="4"/>
      <c r="C839" s="4"/>
      <c r="D839" s="4"/>
      <c r="E839" s="4"/>
      <c r="F839" s="4"/>
      <c r="G839" s="4"/>
      <c r="H839" s="4"/>
    </row>
    <row r="840">
      <c r="A840" s="6"/>
      <c r="B840" s="4"/>
      <c r="C840" s="4"/>
      <c r="D840" s="4"/>
      <c r="E840" s="4"/>
      <c r="F840" s="4"/>
      <c r="G840" s="4"/>
      <c r="H840" s="4"/>
    </row>
    <row r="841">
      <c r="A841" s="6"/>
      <c r="B841" s="4"/>
      <c r="C841" s="4"/>
      <c r="D841" s="4"/>
      <c r="E841" s="4"/>
      <c r="F841" s="4"/>
      <c r="G841" s="4"/>
      <c r="H841" s="4"/>
    </row>
    <row r="842">
      <c r="A842" s="6"/>
      <c r="B842" s="4"/>
      <c r="C842" s="4"/>
      <c r="D842" s="4"/>
      <c r="E842" s="4"/>
      <c r="F842" s="4"/>
      <c r="G842" s="4"/>
      <c r="H842" s="4"/>
    </row>
    <row r="843">
      <c r="A843" s="6"/>
      <c r="B843" s="4"/>
      <c r="C843" s="4"/>
      <c r="D843" s="4"/>
      <c r="E843" s="4"/>
      <c r="F843" s="4"/>
      <c r="G843" s="4"/>
      <c r="H843" s="4"/>
    </row>
    <row r="844">
      <c r="A844" s="6"/>
      <c r="B844" s="4"/>
      <c r="C844" s="4"/>
      <c r="D844" s="4"/>
      <c r="E844" s="4"/>
      <c r="F844" s="4"/>
      <c r="G844" s="4"/>
      <c r="H844" s="4"/>
    </row>
    <row r="845">
      <c r="A845" s="6"/>
      <c r="B845" s="4"/>
      <c r="C845" s="4"/>
      <c r="D845" s="4"/>
      <c r="E845" s="4"/>
      <c r="F845" s="4"/>
      <c r="G845" s="4"/>
      <c r="H845" s="4"/>
    </row>
    <row r="846">
      <c r="A846" s="6"/>
      <c r="B846" s="4"/>
      <c r="C846" s="4"/>
      <c r="D846" s="4"/>
      <c r="E846" s="4"/>
      <c r="F846" s="4"/>
      <c r="G846" s="4"/>
      <c r="H846" s="4"/>
    </row>
    <row r="847">
      <c r="A847" s="6"/>
      <c r="B847" s="4"/>
      <c r="C847" s="4"/>
      <c r="D847" s="4"/>
      <c r="E847" s="4"/>
      <c r="F847" s="4"/>
      <c r="G847" s="4"/>
      <c r="H847" s="4"/>
    </row>
    <row r="848">
      <c r="A848" s="6"/>
      <c r="B848" s="4"/>
      <c r="C848" s="4"/>
      <c r="D848" s="4"/>
      <c r="E848" s="4"/>
      <c r="F848" s="4"/>
      <c r="G848" s="4"/>
      <c r="H848" s="4"/>
    </row>
    <row r="849">
      <c r="A849" s="6"/>
      <c r="B849" s="4"/>
      <c r="C849" s="4"/>
      <c r="D849" s="4"/>
      <c r="E849" s="4"/>
      <c r="F849" s="4"/>
      <c r="G849" s="4"/>
      <c r="H849" s="4"/>
    </row>
    <row r="850">
      <c r="A850" s="6"/>
      <c r="B850" s="4"/>
      <c r="C850" s="4"/>
      <c r="D850" s="4"/>
      <c r="E850" s="4"/>
      <c r="F850" s="4"/>
      <c r="G850" s="4"/>
      <c r="H850" s="4"/>
    </row>
    <row r="851">
      <c r="A851" s="6"/>
      <c r="B851" s="4"/>
      <c r="C851" s="4"/>
      <c r="D851" s="4"/>
      <c r="E851" s="4"/>
      <c r="F851" s="4"/>
      <c r="G851" s="4"/>
      <c r="H851" s="4"/>
    </row>
    <row r="852">
      <c r="A852" s="6"/>
      <c r="B852" s="4"/>
      <c r="C852" s="4"/>
      <c r="D852" s="4"/>
      <c r="E852" s="4"/>
      <c r="F852" s="4"/>
      <c r="G852" s="4"/>
      <c r="H852" s="4"/>
    </row>
    <row r="853">
      <c r="A853" s="6"/>
      <c r="B853" s="4"/>
      <c r="C853" s="4"/>
      <c r="D853" s="4"/>
      <c r="E853" s="4"/>
      <c r="F853" s="4"/>
      <c r="G853" s="4"/>
      <c r="H853" s="4"/>
    </row>
    <row r="854">
      <c r="A854" s="6"/>
      <c r="B854" s="4"/>
      <c r="C854" s="4"/>
      <c r="D854" s="4"/>
      <c r="E854" s="4"/>
      <c r="F854" s="4"/>
      <c r="G854" s="4"/>
      <c r="H854" s="4"/>
    </row>
    <row r="855">
      <c r="A855" s="6"/>
      <c r="B855" s="4"/>
      <c r="C855" s="4"/>
      <c r="D855" s="4"/>
      <c r="E855" s="4"/>
      <c r="F855" s="4"/>
      <c r="G855" s="4"/>
      <c r="H855" s="4"/>
    </row>
    <row r="856">
      <c r="A856" s="6"/>
      <c r="B856" s="4"/>
      <c r="C856" s="4"/>
      <c r="D856" s="4"/>
      <c r="E856" s="4"/>
      <c r="F856" s="4"/>
      <c r="G856" s="4"/>
      <c r="H856" s="4"/>
    </row>
    <row r="857">
      <c r="A857" s="6"/>
      <c r="B857" s="4"/>
      <c r="C857" s="4"/>
      <c r="D857" s="4"/>
      <c r="E857" s="4"/>
      <c r="F857" s="4"/>
      <c r="G857" s="4"/>
      <c r="H857" s="4"/>
    </row>
    <row r="858">
      <c r="A858" s="6"/>
      <c r="B858" s="4"/>
      <c r="C858" s="4"/>
      <c r="D858" s="4"/>
      <c r="E858" s="4"/>
      <c r="F858" s="4"/>
      <c r="G858" s="4"/>
      <c r="H858" s="4"/>
    </row>
    <row r="859">
      <c r="A859" s="6"/>
      <c r="B859" s="4"/>
      <c r="C859" s="4"/>
      <c r="D859" s="4"/>
      <c r="E859" s="4"/>
      <c r="F859" s="4"/>
      <c r="G859" s="4"/>
      <c r="H859" s="4"/>
    </row>
    <row r="860">
      <c r="A860" s="6"/>
      <c r="B860" s="4"/>
      <c r="C860" s="4"/>
      <c r="D860" s="4"/>
      <c r="E860" s="4"/>
      <c r="F860" s="4"/>
      <c r="G860" s="4"/>
      <c r="H860" s="4"/>
    </row>
    <row r="861">
      <c r="A861" s="6"/>
      <c r="B861" s="4"/>
      <c r="C861" s="4"/>
      <c r="D861" s="4"/>
      <c r="E861" s="4"/>
      <c r="F861" s="4"/>
      <c r="G861" s="4"/>
      <c r="H861" s="4"/>
    </row>
    <row r="862">
      <c r="A862" s="6"/>
      <c r="B862" s="4"/>
      <c r="C862" s="4"/>
      <c r="D862" s="4"/>
      <c r="E862" s="4"/>
      <c r="F862" s="4"/>
      <c r="G862" s="4"/>
      <c r="H862" s="4"/>
    </row>
    <row r="863">
      <c r="A863" s="6"/>
      <c r="B863" s="4"/>
      <c r="C863" s="4"/>
      <c r="D863" s="4"/>
      <c r="E863" s="4"/>
      <c r="F863" s="4"/>
      <c r="G863" s="4"/>
      <c r="H863" s="4"/>
    </row>
    <row r="864">
      <c r="A864" s="6"/>
      <c r="B864" s="4"/>
      <c r="C864" s="4"/>
      <c r="D864" s="4"/>
      <c r="E864" s="4"/>
      <c r="F864" s="4"/>
      <c r="G864" s="4"/>
      <c r="H864" s="4"/>
    </row>
    <row r="865">
      <c r="A865" s="6"/>
      <c r="B865" s="4"/>
      <c r="C865" s="4"/>
      <c r="D865" s="4"/>
      <c r="E865" s="4"/>
      <c r="F865" s="4"/>
      <c r="G865" s="4"/>
      <c r="H865" s="4"/>
    </row>
    <row r="866">
      <c r="A866" s="6"/>
      <c r="B866" s="4"/>
      <c r="C866" s="4"/>
      <c r="D866" s="4"/>
      <c r="E866" s="4"/>
      <c r="F866" s="4"/>
      <c r="G866" s="4"/>
      <c r="H866" s="4"/>
    </row>
    <row r="867">
      <c r="A867" s="6"/>
      <c r="B867" s="4"/>
      <c r="C867" s="4"/>
      <c r="D867" s="4"/>
      <c r="E867" s="4"/>
      <c r="F867" s="4"/>
      <c r="G867" s="4"/>
      <c r="H867" s="4"/>
    </row>
    <row r="868">
      <c r="A868" s="6"/>
      <c r="B868" s="4"/>
      <c r="C868" s="4"/>
      <c r="D868" s="4"/>
      <c r="E868" s="4"/>
      <c r="F868" s="4"/>
      <c r="G868" s="4"/>
      <c r="H868" s="4"/>
    </row>
    <row r="869">
      <c r="A869" s="6"/>
      <c r="B869" s="4"/>
      <c r="C869" s="4"/>
      <c r="D869" s="4"/>
      <c r="E869" s="4"/>
      <c r="F869" s="4"/>
      <c r="G869" s="4"/>
      <c r="H869" s="4"/>
    </row>
    <row r="870">
      <c r="A870" s="6"/>
      <c r="B870" s="4"/>
      <c r="C870" s="4"/>
      <c r="D870" s="4"/>
      <c r="E870" s="4"/>
      <c r="F870" s="4"/>
      <c r="G870" s="4"/>
      <c r="H870" s="4"/>
    </row>
    <row r="871">
      <c r="A871" s="6"/>
      <c r="B871" s="4"/>
      <c r="C871" s="4"/>
      <c r="D871" s="4"/>
      <c r="E871" s="4"/>
      <c r="F871" s="4"/>
      <c r="G871" s="4"/>
      <c r="H871" s="4"/>
    </row>
    <row r="872">
      <c r="A872" s="6"/>
      <c r="B872" s="4"/>
      <c r="C872" s="4"/>
      <c r="D872" s="4"/>
      <c r="E872" s="4"/>
      <c r="F872" s="4"/>
      <c r="G872" s="4"/>
      <c r="H872" s="4"/>
    </row>
    <row r="873">
      <c r="A873" s="6"/>
      <c r="B873" s="4"/>
      <c r="C873" s="4"/>
      <c r="D873" s="4"/>
      <c r="E873" s="4"/>
      <c r="F873" s="4"/>
      <c r="G873" s="4"/>
      <c r="H873" s="4"/>
    </row>
    <row r="874">
      <c r="A874" s="6"/>
      <c r="B874" s="4"/>
      <c r="C874" s="4"/>
      <c r="D874" s="4"/>
      <c r="E874" s="4"/>
      <c r="F874" s="4"/>
      <c r="G874" s="4"/>
      <c r="H874" s="4"/>
    </row>
    <row r="875">
      <c r="A875" s="6"/>
      <c r="B875" s="4"/>
      <c r="C875" s="4"/>
      <c r="D875" s="4"/>
      <c r="E875" s="4"/>
      <c r="F875" s="4"/>
      <c r="G875" s="4"/>
      <c r="H875" s="4"/>
    </row>
    <row r="876">
      <c r="A876" s="6"/>
      <c r="B876" s="4"/>
      <c r="C876" s="4"/>
      <c r="D876" s="4"/>
      <c r="E876" s="4"/>
      <c r="F876" s="4"/>
      <c r="G876" s="4"/>
      <c r="H876" s="4"/>
    </row>
    <row r="877">
      <c r="A877" s="6"/>
      <c r="B877" s="4"/>
      <c r="C877" s="4"/>
      <c r="D877" s="4"/>
      <c r="E877" s="4"/>
      <c r="F877" s="4"/>
      <c r="G877" s="4"/>
      <c r="H877" s="4"/>
    </row>
    <row r="878">
      <c r="A878" s="6"/>
      <c r="B878" s="4"/>
      <c r="C878" s="4"/>
      <c r="D878" s="4"/>
      <c r="E878" s="4"/>
      <c r="F878" s="4"/>
      <c r="G878" s="4"/>
      <c r="H878" s="4"/>
    </row>
    <row r="879">
      <c r="A879" s="6"/>
      <c r="B879" s="4"/>
      <c r="C879" s="4"/>
      <c r="D879" s="4"/>
      <c r="E879" s="4"/>
      <c r="F879" s="4"/>
      <c r="G879" s="4"/>
      <c r="H879" s="4"/>
    </row>
    <row r="880">
      <c r="A880" s="6"/>
      <c r="B880" s="4"/>
      <c r="C880" s="4"/>
      <c r="D880" s="4"/>
      <c r="E880" s="4"/>
      <c r="F880" s="4"/>
      <c r="G880" s="4"/>
      <c r="H880" s="4"/>
    </row>
    <row r="881">
      <c r="A881" s="6"/>
      <c r="B881" s="4"/>
      <c r="C881" s="4"/>
      <c r="D881" s="4"/>
      <c r="E881" s="4"/>
      <c r="F881" s="4"/>
      <c r="G881" s="4"/>
      <c r="H881" s="4"/>
    </row>
    <row r="882">
      <c r="A882" s="6"/>
      <c r="B882" s="4"/>
      <c r="C882" s="4"/>
      <c r="D882" s="4"/>
      <c r="E882" s="4"/>
      <c r="F882" s="4"/>
      <c r="G882" s="4"/>
      <c r="H882" s="4"/>
    </row>
    <row r="883">
      <c r="A883" s="6"/>
      <c r="B883" s="4"/>
      <c r="C883" s="4"/>
      <c r="D883" s="4"/>
      <c r="E883" s="4"/>
      <c r="F883" s="4"/>
      <c r="G883" s="4"/>
      <c r="H883" s="4"/>
    </row>
    <row r="884">
      <c r="A884" s="6"/>
      <c r="B884" s="4"/>
      <c r="C884" s="4"/>
      <c r="D884" s="4"/>
      <c r="E884" s="4"/>
      <c r="F884" s="4"/>
      <c r="G884" s="4"/>
      <c r="H884" s="4"/>
    </row>
    <row r="885">
      <c r="A885" s="6"/>
      <c r="B885" s="4"/>
      <c r="C885" s="4"/>
      <c r="D885" s="4"/>
      <c r="E885" s="4"/>
      <c r="F885" s="4"/>
      <c r="G885" s="4"/>
      <c r="H885" s="4"/>
    </row>
    <row r="886">
      <c r="A886" s="6"/>
      <c r="B886" s="4"/>
      <c r="C886" s="4"/>
      <c r="D886" s="4"/>
      <c r="E886" s="4"/>
      <c r="F886" s="4"/>
      <c r="G886" s="4"/>
      <c r="H886" s="4"/>
    </row>
    <row r="887">
      <c r="A887" s="6"/>
      <c r="B887" s="4"/>
      <c r="C887" s="4"/>
      <c r="D887" s="4"/>
      <c r="E887" s="4"/>
      <c r="F887" s="4"/>
      <c r="G887" s="4"/>
      <c r="H887" s="4"/>
    </row>
    <row r="888">
      <c r="A888" s="6"/>
      <c r="B888" s="4"/>
      <c r="C888" s="4"/>
      <c r="D888" s="4"/>
      <c r="E888" s="4"/>
      <c r="F888" s="4"/>
      <c r="G888" s="4"/>
      <c r="H888" s="4"/>
    </row>
    <row r="889">
      <c r="A889" s="6"/>
      <c r="B889" s="4"/>
      <c r="C889" s="4"/>
      <c r="D889" s="4"/>
      <c r="E889" s="4"/>
      <c r="F889" s="4"/>
      <c r="G889" s="4"/>
      <c r="H889" s="4"/>
    </row>
    <row r="890">
      <c r="A890" s="6"/>
      <c r="B890" s="4"/>
      <c r="C890" s="4"/>
      <c r="D890" s="4"/>
      <c r="E890" s="4"/>
      <c r="F890" s="4"/>
      <c r="G890" s="4"/>
      <c r="H890" s="4"/>
    </row>
    <row r="891">
      <c r="A891" s="6"/>
      <c r="B891" s="4"/>
      <c r="C891" s="4"/>
      <c r="D891" s="4"/>
      <c r="E891" s="4"/>
      <c r="F891" s="4"/>
      <c r="G891" s="4"/>
      <c r="H891" s="4"/>
    </row>
    <row r="892">
      <c r="A892" s="6"/>
      <c r="B892" s="4"/>
      <c r="C892" s="4"/>
      <c r="D892" s="4"/>
      <c r="E892" s="4"/>
      <c r="F892" s="4"/>
      <c r="G892" s="4"/>
      <c r="H892" s="4"/>
    </row>
    <row r="893">
      <c r="A893" s="6"/>
      <c r="B893" s="4"/>
      <c r="C893" s="4"/>
      <c r="D893" s="4"/>
      <c r="E893" s="4"/>
      <c r="F893" s="4"/>
      <c r="G893" s="4"/>
      <c r="H893" s="4"/>
    </row>
    <row r="894">
      <c r="A894" s="6"/>
      <c r="B894" s="4"/>
      <c r="C894" s="4"/>
      <c r="D894" s="4"/>
      <c r="E894" s="4"/>
      <c r="F894" s="4"/>
      <c r="G894" s="4"/>
      <c r="H894" s="4"/>
    </row>
    <row r="895">
      <c r="A895" s="6"/>
      <c r="B895" s="4"/>
      <c r="C895" s="4"/>
      <c r="D895" s="4"/>
      <c r="E895" s="4"/>
      <c r="F895" s="4"/>
      <c r="G895" s="4"/>
      <c r="H895" s="4"/>
    </row>
    <row r="896">
      <c r="A896" s="6"/>
      <c r="B896" s="4"/>
      <c r="C896" s="4"/>
      <c r="D896" s="4"/>
      <c r="E896" s="4"/>
      <c r="F896" s="4"/>
      <c r="G896" s="4"/>
      <c r="H896" s="4"/>
    </row>
    <row r="897">
      <c r="A897" s="6"/>
      <c r="B897" s="4"/>
      <c r="C897" s="4"/>
      <c r="D897" s="4"/>
      <c r="E897" s="4"/>
      <c r="F897" s="4"/>
      <c r="G897" s="4"/>
      <c r="H897" s="4"/>
    </row>
    <row r="898">
      <c r="A898" s="6"/>
      <c r="B898" s="4"/>
      <c r="C898" s="4"/>
      <c r="D898" s="4"/>
      <c r="E898" s="4"/>
      <c r="F898" s="4"/>
      <c r="G898" s="4"/>
      <c r="H898" s="4"/>
    </row>
    <row r="899">
      <c r="A899" s="6"/>
      <c r="B899" s="4"/>
      <c r="C899" s="4"/>
      <c r="D899" s="4"/>
      <c r="E899" s="4"/>
      <c r="F899" s="4"/>
      <c r="G899" s="4"/>
      <c r="H899" s="4"/>
    </row>
    <row r="900">
      <c r="A900" s="6"/>
      <c r="B900" s="4"/>
      <c r="C900" s="4"/>
      <c r="D900" s="4"/>
      <c r="E900" s="4"/>
      <c r="F900" s="4"/>
      <c r="G900" s="4"/>
      <c r="H900" s="4"/>
    </row>
    <row r="901">
      <c r="A901" s="6"/>
      <c r="B901" s="4"/>
      <c r="C901" s="4"/>
      <c r="D901" s="4"/>
      <c r="E901" s="4"/>
      <c r="F901" s="4"/>
      <c r="G901" s="4"/>
      <c r="H901" s="4"/>
    </row>
    <row r="902">
      <c r="A902" s="6"/>
      <c r="B902" s="4"/>
      <c r="C902" s="4"/>
      <c r="D902" s="4"/>
      <c r="E902" s="4"/>
      <c r="F902" s="4"/>
      <c r="G902" s="4"/>
      <c r="H902" s="4"/>
    </row>
    <row r="903">
      <c r="A903" s="6"/>
      <c r="B903" s="4"/>
      <c r="C903" s="4"/>
      <c r="D903" s="4"/>
      <c r="E903" s="4"/>
      <c r="F903" s="4"/>
      <c r="G903" s="4"/>
      <c r="H903" s="4"/>
    </row>
    <row r="904">
      <c r="A904" s="6"/>
      <c r="B904" s="4"/>
      <c r="C904" s="4"/>
      <c r="D904" s="4"/>
      <c r="E904" s="4"/>
      <c r="F904" s="4"/>
      <c r="G904" s="4"/>
      <c r="H904" s="4"/>
    </row>
    <row r="905">
      <c r="A905" s="6"/>
      <c r="B905" s="4"/>
      <c r="C905" s="4"/>
      <c r="D905" s="4"/>
      <c r="E905" s="4"/>
      <c r="F905" s="4"/>
      <c r="G905" s="4"/>
      <c r="H905" s="4"/>
    </row>
    <row r="906">
      <c r="A906" s="6"/>
      <c r="B906" s="4"/>
      <c r="C906" s="4"/>
      <c r="D906" s="4"/>
      <c r="E906" s="4"/>
      <c r="F906" s="4"/>
      <c r="G906" s="4"/>
      <c r="H906" s="4"/>
    </row>
    <row r="907">
      <c r="A907" s="6"/>
      <c r="B907" s="4"/>
      <c r="C907" s="4"/>
      <c r="D907" s="4"/>
      <c r="E907" s="4"/>
      <c r="F907" s="4"/>
      <c r="G907" s="4"/>
      <c r="H907" s="4"/>
    </row>
    <row r="908">
      <c r="A908" s="6"/>
      <c r="B908" s="4"/>
      <c r="C908" s="4"/>
      <c r="D908" s="4"/>
      <c r="E908" s="4"/>
      <c r="F908" s="4"/>
      <c r="G908" s="4"/>
      <c r="H908" s="4"/>
    </row>
    <row r="909">
      <c r="A909" s="6"/>
      <c r="B909" s="4"/>
      <c r="C909" s="4"/>
      <c r="D909" s="4"/>
      <c r="E909" s="4"/>
      <c r="F909" s="4"/>
      <c r="G909" s="4"/>
      <c r="H909" s="4"/>
    </row>
    <row r="910">
      <c r="A910" s="6"/>
      <c r="B910" s="4"/>
      <c r="C910" s="4"/>
      <c r="D910" s="4"/>
      <c r="E910" s="4"/>
      <c r="F910" s="4"/>
      <c r="G910" s="4"/>
      <c r="H910" s="4"/>
    </row>
    <row r="911">
      <c r="A911" s="6"/>
      <c r="B911" s="4"/>
      <c r="C911" s="4"/>
      <c r="D911" s="4"/>
      <c r="E911" s="4"/>
      <c r="F911" s="4"/>
      <c r="G911" s="4"/>
      <c r="H911" s="4"/>
    </row>
  </sheetData>
  <autoFilter ref="$A$1:$H$36"/>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41.38"/>
    <col customWidth="1" min="3" max="3" width="33.13"/>
    <col customWidth="1" min="4" max="8" width="26.25"/>
    <col customWidth="1" min="18" max="18" width="15.88"/>
  </cols>
  <sheetData>
    <row r="1">
      <c r="A1" s="1" t="s">
        <v>0</v>
      </c>
      <c r="B1" s="2" t="s">
        <v>1</v>
      </c>
      <c r="C1" s="2" t="s">
        <v>2</v>
      </c>
      <c r="D1" s="2" t="s">
        <v>3</v>
      </c>
      <c r="E1" s="2" t="s">
        <v>4</v>
      </c>
      <c r="F1" s="2" t="s">
        <v>5</v>
      </c>
      <c r="G1" s="2" t="s">
        <v>6</v>
      </c>
      <c r="H1" s="2" t="s">
        <v>7</v>
      </c>
    </row>
    <row r="2">
      <c r="A2" s="4">
        <v>1.0</v>
      </c>
      <c r="B2" s="4" t="s">
        <v>166</v>
      </c>
      <c r="C2" s="4" t="str">
        <f>IFERROR(__xludf.DUMMYFUNCTION("GOOGLETRANSLATE(B2,""en"",""ru"")"),"Увеличить доход с помощью рекламы и рекламных акций")</f>
        <v>Увеличить доход с помощью рекламы и рекламных акций</v>
      </c>
      <c r="D2" s="4" t="str">
        <f>IFERROR(__xludf.DUMMYFUNCTION("GOOGLETRANSLATE(B2,""en"",""id"")"),"Tingkatkan pendapatan dengan iklan dan promosi")</f>
        <v>Tingkatkan pendapatan dengan iklan dan promosi</v>
      </c>
      <c r="E2" s="4" t="str">
        <f>IFERROR(__xludf.DUMMYFUNCTION("GOOGLETRANSLATE(B2,""en"",""vi"")"),"Tăng doanh thu với quảng cáo và chương trình khuyến mãi")</f>
        <v>Tăng doanh thu với quảng cáo và chương trình khuyến mãi</v>
      </c>
      <c r="F2" s="4" t="str">
        <f>IFERROR(__xludf.DUMMYFUNCTION("GOOGLETRANSLATE(B2,""en"",""th"")"),"เพิ่มรายได้ด้วยโฆษณาและโปรโมชั่น")</f>
        <v>เพิ่มรายได้ด้วยโฆษณาและโปรโมชั่น</v>
      </c>
      <c r="G2" s="4" t="str">
        <f>IFERROR(__xludf.DUMMYFUNCTION("GOOGLETRANSLATE(B2,""en"",""ms"")"),"Meningkatkan pendapatan dengan iklan dan promosi")</f>
        <v>Meningkatkan pendapatan dengan iklan dan promosi</v>
      </c>
      <c r="H2" s="4" t="str">
        <f>IFERROR(__xludf.DUMMYFUNCTION("GOOGLETRANSLATE(B2,""en"",""zh-CN"")"),"通过广告和促销增加收入")</f>
        <v>通过广告和促销增加收入</v>
      </c>
    </row>
    <row r="3">
      <c r="A3" s="4">
        <v>1.0</v>
      </c>
      <c r="B3" s="4" t="s">
        <v>167</v>
      </c>
      <c r="C3" s="4" t="str">
        <f>IFERROR(__xludf.DUMMYFUNCTION("GOOGLETRANSLATE(B3,""en"",""ru"")"),"Оптимизируйте свою производительность рекламы, используя сложные инструменты автоматизации и оптимизации, которые преобразуют ценную информацию о кампании в практическую тактику")</f>
        <v>Оптимизируйте свою производительность рекламы, используя сложные инструменты автоматизации и оптимизации, которые преобразуют ценную информацию о кампании в практическую тактику</v>
      </c>
      <c r="D3" s="4" t="str">
        <f>IFERROR(__xludf.DUMMYFUNCTION("GOOGLETRANSLATE(B3,""en"",""id"")"),"Optimalkan kinerja iklan Anda dengan memanfaatkan otomatisasi canggih dan alat optimasi yang mengubah wawasan kampanye yang berharga menjadi taktik praktis")</f>
        <v>Optimalkan kinerja iklan Anda dengan memanfaatkan otomatisasi canggih dan alat optimasi yang mengubah wawasan kampanye yang berharga menjadi taktik praktis</v>
      </c>
      <c r="E3" s="4" t="str">
        <f>IFERROR(__xludf.DUMMYFUNCTION("GOOGLETRANSLATE(B3,""en"",""vi"")"),"Tối ưu hóa hiệu suất quảng cáo của bạn bằng cách tận dụng các công cụ tối ưu hóa và tự động hóa tinh vi để chuyển đổi những hiểu biết về chiến dịch có giá trị thành các chiến thuật thực tế")</f>
        <v>Tối ưu hóa hiệu suất quảng cáo của bạn bằng cách tận dụng các công cụ tối ưu hóa và tự động hóa tinh vi để chuyển đổi những hiểu biết về chiến dịch có giá trị thành các chiến thuật thực tế</v>
      </c>
      <c r="F3" s="4" t="str">
        <f>IFERROR(__xludf.DUMMYFUNCTION("GOOGLETRANSLATE(B3,""en"",""th"")"),"เพิ่มประสิทธิภาพประสิทธิภาพการโฆษณาของคุณโดยใช้ประโยชน์จากระบบอัตโนมัติและเครื่องมือเพิ่มประสิทธิภาพที่ซับซ้อนซึ่งแปลงข้อมูลเชิงลึกของแคมเปญที่มีค่าให้เป็นกลยุทธ์การปฏิบัติ")</f>
        <v>เพิ่มประสิทธิภาพประสิทธิภาพการโฆษณาของคุณโดยใช้ประโยชน์จากระบบอัตโนมัติและเครื่องมือเพิ่มประสิทธิภาพที่ซับซ้อนซึ่งแปลงข้อมูลเชิงลึกของแคมเปญที่มีค่าให้เป็นกลยุทธ์การปฏิบัติ</v>
      </c>
      <c r="G3" s="4" t="str">
        <f>IFERROR(__xludf.DUMMYFUNCTION("GOOGLETRANSLATE(B3,""en"",""ms"")"),"Mengoptimumkan prestasi iklan anda dengan memanfaatkan alat automasi dan pengoptimuman yang canggih yang menukarkan pandangan kempen yang berharga ke dalam taktik praktikal")</f>
        <v>Mengoptimumkan prestasi iklan anda dengan memanfaatkan alat automasi dan pengoptimuman yang canggih yang menukarkan pandangan kempen yang berharga ke dalam taktik praktikal</v>
      </c>
      <c r="H3" s="4" t="str">
        <f>IFERROR(__xludf.DUMMYFUNCTION("GOOGLETRANSLATE(B3,""en"",""zh-CN"")"),"通过利用复杂的自动化和优化工具来优化您的广告性能")</f>
        <v>通过利用复杂的自动化和优化工具来优化您的广告性能</v>
      </c>
    </row>
    <row r="4">
      <c r="A4" s="4">
        <v>1.0</v>
      </c>
      <c r="B4" s="4" t="s">
        <v>164</v>
      </c>
      <c r="C4" s="4" t="str">
        <f>IFERROR(__xludf.DUMMYFUNCTION("GOOGLETRANSLATE(B4,""en"",""ru"")"),"Вскоре")</f>
        <v>Вскоре</v>
      </c>
      <c r="D4" s="4" t="str">
        <f>IFERROR(__xludf.DUMMYFUNCTION("GOOGLETRANSLATE(B4,""en"",""id"")"),"Segera hadir")</f>
        <v>Segera hadir</v>
      </c>
      <c r="E4" s="4" t="str">
        <f>IFERROR(__xludf.DUMMYFUNCTION("GOOGLETRANSLATE(B4,""en"",""vi"")"),"Sắp ra mắt")</f>
        <v>Sắp ra mắt</v>
      </c>
      <c r="F4" s="4" t="str">
        <f>IFERROR(__xludf.DUMMYFUNCTION("GOOGLETRANSLATE(B4,""en"",""th"")"),"เร็วๆ นี้")</f>
        <v>เร็วๆ นี้</v>
      </c>
      <c r="G4" s="4" t="str">
        <f>IFERROR(__xludf.DUMMYFUNCTION("GOOGLETRANSLATE(B4,""en"",""ms"")"),"Akan datang")</f>
        <v>Akan datang</v>
      </c>
      <c r="H4" s="4" t="str">
        <f>IFERROR(__xludf.DUMMYFUNCTION("GOOGLETRANSLATE(B4,""en"",""zh-CN"")"),"即将推出")</f>
        <v>即将推出</v>
      </c>
    </row>
    <row r="5">
      <c r="A5" s="4">
        <v>1.0</v>
      </c>
      <c r="B5" s="4" t="s">
        <v>165</v>
      </c>
      <c r="C5" s="4" t="str">
        <f>IFERROR(__xludf.DUMMYFUNCTION("GOOGLETRANSLATE(B5,""en"",""ru"")"),"Зарегистрируйтесь, чтобы быть в авангарде, когда мы испытываете новые функции, которые мы в настоящее время создаем и тестируем. Мы обязательно сообщим вам немедленно, как только они доступны!")</f>
        <v>Зарегистрируйтесь, чтобы быть в авангарде, когда мы испытываете новые функции, которые мы в настоящее время создаем и тестируем. Мы обязательно сообщим вам немедленно, как только они доступны!</v>
      </c>
      <c r="D5" s="4" t="str">
        <f>IFERROR(__xludf.DUMMYFUNCTION("GOOGLETRANSLATE(B5,""en"",""id"")"),"Mendaftar untuk berada di garis depan dalam mengalami fitur baru yang saat ini sedang kita kerajinkan dan uji. Kami akan segera memberi tahu Anda setelah tersedia!")</f>
        <v>Mendaftar untuk berada di garis depan dalam mengalami fitur baru yang saat ini sedang kita kerajinkan dan uji. Kami akan segera memberi tahu Anda setelah tersedia!</v>
      </c>
      <c r="E5" s="4" t="str">
        <f>IFERROR(__xludf.DUMMYFUNCTION("GOOGLETRANSLATE(B5,""en"",""vi"")"),"Đăng ký để đi đầu trong việc trải nghiệm các tính năng mới mà chúng tôi hiện đang chế tạo và thử nghiệm. Chúng tôi sẽ đảm bảo thông báo cho bạn ngay lập tức khi chúng có sẵn!")</f>
        <v>Đăng ký để đi đầu trong việc trải nghiệm các tính năng mới mà chúng tôi hiện đang chế tạo và thử nghiệm. Chúng tôi sẽ đảm bảo thông báo cho bạn ngay lập tức khi chúng có sẵn!</v>
      </c>
      <c r="F5" s="4" t="str">
        <f>IFERROR(__xludf.DUMMYFUNCTION("GOOGLETRANSLATE(B5,""en"",""th"")"),"ลงทะเบียนเพื่อเป็นผู้นำในการประสบกับคุณสมบัติใหม่ที่เรากำลังสร้างและทดสอบ เราจะแจ้งให้คุณทราบทันทีเมื่อพวกเขาว่าง!")</f>
        <v>ลงทะเบียนเพื่อเป็นผู้นำในการประสบกับคุณสมบัติใหม่ที่เรากำลังสร้างและทดสอบ เราจะแจ้งให้คุณทราบทันทีเมื่อพวกเขาว่าง!</v>
      </c>
      <c r="G5" s="4" t="str">
        <f>IFERROR(__xludf.DUMMYFUNCTION("GOOGLETRANSLATE(B5,""en"",""ms"")"),"Daftar untuk berada di barisan hadapan untuk mengalami ciri -ciri baru yang sedang kami kerjakan dan ujian. Kami akan pastikan anda memberitahu anda sebaik sahaja mereka tersedia!")</f>
        <v>Daftar untuk berada di barisan hadapan untuk mengalami ciri -ciri baru yang sedang kami kerjakan dan ujian. Kami akan pastikan anda memberitahu anda sebaik sahaja mereka tersedia!</v>
      </c>
      <c r="H5" s="4" t="str">
        <f>IFERROR(__xludf.DUMMYFUNCTION("GOOGLETRANSLATE(B5,""en"",""zh-CN"")"),"注册处于经历我们目前正在制作和测试的新功能的最前沿。一旦它们可用，我们将确保立即通知您！")</f>
        <v>注册处于经历我们目前正在制作和测试的新功能的最前沿。一旦它们可用，我们将确保立即通知您！</v>
      </c>
    </row>
    <row r="6">
      <c r="A6" s="4">
        <v>1.0</v>
      </c>
      <c r="B6" s="4" t="s">
        <v>10</v>
      </c>
      <c r="C6" s="4" t="str">
        <f>IFERROR(__xludf.DUMMYFUNCTION("GOOGLETRANSLATE(B6,""en"",""ru"")"),"Зарегистрироваться")</f>
        <v>Зарегистрироваться</v>
      </c>
      <c r="D6" s="4" t="str">
        <f>IFERROR(__xludf.DUMMYFUNCTION("GOOGLETRANSLATE(B6,""en"",""id"")"),"Mendaftar")</f>
        <v>Mendaftar</v>
      </c>
      <c r="E6" s="4" t="str">
        <f>IFERROR(__xludf.DUMMYFUNCTION("GOOGLETRANSLATE(B6,""en"",""vi"")"),"Đăng ký")</f>
        <v>Đăng ký</v>
      </c>
      <c r="F6" s="4" t="str">
        <f>IFERROR(__xludf.DUMMYFUNCTION("GOOGLETRANSLATE(B6,""en"",""th"")"),"ลงชื่อ")</f>
        <v>ลงชื่อ</v>
      </c>
      <c r="G6" s="4" t="str">
        <f>IFERROR(__xludf.DUMMYFUNCTION("GOOGLETRANSLATE(B6,""en"",""ms"")"),"Daftar")</f>
        <v>Daftar</v>
      </c>
      <c r="H6" s="4" t="str">
        <f>IFERROR(__xludf.DUMMYFUNCTION("GOOGLETRANSLATE(B6,""en"",""zh-CN"")"),"报名")</f>
        <v>报名</v>
      </c>
    </row>
    <row r="7">
      <c r="A7" s="4">
        <v>2.0</v>
      </c>
      <c r="B7" s="4" t="s">
        <v>87</v>
      </c>
      <c r="C7" s="4" t="str">
        <f>IFERROR(__xludf.DUMMYFUNCTION("GOOGLETRANSLATE(B7,""en"",""ru"")"),"Sellmatica")</f>
        <v>Sellmatica</v>
      </c>
      <c r="D7" s="4" t="str">
        <f>IFERROR(__xludf.DUMMYFUNCTION("GOOGLETRANSLATE(B7,""en"",""id"")"),"Sellmatcia")</f>
        <v>Sellmatcia</v>
      </c>
      <c r="E7" s="4" t="str">
        <f>IFERROR(__xludf.DUMMYFUNCTION("GOOGLETRANSLATE(B7,""en"",""vi"")"),"Bán")</f>
        <v>Bán</v>
      </c>
      <c r="F7" s="4" t="str">
        <f>IFERROR(__xludf.DUMMYFUNCTION("GOOGLETRANSLATE(B7,""en"",""th"")"),"Sellmatica")</f>
        <v>Sellmatica</v>
      </c>
      <c r="G7" s="4" t="str">
        <f>IFERROR(__xludf.DUMMYFUNCTION("GOOGLETRANSLATE(B7,""en"",""ms"")"),"Sellmatica")</f>
        <v>Sellmatica</v>
      </c>
      <c r="H7" s="4" t="str">
        <f>IFERROR(__xludf.DUMMYFUNCTION("GOOGLETRANSLATE(B7,""en"",""zh-CN"")"),"Sellmatica")</f>
        <v>Sellmatica</v>
      </c>
    </row>
    <row r="8">
      <c r="A8" s="4">
        <v>2.0</v>
      </c>
      <c r="B8" s="4" t="s">
        <v>88</v>
      </c>
      <c r="C8" s="4" t="str">
        <f>IFERROR(__xludf.DUMMYFUNCTION("GOOGLETRANSLATE(B8,""en"",""ru"")"),"info@sellmatica.com")</f>
        <v>info@sellmatica.com</v>
      </c>
      <c r="D8" s="4" t="str">
        <f>IFERROR(__xludf.DUMMYFUNCTION("GOOGLETRANSLATE(B8,""en"",""id"")"),"info@sellmatica.com")</f>
        <v>info@sellmatica.com</v>
      </c>
      <c r="E8" s="4" t="str">
        <f>IFERROR(__xludf.DUMMYFUNCTION("GOOGLETRANSLATE(B8,""en"",""vi"")"),"info@sellmatica.com")</f>
        <v>info@sellmatica.com</v>
      </c>
      <c r="F8" s="4" t="str">
        <f>IFERROR(__xludf.DUMMYFUNCTION("GOOGLETRANSLATE(B8,""en"",""th"")"),"info@sellmatica.com")</f>
        <v>info@sellmatica.com</v>
      </c>
      <c r="G8" s="4" t="str">
        <f>IFERROR(__xludf.DUMMYFUNCTION("GOOGLETRANSLATE(B8,""en"",""ms"")"),"info@sellmatica.com")</f>
        <v>info@sellmatica.com</v>
      </c>
      <c r="H8" s="4" t="str">
        <f>IFERROR(__xludf.DUMMYFUNCTION("GOOGLETRANSLATE(B8,""en"",""zh-CN"")"),"info@sellmatica.com")</f>
        <v>info@sellmatica.com</v>
      </c>
    </row>
    <row r="9">
      <c r="A9" s="4">
        <v>2.0</v>
      </c>
      <c r="B9" s="4" t="s">
        <v>89</v>
      </c>
      <c r="C9" s="4" t="str">
        <f>IFERROR(__xludf.DUMMYFUNCTION("GOOGLETRANSLATE(B9,""en"",""ru"")"),"Решения")</f>
        <v>Решения</v>
      </c>
      <c r="D9" s="4" t="str">
        <f>IFERROR(__xludf.DUMMYFUNCTION("GOOGLETRANSLATE(B9,""en"",""id"")"),"Solusi")</f>
        <v>Solusi</v>
      </c>
      <c r="E9" s="4" t="str">
        <f>IFERROR(__xludf.DUMMYFUNCTION("GOOGLETRANSLATE(B9,""en"",""vi"")"),"Các giải pháp")</f>
        <v>Các giải pháp</v>
      </c>
      <c r="F9" s="4" t="str">
        <f>IFERROR(__xludf.DUMMYFUNCTION("GOOGLETRANSLATE(B9,""en"",""th"")"),"การแก้ปัญหา")</f>
        <v>การแก้ปัญหา</v>
      </c>
      <c r="G9" s="4" t="str">
        <f>IFERROR(__xludf.DUMMYFUNCTION("GOOGLETRANSLATE(B9,""en"",""ms"")"),"Penyelesaian")</f>
        <v>Penyelesaian</v>
      </c>
      <c r="H9" s="4" t="str">
        <f>IFERROR(__xludf.DUMMYFUNCTION("GOOGLETRANSLATE(B9,""en"",""zh-CN"")"),"解决方案")</f>
        <v>解决方案</v>
      </c>
      <c r="R9" s="5"/>
      <c r="S9" s="5"/>
    </row>
    <row r="10">
      <c r="A10" s="4">
        <v>2.0</v>
      </c>
      <c r="B10" s="4" t="s">
        <v>90</v>
      </c>
      <c r="C10" s="4" t="str">
        <f>IFERROR(__xludf.DUMMYFUNCTION("GOOGLETRANSLATE(B10,""en"",""ru"")"),"Новые продавцы")</f>
        <v>Новые продавцы</v>
      </c>
      <c r="D10" s="4" t="str">
        <f>IFERROR(__xludf.DUMMYFUNCTION("GOOGLETRANSLATE(B10,""en"",""id"")"),"Penjual baru")</f>
        <v>Penjual baru</v>
      </c>
      <c r="E10" s="4" t="str">
        <f>IFERROR(__xludf.DUMMYFUNCTION("GOOGLETRANSLATE(B10,""en"",""vi"")"),"Người bán mới")</f>
        <v>Người bán mới</v>
      </c>
      <c r="F10" s="4" t="str">
        <f>IFERROR(__xludf.DUMMYFUNCTION("GOOGLETRANSLATE(B10,""en"",""th"")"),"ผู้ขายใหม่")</f>
        <v>ผู้ขายใหม่</v>
      </c>
      <c r="G10" s="4" t="str">
        <f>IFERROR(__xludf.DUMMYFUNCTION("GOOGLETRANSLATE(B10,""en"",""ms"")"),"Penjual baru")</f>
        <v>Penjual baru</v>
      </c>
      <c r="H10" s="4" t="str">
        <f>IFERROR(__xludf.DUMMYFUNCTION("GOOGLETRANSLATE(B10,""en"",""zh-CN"")"),"新卖家")</f>
        <v>新卖家</v>
      </c>
      <c r="R10" s="5"/>
      <c r="S10" s="5"/>
    </row>
    <row r="11">
      <c r="A11" s="4">
        <v>2.0</v>
      </c>
      <c r="B11" s="4" t="s">
        <v>91</v>
      </c>
      <c r="C11" s="4" t="str">
        <f>IFERROR(__xludf.DUMMYFUNCTION("GOOGLETRANSLATE(B11,""en"",""ru"")"),"Опытные продавцы")</f>
        <v>Опытные продавцы</v>
      </c>
      <c r="D11" s="4" t="str">
        <f>IFERROR(__xludf.DUMMYFUNCTION("GOOGLETRANSLATE(B11,""en"",""id"")"),"Penjual berpengalaman")</f>
        <v>Penjual berpengalaman</v>
      </c>
      <c r="E11" s="4" t="str">
        <f>IFERROR(__xludf.DUMMYFUNCTION("GOOGLETRANSLATE(B11,""en"",""vi"")"),"Người bán có kinh nghiệm")</f>
        <v>Người bán có kinh nghiệm</v>
      </c>
      <c r="F11" s="4" t="str">
        <f>IFERROR(__xludf.DUMMYFUNCTION("GOOGLETRANSLATE(B11,""en"",""th"")"),"ผู้ขายที่มีประสบการณ์")</f>
        <v>ผู้ขายที่มีประสบการณ์</v>
      </c>
      <c r="G11" s="4" t="str">
        <f>IFERROR(__xludf.DUMMYFUNCTION("GOOGLETRANSLATE(B11,""en"",""ms"")"),"Penjual yang berpengalaman")</f>
        <v>Penjual yang berpengalaman</v>
      </c>
      <c r="H11" s="4" t="str">
        <f>IFERROR(__xludf.DUMMYFUNCTION("GOOGLETRANSLATE(B11,""en"",""zh-CN"")"),"经验丰富的卖家")</f>
        <v>经验丰富的卖家</v>
      </c>
    </row>
    <row r="12">
      <c r="A12" s="4">
        <v>2.0</v>
      </c>
      <c r="B12" s="4" t="s">
        <v>16</v>
      </c>
      <c r="C12" s="4" t="str">
        <f>IFERROR(__xludf.DUMMYFUNCTION("GOOGLETRANSLATE(B12,""en"",""ru"")"),"Бренды")</f>
        <v>Бренды</v>
      </c>
      <c r="D12" s="4" t="str">
        <f>IFERROR(__xludf.DUMMYFUNCTION("GOOGLETRANSLATE(B12,""en"",""id"")"),"Merek")</f>
        <v>Merek</v>
      </c>
      <c r="E12" s="4" t="str">
        <f>IFERROR(__xludf.DUMMYFUNCTION("GOOGLETRANSLATE(B12,""en"",""vi"")"),"Nhãn hiệu")</f>
        <v>Nhãn hiệu</v>
      </c>
      <c r="F12" s="4" t="str">
        <f>IFERROR(__xludf.DUMMYFUNCTION("GOOGLETRANSLATE(B12,""en"",""th"")"),"แบรนด์")</f>
        <v>แบรนด์</v>
      </c>
      <c r="G12" s="4" t="str">
        <f>IFERROR(__xludf.DUMMYFUNCTION("GOOGLETRANSLATE(B12,""en"",""ms"")"),"Jenama")</f>
        <v>Jenama</v>
      </c>
      <c r="H12" s="4" t="str">
        <f>IFERROR(__xludf.DUMMYFUNCTION("GOOGLETRANSLATE(B12,""en"",""zh-CN"")"),"品牌")</f>
        <v>品牌</v>
      </c>
    </row>
    <row r="13">
      <c r="A13" s="4">
        <v>2.0</v>
      </c>
      <c r="B13" s="4" t="s">
        <v>20</v>
      </c>
      <c r="C13" s="4" t="str">
        <f>IFERROR(__xludf.DUMMYFUNCTION("GOOGLETRANSLATE(B13,""en"",""ru"")"),"Агентства и консультанты")</f>
        <v>Агентства и консультанты</v>
      </c>
      <c r="D13" s="4" t="str">
        <f>IFERROR(__xludf.DUMMYFUNCTION("GOOGLETRANSLATE(B13,""en"",""id"")"),"Agensi &amp; Konsultan")</f>
        <v>Agensi &amp; Konsultan</v>
      </c>
      <c r="E13" s="4" t="str">
        <f>IFERROR(__xludf.DUMMYFUNCTION("GOOGLETRANSLATE(B13,""en"",""vi"")"),"Các cơ quan &amp; chuyên gia tư vấn")</f>
        <v>Các cơ quan &amp; chuyên gia tư vấn</v>
      </c>
      <c r="F13" s="4" t="str">
        <f>IFERROR(__xludf.DUMMYFUNCTION("GOOGLETRANSLATE(B13,""en"",""th"")"),"เอเจนซี่และที่ปรึกษา")</f>
        <v>เอเจนซี่และที่ปรึกษา</v>
      </c>
      <c r="G13" s="4" t="str">
        <f>IFERROR(__xludf.DUMMYFUNCTION("GOOGLETRANSLATE(B13,""en"",""ms"")"),"Agensi &amp; Perunding")</f>
        <v>Agensi &amp; Perunding</v>
      </c>
      <c r="H13" s="4" t="str">
        <f>IFERROR(__xludf.DUMMYFUNCTION("GOOGLETRANSLATE(B13,""en"",""zh-CN"")"),"机构和顾问")</f>
        <v>机构和顾问</v>
      </c>
    </row>
    <row r="14">
      <c r="A14" s="4">
        <v>2.0</v>
      </c>
      <c r="B14" s="4" t="s">
        <v>92</v>
      </c>
      <c r="C14" s="4" t="str">
        <f>IFERROR(__xludf.DUMMYFUNCTION("GOOGLETRANSLATE(B14,""en"",""ru"")"),"Ритейлеры и реселлеры")</f>
        <v>Ритейлеры и реселлеры</v>
      </c>
      <c r="D14" s="4" t="str">
        <f>IFERROR(__xludf.DUMMYFUNCTION("GOOGLETRANSLATE(B14,""en"",""id"")"),"Pengecer &amp; Pengecer")</f>
        <v>Pengecer &amp; Pengecer</v>
      </c>
      <c r="E14" s="4" t="str">
        <f>IFERROR(__xludf.DUMMYFUNCTION("GOOGLETRANSLATE(B14,""en"",""vi"")"),"Nhà bán lẻ &amp; đại lý")</f>
        <v>Nhà bán lẻ &amp; đại lý</v>
      </c>
      <c r="F14" s="4" t="str">
        <f>IFERROR(__xludf.DUMMYFUNCTION("GOOGLETRANSLATE(B14,""en"",""th"")"),"ผู้ค้าปลีกและผู้ค้าปลีก")</f>
        <v>ผู้ค้าปลีกและผู้ค้าปลีก</v>
      </c>
      <c r="G14" s="4" t="str">
        <f>IFERROR(__xludf.DUMMYFUNCTION("GOOGLETRANSLATE(B14,""en"",""ms"")"),"Peruncit &amp; penjual semula")</f>
        <v>Peruncit &amp; penjual semula</v>
      </c>
      <c r="H14" s="4" t="str">
        <f>IFERROR(__xludf.DUMMYFUNCTION("GOOGLETRANSLATE(B14,""en"",""zh-CN"")"),"零售商和经销商")</f>
        <v>零售商和经销商</v>
      </c>
    </row>
    <row r="15">
      <c r="A15" s="4">
        <v>2.0</v>
      </c>
      <c r="B15" s="4" t="s">
        <v>93</v>
      </c>
      <c r="C15" s="4" t="str">
        <f>IFERROR(__xludf.DUMMYFUNCTION("GOOGLETRANSLATE(B15,""en"",""ru"")"),"Случаи использования")</f>
        <v>Случаи использования</v>
      </c>
      <c r="D15" s="4" t="str">
        <f>IFERROR(__xludf.DUMMYFUNCTION("GOOGLETRANSLATE(B15,""en"",""id"")"),"Menggunakan kasus")</f>
        <v>Menggunakan kasus</v>
      </c>
      <c r="E15" s="4" t="str">
        <f>IFERROR(__xludf.DUMMYFUNCTION("GOOGLETRANSLATE(B15,""en"",""vi"")"),"Trường hợp sử dụng")</f>
        <v>Trường hợp sử dụng</v>
      </c>
      <c r="F15" s="4" t="str">
        <f>IFERROR(__xludf.DUMMYFUNCTION("GOOGLETRANSLATE(B15,""en"",""th"")"),"ใช้เคส")</f>
        <v>ใช้เคส</v>
      </c>
      <c r="G15" s="4" t="str">
        <f>IFERROR(__xludf.DUMMYFUNCTION("GOOGLETRANSLATE(B15,""en"",""ms"")"),"Gunakan kes")</f>
        <v>Gunakan kes</v>
      </c>
      <c r="H15" s="4" t="str">
        <f>IFERROR(__xludf.DUMMYFUNCTION("GOOGLETRANSLATE(B15,""en"",""zh-CN"")"),"用例")</f>
        <v>用例</v>
      </c>
    </row>
    <row r="16">
      <c r="A16" s="4">
        <v>2.0</v>
      </c>
      <c r="B16" s="4" t="s">
        <v>94</v>
      </c>
      <c r="C16" s="4" t="str">
        <f>IFERROR(__xludf.DUMMYFUNCTION("GOOGLETRANSLATE(B16,""en"",""ru"")"),"Найдите продукт для продажи")</f>
        <v>Найдите продукт для продажи</v>
      </c>
      <c r="D16" s="4" t="str">
        <f>IFERROR(__xludf.DUMMYFUNCTION("GOOGLETRANSLATE(B16,""en"",""id"")"),"Temukan produk untuk dijual")</f>
        <v>Temukan produk untuk dijual</v>
      </c>
      <c r="E16" s="4" t="str">
        <f>IFERROR(__xludf.DUMMYFUNCTION("GOOGLETRANSLATE(B16,""en"",""vi"")"),"Tìm một sản phẩm để bán")</f>
        <v>Tìm một sản phẩm để bán</v>
      </c>
      <c r="F16" s="4" t="str">
        <f>IFERROR(__xludf.DUMMYFUNCTION("GOOGLETRANSLATE(B16,""en"",""th"")"),"ค้นหาผลิตภัณฑ์ที่จะขาย")</f>
        <v>ค้นหาผลิตภัณฑ์ที่จะขาย</v>
      </c>
      <c r="G16" s="4" t="str">
        <f>IFERROR(__xludf.DUMMYFUNCTION("GOOGLETRANSLATE(B16,""en"",""ms"")"),"Cari produk untuk dijual")</f>
        <v>Cari produk untuk dijual</v>
      </c>
      <c r="H16" s="4" t="str">
        <f>IFERROR(__xludf.DUMMYFUNCTION("GOOGLETRANSLATE(B16,""en"",""zh-CN"")"),"寻找出售产品")</f>
        <v>寻找出售产品</v>
      </c>
    </row>
    <row r="17">
      <c r="A17" s="4">
        <v>2.0</v>
      </c>
      <c r="B17" s="4" t="s">
        <v>95</v>
      </c>
      <c r="C17" s="4" t="str">
        <f>IFERROR(__xludf.DUMMYFUNCTION("GOOGLETRANSLATE(B17,""en"",""ru"")"),"Расширить на торговые площадки")</f>
        <v>Расширить на торговые площадки</v>
      </c>
      <c r="D17" s="4" t="str">
        <f>IFERROR(__xludf.DUMMYFUNCTION("GOOGLETRANSLATE(B17,""en"",""id"")"),"Perluas ke pasar")</f>
        <v>Perluas ke pasar</v>
      </c>
      <c r="E17" s="4" t="str">
        <f>IFERROR(__xludf.DUMMYFUNCTION("GOOGLETRANSLATE(B17,""en"",""vi"")"),"Mở rộng đến thị trường")</f>
        <v>Mở rộng đến thị trường</v>
      </c>
      <c r="F17" s="4" t="str">
        <f>IFERROR(__xludf.DUMMYFUNCTION("GOOGLETRANSLATE(B17,""en"",""th"")"),"ขยายไปยังตลาด")</f>
        <v>ขยายไปยังตลาด</v>
      </c>
      <c r="G17" s="4" t="str">
        <f>IFERROR(__xludf.DUMMYFUNCTION("GOOGLETRANSLATE(B17,""en"",""ms"")"),"Berkembang ke pasaran")</f>
        <v>Berkembang ke pasaran</v>
      </c>
      <c r="H17" s="4" t="str">
        <f>IFERROR(__xludf.DUMMYFUNCTION("GOOGLETRANSLATE(B17,""en"",""zh-CN"")"),"扩展到市场")</f>
        <v>扩展到市场</v>
      </c>
    </row>
    <row r="18">
      <c r="A18" s="4">
        <v>2.0</v>
      </c>
      <c r="B18" s="4" t="s">
        <v>96</v>
      </c>
      <c r="C18" s="4" t="str">
        <f>IFERROR(__xludf.DUMMYFUNCTION("GOOGLETRANSLATE(B18,""en"",""ru"")"),"Улучшить мою прибыльность")</f>
        <v>Улучшить мою прибыльность</v>
      </c>
      <c r="D18" s="4" t="str">
        <f>IFERROR(__xludf.DUMMYFUNCTION("GOOGLETRANSLATE(B18,""en"",""id"")"),"Meningkatkan profitabilitas saya")</f>
        <v>Meningkatkan profitabilitas saya</v>
      </c>
      <c r="E18" s="4" t="str">
        <f>IFERROR(__xludf.DUMMYFUNCTION("GOOGLETRANSLATE(B18,""en"",""vi"")"),"Cải thiện lợi nhuận của tôi")</f>
        <v>Cải thiện lợi nhuận của tôi</v>
      </c>
      <c r="F18" s="4" t="str">
        <f>IFERROR(__xludf.DUMMYFUNCTION("GOOGLETRANSLATE(B18,""en"",""th"")"),"ปรับปรุงผลกำไรของฉัน")</f>
        <v>ปรับปรุงผลกำไรของฉัน</v>
      </c>
      <c r="G18" s="4" t="str">
        <f>IFERROR(__xludf.DUMMYFUNCTION("GOOGLETRANSLATE(B18,""en"",""ms"")"),"Meningkatkan keuntungan saya")</f>
        <v>Meningkatkan keuntungan saya</v>
      </c>
      <c r="H18" s="4" t="str">
        <f>IFERROR(__xludf.DUMMYFUNCTION("GOOGLETRANSLATE(B18,""en"",""zh-CN"")"),"提高我的盈利能力")</f>
        <v>提高我的盈利能力</v>
      </c>
    </row>
    <row r="19">
      <c r="A19" s="4">
        <v>2.0</v>
      </c>
      <c r="B19" s="4" t="s">
        <v>97</v>
      </c>
      <c r="C19" s="4" t="str">
        <f>IFERROR(__xludf.DUMMYFUNCTION("GOOGLETRANSLATE(B19,""en"",""ru"")"),"Оптимизировать мое присутствие в Интернете")</f>
        <v>Оптимизировать мое присутствие в Интернете</v>
      </c>
      <c r="D19" s="4" t="str">
        <f>IFERROR(__xludf.DUMMYFUNCTION("GOOGLETRANSLATE(B19,""en"",""id"")"),"Optimalkan Kehadiran Online Saya")</f>
        <v>Optimalkan Kehadiran Online Saya</v>
      </c>
      <c r="E19" s="4" t="str">
        <f>IFERROR(__xludf.DUMMYFUNCTION("GOOGLETRANSLATE(B19,""en"",""vi"")"),"Tối ưu hóa sự hiện diện trực tuyến của tôi")</f>
        <v>Tối ưu hóa sự hiện diện trực tuyến của tôi</v>
      </c>
      <c r="F19" s="4" t="str">
        <f>IFERROR(__xludf.DUMMYFUNCTION("GOOGLETRANSLATE(B19,""en"",""th"")"),"เพิ่มประสิทธิภาพสถานะออนไลน์ของฉัน")</f>
        <v>เพิ่มประสิทธิภาพสถานะออนไลน์ของฉัน</v>
      </c>
      <c r="G19" s="4" t="str">
        <f>IFERROR(__xludf.DUMMYFUNCTION("GOOGLETRANSLATE(B19,""en"",""ms"")"),"Mengoptimumkan kehadiran dalam talian saya")</f>
        <v>Mengoptimumkan kehadiran dalam talian saya</v>
      </c>
      <c r="H19" s="4" t="str">
        <f>IFERROR(__xludf.DUMMYFUNCTION("GOOGLETRANSLATE(B19,""en"",""zh-CN"")"),"优化我的在线存在")</f>
        <v>优化我的在线存在</v>
      </c>
    </row>
    <row r="20">
      <c r="A20" s="4">
        <v>2.0</v>
      </c>
      <c r="B20" s="4" t="s">
        <v>98</v>
      </c>
      <c r="C20" s="4" t="str">
        <f>IFERROR(__xludf.DUMMYFUNCTION("GOOGLETRANSLATE(B20,""en"",""ru"")"),"Централизовать мои данные")</f>
        <v>Централизовать мои данные</v>
      </c>
      <c r="D20" s="4" t="str">
        <f>IFERROR(__xludf.DUMMYFUNCTION("GOOGLETRANSLATE(B20,""en"",""id"")"),"Memusatkan data saya")</f>
        <v>Memusatkan data saya</v>
      </c>
      <c r="E20" s="4" t="str">
        <f>IFERROR(__xludf.DUMMYFUNCTION("GOOGLETRANSLATE(B20,""en"",""vi"")"),"Tập trung dữ liệu của tôi")</f>
        <v>Tập trung dữ liệu của tôi</v>
      </c>
      <c r="F20" s="4" t="str">
        <f>IFERROR(__xludf.DUMMYFUNCTION("GOOGLETRANSLATE(B20,""en"",""th"")"),"รวมศูนย์ข้อมูลของฉัน")</f>
        <v>รวมศูนย์ข้อมูลของฉัน</v>
      </c>
      <c r="G20" s="4" t="str">
        <f>IFERROR(__xludf.DUMMYFUNCTION("GOOGLETRANSLATE(B20,""en"",""ms"")"),"Memusatkan data saya")</f>
        <v>Memusatkan data saya</v>
      </c>
      <c r="H20" s="4" t="str">
        <f>IFERROR(__xludf.DUMMYFUNCTION("GOOGLETRANSLATE(B20,""en"",""zh-CN"")"),"集中我的数据")</f>
        <v>集中我的数据</v>
      </c>
    </row>
    <row r="21">
      <c r="A21" s="4">
        <v>2.0</v>
      </c>
      <c r="B21" s="4" t="s">
        <v>99</v>
      </c>
      <c r="C21" s="4" t="str">
        <f>IFERROR(__xludf.DUMMYFUNCTION("GOOGLETRANSLATE(B21,""en"",""ru"")"),"Упростить мой бизнес")</f>
        <v>Упростить мой бизнес</v>
      </c>
      <c r="D21" s="4" t="str">
        <f>IFERROR(__xludf.DUMMYFUNCTION("GOOGLETRANSLATE(B21,""en"",""id"")"),"Merampingkan bisnis saya")</f>
        <v>Merampingkan bisnis saya</v>
      </c>
      <c r="E21" s="4" t="str">
        <f>IFERROR(__xludf.DUMMYFUNCTION("GOOGLETRANSLATE(B21,""en"",""vi"")"),"Hợp lý hóa doanh nghiệp của tôi")</f>
        <v>Hợp lý hóa doanh nghiệp của tôi</v>
      </c>
      <c r="F21" s="4" t="str">
        <f>IFERROR(__xludf.DUMMYFUNCTION("GOOGLETRANSLATE(B21,""en"",""th"")"),"ปรับปรุงธุรกิจของฉัน")</f>
        <v>ปรับปรุงธุรกิจของฉัน</v>
      </c>
      <c r="G21" s="4" t="str">
        <f>IFERROR(__xludf.DUMMYFUNCTION("GOOGLETRANSLATE(B21,""en"",""ms"")"),"Menyelaraskan perniagaan saya")</f>
        <v>Menyelaraskan perniagaan saya</v>
      </c>
      <c r="H21" s="4" t="str">
        <f>IFERROR(__xludf.DUMMYFUNCTION("GOOGLETRANSLATE(B21,""en"",""zh-CN"")"),"简化我的业务")</f>
        <v>简化我的业务</v>
      </c>
    </row>
    <row r="22">
      <c r="A22" s="4">
        <v>2.0</v>
      </c>
      <c r="B22" s="4" t="s">
        <v>100</v>
      </c>
      <c r="C22" s="4" t="str">
        <f>IFERROR(__xludf.DUMMYFUNCTION("GOOGLETRANSLATE(B22,""en"",""ru"")"),"Платформа")</f>
        <v>Платформа</v>
      </c>
      <c r="D22" s="4" t="str">
        <f>IFERROR(__xludf.DUMMYFUNCTION("GOOGLETRANSLATE(B22,""en"",""id"")"),"Platform")</f>
        <v>Platform</v>
      </c>
      <c r="E22" s="4" t="str">
        <f>IFERROR(__xludf.DUMMYFUNCTION("GOOGLETRANSLATE(B22,""en"",""vi"")"),"Nền tảng")</f>
        <v>Nền tảng</v>
      </c>
      <c r="F22" s="4" t="str">
        <f>IFERROR(__xludf.DUMMYFUNCTION("GOOGLETRANSLATE(B22,""en"",""th"")"),"แพลตฟอร์ม")</f>
        <v>แพลตฟอร์ม</v>
      </c>
      <c r="G22" s="4" t="str">
        <f>IFERROR(__xludf.DUMMYFUNCTION("GOOGLETRANSLATE(B22,""en"",""ms"")"),"Platform")</f>
        <v>Platform</v>
      </c>
      <c r="H22" s="4" t="str">
        <f>IFERROR(__xludf.DUMMYFUNCTION("GOOGLETRANSLATE(B22,""en"",""zh-CN"")"),"平台")</f>
        <v>平台</v>
      </c>
    </row>
    <row r="23">
      <c r="A23" s="4">
        <v>2.0</v>
      </c>
      <c r="B23" s="4" t="s">
        <v>101</v>
      </c>
      <c r="C23" s="4" t="str">
        <f>IFERROR(__xludf.DUMMYFUNCTION("GOOGLETRANSLATE(B23,""en"",""ru"")"),"Внешняя аналитика")</f>
        <v>Внешняя аналитика</v>
      </c>
      <c r="D23" s="4" t="str">
        <f>IFERROR(__xludf.DUMMYFUNCTION("GOOGLETRANSLATE(B23,""en"",""id"")"),"Analitik eksternal")</f>
        <v>Analitik eksternal</v>
      </c>
      <c r="E23" s="4" t="str">
        <f>IFERROR(__xludf.DUMMYFUNCTION("GOOGLETRANSLATE(B23,""en"",""vi"")"),"Phân tích bên ngoài")</f>
        <v>Phân tích bên ngoài</v>
      </c>
      <c r="F23" s="4" t="str">
        <f>IFERROR(__xludf.DUMMYFUNCTION("GOOGLETRANSLATE(B23,""en"",""th"")"),"การวิเคราะห์ภายนอก")</f>
        <v>การวิเคราะห์ภายนอก</v>
      </c>
      <c r="G23" s="4" t="str">
        <f>IFERROR(__xludf.DUMMYFUNCTION("GOOGLETRANSLATE(B23,""en"",""ms"")"),"Analisis luaran")</f>
        <v>Analisis luaran</v>
      </c>
      <c r="H23" s="4" t="str">
        <f>IFERROR(__xludf.DUMMYFUNCTION("GOOGLETRANSLATE(B23,""en"",""zh-CN"")"),"外部分析")</f>
        <v>外部分析</v>
      </c>
    </row>
    <row r="24">
      <c r="A24" s="4">
        <v>2.0</v>
      </c>
      <c r="B24" s="4" t="s">
        <v>102</v>
      </c>
      <c r="C24" s="4" t="str">
        <f>IFERROR(__xludf.DUMMYFUNCTION("GOOGLETRANSLATE(B24,""en"",""ru"")"),"Магазины и списки")</f>
        <v>Магазины и списки</v>
      </c>
      <c r="D24" s="4" t="str">
        <f>IFERROR(__xludf.DUMMYFUNCTION("GOOGLETRANSLATE(B24,""en"",""id"")"),"Etalase &amp; daftar")</f>
        <v>Etalase &amp; daftar</v>
      </c>
      <c r="E24" s="4" t="str">
        <f>IFERROR(__xludf.DUMMYFUNCTION("GOOGLETRANSLATE(B24,""en"",""vi"")"),"Cửa hàng &amp; Danh sách")</f>
        <v>Cửa hàng &amp; Danh sách</v>
      </c>
      <c r="F24" s="4" t="str">
        <f>IFERROR(__xludf.DUMMYFUNCTION("GOOGLETRANSLATE(B24,""en"",""th"")"),"หน้าร้านและรายชื่อ")</f>
        <v>หน้าร้านและรายชื่อ</v>
      </c>
      <c r="G24" s="4" t="str">
        <f>IFERROR(__xludf.DUMMYFUNCTION("GOOGLETRANSLATE(B24,""en"",""ms"")"),"Kedai depan &amp; penyenaraian")</f>
        <v>Kedai depan &amp; penyenaraian</v>
      </c>
      <c r="H24" s="4" t="str">
        <f>IFERROR(__xludf.DUMMYFUNCTION("GOOGLETRANSLATE(B24,""en"",""zh-CN"")"),"店面和列表")</f>
        <v>店面和列表</v>
      </c>
    </row>
    <row r="25">
      <c r="A25" s="4">
        <v>2.0</v>
      </c>
      <c r="B25" s="4" t="s">
        <v>103</v>
      </c>
      <c r="C25" s="4" t="str">
        <f>IFERROR(__xludf.DUMMYFUNCTION("GOOGLETRANSLATE(B25,""en"",""ru"")"),"Акции и реклама")</f>
        <v>Акции и реклама</v>
      </c>
      <c r="D25" s="4" t="str">
        <f>IFERROR(__xludf.DUMMYFUNCTION("GOOGLETRANSLATE(B25,""en"",""id"")"),"Promosi &amp; Periklanan")</f>
        <v>Promosi &amp; Periklanan</v>
      </c>
      <c r="E25" s="4" t="str">
        <f>IFERROR(__xludf.DUMMYFUNCTION("GOOGLETRANSLATE(B25,""en"",""vi"")"),"Chương trình khuyến mãi &amp; Quảng cáo")</f>
        <v>Chương trình khuyến mãi &amp; Quảng cáo</v>
      </c>
      <c r="F25" s="4" t="str">
        <f>IFERROR(__xludf.DUMMYFUNCTION("GOOGLETRANSLATE(B25,""en"",""th"")"),"โปรโมชั่นและการโฆษณา")</f>
        <v>โปรโมชั่นและการโฆษณา</v>
      </c>
      <c r="G25" s="4" t="str">
        <f>IFERROR(__xludf.DUMMYFUNCTION("GOOGLETRANSLATE(B25,""en"",""ms"")"),"Promosi &amp; Pengiklanan")</f>
        <v>Promosi &amp; Pengiklanan</v>
      </c>
      <c r="H25" s="4" t="str">
        <f>IFERROR(__xludf.DUMMYFUNCTION("GOOGLETRANSLATE(B25,""en"",""zh-CN"")"),"促销与广告")</f>
        <v>促销与广告</v>
      </c>
    </row>
    <row r="26">
      <c r="A26" s="4">
        <v>2.0</v>
      </c>
      <c r="B26" s="4" t="s">
        <v>31</v>
      </c>
      <c r="C26" s="4" t="str">
        <f>IFERROR(__xludf.DUMMYFUNCTION("GOOGLETRANSLATE(B26,""en"",""ru"")"),"Внутренняя аналитика")</f>
        <v>Внутренняя аналитика</v>
      </c>
      <c r="D26" s="4" t="str">
        <f>IFERROR(__xludf.DUMMYFUNCTION("GOOGLETRANSLATE(B26,""en"",""id"")"),"Analitik internal")</f>
        <v>Analitik internal</v>
      </c>
      <c r="E26" s="4" t="str">
        <f>IFERROR(__xludf.DUMMYFUNCTION("GOOGLETRANSLATE(B26,""en"",""vi"")"),"Phân tích nội bộ")</f>
        <v>Phân tích nội bộ</v>
      </c>
      <c r="F26" s="4" t="str">
        <f>IFERROR(__xludf.DUMMYFUNCTION("GOOGLETRANSLATE(B26,""en"",""th"")"),"การวิเคราะห์ภายใน")</f>
        <v>การวิเคราะห์ภายใน</v>
      </c>
      <c r="G26" s="4" t="str">
        <f>IFERROR(__xludf.DUMMYFUNCTION("GOOGLETRANSLATE(B26,""en"",""ms"")"),"Analisis dalaman")</f>
        <v>Analisis dalaman</v>
      </c>
      <c r="H26" s="4" t="str">
        <f>IFERROR(__xludf.DUMMYFUNCTION("GOOGLETRANSLATE(B26,""en"",""zh-CN"")"),"内部分析")</f>
        <v>内部分析</v>
      </c>
    </row>
    <row r="27">
      <c r="A27" s="4">
        <v>2.0</v>
      </c>
      <c r="B27" s="4" t="s">
        <v>104</v>
      </c>
      <c r="C27" s="4" t="str">
        <f>IFERROR(__xludf.DUMMYFUNCTION("GOOGLETRANSLATE(B27,""en"",""ru"")"),"Компания")</f>
        <v>Компания</v>
      </c>
      <c r="D27" s="4" t="str">
        <f>IFERROR(__xludf.DUMMYFUNCTION("GOOGLETRANSLATE(B27,""en"",""id"")"),"Perusahaan")</f>
        <v>Perusahaan</v>
      </c>
      <c r="E27" s="4" t="str">
        <f>IFERROR(__xludf.DUMMYFUNCTION("GOOGLETRANSLATE(B27,""en"",""vi"")"),"Công ty")</f>
        <v>Công ty</v>
      </c>
      <c r="F27" s="4" t="str">
        <f>IFERROR(__xludf.DUMMYFUNCTION("GOOGLETRANSLATE(B27,""en"",""th"")"),"บริษัท")</f>
        <v>บริษัท</v>
      </c>
      <c r="G27" s="4" t="str">
        <f>IFERROR(__xludf.DUMMYFUNCTION("GOOGLETRANSLATE(B27,""en"",""ms"")"),"Syarikat")</f>
        <v>Syarikat</v>
      </c>
      <c r="H27" s="4" t="str">
        <f>IFERROR(__xludf.DUMMYFUNCTION("GOOGLETRANSLATE(B27,""en"",""zh-CN"")"),"公司")</f>
        <v>公司</v>
      </c>
    </row>
    <row r="28">
      <c r="A28" s="4">
        <v>2.0</v>
      </c>
      <c r="B28" s="4" t="s">
        <v>105</v>
      </c>
      <c r="C28" s="4" t="str">
        <f>IFERROR(__xludf.DUMMYFUNCTION("GOOGLETRANSLATE(B28,""en"",""ru"")"),"О нас")</f>
        <v>О нас</v>
      </c>
      <c r="D28" s="4" t="str">
        <f>IFERROR(__xludf.DUMMYFUNCTION("GOOGLETRANSLATE(B28,""en"",""id"")"),"Tentang kami")</f>
        <v>Tentang kami</v>
      </c>
      <c r="E28" s="4" t="str">
        <f>IFERROR(__xludf.DUMMYFUNCTION("GOOGLETRANSLATE(B28,""en"",""vi"")"),"Về chúng tôi")</f>
        <v>Về chúng tôi</v>
      </c>
      <c r="F28" s="4" t="str">
        <f>IFERROR(__xludf.DUMMYFUNCTION("GOOGLETRANSLATE(B28,""en"",""th"")"),"เกี่ยวกับเรา")</f>
        <v>เกี่ยวกับเรา</v>
      </c>
      <c r="G28" s="4" t="str">
        <f>IFERROR(__xludf.DUMMYFUNCTION("GOOGLETRANSLATE(B28,""en"",""ms"")"),"Tentang kita")</f>
        <v>Tentang kita</v>
      </c>
      <c r="H28" s="4" t="str">
        <f>IFERROR(__xludf.DUMMYFUNCTION("GOOGLETRANSLATE(B28,""en"",""zh-CN"")"),"关于我们")</f>
        <v>关于我们</v>
      </c>
    </row>
    <row r="29">
      <c r="A29" s="4">
        <v>2.0</v>
      </c>
      <c r="B29" s="4" t="s">
        <v>106</v>
      </c>
      <c r="C29" s="4" t="str">
        <f>IFERROR(__xludf.DUMMYFUNCTION("GOOGLETRANSLATE(B29,""en"",""ru"")"),"Наша команда")</f>
        <v>Наша команда</v>
      </c>
      <c r="D29" s="4" t="str">
        <f>IFERROR(__xludf.DUMMYFUNCTION("GOOGLETRANSLATE(B29,""en"",""id"")"),"Tim kita")</f>
        <v>Tim kita</v>
      </c>
      <c r="E29" s="4" t="str">
        <f>IFERROR(__xludf.DUMMYFUNCTION("GOOGLETRANSLATE(B29,""en"",""vi"")"),"Đội của chúng tôi")</f>
        <v>Đội của chúng tôi</v>
      </c>
      <c r="F29" s="4" t="str">
        <f>IFERROR(__xludf.DUMMYFUNCTION("GOOGLETRANSLATE(B29,""en"",""th"")"),"ทีมงานของเรา")</f>
        <v>ทีมงานของเรา</v>
      </c>
      <c r="G29" s="4" t="str">
        <f>IFERROR(__xludf.DUMMYFUNCTION("GOOGLETRANSLATE(B29,""en"",""ms"")"),"Pasukan kami")</f>
        <v>Pasukan kami</v>
      </c>
      <c r="H29" s="4" t="str">
        <f>IFERROR(__xludf.DUMMYFUNCTION("GOOGLETRANSLATE(B29,""en"",""zh-CN"")"),"我们的队伍")</f>
        <v>我们的队伍</v>
      </c>
    </row>
    <row r="30">
      <c r="A30" s="4">
        <v>2.0</v>
      </c>
      <c r="B30" s="4" t="s">
        <v>107</v>
      </c>
      <c r="C30" s="4" t="str">
        <f>IFERROR(__xludf.DUMMYFUNCTION("GOOGLETRANSLATE(B30,""en"",""ru"")"),"Карьера")</f>
        <v>Карьера</v>
      </c>
      <c r="D30" s="4" t="str">
        <f>IFERROR(__xludf.DUMMYFUNCTION("GOOGLETRANSLATE(B30,""en"",""id"")"),"Karier")</f>
        <v>Karier</v>
      </c>
      <c r="E30" s="4" t="str">
        <f>IFERROR(__xludf.DUMMYFUNCTION("GOOGLETRANSLATE(B30,""en"",""vi"")"),"Sự nghiệp")</f>
        <v>Sự nghiệp</v>
      </c>
      <c r="F30" s="4" t="str">
        <f>IFERROR(__xludf.DUMMYFUNCTION("GOOGLETRANSLATE(B30,""en"",""th"")"),"อาชีพ")</f>
        <v>อาชีพ</v>
      </c>
      <c r="G30" s="4" t="str">
        <f>IFERROR(__xludf.DUMMYFUNCTION("GOOGLETRANSLATE(B30,""en"",""ms"")"),"Kerjaya")</f>
        <v>Kerjaya</v>
      </c>
      <c r="H30" s="4" t="str">
        <f>IFERROR(__xludf.DUMMYFUNCTION("GOOGLETRANSLATE(B30,""en"",""zh-CN"")"),"职业")</f>
        <v>职业</v>
      </c>
    </row>
    <row r="31">
      <c r="A31" s="4">
        <v>2.0</v>
      </c>
      <c r="B31" s="4" t="s">
        <v>108</v>
      </c>
      <c r="C31" s="4" t="str">
        <f>IFERROR(__xludf.DUMMYFUNCTION("GOOGLETRANSLATE(B31,""en"",""ru"")"),"Бесплатные услуги")</f>
        <v>Бесплатные услуги</v>
      </c>
      <c r="D31" s="4" t="str">
        <f>IFERROR(__xludf.DUMMYFUNCTION("GOOGLETRANSLATE(B31,""en"",""id"")"),"Layanan gratis")</f>
        <v>Layanan gratis</v>
      </c>
      <c r="E31" s="4" t="str">
        <f>IFERROR(__xludf.DUMMYFUNCTION("GOOGLETRANSLATE(B31,""en"",""vi"")"),"Dịch vụ miễn phí")</f>
        <v>Dịch vụ miễn phí</v>
      </c>
      <c r="F31" s="4" t="str">
        <f>IFERROR(__xludf.DUMMYFUNCTION("GOOGLETRANSLATE(B31,""en"",""th"")"),"บริการฟรี")</f>
        <v>บริการฟรี</v>
      </c>
      <c r="G31" s="4" t="str">
        <f>IFERROR(__xludf.DUMMYFUNCTION("GOOGLETRANSLATE(B31,""en"",""ms"")"),"Perkhidmatan percuma")</f>
        <v>Perkhidmatan percuma</v>
      </c>
      <c r="H31" s="4" t="str">
        <f>IFERROR(__xludf.DUMMYFUNCTION("GOOGLETRANSLATE(B31,""en"",""zh-CN"")"),"免费服务")</f>
        <v>免费服务</v>
      </c>
    </row>
    <row r="32">
      <c r="A32" s="4">
        <v>2.0</v>
      </c>
      <c r="B32" s="4" t="s">
        <v>109</v>
      </c>
      <c r="C32" s="4" t="str">
        <f>IFERROR(__xludf.DUMMYFUNCTION("GOOGLETRANSLATE(B32,""en"",""ru"")"),"Партнерские отношения")</f>
        <v>Партнерские отношения</v>
      </c>
      <c r="D32" s="4" t="str">
        <f>IFERROR(__xludf.DUMMYFUNCTION("GOOGLETRANSLATE(B32,""en"",""id"")"),"Kemitraan")</f>
        <v>Kemitraan</v>
      </c>
      <c r="E32" s="4" t="str">
        <f>IFERROR(__xludf.DUMMYFUNCTION("GOOGLETRANSLATE(B32,""en"",""vi"")"),"Quan hệ đối tác")</f>
        <v>Quan hệ đối tác</v>
      </c>
      <c r="F32" s="4" t="str">
        <f>IFERROR(__xludf.DUMMYFUNCTION("GOOGLETRANSLATE(B32,""en"",""th"")"),"การเป็นหุ้นส่วน")</f>
        <v>การเป็นหุ้นส่วน</v>
      </c>
      <c r="G32" s="4" t="str">
        <f>IFERROR(__xludf.DUMMYFUNCTION("GOOGLETRANSLATE(B32,""en"",""ms"")"),"Perkongsian")</f>
        <v>Perkongsian</v>
      </c>
      <c r="H32" s="4" t="str">
        <f>IFERROR(__xludf.DUMMYFUNCTION("GOOGLETRANSLATE(B32,""en"",""zh-CN"")"),"伙伴关系")</f>
        <v>伙伴关系</v>
      </c>
    </row>
    <row r="33">
      <c r="A33" s="4">
        <v>2.0</v>
      </c>
      <c r="B33" s="4" t="s">
        <v>71</v>
      </c>
      <c r="C33" s="4" t="str">
        <f>IFERROR(__xludf.DUMMYFUNCTION("GOOGLETRANSLATE(B33,""en"",""ru"")"),"Блог")</f>
        <v>Блог</v>
      </c>
      <c r="D33" s="4" t="str">
        <f>IFERROR(__xludf.DUMMYFUNCTION("GOOGLETRANSLATE(B33,""en"",""id"")"),"Blog")</f>
        <v>Blog</v>
      </c>
      <c r="E33" s="4" t="str">
        <f>IFERROR(__xludf.DUMMYFUNCTION("GOOGLETRANSLATE(B33,""en"",""vi"")"),"Blog")</f>
        <v>Blog</v>
      </c>
      <c r="F33" s="4" t="str">
        <f>IFERROR(__xludf.DUMMYFUNCTION("GOOGLETRANSLATE(B33,""en"",""th"")"),"บล็อก")</f>
        <v>บล็อก</v>
      </c>
      <c r="G33" s="4" t="str">
        <f>IFERROR(__xludf.DUMMYFUNCTION("GOOGLETRANSLATE(B33,""en"",""ms"")"),"Blog")</f>
        <v>Blog</v>
      </c>
      <c r="H33" s="4" t="str">
        <f>IFERROR(__xludf.DUMMYFUNCTION("GOOGLETRANSLATE(B33,""en"",""zh-CN"")"),"博客")</f>
        <v>博客</v>
      </c>
    </row>
    <row r="34">
      <c r="A34" s="4">
        <v>2.0</v>
      </c>
      <c r="B34" s="4" t="s">
        <v>110</v>
      </c>
      <c r="C34" s="4" t="str">
        <f>IFERROR(__xludf.DUMMYFUNCTION("GOOGLETRANSLATE(B34,""en"",""ru"")"),"2023. Sellmatica. Все права защищены")</f>
        <v>2023. Sellmatica. Все права защищены</v>
      </c>
      <c r="D34" s="4" t="str">
        <f>IFERROR(__xludf.DUMMYFUNCTION("GOOGLETRANSLATE(B34,""en"",""id"")"),"2023. SellMatica. Seluruh hak cipta")</f>
        <v>2023. SellMatica. Seluruh hak cipta</v>
      </c>
      <c r="E34" s="4" t="str">
        <f>IFERROR(__xludf.DUMMYFUNCTION("GOOGLETRANSLATE(B34,""en"",""vi"")"),"2023. Sellmatica. Đã đăng ký Bản quyền")</f>
        <v>2023. Sellmatica. Đã đăng ký Bản quyền</v>
      </c>
      <c r="F34" s="4" t="str">
        <f>IFERROR(__xludf.DUMMYFUNCTION("GOOGLETRANSLATE(B34,""en"",""th"")"),"2023. Sellmatica สงวนลิขสิทธิ์")</f>
        <v>2023. Sellmatica สงวนลิขสิทธิ์</v>
      </c>
      <c r="G34" s="4" t="str">
        <f>IFERROR(__xludf.DUMMYFUNCTION("GOOGLETRANSLATE(B34,""en"",""ms"")"),"2023. Sellmatica. Hak cipta terpelihara")</f>
        <v>2023. Sellmatica. Hak cipta terpelihara</v>
      </c>
      <c r="H34" s="4" t="str">
        <f>IFERROR(__xludf.DUMMYFUNCTION("GOOGLETRANSLATE(B34,""en"",""zh-CN"")"),"2023年。版权所有")</f>
        <v>2023年。版权所有</v>
      </c>
    </row>
    <row r="35">
      <c r="A35" s="4">
        <v>2.0</v>
      </c>
      <c r="B35" s="4" t="s">
        <v>111</v>
      </c>
      <c r="C35" s="4" t="str">
        <f>IFERROR(__xludf.DUMMYFUNCTION("GOOGLETRANSLATE(B35,""en"",""ru"")"),"Условия использования")</f>
        <v>Условия использования</v>
      </c>
      <c r="D35" s="4" t="str">
        <f>IFERROR(__xludf.DUMMYFUNCTION("GOOGLETRANSLATE(B35,""en"",""id"")"),"Ketentuan Layanan")</f>
        <v>Ketentuan Layanan</v>
      </c>
      <c r="E35" s="4" t="str">
        <f>IFERROR(__xludf.DUMMYFUNCTION("GOOGLETRANSLATE(B35,""en"",""vi"")"),"Điều khoản dịch vụ")</f>
        <v>Điều khoản dịch vụ</v>
      </c>
      <c r="F35" s="4" t="str">
        <f>IFERROR(__xludf.DUMMYFUNCTION("GOOGLETRANSLATE(B35,""en"",""th"")"),"เงื่อนไขการให้บริการ")</f>
        <v>เงื่อนไขการให้บริการ</v>
      </c>
      <c r="G35" s="4" t="str">
        <f>IFERROR(__xludf.DUMMYFUNCTION("GOOGLETRANSLATE(B35,""en"",""ms"")"),"Syarat Perkhidmatan")</f>
        <v>Syarat Perkhidmatan</v>
      </c>
      <c r="H35" s="4" t="str">
        <f>IFERROR(__xludf.DUMMYFUNCTION("GOOGLETRANSLATE(B35,""en"",""zh-CN"")"),"服务条款")</f>
        <v>服务条款</v>
      </c>
    </row>
    <row r="36">
      <c r="A36" s="4">
        <v>2.0</v>
      </c>
      <c r="B36" s="4" t="s">
        <v>112</v>
      </c>
      <c r="C36" s="4" t="str">
        <f>IFERROR(__xludf.DUMMYFUNCTION("GOOGLETRANSLATE(B36,""en"",""ru"")"),"политика конфиденциальности")</f>
        <v>политика конфиденциальности</v>
      </c>
      <c r="D36" s="4" t="str">
        <f>IFERROR(__xludf.DUMMYFUNCTION("GOOGLETRANSLATE(B36,""en"",""id"")"),"Kebijakan pribadi")</f>
        <v>Kebijakan pribadi</v>
      </c>
      <c r="E36" s="4" t="str">
        <f>IFERROR(__xludf.DUMMYFUNCTION("GOOGLETRANSLATE(B36,""en"",""vi"")"),"Chính sách bảo mật")</f>
        <v>Chính sách bảo mật</v>
      </c>
      <c r="F36" s="4" t="str">
        <f>IFERROR(__xludf.DUMMYFUNCTION("GOOGLETRANSLATE(B36,""en"",""th"")"),"นโยบายความเป็นส่วนตัว")</f>
        <v>นโยบายความเป็นส่วนตัว</v>
      </c>
      <c r="G36" s="4" t="str">
        <f>IFERROR(__xludf.DUMMYFUNCTION("GOOGLETRANSLATE(B36,""en"",""ms"")"),"Dasar Privasi")</f>
        <v>Dasar Privasi</v>
      </c>
      <c r="H36" s="4" t="str">
        <f>IFERROR(__xludf.DUMMYFUNCTION("GOOGLETRANSLATE(B36,""en"",""zh-CN"")"),"隐私政策")</f>
        <v>隐私政策</v>
      </c>
    </row>
    <row r="37">
      <c r="A37" s="6"/>
      <c r="B37" s="4"/>
      <c r="C37" s="4"/>
      <c r="D37" s="4"/>
      <c r="E37" s="4"/>
      <c r="F37" s="4"/>
      <c r="G37" s="4"/>
      <c r="H37" s="4"/>
    </row>
    <row r="38">
      <c r="A38" s="6"/>
      <c r="B38" s="4"/>
      <c r="C38" s="4"/>
      <c r="D38" s="4"/>
      <c r="E38" s="4"/>
      <c r="F38" s="4"/>
      <c r="G38" s="4"/>
      <c r="H38" s="4"/>
    </row>
    <row r="39">
      <c r="A39" s="6"/>
      <c r="B39" s="4"/>
      <c r="C39" s="4"/>
      <c r="D39" s="4"/>
      <c r="E39" s="4"/>
      <c r="F39" s="4"/>
      <c r="G39" s="4"/>
      <c r="H39" s="4"/>
    </row>
    <row r="40">
      <c r="A40" s="6"/>
      <c r="B40" s="4"/>
      <c r="C40" s="4"/>
      <c r="D40" s="4"/>
      <c r="E40" s="4"/>
      <c r="F40" s="4"/>
      <c r="G40" s="4"/>
      <c r="H40" s="4"/>
    </row>
    <row r="41">
      <c r="A41" s="6"/>
      <c r="B41" s="4"/>
      <c r="C41" s="4"/>
      <c r="D41" s="4"/>
      <c r="E41" s="4"/>
      <c r="F41" s="4"/>
      <c r="G41" s="4"/>
      <c r="H41" s="4"/>
    </row>
    <row r="42">
      <c r="A42" s="6"/>
      <c r="B42" s="4"/>
      <c r="C42" s="4"/>
      <c r="D42" s="4"/>
      <c r="E42" s="4"/>
      <c r="F42" s="4"/>
      <c r="G42" s="4"/>
      <c r="H42" s="4"/>
    </row>
    <row r="43">
      <c r="A43" s="6"/>
      <c r="B43" s="4"/>
      <c r="C43" s="4"/>
      <c r="D43" s="4"/>
      <c r="E43" s="4"/>
      <c r="F43" s="4"/>
      <c r="G43" s="4"/>
      <c r="H43" s="4"/>
    </row>
    <row r="44">
      <c r="A44" s="6"/>
      <c r="B44" s="4"/>
      <c r="C44" s="4"/>
      <c r="D44" s="4"/>
      <c r="E44" s="4"/>
      <c r="F44" s="4"/>
      <c r="G44" s="4"/>
      <c r="H44" s="4"/>
    </row>
    <row r="45">
      <c r="A45" s="6"/>
      <c r="B45" s="4"/>
      <c r="C45" s="4"/>
      <c r="D45" s="4"/>
      <c r="E45" s="4"/>
      <c r="F45" s="4"/>
      <c r="G45" s="4"/>
      <c r="H45" s="4"/>
    </row>
    <row r="46">
      <c r="A46" s="6"/>
      <c r="B46" s="4"/>
      <c r="C46" s="4"/>
      <c r="D46" s="4"/>
      <c r="E46" s="4"/>
      <c r="F46" s="4"/>
      <c r="G46" s="4"/>
      <c r="H46" s="4"/>
    </row>
    <row r="47">
      <c r="A47" s="6"/>
      <c r="B47" s="4"/>
      <c r="C47" s="4"/>
      <c r="D47" s="4"/>
      <c r="E47" s="4"/>
      <c r="F47" s="4"/>
      <c r="G47" s="4"/>
      <c r="H47" s="4"/>
    </row>
    <row r="48">
      <c r="A48" s="6"/>
      <c r="B48" s="4"/>
      <c r="C48" s="4"/>
      <c r="D48" s="4"/>
      <c r="E48" s="4"/>
      <c r="F48" s="4"/>
      <c r="G48" s="4"/>
      <c r="H48" s="4"/>
    </row>
    <row r="49">
      <c r="A49" s="6"/>
      <c r="B49" s="4"/>
      <c r="C49" s="4"/>
      <c r="D49" s="4"/>
      <c r="E49" s="4"/>
      <c r="F49" s="4"/>
      <c r="G49" s="4"/>
      <c r="H49" s="4"/>
    </row>
    <row r="50">
      <c r="A50" s="6"/>
      <c r="B50" s="4"/>
      <c r="C50" s="4"/>
      <c r="D50" s="4"/>
      <c r="E50" s="4"/>
      <c r="F50" s="4"/>
      <c r="G50" s="4"/>
      <c r="H50" s="4"/>
    </row>
    <row r="51">
      <c r="A51" s="6"/>
      <c r="B51" s="4"/>
      <c r="C51" s="4"/>
      <c r="D51" s="4"/>
      <c r="E51" s="4"/>
      <c r="F51" s="4"/>
      <c r="G51" s="4"/>
      <c r="H51" s="4"/>
    </row>
    <row r="52">
      <c r="A52" s="6"/>
      <c r="B52" s="4"/>
      <c r="C52" s="4"/>
      <c r="D52" s="4"/>
      <c r="E52" s="4"/>
      <c r="F52" s="4"/>
      <c r="G52" s="4"/>
      <c r="H52" s="4"/>
    </row>
    <row r="53">
      <c r="A53" s="6"/>
      <c r="B53" s="4"/>
      <c r="C53" s="4"/>
      <c r="D53" s="4"/>
      <c r="E53" s="4"/>
      <c r="F53" s="4"/>
      <c r="G53" s="4"/>
      <c r="H53" s="4"/>
    </row>
    <row r="54">
      <c r="A54" s="6"/>
      <c r="B54" s="4"/>
      <c r="C54" s="4"/>
      <c r="D54" s="4"/>
      <c r="E54" s="4"/>
      <c r="F54" s="4"/>
      <c r="G54" s="4"/>
      <c r="H54" s="4"/>
    </row>
    <row r="55">
      <c r="A55" s="6"/>
      <c r="B55" s="4"/>
      <c r="C55" s="4"/>
      <c r="D55" s="4"/>
      <c r="E55" s="4"/>
      <c r="F55" s="4"/>
      <c r="G55" s="4"/>
      <c r="H55" s="4"/>
    </row>
    <row r="56">
      <c r="A56" s="6"/>
      <c r="B56" s="4"/>
      <c r="C56" s="4"/>
      <c r="D56" s="4"/>
      <c r="E56" s="4"/>
      <c r="F56" s="4"/>
      <c r="G56" s="4"/>
      <c r="H56" s="4"/>
    </row>
    <row r="57">
      <c r="A57" s="6"/>
      <c r="B57" s="4"/>
      <c r="C57" s="4"/>
      <c r="D57" s="4"/>
      <c r="E57" s="4"/>
      <c r="F57" s="4"/>
      <c r="G57" s="4"/>
      <c r="H57" s="4"/>
    </row>
    <row r="58">
      <c r="A58" s="6"/>
      <c r="B58" s="4"/>
      <c r="C58" s="4"/>
      <c r="D58" s="4"/>
      <c r="E58" s="4"/>
      <c r="F58" s="4"/>
      <c r="G58" s="4"/>
      <c r="H58" s="4"/>
    </row>
    <row r="59">
      <c r="A59" s="6"/>
      <c r="B59" s="4"/>
      <c r="C59" s="4"/>
      <c r="D59" s="4"/>
      <c r="E59" s="4"/>
      <c r="F59" s="4"/>
      <c r="G59" s="4"/>
      <c r="H59" s="4"/>
    </row>
    <row r="60">
      <c r="A60" s="6"/>
      <c r="B60" s="4"/>
      <c r="C60" s="4"/>
      <c r="D60" s="4"/>
      <c r="E60" s="4"/>
      <c r="F60" s="4"/>
      <c r="G60" s="4"/>
      <c r="H60" s="4"/>
    </row>
    <row r="61">
      <c r="A61" s="6"/>
      <c r="B61" s="4"/>
      <c r="C61" s="4"/>
      <c r="D61" s="4"/>
      <c r="E61" s="4"/>
      <c r="F61" s="4"/>
      <c r="G61" s="4"/>
      <c r="H61" s="4"/>
    </row>
    <row r="62">
      <c r="A62" s="6"/>
      <c r="B62" s="4"/>
      <c r="C62" s="4"/>
      <c r="D62" s="4"/>
      <c r="E62" s="4"/>
      <c r="F62" s="4"/>
      <c r="G62" s="4"/>
      <c r="H62" s="4"/>
    </row>
    <row r="63">
      <c r="A63" s="6"/>
      <c r="B63" s="4"/>
      <c r="C63" s="4"/>
      <c r="D63" s="4"/>
      <c r="E63" s="4"/>
      <c r="F63" s="4"/>
      <c r="G63" s="4"/>
      <c r="H63" s="4"/>
    </row>
    <row r="64">
      <c r="A64" s="6"/>
      <c r="B64" s="4"/>
      <c r="C64" s="4"/>
      <c r="D64" s="4"/>
      <c r="E64" s="4"/>
      <c r="F64" s="4"/>
      <c r="G64" s="4"/>
      <c r="H64" s="4"/>
    </row>
    <row r="65">
      <c r="A65" s="6"/>
      <c r="B65" s="4"/>
      <c r="C65" s="4"/>
      <c r="D65" s="4"/>
      <c r="E65" s="4"/>
      <c r="F65" s="4"/>
      <c r="G65" s="4"/>
      <c r="H65" s="4"/>
    </row>
    <row r="66">
      <c r="A66" s="6"/>
      <c r="B66" s="4"/>
      <c r="C66" s="4"/>
      <c r="D66" s="4"/>
      <c r="E66" s="4"/>
      <c r="F66" s="4"/>
      <c r="G66" s="4"/>
      <c r="H66" s="4"/>
    </row>
    <row r="67">
      <c r="A67" s="6"/>
      <c r="B67" s="4"/>
      <c r="C67" s="4"/>
      <c r="D67" s="4"/>
      <c r="E67" s="4"/>
      <c r="F67" s="4"/>
      <c r="G67" s="4"/>
      <c r="H67" s="4"/>
    </row>
    <row r="68">
      <c r="A68" s="6"/>
      <c r="B68" s="4"/>
      <c r="C68" s="4"/>
      <c r="D68" s="4"/>
      <c r="E68" s="4"/>
      <c r="F68" s="4"/>
      <c r="G68" s="4"/>
      <c r="H68" s="4"/>
    </row>
    <row r="69">
      <c r="A69" s="6"/>
      <c r="B69" s="4"/>
      <c r="C69" s="4"/>
      <c r="D69" s="4"/>
      <c r="E69" s="4"/>
      <c r="F69" s="4"/>
      <c r="G69" s="4"/>
      <c r="H69" s="4"/>
    </row>
    <row r="70">
      <c r="A70" s="6"/>
      <c r="B70" s="4"/>
      <c r="C70" s="4"/>
      <c r="D70" s="4"/>
      <c r="E70" s="4"/>
      <c r="F70" s="4"/>
      <c r="G70" s="4"/>
      <c r="H70" s="4"/>
    </row>
    <row r="71">
      <c r="A71" s="6"/>
      <c r="B71" s="4"/>
      <c r="C71" s="4"/>
      <c r="D71" s="4"/>
      <c r="E71" s="4"/>
      <c r="F71" s="4"/>
      <c r="G71" s="4"/>
      <c r="H71" s="4"/>
    </row>
    <row r="72">
      <c r="A72" s="6"/>
      <c r="B72" s="4"/>
      <c r="C72" s="4"/>
      <c r="D72" s="4"/>
      <c r="E72" s="4"/>
      <c r="F72" s="4"/>
      <c r="G72" s="4"/>
      <c r="H72" s="4"/>
    </row>
    <row r="73">
      <c r="A73" s="6"/>
      <c r="B73" s="4"/>
      <c r="C73" s="4"/>
      <c r="D73" s="4"/>
      <c r="E73" s="4"/>
      <c r="F73" s="4"/>
      <c r="G73" s="4"/>
      <c r="H73" s="4"/>
    </row>
    <row r="74">
      <c r="A74" s="6"/>
      <c r="B74" s="4"/>
      <c r="C74" s="4"/>
      <c r="D74" s="4"/>
      <c r="E74" s="4"/>
      <c r="F74" s="4"/>
      <c r="G74" s="4"/>
      <c r="H74" s="4"/>
    </row>
    <row r="75">
      <c r="A75" s="6"/>
      <c r="B75" s="4"/>
      <c r="C75" s="4"/>
      <c r="D75" s="4"/>
      <c r="E75" s="4"/>
      <c r="F75" s="4"/>
      <c r="G75" s="4"/>
      <c r="H75" s="4"/>
    </row>
    <row r="76">
      <c r="A76" s="6"/>
      <c r="B76" s="4"/>
      <c r="C76" s="4"/>
      <c r="D76" s="4"/>
      <c r="E76" s="4"/>
      <c r="F76" s="4"/>
      <c r="G76" s="4"/>
      <c r="H76" s="4"/>
    </row>
    <row r="77">
      <c r="A77" s="6"/>
      <c r="B77" s="4"/>
      <c r="C77" s="4"/>
      <c r="D77" s="4"/>
      <c r="E77" s="4"/>
      <c r="F77" s="4"/>
      <c r="G77" s="4"/>
      <c r="H77" s="4"/>
    </row>
    <row r="78">
      <c r="A78" s="6"/>
      <c r="B78" s="4"/>
      <c r="C78" s="4"/>
      <c r="D78" s="4"/>
      <c r="E78" s="4"/>
      <c r="F78" s="4"/>
      <c r="G78" s="4"/>
      <c r="H78" s="4"/>
    </row>
    <row r="79">
      <c r="A79" s="6"/>
      <c r="B79" s="4"/>
      <c r="C79" s="4"/>
      <c r="D79" s="4"/>
      <c r="E79" s="4"/>
      <c r="F79" s="4"/>
      <c r="G79" s="4"/>
      <c r="H79" s="4"/>
    </row>
    <row r="80">
      <c r="A80" s="6"/>
      <c r="B80" s="4"/>
      <c r="C80" s="4"/>
      <c r="D80" s="4"/>
      <c r="E80" s="4"/>
      <c r="F80" s="4"/>
      <c r="G80" s="4"/>
      <c r="H80" s="4"/>
    </row>
    <row r="81">
      <c r="A81" s="6"/>
      <c r="B81" s="4"/>
      <c r="C81" s="4"/>
      <c r="D81" s="4"/>
      <c r="E81" s="4"/>
      <c r="F81" s="4"/>
      <c r="G81" s="4"/>
      <c r="H81" s="4"/>
    </row>
    <row r="82">
      <c r="A82" s="6"/>
      <c r="B82" s="4"/>
      <c r="C82" s="4"/>
      <c r="D82" s="4"/>
      <c r="E82" s="4"/>
      <c r="F82" s="4"/>
      <c r="G82" s="4"/>
      <c r="H82" s="4"/>
    </row>
    <row r="83">
      <c r="A83" s="6"/>
      <c r="B83" s="4"/>
      <c r="C83" s="4"/>
      <c r="D83" s="4"/>
      <c r="E83" s="4"/>
      <c r="F83" s="4"/>
      <c r="G83" s="4"/>
      <c r="H83" s="4"/>
    </row>
    <row r="84">
      <c r="A84" s="6"/>
      <c r="B84" s="4"/>
      <c r="C84" s="4"/>
      <c r="D84" s="4"/>
      <c r="E84" s="4"/>
      <c r="F84" s="4"/>
      <c r="G84" s="4"/>
      <c r="H84" s="4"/>
    </row>
    <row r="85">
      <c r="A85" s="6"/>
      <c r="B85" s="4"/>
      <c r="C85" s="4"/>
      <c r="D85" s="4"/>
      <c r="E85" s="4"/>
      <c r="F85" s="4"/>
      <c r="G85" s="4"/>
      <c r="H85" s="4"/>
    </row>
    <row r="86">
      <c r="A86" s="6"/>
      <c r="B86" s="4"/>
      <c r="C86" s="4"/>
      <c r="D86" s="4"/>
      <c r="E86" s="4"/>
      <c r="F86" s="4"/>
      <c r="G86" s="4"/>
      <c r="H86" s="4"/>
    </row>
    <row r="87">
      <c r="A87" s="6"/>
      <c r="B87" s="4"/>
      <c r="C87" s="4"/>
      <c r="D87" s="4"/>
      <c r="E87" s="4"/>
      <c r="F87" s="4"/>
      <c r="G87" s="4"/>
      <c r="H87" s="4"/>
    </row>
    <row r="88">
      <c r="A88" s="6"/>
      <c r="B88" s="4"/>
      <c r="C88" s="4"/>
      <c r="D88" s="4"/>
      <c r="E88" s="4"/>
      <c r="F88" s="4"/>
      <c r="G88" s="4"/>
      <c r="H88" s="4"/>
    </row>
    <row r="89">
      <c r="A89" s="6"/>
      <c r="B89" s="4"/>
      <c r="C89" s="4"/>
      <c r="D89" s="4"/>
      <c r="E89" s="4"/>
      <c r="F89" s="4"/>
      <c r="G89" s="4"/>
      <c r="H89" s="4"/>
    </row>
    <row r="90">
      <c r="A90" s="6"/>
      <c r="B90" s="4"/>
      <c r="C90" s="4"/>
      <c r="D90" s="4"/>
      <c r="E90" s="4"/>
      <c r="F90" s="4"/>
      <c r="G90" s="4"/>
      <c r="H90" s="4"/>
    </row>
    <row r="91">
      <c r="A91" s="6"/>
      <c r="B91" s="4"/>
      <c r="C91" s="4"/>
      <c r="D91" s="4"/>
      <c r="E91" s="4"/>
      <c r="F91" s="4"/>
      <c r="G91" s="4"/>
      <c r="H91" s="4"/>
    </row>
    <row r="92">
      <c r="A92" s="6"/>
      <c r="B92" s="4"/>
      <c r="C92" s="4"/>
      <c r="D92" s="4"/>
      <c r="E92" s="4"/>
      <c r="F92" s="4"/>
      <c r="G92" s="4"/>
      <c r="H92" s="4"/>
    </row>
    <row r="93">
      <c r="A93" s="6"/>
      <c r="B93" s="4"/>
      <c r="C93" s="4"/>
      <c r="D93" s="4"/>
      <c r="E93" s="4"/>
      <c r="F93" s="4"/>
      <c r="G93" s="4"/>
      <c r="H93" s="4"/>
    </row>
    <row r="94">
      <c r="A94" s="6"/>
      <c r="B94" s="4"/>
      <c r="C94" s="4"/>
      <c r="D94" s="4"/>
      <c r="E94" s="4"/>
      <c r="F94" s="4"/>
      <c r="G94" s="4"/>
      <c r="H94" s="4"/>
    </row>
    <row r="95">
      <c r="A95" s="6"/>
      <c r="B95" s="4"/>
      <c r="C95" s="4"/>
      <c r="D95" s="4"/>
      <c r="E95" s="4"/>
      <c r="F95" s="4"/>
      <c r="G95" s="4"/>
      <c r="H95" s="4"/>
    </row>
    <row r="96">
      <c r="A96" s="6"/>
      <c r="B96" s="4"/>
      <c r="C96" s="4"/>
      <c r="D96" s="4"/>
      <c r="E96" s="4"/>
      <c r="F96" s="4"/>
      <c r="G96" s="4"/>
      <c r="H96" s="4"/>
    </row>
    <row r="97">
      <c r="A97" s="6"/>
      <c r="B97" s="4"/>
      <c r="C97" s="4"/>
      <c r="D97" s="4"/>
      <c r="E97" s="4"/>
      <c r="F97" s="4"/>
      <c r="G97" s="4"/>
      <c r="H97" s="4"/>
    </row>
    <row r="98">
      <c r="A98" s="6"/>
      <c r="B98" s="4"/>
      <c r="C98" s="4"/>
      <c r="D98" s="4"/>
      <c r="E98" s="4"/>
      <c r="F98" s="4"/>
      <c r="G98" s="4"/>
      <c r="H98" s="4"/>
    </row>
    <row r="99">
      <c r="A99" s="6"/>
      <c r="B99" s="4"/>
      <c r="C99" s="4"/>
      <c r="D99" s="4"/>
      <c r="E99" s="4"/>
      <c r="F99" s="4"/>
      <c r="G99" s="4"/>
      <c r="H99" s="4"/>
    </row>
    <row r="100">
      <c r="A100" s="6"/>
      <c r="B100" s="4"/>
      <c r="C100" s="4"/>
      <c r="D100" s="4"/>
      <c r="E100" s="4"/>
      <c r="F100" s="4"/>
      <c r="G100" s="4"/>
      <c r="H100" s="4"/>
    </row>
    <row r="101">
      <c r="A101" s="6"/>
      <c r="B101" s="4"/>
      <c r="C101" s="4"/>
      <c r="D101" s="4"/>
      <c r="E101" s="4"/>
      <c r="F101" s="4"/>
      <c r="G101" s="4"/>
      <c r="H101" s="4"/>
    </row>
    <row r="102">
      <c r="A102" s="6"/>
      <c r="B102" s="4"/>
      <c r="C102" s="4"/>
      <c r="D102" s="4"/>
      <c r="E102" s="4"/>
      <c r="F102" s="4"/>
      <c r="G102" s="4"/>
      <c r="H102" s="4"/>
    </row>
    <row r="103">
      <c r="A103" s="6"/>
      <c r="B103" s="4"/>
      <c r="C103" s="4"/>
      <c r="D103" s="4"/>
      <c r="E103" s="4"/>
      <c r="F103" s="4"/>
      <c r="G103" s="4"/>
      <c r="H103" s="4"/>
    </row>
    <row r="104">
      <c r="A104" s="6"/>
      <c r="B104" s="4"/>
      <c r="C104" s="4"/>
      <c r="D104" s="4"/>
      <c r="E104" s="4"/>
      <c r="F104" s="4"/>
      <c r="G104" s="4"/>
      <c r="H104" s="4"/>
    </row>
    <row r="105">
      <c r="A105" s="6"/>
      <c r="B105" s="4"/>
      <c r="C105" s="4"/>
      <c r="D105" s="4"/>
      <c r="E105" s="4"/>
      <c r="F105" s="4"/>
      <c r="G105" s="4"/>
      <c r="H105" s="4"/>
    </row>
    <row r="106">
      <c r="A106" s="6"/>
      <c r="B106" s="4"/>
      <c r="C106" s="4"/>
      <c r="D106" s="4"/>
      <c r="E106" s="4"/>
      <c r="F106" s="4"/>
      <c r="G106" s="4"/>
      <c r="H106" s="4"/>
    </row>
    <row r="107">
      <c r="A107" s="6"/>
      <c r="B107" s="4"/>
      <c r="C107" s="4"/>
      <c r="D107" s="4"/>
      <c r="E107" s="4"/>
      <c r="F107" s="4"/>
      <c r="G107" s="4"/>
      <c r="H107" s="4"/>
    </row>
    <row r="108">
      <c r="A108" s="6"/>
      <c r="B108" s="4"/>
      <c r="C108" s="4"/>
      <c r="D108" s="4"/>
      <c r="E108" s="4"/>
      <c r="F108" s="4"/>
      <c r="G108" s="4"/>
      <c r="H108" s="4"/>
    </row>
    <row r="109">
      <c r="A109" s="6"/>
      <c r="B109" s="4"/>
      <c r="C109" s="4"/>
      <c r="D109" s="4"/>
      <c r="E109" s="4"/>
      <c r="F109" s="4"/>
      <c r="G109" s="4"/>
      <c r="H109" s="4"/>
    </row>
    <row r="110">
      <c r="A110" s="6"/>
      <c r="B110" s="4"/>
      <c r="C110" s="4"/>
      <c r="D110" s="4"/>
      <c r="E110" s="4"/>
      <c r="F110" s="4"/>
      <c r="G110" s="4"/>
      <c r="H110" s="4"/>
    </row>
    <row r="111">
      <c r="A111" s="6"/>
      <c r="B111" s="4"/>
      <c r="C111" s="4"/>
      <c r="D111" s="4"/>
      <c r="E111" s="4"/>
      <c r="F111" s="4"/>
      <c r="G111" s="4"/>
      <c r="H111" s="4"/>
    </row>
    <row r="112">
      <c r="A112" s="6"/>
      <c r="B112" s="4"/>
      <c r="C112" s="4"/>
      <c r="D112" s="4"/>
      <c r="E112" s="4"/>
      <c r="F112" s="4"/>
      <c r="G112" s="4"/>
      <c r="H112" s="4"/>
    </row>
    <row r="113">
      <c r="A113" s="6"/>
      <c r="B113" s="4"/>
      <c r="C113" s="4"/>
      <c r="D113" s="4"/>
      <c r="E113" s="4"/>
      <c r="F113" s="4"/>
      <c r="G113" s="4"/>
      <c r="H113" s="4"/>
    </row>
    <row r="114">
      <c r="A114" s="6"/>
      <c r="B114" s="4"/>
      <c r="C114" s="4"/>
      <c r="D114" s="4"/>
      <c r="E114" s="4"/>
      <c r="F114" s="4"/>
      <c r="G114" s="4"/>
      <c r="H114" s="4"/>
    </row>
    <row r="115">
      <c r="A115" s="6"/>
      <c r="B115" s="4"/>
      <c r="C115" s="4"/>
      <c r="D115" s="4"/>
      <c r="E115" s="4"/>
      <c r="F115" s="4"/>
      <c r="G115" s="4"/>
      <c r="H115" s="4"/>
    </row>
    <row r="116">
      <c r="A116" s="6"/>
      <c r="B116" s="4"/>
      <c r="C116" s="4"/>
      <c r="D116" s="4"/>
      <c r="E116" s="4"/>
      <c r="F116" s="4"/>
      <c r="G116" s="4"/>
      <c r="H116" s="4"/>
    </row>
    <row r="117">
      <c r="A117" s="6"/>
      <c r="B117" s="4"/>
      <c r="C117" s="4"/>
      <c r="D117" s="4"/>
      <c r="E117" s="4"/>
      <c r="F117" s="4"/>
      <c r="G117" s="4"/>
      <c r="H117" s="4"/>
    </row>
    <row r="118">
      <c r="A118" s="6"/>
      <c r="B118" s="4"/>
      <c r="C118" s="4"/>
      <c r="D118" s="4"/>
      <c r="E118" s="4"/>
      <c r="F118" s="4"/>
      <c r="G118" s="4"/>
      <c r="H118" s="4"/>
    </row>
    <row r="119">
      <c r="A119" s="6"/>
      <c r="B119" s="4"/>
      <c r="C119" s="4"/>
      <c r="D119" s="4"/>
      <c r="E119" s="4"/>
      <c r="F119" s="4"/>
      <c r="G119" s="4"/>
      <c r="H119" s="4"/>
    </row>
    <row r="120">
      <c r="A120" s="6"/>
      <c r="B120" s="4"/>
      <c r="C120" s="4"/>
      <c r="D120" s="4"/>
      <c r="E120" s="4"/>
      <c r="F120" s="4"/>
      <c r="G120" s="4"/>
      <c r="H120" s="4"/>
    </row>
    <row r="121">
      <c r="A121" s="6"/>
      <c r="B121" s="4"/>
      <c r="C121" s="4"/>
      <c r="D121" s="4"/>
      <c r="E121" s="4"/>
      <c r="F121" s="4"/>
      <c r="G121" s="4"/>
      <c r="H121" s="4"/>
    </row>
    <row r="122">
      <c r="A122" s="6"/>
      <c r="B122" s="4"/>
      <c r="C122" s="4"/>
      <c r="D122" s="4"/>
      <c r="E122" s="4"/>
      <c r="F122" s="4"/>
      <c r="G122" s="4"/>
      <c r="H122" s="4"/>
    </row>
    <row r="123">
      <c r="A123" s="6"/>
      <c r="B123" s="4"/>
      <c r="C123" s="4"/>
      <c r="D123" s="4"/>
      <c r="E123" s="4"/>
      <c r="F123" s="4"/>
      <c r="G123" s="4"/>
      <c r="H123" s="4"/>
    </row>
    <row r="124">
      <c r="A124" s="6"/>
      <c r="B124" s="4"/>
      <c r="C124" s="4"/>
      <c r="D124" s="4"/>
      <c r="E124" s="4"/>
      <c r="F124" s="4"/>
      <c r="G124" s="4"/>
      <c r="H124" s="4"/>
    </row>
    <row r="125">
      <c r="A125" s="6"/>
      <c r="B125" s="4"/>
      <c r="C125" s="4"/>
      <c r="D125" s="4"/>
      <c r="E125" s="4"/>
      <c r="F125" s="4"/>
      <c r="G125" s="4"/>
      <c r="H125" s="4"/>
    </row>
    <row r="126">
      <c r="A126" s="6"/>
      <c r="B126" s="4"/>
      <c r="C126" s="4"/>
      <c r="D126" s="4"/>
      <c r="E126" s="4"/>
      <c r="F126" s="4"/>
      <c r="G126" s="4"/>
      <c r="H126" s="4"/>
    </row>
    <row r="127">
      <c r="A127" s="6"/>
      <c r="B127" s="4"/>
      <c r="C127" s="4"/>
      <c r="D127" s="4"/>
      <c r="E127" s="4"/>
      <c r="F127" s="4"/>
      <c r="G127" s="4"/>
      <c r="H127" s="4"/>
    </row>
    <row r="128">
      <c r="A128" s="6"/>
      <c r="B128" s="4"/>
      <c r="C128" s="4"/>
      <c r="D128" s="4"/>
      <c r="E128" s="4"/>
      <c r="F128" s="4"/>
      <c r="G128" s="4"/>
      <c r="H128" s="4"/>
    </row>
    <row r="129">
      <c r="A129" s="6"/>
      <c r="B129" s="4"/>
      <c r="C129" s="4"/>
      <c r="D129" s="4"/>
      <c r="E129" s="4"/>
      <c r="F129" s="4"/>
      <c r="G129" s="4"/>
      <c r="H129" s="4"/>
    </row>
    <row r="130">
      <c r="A130" s="6"/>
      <c r="B130" s="4"/>
      <c r="C130" s="4"/>
      <c r="D130" s="4"/>
      <c r="E130" s="4"/>
      <c r="F130" s="4"/>
      <c r="G130" s="4"/>
      <c r="H130" s="4"/>
    </row>
    <row r="131">
      <c r="A131" s="6"/>
      <c r="B131" s="4"/>
      <c r="C131" s="4"/>
      <c r="D131" s="4"/>
      <c r="E131" s="4"/>
      <c r="F131" s="4"/>
      <c r="G131" s="4"/>
      <c r="H131" s="4"/>
    </row>
    <row r="132">
      <c r="A132" s="6"/>
      <c r="B132" s="4"/>
      <c r="C132" s="4"/>
      <c r="D132" s="4"/>
      <c r="E132" s="4"/>
      <c r="F132" s="4"/>
      <c r="G132" s="4"/>
      <c r="H132" s="4"/>
    </row>
    <row r="133">
      <c r="A133" s="6"/>
      <c r="B133" s="4"/>
      <c r="C133" s="4"/>
      <c r="D133" s="4"/>
      <c r="E133" s="4"/>
      <c r="F133" s="4"/>
      <c r="G133" s="4"/>
      <c r="H133" s="4"/>
    </row>
    <row r="134">
      <c r="A134" s="6"/>
      <c r="B134" s="4"/>
      <c r="C134" s="4"/>
      <c r="D134" s="4"/>
      <c r="E134" s="4"/>
      <c r="F134" s="4"/>
      <c r="G134" s="4"/>
      <c r="H134" s="4"/>
    </row>
    <row r="135">
      <c r="A135" s="6"/>
      <c r="B135" s="4"/>
      <c r="C135" s="4"/>
      <c r="D135" s="4"/>
      <c r="E135" s="4"/>
      <c r="F135" s="4"/>
      <c r="G135" s="4"/>
      <c r="H135" s="4"/>
    </row>
    <row r="136">
      <c r="A136" s="6"/>
      <c r="B136" s="4"/>
      <c r="C136" s="4"/>
      <c r="D136" s="4"/>
      <c r="E136" s="4"/>
      <c r="F136" s="4"/>
      <c r="G136" s="4"/>
      <c r="H136" s="4"/>
    </row>
    <row r="137">
      <c r="A137" s="6"/>
      <c r="B137" s="4"/>
      <c r="C137" s="4"/>
      <c r="D137" s="4"/>
      <c r="E137" s="4"/>
      <c r="F137" s="4"/>
      <c r="G137" s="4"/>
      <c r="H137" s="4"/>
    </row>
    <row r="138">
      <c r="A138" s="6"/>
      <c r="B138" s="4"/>
      <c r="C138" s="4"/>
      <c r="D138" s="4"/>
      <c r="E138" s="4"/>
      <c r="F138" s="4"/>
      <c r="G138" s="4"/>
      <c r="H138" s="4"/>
    </row>
    <row r="139">
      <c r="A139" s="6"/>
      <c r="B139" s="4"/>
      <c r="C139" s="4"/>
      <c r="D139" s="4"/>
      <c r="E139" s="4"/>
      <c r="F139" s="4"/>
      <c r="G139" s="4"/>
      <c r="H139" s="4"/>
    </row>
    <row r="140">
      <c r="A140" s="6"/>
      <c r="B140" s="4"/>
      <c r="C140" s="4"/>
      <c r="D140" s="4"/>
      <c r="E140" s="4"/>
      <c r="F140" s="4"/>
      <c r="G140" s="4"/>
      <c r="H140" s="4"/>
    </row>
    <row r="141">
      <c r="A141" s="6"/>
      <c r="B141" s="4"/>
      <c r="C141" s="4"/>
      <c r="D141" s="4"/>
      <c r="E141" s="4"/>
      <c r="F141" s="4"/>
      <c r="G141" s="4"/>
      <c r="H141" s="4"/>
    </row>
    <row r="142">
      <c r="A142" s="6"/>
      <c r="B142" s="4"/>
      <c r="C142" s="4"/>
      <c r="D142" s="4"/>
      <c r="E142" s="4"/>
      <c r="F142" s="4"/>
      <c r="G142" s="4"/>
      <c r="H142" s="4"/>
    </row>
    <row r="143">
      <c r="A143" s="6"/>
      <c r="B143" s="4"/>
      <c r="C143" s="4"/>
      <c r="D143" s="4"/>
      <c r="E143" s="4"/>
      <c r="F143" s="4"/>
      <c r="G143" s="4"/>
      <c r="H143" s="4"/>
    </row>
    <row r="144">
      <c r="A144" s="6"/>
      <c r="B144" s="4"/>
      <c r="C144" s="4"/>
      <c r="D144" s="4"/>
      <c r="E144" s="4"/>
      <c r="F144" s="4"/>
      <c r="G144" s="4"/>
      <c r="H144" s="4"/>
    </row>
    <row r="145">
      <c r="A145" s="6"/>
      <c r="B145" s="4"/>
      <c r="C145" s="4"/>
      <c r="D145" s="4"/>
      <c r="E145" s="4"/>
      <c r="F145" s="4"/>
      <c r="G145" s="4"/>
      <c r="H145" s="4"/>
    </row>
    <row r="146">
      <c r="A146" s="6"/>
      <c r="B146" s="4"/>
      <c r="C146" s="4"/>
      <c r="D146" s="4"/>
      <c r="E146" s="4"/>
      <c r="F146" s="4"/>
      <c r="G146" s="4"/>
      <c r="H146" s="4"/>
    </row>
    <row r="147">
      <c r="A147" s="6"/>
      <c r="B147" s="4"/>
      <c r="C147" s="4"/>
      <c r="D147" s="4"/>
      <c r="E147" s="4"/>
      <c r="F147" s="4"/>
      <c r="G147" s="4"/>
      <c r="H147" s="4"/>
    </row>
    <row r="148">
      <c r="A148" s="6"/>
      <c r="B148" s="4"/>
      <c r="C148" s="4"/>
      <c r="D148" s="4"/>
      <c r="E148" s="4"/>
      <c r="F148" s="4"/>
      <c r="G148" s="4"/>
      <c r="H148" s="4"/>
    </row>
    <row r="149">
      <c r="A149" s="6"/>
      <c r="B149" s="4"/>
      <c r="C149" s="4"/>
      <c r="D149" s="4"/>
      <c r="E149" s="4"/>
      <c r="F149" s="4"/>
      <c r="G149" s="4"/>
      <c r="H149" s="4"/>
    </row>
    <row r="150">
      <c r="A150" s="6"/>
      <c r="B150" s="4"/>
      <c r="C150" s="4"/>
      <c r="D150" s="4"/>
      <c r="E150" s="4"/>
      <c r="F150" s="4"/>
      <c r="G150" s="4"/>
      <c r="H150" s="4"/>
    </row>
    <row r="151">
      <c r="A151" s="6"/>
      <c r="B151" s="4"/>
      <c r="C151" s="4"/>
      <c r="D151" s="4"/>
      <c r="E151" s="4"/>
      <c r="F151" s="4"/>
      <c r="G151" s="4"/>
      <c r="H151" s="4"/>
    </row>
    <row r="152">
      <c r="A152" s="6"/>
      <c r="B152" s="4"/>
      <c r="C152" s="4"/>
      <c r="D152" s="4"/>
      <c r="E152" s="4"/>
      <c r="F152" s="4"/>
      <c r="G152" s="4"/>
      <c r="H152" s="4"/>
    </row>
    <row r="153">
      <c r="A153" s="6"/>
      <c r="B153" s="4"/>
      <c r="C153" s="4"/>
      <c r="D153" s="4"/>
      <c r="E153" s="4"/>
      <c r="F153" s="4"/>
      <c r="G153" s="4"/>
      <c r="H153" s="4"/>
    </row>
    <row r="154">
      <c r="A154" s="6"/>
      <c r="B154" s="4"/>
      <c r="C154" s="4"/>
      <c r="D154" s="4"/>
      <c r="E154" s="4"/>
      <c r="F154" s="4"/>
      <c r="G154" s="4"/>
      <c r="H154" s="4"/>
    </row>
    <row r="155">
      <c r="A155" s="6"/>
      <c r="B155" s="4"/>
      <c r="C155" s="4"/>
      <c r="D155" s="4"/>
      <c r="E155" s="4"/>
      <c r="F155" s="4"/>
      <c r="G155" s="4"/>
      <c r="H155" s="4"/>
    </row>
    <row r="156">
      <c r="A156" s="6"/>
      <c r="B156" s="4"/>
      <c r="C156" s="4"/>
      <c r="D156" s="4"/>
      <c r="E156" s="4"/>
      <c r="F156" s="4"/>
      <c r="G156" s="4"/>
      <c r="H156" s="4"/>
    </row>
    <row r="157">
      <c r="A157" s="6"/>
      <c r="B157" s="4"/>
      <c r="C157" s="4"/>
      <c r="D157" s="4"/>
      <c r="E157" s="4"/>
      <c r="F157" s="4"/>
      <c r="G157" s="4"/>
      <c r="H157" s="4"/>
    </row>
    <row r="158">
      <c r="A158" s="6"/>
      <c r="B158" s="4"/>
      <c r="C158" s="4"/>
      <c r="D158" s="4"/>
      <c r="E158" s="4"/>
      <c r="F158" s="4"/>
      <c r="G158" s="4"/>
      <c r="H158" s="4"/>
    </row>
    <row r="159">
      <c r="A159" s="6"/>
      <c r="B159" s="4"/>
      <c r="C159" s="4"/>
      <c r="D159" s="4"/>
      <c r="E159" s="4"/>
      <c r="F159" s="4"/>
      <c r="G159" s="4"/>
      <c r="H159" s="4"/>
    </row>
    <row r="160">
      <c r="A160" s="6"/>
      <c r="B160" s="4"/>
      <c r="C160" s="4"/>
      <c r="D160" s="4"/>
      <c r="E160" s="4"/>
      <c r="F160" s="4"/>
      <c r="G160" s="4"/>
      <c r="H160" s="4"/>
    </row>
    <row r="161">
      <c r="A161" s="6"/>
      <c r="B161" s="4"/>
      <c r="C161" s="4"/>
      <c r="D161" s="4"/>
      <c r="E161" s="4"/>
      <c r="F161" s="4"/>
      <c r="G161" s="4"/>
      <c r="H161" s="4"/>
    </row>
    <row r="162">
      <c r="A162" s="6"/>
      <c r="B162" s="4"/>
      <c r="C162" s="4"/>
      <c r="D162" s="4"/>
      <c r="E162" s="4"/>
      <c r="F162" s="4"/>
      <c r="G162" s="4"/>
      <c r="H162" s="4"/>
    </row>
    <row r="163">
      <c r="A163" s="6"/>
      <c r="B163" s="4"/>
      <c r="C163" s="4"/>
      <c r="D163" s="4"/>
      <c r="E163" s="4"/>
      <c r="F163" s="4"/>
      <c r="G163" s="4"/>
      <c r="H163" s="4"/>
    </row>
    <row r="164">
      <c r="A164" s="6"/>
      <c r="B164" s="4"/>
      <c r="C164" s="4"/>
      <c r="D164" s="4"/>
      <c r="E164" s="4"/>
      <c r="F164" s="4"/>
      <c r="G164" s="4"/>
      <c r="H164" s="4"/>
    </row>
    <row r="165">
      <c r="A165" s="6"/>
      <c r="B165" s="4"/>
      <c r="C165" s="4"/>
      <c r="D165" s="4"/>
      <c r="E165" s="4"/>
      <c r="F165" s="4"/>
      <c r="G165" s="4"/>
      <c r="H165" s="4"/>
    </row>
    <row r="166">
      <c r="A166" s="6"/>
      <c r="B166" s="4"/>
      <c r="C166" s="4"/>
      <c r="D166" s="4"/>
      <c r="E166" s="4"/>
      <c r="F166" s="4"/>
      <c r="G166" s="4"/>
      <c r="H166" s="4"/>
    </row>
    <row r="167">
      <c r="A167" s="6"/>
      <c r="B167" s="4"/>
      <c r="C167" s="4"/>
      <c r="D167" s="4"/>
      <c r="E167" s="4"/>
      <c r="F167" s="4"/>
      <c r="G167" s="4"/>
      <c r="H167" s="4"/>
    </row>
    <row r="168">
      <c r="A168" s="6"/>
      <c r="B168" s="4"/>
      <c r="C168" s="4"/>
      <c r="D168" s="4"/>
      <c r="E168" s="4"/>
      <c r="F168" s="4"/>
      <c r="G168" s="4"/>
      <c r="H168" s="4"/>
    </row>
    <row r="169">
      <c r="A169" s="6"/>
      <c r="B169" s="4"/>
      <c r="C169" s="4"/>
      <c r="D169" s="4"/>
      <c r="E169" s="4"/>
      <c r="F169" s="4"/>
      <c r="G169" s="4"/>
      <c r="H169" s="4"/>
    </row>
    <row r="170">
      <c r="A170" s="6"/>
      <c r="B170" s="4"/>
      <c r="C170" s="4"/>
      <c r="D170" s="4"/>
      <c r="E170" s="4"/>
      <c r="F170" s="4"/>
      <c r="G170" s="4"/>
      <c r="H170" s="4"/>
    </row>
    <row r="171">
      <c r="A171" s="6"/>
      <c r="B171" s="4"/>
      <c r="C171" s="4"/>
      <c r="D171" s="4"/>
      <c r="E171" s="4"/>
      <c r="F171" s="4"/>
      <c r="G171" s="4"/>
      <c r="H171" s="4"/>
    </row>
    <row r="172">
      <c r="A172" s="6"/>
      <c r="B172" s="4"/>
      <c r="C172" s="4"/>
      <c r="D172" s="4"/>
      <c r="E172" s="4"/>
      <c r="F172" s="4"/>
      <c r="G172" s="4"/>
      <c r="H172" s="4"/>
    </row>
    <row r="173">
      <c r="A173" s="6"/>
      <c r="B173" s="4"/>
      <c r="C173" s="4"/>
      <c r="D173" s="4"/>
      <c r="E173" s="4"/>
      <c r="F173" s="4"/>
      <c r="G173" s="4"/>
      <c r="H173" s="4"/>
    </row>
    <row r="174">
      <c r="A174" s="6"/>
      <c r="B174" s="4"/>
      <c r="C174" s="4"/>
      <c r="D174" s="4"/>
      <c r="E174" s="4"/>
      <c r="F174" s="4"/>
      <c r="G174" s="4"/>
      <c r="H174" s="4"/>
    </row>
    <row r="175">
      <c r="A175" s="6"/>
      <c r="B175" s="4"/>
      <c r="C175" s="4"/>
      <c r="D175" s="4"/>
      <c r="E175" s="4"/>
      <c r="F175" s="4"/>
      <c r="G175" s="4"/>
      <c r="H175" s="4"/>
    </row>
    <row r="176">
      <c r="A176" s="6"/>
      <c r="B176" s="4"/>
      <c r="C176" s="4"/>
      <c r="D176" s="4"/>
      <c r="E176" s="4"/>
      <c r="F176" s="4"/>
      <c r="G176" s="4"/>
      <c r="H176" s="4"/>
    </row>
    <row r="177">
      <c r="A177" s="6"/>
      <c r="B177" s="4"/>
      <c r="C177" s="4"/>
      <c r="D177" s="4"/>
      <c r="E177" s="4"/>
      <c r="F177" s="4"/>
      <c r="G177" s="4"/>
      <c r="H177" s="4"/>
    </row>
    <row r="178">
      <c r="A178" s="6"/>
      <c r="B178" s="4"/>
      <c r="C178" s="4"/>
      <c r="D178" s="4"/>
      <c r="E178" s="4"/>
      <c r="F178" s="4"/>
      <c r="G178" s="4"/>
      <c r="H178" s="4"/>
    </row>
    <row r="179">
      <c r="A179" s="6"/>
      <c r="B179" s="4"/>
      <c r="C179" s="4"/>
      <c r="D179" s="4"/>
      <c r="E179" s="4"/>
      <c r="F179" s="4"/>
      <c r="G179" s="4"/>
      <c r="H179" s="4"/>
    </row>
    <row r="180">
      <c r="A180" s="6"/>
      <c r="B180" s="4"/>
      <c r="C180" s="4"/>
      <c r="D180" s="4"/>
      <c r="E180" s="4"/>
      <c r="F180" s="4"/>
      <c r="G180" s="4"/>
      <c r="H180" s="4"/>
    </row>
    <row r="181">
      <c r="A181" s="6"/>
      <c r="B181" s="4"/>
      <c r="C181" s="4"/>
      <c r="D181" s="4"/>
      <c r="E181" s="4"/>
      <c r="F181" s="4"/>
      <c r="G181" s="4"/>
      <c r="H181" s="4"/>
    </row>
    <row r="182">
      <c r="A182" s="6"/>
      <c r="B182" s="4"/>
      <c r="C182" s="4"/>
      <c r="D182" s="4"/>
      <c r="E182" s="4"/>
      <c r="F182" s="4"/>
      <c r="G182" s="4"/>
      <c r="H182" s="4"/>
    </row>
    <row r="183">
      <c r="A183" s="6"/>
      <c r="B183" s="4"/>
      <c r="C183" s="4"/>
      <c r="D183" s="4"/>
      <c r="E183" s="4"/>
      <c r="F183" s="4"/>
      <c r="G183" s="4"/>
      <c r="H183" s="4"/>
    </row>
    <row r="184">
      <c r="A184" s="6"/>
      <c r="B184" s="4"/>
      <c r="C184" s="4"/>
      <c r="D184" s="4"/>
      <c r="E184" s="4"/>
      <c r="F184" s="4"/>
      <c r="G184" s="4"/>
      <c r="H184" s="4"/>
    </row>
    <row r="185">
      <c r="A185" s="6"/>
      <c r="B185" s="4"/>
      <c r="C185" s="4"/>
      <c r="D185" s="4"/>
      <c r="E185" s="4"/>
      <c r="F185" s="4"/>
      <c r="G185" s="4"/>
      <c r="H185" s="4"/>
    </row>
    <row r="186">
      <c r="A186" s="6"/>
      <c r="B186" s="4"/>
      <c r="C186" s="4"/>
      <c r="D186" s="4"/>
      <c r="E186" s="4"/>
      <c r="F186" s="4"/>
      <c r="G186" s="4"/>
      <c r="H186" s="4"/>
    </row>
    <row r="187">
      <c r="A187" s="6"/>
      <c r="B187" s="4"/>
      <c r="C187" s="4"/>
      <c r="D187" s="4"/>
      <c r="E187" s="4"/>
      <c r="F187" s="4"/>
      <c r="G187" s="4"/>
      <c r="H187" s="4"/>
    </row>
    <row r="188">
      <c r="A188" s="6"/>
      <c r="B188" s="4"/>
      <c r="C188" s="4"/>
      <c r="D188" s="4"/>
      <c r="E188" s="4"/>
      <c r="F188" s="4"/>
      <c r="G188" s="4"/>
      <c r="H188" s="4"/>
    </row>
    <row r="189">
      <c r="A189" s="6"/>
      <c r="B189" s="4"/>
      <c r="C189" s="4"/>
      <c r="D189" s="4"/>
      <c r="E189" s="4"/>
      <c r="F189" s="4"/>
      <c r="G189" s="4"/>
      <c r="H189" s="4"/>
    </row>
    <row r="190">
      <c r="A190" s="6"/>
      <c r="B190" s="4"/>
      <c r="C190" s="4"/>
      <c r="D190" s="4"/>
      <c r="E190" s="4"/>
      <c r="F190" s="4"/>
      <c r="G190" s="4"/>
      <c r="H190" s="4"/>
    </row>
    <row r="191">
      <c r="A191" s="6"/>
      <c r="B191" s="4"/>
      <c r="C191" s="4"/>
      <c r="D191" s="4"/>
      <c r="E191" s="4"/>
      <c r="F191" s="4"/>
      <c r="G191" s="4"/>
      <c r="H191" s="4"/>
    </row>
    <row r="192">
      <c r="A192" s="6"/>
      <c r="B192" s="4"/>
      <c r="C192" s="4"/>
      <c r="D192" s="4"/>
      <c r="E192" s="4"/>
      <c r="F192" s="4"/>
      <c r="G192" s="4"/>
      <c r="H192" s="4"/>
    </row>
    <row r="193">
      <c r="A193" s="6"/>
      <c r="B193" s="4"/>
      <c r="C193" s="4"/>
      <c r="D193" s="4"/>
      <c r="E193" s="4"/>
      <c r="F193" s="4"/>
      <c r="G193" s="4"/>
      <c r="H193" s="4"/>
    </row>
    <row r="194">
      <c r="A194" s="6"/>
      <c r="B194" s="4"/>
      <c r="C194" s="4"/>
      <c r="D194" s="4"/>
      <c r="E194" s="4"/>
      <c r="F194" s="4"/>
      <c r="G194" s="4"/>
      <c r="H194" s="4"/>
    </row>
    <row r="195">
      <c r="A195" s="6"/>
      <c r="B195" s="4"/>
      <c r="C195" s="4"/>
      <c r="D195" s="4"/>
      <c r="E195" s="4"/>
      <c r="F195" s="4"/>
      <c r="G195" s="4"/>
      <c r="H195" s="4"/>
    </row>
    <row r="196">
      <c r="A196" s="6"/>
      <c r="B196" s="4"/>
      <c r="C196" s="4"/>
      <c r="D196" s="4"/>
      <c r="E196" s="4"/>
      <c r="F196" s="4"/>
      <c r="G196" s="4"/>
      <c r="H196" s="4"/>
    </row>
    <row r="197">
      <c r="A197" s="6"/>
      <c r="B197" s="4"/>
      <c r="C197" s="4"/>
      <c r="D197" s="4"/>
      <c r="E197" s="4"/>
      <c r="F197" s="4"/>
      <c r="G197" s="4"/>
      <c r="H197" s="4"/>
    </row>
    <row r="198">
      <c r="A198" s="6"/>
      <c r="B198" s="4"/>
      <c r="C198" s="4"/>
      <c r="D198" s="4"/>
      <c r="E198" s="4"/>
      <c r="F198" s="4"/>
      <c r="G198" s="4"/>
      <c r="H198" s="4"/>
    </row>
    <row r="199">
      <c r="A199" s="6"/>
      <c r="B199" s="4"/>
      <c r="C199" s="4"/>
      <c r="D199" s="4"/>
      <c r="E199" s="4"/>
      <c r="F199" s="4"/>
      <c r="G199" s="4"/>
      <c r="H199" s="4"/>
    </row>
    <row r="200">
      <c r="A200" s="6"/>
      <c r="B200" s="4"/>
      <c r="C200" s="4"/>
      <c r="D200" s="4"/>
      <c r="E200" s="4"/>
      <c r="F200" s="4"/>
      <c r="G200" s="4"/>
      <c r="H200" s="4"/>
    </row>
    <row r="201">
      <c r="A201" s="6"/>
      <c r="B201" s="4"/>
      <c r="C201" s="4"/>
      <c r="D201" s="4"/>
      <c r="E201" s="4"/>
      <c r="F201" s="4"/>
      <c r="G201" s="4"/>
      <c r="H201" s="4"/>
    </row>
    <row r="202">
      <c r="A202" s="6"/>
      <c r="B202" s="4"/>
      <c r="C202" s="4"/>
      <c r="D202" s="4"/>
      <c r="E202" s="4"/>
      <c r="F202" s="4"/>
      <c r="G202" s="4"/>
      <c r="H202" s="4"/>
    </row>
    <row r="203">
      <c r="A203" s="6"/>
      <c r="B203" s="4"/>
      <c r="C203" s="4"/>
      <c r="D203" s="4"/>
      <c r="E203" s="4"/>
      <c r="F203" s="4"/>
      <c r="G203" s="4"/>
      <c r="H203" s="4"/>
    </row>
    <row r="204">
      <c r="A204" s="6"/>
      <c r="B204" s="4"/>
      <c r="C204" s="4"/>
      <c r="D204" s="4"/>
      <c r="E204" s="4"/>
      <c r="F204" s="4"/>
      <c r="G204" s="4"/>
      <c r="H204" s="4"/>
    </row>
    <row r="205">
      <c r="A205" s="6"/>
      <c r="B205" s="4"/>
      <c r="C205" s="4"/>
      <c r="D205" s="4"/>
      <c r="E205" s="4"/>
      <c r="F205" s="4"/>
      <c r="G205" s="4"/>
      <c r="H205" s="4"/>
    </row>
    <row r="206">
      <c r="A206" s="6"/>
      <c r="B206" s="4"/>
      <c r="C206" s="4"/>
      <c r="D206" s="4"/>
      <c r="E206" s="4"/>
      <c r="F206" s="4"/>
      <c r="G206" s="4"/>
      <c r="H206" s="4"/>
    </row>
    <row r="207">
      <c r="A207" s="6"/>
      <c r="B207" s="4"/>
      <c r="C207" s="4"/>
      <c r="D207" s="4"/>
      <c r="E207" s="4"/>
      <c r="F207" s="4"/>
      <c r="G207" s="4"/>
      <c r="H207" s="4"/>
    </row>
    <row r="208">
      <c r="A208" s="6"/>
      <c r="B208" s="4"/>
      <c r="C208" s="4"/>
      <c r="D208" s="4"/>
      <c r="E208" s="4"/>
      <c r="F208" s="4"/>
      <c r="G208" s="4"/>
      <c r="H208" s="4"/>
    </row>
    <row r="209">
      <c r="A209" s="6"/>
      <c r="B209" s="4"/>
      <c r="C209" s="4"/>
      <c r="D209" s="4"/>
      <c r="E209" s="4"/>
      <c r="F209" s="4"/>
      <c r="G209" s="4"/>
      <c r="H209" s="4"/>
    </row>
    <row r="210">
      <c r="A210" s="6"/>
      <c r="B210" s="4"/>
      <c r="C210" s="4"/>
      <c r="D210" s="4"/>
      <c r="E210" s="4"/>
      <c r="F210" s="4"/>
      <c r="G210" s="4"/>
      <c r="H210" s="4"/>
    </row>
    <row r="211">
      <c r="A211" s="6"/>
      <c r="B211" s="4"/>
      <c r="C211" s="4"/>
      <c r="D211" s="4"/>
      <c r="E211" s="4"/>
      <c r="F211" s="4"/>
      <c r="G211" s="4"/>
      <c r="H211" s="4"/>
    </row>
    <row r="212">
      <c r="A212" s="6"/>
      <c r="B212" s="4"/>
      <c r="C212" s="4"/>
      <c r="D212" s="4"/>
      <c r="E212" s="4"/>
      <c r="F212" s="4"/>
      <c r="G212" s="4"/>
      <c r="H212" s="4"/>
    </row>
    <row r="213">
      <c r="A213" s="6"/>
      <c r="B213" s="4"/>
      <c r="C213" s="4"/>
      <c r="D213" s="4"/>
      <c r="E213" s="4"/>
      <c r="F213" s="4"/>
      <c r="G213" s="4"/>
      <c r="H213" s="4"/>
    </row>
    <row r="214">
      <c r="A214" s="6"/>
      <c r="B214" s="4"/>
      <c r="C214" s="4"/>
      <c r="D214" s="4"/>
      <c r="E214" s="4"/>
      <c r="F214" s="4"/>
      <c r="G214" s="4"/>
      <c r="H214" s="4"/>
    </row>
    <row r="215">
      <c r="A215" s="6"/>
      <c r="B215" s="4"/>
      <c r="C215" s="4"/>
      <c r="D215" s="4"/>
      <c r="E215" s="4"/>
      <c r="F215" s="4"/>
      <c r="G215" s="4"/>
      <c r="H215" s="4"/>
    </row>
    <row r="216">
      <c r="A216" s="6"/>
      <c r="B216" s="4"/>
      <c r="C216" s="4"/>
      <c r="D216" s="4"/>
      <c r="E216" s="4"/>
      <c r="F216" s="4"/>
      <c r="G216" s="4"/>
      <c r="H216" s="4"/>
    </row>
    <row r="217">
      <c r="A217" s="6"/>
      <c r="B217" s="4"/>
      <c r="C217" s="4"/>
      <c r="D217" s="4"/>
      <c r="E217" s="4"/>
      <c r="F217" s="4"/>
      <c r="G217" s="4"/>
      <c r="H217" s="4"/>
    </row>
    <row r="218">
      <c r="A218" s="6"/>
      <c r="B218" s="4"/>
      <c r="C218" s="4"/>
      <c r="D218" s="4"/>
      <c r="E218" s="4"/>
      <c r="F218" s="4"/>
      <c r="G218" s="4"/>
      <c r="H218" s="4"/>
    </row>
    <row r="219">
      <c r="A219" s="6"/>
      <c r="B219" s="4"/>
      <c r="C219" s="4"/>
      <c r="D219" s="4"/>
      <c r="E219" s="4"/>
      <c r="F219" s="4"/>
      <c r="G219" s="4"/>
      <c r="H219" s="4"/>
    </row>
    <row r="220">
      <c r="A220" s="6"/>
      <c r="B220" s="4"/>
      <c r="C220" s="4"/>
      <c r="D220" s="4"/>
      <c r="E220" s="4"/>
      <c r="F220" s="4"/>
      <c r="G220" s="4"/>
      <c r="H220" s="4"/>
    </row>
    <row r="221">
      <c r="A221" s="6"/>
      <c r="B221" s="4"/>
      <c r="C221" s="4"/>
      <c r="D221" s="4"/>
      <c r="E221" s="4"/>
      <c r="F221" s="4"/>
      <c r="G221" s="4"/>
      <c r="H221" s="4"/>
    </row>
    <row r="222">
      <c r="A222" s="6"/>
      <c r="B222" s="4"/>
      <c r="C222" s="4"/>
      <c r="D222" s="4"/>
      <c r="E222" s="4"/>
      <c r="F222" s="4"/>
      <c r="G222" s="4"/>
      <c r="H222" s="4"/>
    </row>
    <row r="223">
      <c r="A223" s="6"/>
      <c r="B223" s="4"/>
      <c r="C223" s="4"/>
      <c r="D223" s="4"/>
      <c r="E223" s="4"/>
      <c r="F223" s="4"/>
      <c r="G223" s="4"/>
      <c r="H223" s="4"/>
    </row>
    <row r="224">
      <c r="A224" s="6"/>
      <c r="B224" s="4"/>
      <c r="C224" s="4"/>
      <c r="D224" s="4"/>
      <c r="E224" s="4"/>
      <c r="F224" s="4"/>
      <c r="G224" s="4"/>
      <c r="H224" s="4"/>
    </row>
    <row r="225">
      <c r="A225" s="6"/>
      <c r="B225" s="4"/>
      <c r="C225" s="4"/>
      <c r="D225" s="4"/>
      <c r="E225" s="4"/>
      <c r="F225" s="4"/>
      <c r="G225" s="4"/>
      <c r="H225" s="4"/>
    </row>
    <row r="226">
      <c r="A226" s="6"/>
      <c r="B226" s="4"/>
      <c r="C226" s="4"/>
      <c r="D226" s="4"/>
      <c r="E226" s="4"/>
      <c r="F226" s="4"/>
      <c r="G226" s="4"/>
      <c r="H226" s="4"/>
    </row>
    <row r="227">
      <c r="A227" s="6"/>
      <c r="B227" s="4"/>
      <c r="C227" s="4"/>
      <c r="D227" s="4"/>
      <c r="E227" s="4"/>
      <c r="F227" s="4"/>
      <c r="G227" s="4"/>
      <c r="H227" s="4"/>
    </row>
    <row r="228">
      <c r="A228" s="6"/>
      <c r="B228" s="4"/>
      <c r="C228" s="4"/>
      <c r="D228" s="4"/>
      <c r="E228" s="4"/>
      <c r="F228" s="4"/>
      <c r="G228" s="4"/>
      <c r="H228" s="4"/>
    </row>
    <row r="229">
      <c r="A229" s="6"/>
      <c r="B229" s="4"/>
      <c r="C229" s="4"/>
      <c r="D229" s="4"/>
      <c r="E229" s="4"/>
      <c r="F229" s="4"/>
      <c r="G229" s="4"/>
      <c r="H229" s="4"/>
    </row>
    <row r="230">
      <c r="A230" s="6"/>
      <c r="B230" s="4"/>
      <c r="C230" s="4"/>
      <c r="D230" s="4"/>
      <c r="E230" s="4"/>
      <c r="F230" s="4"/>
      <c r="G230" s="4"/>
      <c r="H230" s="4"/>
    </row>
    <row r="231">
      <c r="A231" s="6"/>
      <c r="B231" s="4"/>
      <c r="C231" s="4"/>
      <c r="D231" s="4"/>
      <c r="E231" s="4"/>
      <c r="F231" s="4"/>
      <c r="G231" s="4"/>
      <c r="H231" s="4"/>
    </row>
    <row r="232">
      <c r="A232" s="6"/>
      <c r="B232" s="4"/>
      <c r="C232" s="4"/>
      <c r="D232" s="4"/>
      <c r="E232" s="4"/>
      <c r="F232" s="4"/>
      <c r="G232" s="4"/>
      <c r="H232" s="4"/>
    </row>
    <row r="233">
      <c r="A233" s="6"/>
      <c r="B233" s="4"/>
      <c r="C233" s="4"/>
      <c r="D233" s="4"/>
      <c r="E233" s="4"/>
      <c r="F233" s="4"/>
      <c r="G233" s="4"/>
      <c r="H233" s="4"/>
    </row>
    <row r="234">
      <c r="A234" s="6"/>
      <c r="B234" s="4"/>
      <c r="C234" s="4"/>
      <c r="D234" s="4"/>
      <c r="E234" s="4"/>
      <c r="F234" s="4"/>
      <c r="G234" s="4"/>
      <c r="H234" s="4"/>
    </row>
    <row r="235">
      <c r="A235" s="6"/>
      <c r="B235" s="4"/>
      <c r="C235" s="4"/>
      <c r="D235" s="4"/>
      <c r="E235" s="4"/>
      <c r="F235" s="4"/>
      <c r="G235" s="4"/>
      <c r="H235" s="4"/>
    </row>
    <row r="236">
      <c r="A236" s="6"/>
      <c r="B236" s="4"/>
      <c r="C236" s="4"/>
      <c r="D236" s="4"/>
      <c r="E236" s="4"/>
      <c r="F236" s="4"/>
      <c r="G236" s="4"/>
      <c r="H236" s="4"/>
    </row>
    <row r="237">
      <c r="A237" s="6"/>
      <c r="B237" s="4"/>
      <c r="C237" s="4"/>
      <c r="D237" s="4"/>
      <c r="E237" s="4"/>
      <c r="F237" s="4"/>
      <c r="G237" s="4"/>
      <c r="H237" s="4"/>
    </row>
    <row r="238">
      <c r="A238" s="6"/>
      <c r="B238" s="4"/>
      <c r="C238" s="4"/>
      <c r="D238" s="4"/>
      <c r="E238" s="4"/>
      <c r="F238" s="4"/>
      <c r="G238" s="4"/>
      <c r="H238" s="4"/>
    </row>
    <row r="239">
      <c r="A239" s="6"/>
      <c r="B239" s="4"/>
      <c r="C239" s="4"/>
      <c r="D239" s="4"/>
      <c r="E239" s="4"/>
      <c r="F239" s="4"/>
      <c r="G239" s="4"/>
      <c r="H239" s="4"/>
    </row>
    <row r="240">
      <c r="A240" s="6"/>
      <c r="B240" s="4"/>
      <c r="C240" s="4"/>
      <c r="D240" s="4"/>
      <c r="E240" s="4"/>
      <c r="F240" s="4"/>
      <c r="G240" s="4"/>
      <c r="H240" s="4"/>
    </row>
    <row r="241">
      <c r="A241" s="6"/>
      <c r="B241" s="4"/>
      <c r="C241" s="4"/>
      <c r="D241" s="4"/>
      <c r="E241" s="4"/>
      <c r="F241" s="4"/>
      <c r="G241" s="4"/>
      <c r="H241" s="4"/>
    </row>
    <row r="242">
      <c r="A242" s="6"/>
      <c r="B242" s="4"/>
      <c r="C242" s="4"/>
      <c r="D242" s="4"/>
      <c r="E242" s="4"/>
      <c r="F242" s="4"/>
      <c r="G242" s="4"/>
      <c r="H242" s="4"/>
    </row>
    <row r="243">
      <c r="A243" s="6"/>
      <c r="B243" s="4"/>
      <c r="C243" s="4"/>
      <c r="D243" s="4"/>
      <c r="E243" s="4"/>
      <c r="F243" s="4"/>
      <c r="G243" s="4"/>
      <c r="H243" s="4"/>
    </row>
    <row r="244">
      <c r="A244" s="6"/>
      <c r="B244" s="4"/>
      <c r="C244" s="4"/>
      <c r="D244" s="4"/>
      <c r="E244" s="4"/>
      <c r="F244" s="4"/>
      <c r="G244" s="4"/>
      <c r="H244" s="4"/>
    </row>
    <row r="245">
      <c r="A245" s="6"/>
      <c r="B245" s="4"/>
      <c r="C245" s="4"/>
      <c r="D245" s="4"/>
      <c r="E245" s="4"/>
      <c r="F245" s="4"/>
      <c r="G245" s="4"/>
      <c r="H245" s="4"/>
    </row>
    <row r="246">
      <c r="A246" s="6"/>
      <c r="B246" s="4"/>
      <c r="C246" s="4"/>
      <c r="D246" s="4"/>
      <c r="E246" s="4"/>
      <c r="F246" s="4"/>
      <c r="G246" s="4"/>
      <c r="H246" s="4"/>
    </row>
    <row r="247">
      <c r="A247" s="6"/>
      <c r="B247" s="4"/>
      <c r="C247" s="4"/>
      <c r="D247" s="4"/>
      <c r="E247" s="4"/>
      <c r="F247" s="4"/>
      <c r="G247" s="4"/>
      <c r="H247" s="4"/>
    </row>
    <row r="248">
      <c r="A248" s="6"/>
      <c r="B248" s="4"/>
      <c r="C248" s="4"/>
      <c r="D248" s="4"/>
      <c r="E248" s="4"/>
      <c r="F248" s="4"/>
      <c r="G248" s="4"/>
      <c r="H248" s="4"/>
    </row>
    <row r="249">
      <c r="A249" s="6"/>
      <c r="B249" s="4"/>
      <c r="C249" s="4"/>
      <c r="D249" s="4"/>
      <c r="E249" s="4"/>
      <c r="F249" s="4"/>
      <c r="G249" s="4"/>
      <c r="H249" s="4"/>
    </row>
    <row r="250">
      <c r="A250" s="6"/>
      <c r="B250" s="4"/>
      <c r="C250" s="4"/>
      <c r="D250" s="4"/>
      <c r="E250" s="4"/>
      <c r="F250" s="4"/>
      <c r="G250" s="4"/>
      <c r="H250" s="4"/>
    </row>
    <row r="251">
      <c r="A251" s="6"/>
      <c r="B251" s="4"/>
      <c r="C251" s="4"/>
      <c r="D251" s="4"/>
      <c r="E251" s="4"/>
      <c r="F251" s="4"/>
      <c r="G251" s="4"/>
      <c r="H251" s="4"/>
    </row>
    <row r="252">
      <c r="A252" s="6"/>
      <c r="B252" s="4"/>
      <c r="C252" s="4"/>
      <c r="D252" s="4"/>
      <c r="E252" s="4"/>
      <c r="F252" s="4"/>
      <c r="G252" s="4"/>
      <c r="H252" s="4"/>
    </row>
    <row r="253">
      <c r="A253" s="6"/>
      <c r="B253" s="4"/>
      <c r="C253" s="4"/>
      <c r="D253" s="4"/>
      <c r="E253" s="4"/>
      <c r="F253" s="4"/>
      <c r="G253" s="4"/>
      <c r="H253" s="4"/>
    </row>
    <row r="254">
      <c r="A254" s="6"/>
      <c r="B254" s="4"/>
      <c r="C254" s="4"/>
      <c r="D254" s="4"/>
      <c r="E254" s="4"/>
      <c r="F254" s="4"/>
      <c r="G254" s="4"/>
      <c r="H254" s="4"/>
    </row>
    <row r="255">
      <c r="A255" s="6"/>
      <c r="B255" s="4"/>
      <c r="C255" s="4"/>
      <c r="D255" s="4"/>
      <c r="E255" s="4"/>
      <c r="F255" s="4"/>
      <c r="G255" s="4"/>
      <c r="H255" s="4"/>
    </row>
    <row r="256">
      <c r="A256" s="6"/>
      <c r="B256" s="4"/>
      <c r="C256" s="4"/>
      <c r="D256" s="4"/>
      <c r="E256" s="4"/>
      <c r="F256" s="4"/>
      <c r="G256" s="4"/>
      <c r="H256" s="4"/>
    </row>
    <row r="257">
      <c r="A257" s="6"/>
      <c r="B257" s="4"/>
      <c r="C257" s="4"/>
      <c r="D257" s="4"/>
      <c r="E257" s="4"/>
      <c r="F257" s="4"/>
      <c r="G257" s="4"/>
      <c r="H257" s="4"/>
    </row>
    <row r="258">
      <c r="A258" s="6"/>
      <c r="B258" s="4"/>
      <c r="C258" s="4"/>
      <c r="D258" s="4"/>
      <c r="E258" s="4"/>
      <c r="F258" s="4"/>
      <c r="G258" s="4"/>
      <c r="H258" s="4"/>
    </row>
    <row r="259">
      <c r="A259" s="6"/>
      <c r="B259" s="4"/>
      <c r="C259" s="4"/>
      <c r="D259" s="4"/>
      <c r="E259" s="4"/>
      <c r="F259" s="4"/>
      <c r="G259" s="4"/>
      <c r="H259" s="4"/>
    </row>
    <row r="260">
      <c r="A260" s="6"/>
      <c r="B260" s="4"/>
      <c r="C260" s="4"/>
      <c r="D260" s="4"/>
      <c r="E260" s="4"/>
      <c r="F260" s="4"/>
      <c r="G260" s="4"/>
      <c r="H260" s="4"/>
    </row>
    <row r="261">
      <c r="A261" s="6"/>
      <c r="B261" s="4"/>
      <c r="C261" s="4"/>
      <c r="D261" s="4"/>
      <c r="E261" s="4"/>
      <c r="F261" s="4"/>
      <c r="G261" s="4"/>
      <c r="H261" s="4"/>
    </row>
    <row r="262">
      <c r="A262" s="6"/>
      <c r="B262" s="4"/>
      <c r="C262" s="4"/>
      <c r="D262" s="4"/>
      <c r="E262" s="4"/>
      <c r="F262" s="4"/>
      <c r="G262" s="4"/>
      <c r="H262" s="4"/>
    </row>
    <row r="263">
      <c r="A263" s="6"/>
      <c r="B263" s="4"/>
      <c r="C263" s="4"/>
      <c r="D263" s="4"/>
      <c r="E263" s="4"/>
      <c r="F263" s="4"/>
      <c r="G263" s="4"/>
      <c r="H263" s="4"/>
    </row>
    <row r="264">
      <c r="A264" s="6"/>
      <c r="B264" s="4"/>
      <c r="C264" s="4"/>
      <c r="D264" s="4"/>
      <c r="E264" s="4"/>
      <c r="F264" s="4"/>
      <c r="G264" s="4"/>
      <c r="H264" s="4"/>
    </row>
    <row r="265">
      <c r="A265" s="6"/>
      <c r="B265" s="4"/>
      <c r="C265" s="4"/>
      <c r="D265" s="4"/>
      <c r="E265" s="4"/>
      <c r="F265" s="4"/>
      <c r="G265" s="4"/>
      <c r="H265" s="4"/>
    </row>
    <row r="266">
      <c r="A266" s="6"/>
      <c r="B266" s="4"/>
      <c r="C266" s="4"/>
      <c r="D266" s="4"/>
      <c r="E266" s="4"/>
      <c r="F266" s="4"/>
      <c r="G266" s="4"/>
      <c r="H266" s="4"/>
    </row>
    <row r="267">
      <c r="A267" s="6"/>
      <c r="B267" s="4"/>
      <c r="C267" s="4"/>
      <c r="D267" s="4"/>
      <c r="E267" s="4"/>
      <c r="F267" s="4"/>
      <c r="G267" s="4"/>
      <c r="H267" s="4"/>
    </row>
    <row r="268">
      <c r="A268" s="6"/>
      <c r="B268" s="4"/>
      <c r="C268" s="4"/>
      <c r="D268" s="4"/>
      <c r="E268" s="4"/>
      <c r="F268" s="4"/>
      <c r="G268" s="4"/>
      <c r="H268" s="4"/>
    </row>
    <row r="269">
      <c r="A269" s="6"/>
      <c r="B269" s="4"/>
      <c r="C269" s="4"/>
      <c r="D269" s="4"/>
      <c r="E269" s="4"/>
      <c r="F269" s="4"/>
      <c r="G269" s="4"/>
      <c r="H269" s="4"/>
    </row>
    <row r="270">
      <c r="A270" s="6"/>
      <c r="B270" s="4"/>
      <c r="C270" s="4"/>
      <c r="D270" s="4"/>
      <c r="E270" s="4"/>
      <c r="F270" s="4"/>
      <c r="G270" s="4"/>
      <c r="H270" s="4"/>
    </row>
    <row r="271">
      <c r="A271" s="6"/>
      <c r="B271" s="4"/>
      <c r="C271" s="4"/>
      <c r="D271" s="4"/>
      <c r="E271" s="4"/>
      <c r="F271" s="4"/>
      <c r="G271" s="4"/>
      <c r="H271" s="4"/>
    </row>
    <row r="272">
      <c r="A272" s="6"/>
      <c r="B272" s="4"/>
      <c r="C272" s="4"/>
      <c r="D272" s="4"/>
      <c r="E272" s="4"/>
      <c r="F272" s="4"/>
      <c r="G272" s="4"/>
      <c r="H272" s="4"/>
    </row>
    <row r="273">
      <c r="A273" s="6"/>
      <c r="B273" s="4"/>
      <c r="C273" s="4"/>
      <c r="D273" s="4"/>
      <c r="E273" s="4"/>
      <c r="F273" s="4"/>
      <c r="G273" s="4"/>
      <c r="H273" s="4"/>
    </row>
    <row r="274">
      <c r="A274" s="6"/>
      <c r="B274" s="4"/>
      <c r="C274" s="4"/>
      <c r="D274" s="4"/>
      <c r="E274" s="4"/>
      <c r="F274" s="4"/>
      <c r="G274" s="4"/>
      <c r="H274" s="4"/>
    </row>
    <row r="275">
      <c r="A275" s="6"/>
      <c r="B275" s="4"/>
      <c r="C275" s="4"/>
      <c r="D275" s="4"/>
      <c r="E275" s="4"/>
      <c r="F275" s="4"/>
      <c r="G275" s="4"/>
      <c r="H275" s="4"/>
    </row>
    <row r="276">
      <c r="A276" s="6"/>
      <c r="B276" s="4"/>
      <c r="C276" s="4"/>
      <c r="D276" s="4"/>
      <c r="E276" s="4"/>
      <c r="F276" s="4"/>
      <c r="G276" s="4"/>
      <c r="H276" s="4"/>
    </row>
    <row r="277">
      <c r="A277" s="6"/>
      <c r="B277" s="4"/>
      <c r="C277" s="4"/>
      <c r="D277" s="4"/>
      <c r="E277" s="4"/>
      <c r="F277" s="4"/>
      <c r="G277" s="4"/>
      <c r="H277" s="4"/>
    </row>
    <row r="278">
      <c r="A278" s="6"/>
      <c r="B278" s="4"/>
      <c r="C278" s="4"/>
      <c r="D278" s="4"/>
      <c r="E278" s="4"/>
      <c r="F278" s="4"/>
      <c r="G278" s="4"/>
      <c r="H278" s="4"/>
    </row>
    <row r="279">
      <c r="A279" s="6"/>
      <c r="B279" s="4"/>
      <c r="C279" s="4"/>
      <c r="D279" s="4"/>
      <c r="E279" s="4"/>
      <c r="F279" s="4"/>
      <c r="G279" s="4"/>
      <c r="H279" s="4"/>
    </row>
    <row r="280">
      <c r="A280" s="6"/>
      <c r="B280" s="4"/>
      <c r="C280" s="4"/>
      <c r="D280" s="4"/>
      <c r="E280" s="4"/>
      <c r="F280" s="4"/>
      <c r="G280" s="4"/>
      <c r="H280" s="4"/>
    </row>
    <row r="281">
      <c r="A281" s="6"/>
      <c r="B281" s="4"/>
      <c r="C281" s="4"/>
      <c r="D281" s="4"/>
      <c r="E281" s="4"/>
      <c r="F281" s="4"/>
      <c r="G281" s="4"/>
      <c r="H281" s="4"/>
    </row>
    <row r="282">
      <c r="A282" s="6"/>
      <c r="B282" s="4"/>
      <c r="C282" s="4"/>
      <c r="D282" s="4"/>
      <c r="E282" s="4"/>
      <c r="F282" s="4"/>
      <c r="G282" s="4"/>
      <c r="H282" s="4"/>
    </row>
    <row r="283">
      <c r="A283" s="6"/>
      <c r="B283" s="4"/>
      <c r="C283" s="4"/>
      <c r="D283" s="4"/>
      <c r="E283" s="4"/>
      <c r="F283" s="4"/>
      <c r="G283" s="4"/>
      <c r="H283" s="4"/>
    </row>
    <row r="284">
      <c r="A284" s="6"/>
      <c r="B284" s="4"/>
      <c r="C284" s="4"/>
      <c r="D284" s="4"/>
      <c r="E284" s="4"/>
      <c r="F284" s="4"/>
      <c r="G284" s="4"/>
      <c r="H284" s="4"/>
    </row>
    <row r="285">
      <c r="A285" s="6"/>
      <c r="B285" s="4"/>
      <c r="C285" s="4"/>
      <c r="D285" s="4"/>
      <c r="E285" s="4"/>
      <c r="F285" s="4"/>
      <c r="G285" s="4"/>
      <c r="H285" s="4"/>
    </row>
    <row r="286">
      <c r="A286" s="6"/>
      <c r="B286" s="4"/>
      <c r="C286" s="4"/>
      <c r="D286" s="4"/>
      <c r="E286" s="4"/>
      <c r="F286" s="4"/>
      <c r="G286" s="4"/>
      <c r="H286" s="4"/>
    </row>
    <row r="287">
      <c r="A287" s="6"/>
      <c r="B287" s="4"/>
      <c r="C287" s="4"/>
      <c r="D287" s="4"/>
      <c r="E287" s="4"/>
      <c r="F287" s="4"/>
      <c r="G287" s="4"/>
      <c r="H287" s="4"/>
    </row>
    <row r="288">
      <c r="A288" s="6"/>
      <c r="B288" s="4"/>
      <c r="C288" s="4"/>
      <c r="D288" s="4"/>
      <c r="E288" s="4"/>
      <c r="F288" s="4"/>
      <c r="G288" s="4"/>
      <c r="H288" s="4"/>
    </row>
    <row r="289">
      <c r="A289" s="6"/>
      <c r="B289" s="4"/>
      <c r="C289" s="4"/>
      <c r="D289" s="4"/>
      <c r="E289" s="4"/>
      <c r="F289" s="4"/>
      <c r="G289" s="4"/>
      <c r="H289" s="4"/>
    </row>
    <row r="290">
      <c r="A290" s="6"/>
      <c r="B290" s="4"/>
      <c r="C290" s="4"/>
      <c r="D290" s="4"/>
      <c r="E290" s="4"/>
      <c r="F290" s="4"/>
      <c r="G290" s="4"/>
      <c r="H290" s="4"/>
    </row>
    <row r="291">
      <c r="A291" s="6"/>
      <c r="B291" s="4"/>
      <c r="C291" s="4"/>
      <c r="D291" s="4"/>
      <c r="E291" s="4"/>
      <c r="F291" s="4"/>
      <c r="G291" s="4"/>
      <c r="H291" s="4"/>
    </row>
    <row r="292">
      <c r="A292" s="6"/>
      <c r="B292" s="4"/>
      <c r="C292" s="4"/>
      <c r="D292" s="4"/>
      <c r="E292" s="4"/>
      <c r="F292" s="4"/>
      <c r="G292" s="4"/>
      <c r="H292" s="4"/>
    </row>
    <row r="293">
      <c r="A293" s="6"/>
      <c r="B293" s="4"/>
      <c r="C293" s="4"/>
      <c r="D293" s="4"/>
      <c r="E293" s="4"/>
      <c r="F293" s="4"/>
      <c r="G293" s="4"/>
      <c r="H293" s="4"/>
    </row>
    <row r="294">
      <c r="A294" s="6"/>
      <c r="B294" s="4"/>
      <c r="C294" s="4"/>
      <c r="D294" s="4"/>
      <c r="E294" s="4"/>
      <c r="F294" s="4"/>
      <c r="G294" s="4"/>
      <c r="H294" s="4"/>
    </row>
    <row r="295">
      <c r="A295" s="6"/>
      <c r="B295" s="4"/>
      <c r="C295" s="4"/>
      <c r="D295" s="4"/>
      <c r="E295" s="4"/>
      <c r="F295" s="4"/>
      <c r="G295" s="4"/>
      <c r="H295" s="4"/>
    </row>
    <row r="296">
      <c r="A296" s="6"/>
      <c r="B296" s="4"/>
      <c r="C296" s="4"/>
      <c r="D296" s="4"/>
      <c r="E296" s="4"/>
      <c r="F296" s="4"/>
      <c r="G296" s="4"/>
      <c r="H296" s="4"/>
    </row>
    <row r="297">
      <c r="A297" s="6"/>
      <c r="B297" s="4"/>
      <c r="C297" s="4"/>
      <c r="D297" s="4"/>
      <c r="E297" s="4"/>
      <c r="F297" s="4"/>
      <c r="G297" s="4"/>
      <c r="H297" s="4"/>
    </row>
    <row r="298">
      <c r="A298" s="6"/>
      <c r="B298" s="4"/>
      <c r="C298" s="4"/>
      <c r="D298" s="4"/>
      <c r="E298" s="4"/>
      <c r="F298" s="4"/>
      <c r="G298" s="4"/>
      <c r="H298" s="4"/>
    </row>
    <row r="299">
      <c r="A299" s="6"/>
      <c r="B299" s="4"/>
      <c r="C299" s="4"/>
      <c r="D299" s="4"/>
      <c r="E299" s="4"/>
      <c r="F299" s="4"/>
      <c r="G299" s="4"/>
      <c r="H299" s="4"/>
    </row>
    <row r="300">
      <c r="A300" s="6"/>
      <c r="B300" s="4"/>
      <c r="C300" s="4"/>
      <c r="D300" s="4"/>
      <c r="E300" s="4"/>
      <c r="F300" s="4"/>
      <c r="G300" s="4"/>
      <c r="H300" s="4"/>
    </row>
    <row r="301">
      <c r="A301" s="6"/>
      <c r="B301" s="4"/>
      <c r="C301" s="4"/>
      <c r="D301" s="4"/>
      <c r="E301" s="4"/>
      <c r="F301" s="4"/>
      <c r="G301" s="4"/>
      <c r="H301" s="4"/>
    </row>
    <row r="302">
      <c r="A302" s="6"/>
      <c r="B302" s="4"/>
      <c r="C302" s="4"/>
      <c r="D302" s="4"/>
      <c r="E302" s="4"/>
      <c r="F302" s="4"/>
      <c r="G302" s="4"/>
      <c r="H302" s="4"/>
    </row>
    <row r="303">
      <c r="A303" s="6"/>
      <c r="B303" s="4"/>
      <c r="C303" s="4"/>
      <c r="D303" s="4"/>
      <c r="E303" s="4"/>
      <c r="F303" s="4"/>
      <c r="G303" s="4"/>
      <c r="H303" s="4"/>
    </row>
    <row r="304">
      <c r="A304" s="6"/>
      <c r="B304" s="4"/>
      <c r="C304" s="4"/>
      <c r="D304" s="4"/>
      <c r="E304" s="4"/>
      <c r="F304" s="4"/>
      <c r="G304" s="4"/>
      <c r="H304" s="4"/>
    </row>
    <row r="305">
      <c r="A305" s="6"/>
      <c r="B305" s="4"/>
      <c r="C305" s="4"/>
      <c r="D305" s="4"/>
      <c r="E305" s="4"/>
      <c r="F305" s="4"/>
      <c r="G305" s="4"/>
      <c r="H305" s="4"/>
    </row>
    <row r="306">
      <c r="A306" s="6"/>
      <c r="B306" s="4"/>
      <c r="C306" s="4"/>
      <c r="D306" s="4"/>
      <c r="E306" s="4"/>
      <c r="F306" s="4"/>
      <c r="G306" s="4"/>
      <c r="H306" s="4"/>
    </row>
    <row r="307">
      <c r="A307" s="6"/>
      <c r="B307" s="4"/>
      <c r="C307" s="4"/>
      <c r="D307" s="4"/>
      <c r="E307" s="4"/>
      <c r="F307" s="4"/>
      <c r="G307" s="4"/>
      <c r="H307" s="4"/>
    </row>
    <row r="308">
      <c r="A308" s="6"/>
      <c r="B308" s="4"/>
      <c r="C308" s="4"/>
      <c r="D308" s="4"/>
      <c r="E308" s="4"/>
      <c r="F308" s="4"/>
      <c r="G308" s="4"/>
      <c r="H308" s="4"/>
    </row>
    <row r="309">
      <c r="A309" s="6"/>
      <c r="B309" s="4"/>
      <c r="C309" s="4"/>
      <c r="D309" s="4"/>
      <c r="E309" s="4"/>
      <c r="F309" s="4"/>
      <c r="G309" s="4"/>
      <c r="H309" s="4"/>
    </row>
    <row r="310">
      <c r="A310" s="6"/>
      <c r="B310" s="4"/>
      <c r="C310" s="4"/>
      <c r="D310" s="4"/>
      <c r="E310" s="4"/>
      <c r="F310" s="4"/>
      <c r="G310" s="4"/>
      <c r="H310" s="4"/>
    </row>
    <row r="311">
      <c r="A311" s="6"/>
      <c r="B311" s="4"/>
      <c r="C311" s="4"/>
      <c r="D311" s="4"/>
      <c r="E311" s="4"/>
      <c r="F311" s="4"/>
      <c r="G311" s="4"/>
      <c r="H311" s="4"/>
    </row>
    <row r="312">
      <c r="A312" s="6"/>
      <c r="B312" s="4"/>
      <c r="C312" s="4"/>
      <c r="D312" s="4"/>
      <c r="E312" s="4"/>
      <c r="F312" s="4"/>
      <c r="G312" s="4"/>
      <c r="H312" s="4"/>
    </row>
    <row r="313">
      <c r="A313" s="6"/>
      <c r="B313" s="4"/>
      <c r="C313" s="4"/>
      <c r="D313" s="4"/>
      <c r="E313" s="4"/>
      <c r="F313" s="4"/>
      <c r="G313" s="4"/>
      <c r="H313" s="4"/>
    </row>
    <row r="314">
      <c r="A314" s="6"/>
      <c r="B314" s="4"/>
      <c r="C314" s="4"/>
      <c r="D314" s="4"/>
      <c r="E314" s="4"/>
      <c r="F314" s="4"/>
      <c r="G314" s="4"/>
      <c r="H314" s="4"/>
    </row>
    <row r="315">
      <c r="A315" s="6"/>
      <c r="B315" s="4"/>
      <c r="C315" s="4"/>
      <c r="D315" s="4"/>
      <c r="E315" s="4"/>
      <c r="F315" s="4"/>
      <c r="G315" s="4"/>
      <c r="H315" s="4"/>
    </row>
    <row r="316">
      <c r="A316" s="6"/>
      <c r="B316" s="4"/>
      <c r="C316" s="4"/>
      <c r="D316" s="4"/>
      <c r="E316" s="4"/>
      <c r="F316" s="4"/>
      <c r="G316" s="4"/>
      <c r="H316" s="4"/>
    </row>
    <row r="317">
      <c r="A317" s="6"/>
      <c r="B317" s="4"/>
      <c r="C317" s="4"/>
      <c r="D317" s="4"/>
      <c r="E317" s="4"/>
      <c r="F317" s="4"/>
      <c r="G317" s="4"/>
      <c r="H317" s="4"/>
    </row>
    <row r="318">
      <c r="A318" s="6"/>
      <c r="B318" s="4"/>
      <c r="C318" s="4"/>
      <c r="D318" s="4"/>
      <c r="E318" s="4"/>
      <c r="F318" s="4"/>
      <c r="G318" s="4"/>
      <c r="H318" s="4"/>
    </row>
    <row r="319">
      <c r="A319" s="6"/>
      <c r="B319" s="4"/>
      <c r="C319" s="4"/>
      <c r="D319" s="4"/>
      <c r="E319" s="4"/>
      <c r="F319" s="4"/>
      <c r="G319" s="4"/>
      <c r="H319" s="4"/>
    </row>
    <row r="320">
      <c r="A320" s="6"/>
      <c r="B320" s="4"/>
      <c r="C320" s="4"/>
      <c r="D320" s="4"/>
      <c r="E320" s="4"/>
      <c r="F320" s="4"/>
      <c r="G320" s="4"/>
      <c r="H320" s="4"/>
    </row>
    <row r="321">
      <c r="A321" s="6"/>
      <c r="B321" s="4"/>
      <c r="C321" s="4"/>
      <c r="D321" s="4"/>
      <c r="E321" s="4"/>
      <c r="F321" s="4"/>
      <c r="G321" s="4"/>
      <c r="H321" s="4"/>
    </row>
    <row r="322">
      <c r="A322" s="6"/>
      <c r="B322" s="4"/>
      <c r="C322" s="4"/>
      <c r="D322" s="4"/>
      <c r="E322" s="4"/>
      <c r="F322" s="4"/>
      <c r="G322" s="4"/>
      <c r="H322" s="4"/>
    </row>
    <row r="323">
      <c r="A323" s="6"/>
      <c r="B323" s="4"/>
      <c r="C323" s="4"/>
      <c r="D323" s="4"/>
      <c r="E323" s="4"/>
      <c r="F323" s="4"/>
      <c r="G323" s="4"/>
      <c r="H323" s="4"/>
    </row>
    <row r="324">
      <c r="A324" s="6"/>
      <c r="B324" s="4"/>
      <c r="C324" s="4"/>
      <c r="D324" s="4"/>
      <c r="E324" s="4"/>
      <c r="F324" s="4"/>
      <c r="G324" s="4"/>
      <c r="H324" s="4"/>
    </row>
    <row r="325">
      <c r="A325" s="6"/>
      <c r="B325" s="4"/>
      <c r="C325" s="4"/>
      <c r="D325" s="4"/>
      <c r="E325" s="4"/>
      <c r="F325" s="4"/>
      <c r="G325" s="4"/>
      <c r="H325" s="4"/>
    </row>
    <row r="326">
      <c r="A326" s="6"/>
      <c r="B326" s="4"/>
      <c r="C326" s="4"/>
      <c r="D326" s="4"/>
      <c r="E326" s="4"/>
      <c r="F326" s="4"/>
      <c r="G326" s="4"/>
      <c r="H326" s="4"/>
    </row>
    <row r="327">
      <c r="A327" s="6"/>
      <c r="B327" s="4"/>
      <c r="C327" s="4"/>
      <c r="D327" s="4"/>
      <c r="E327" s="4"/>
      <c r="F327" s="4"/>
      <c r="G327" s="4"/>
      <c r="H327" s="4"/>
    </row>
    <row r="328">
      <c r="A328" s="6"/>
      <c r="B328" s="4"/>
      <c r="C328" s="4"/>
      <c r="D328" s="4"/>
      <c r="E328" s="4"/>
      <c r="F328" s="4"/>
      <c r="G328" s="4"/>
      <c r="H328" s="4"/>
    </row>
    <row r="329">
      <c r="A329" s="6"/>
      <c r="B329" s="4"/>
      <c r="C329" s="4"/>
      <c r="D329" s="4"/>
      <c r="E329" s="4"/>
      <c r="F329" s="4"/>
      <c r="G329" s="4"/>
      <c r="H329" s="4"/>
    </row>
    <row r="330">
      <c r="A330" s="6"/>
      <c r="B330" s="4"/>
      <c r="C330" s="4"/>
      <c r="D330" s="4"/>
      <c r="E330" s="4"/>
      <c r="F330" s="4"/>
      <c r="G330" s="4"/>
      <c r="H330" s="4"/>
    </row>
    <row r="331">
      <c r="A331" s="6"/>
      <c r="B331" s="4"/>
      <c r="C331" s="4"/>
      <c r="D331" s="4"/>
      <c r="E331" s="4"/>
      <c r="F331" s="4"/>
      <c r="G331" s="4"/>
      <c r="H331" s="4"/>
    </row>
    <row r="332">
      <c r="A332" s="6"/>
      <c r="B332" s="4"/>
      <c r="C332" s="4"/>
      <c r="D332" s="4"/>
      <c r="E332" s="4"/>
      <c r="F332" s="4"/>
      <c r="G332" s="4"/>
      <c r="H332" s="4"/>
    </row>
    <row r="333">
      <c r="A333" s="6"/>
      <c r="B333" s="4"/>
      <c r="C333" s="4"/>
      <c r="D333" s="4"/>
      <c r="E333" s="4"/>
      <c r="F333" s="4"/>
      <c r="G333" s="4"/>
      <c r="H333" s="4"/>
    </row>
    <row r="334">
      <c r="A334" s="6"/>
      <c r="B334" s="4"/>
      <c r="C334" s="4"/>
      <c r="D334" s="4"/>
      <c r="E334" s="4"/>
      <c r="F334" s="4"/>
      <c r="G334" s="4"/>
      <c r="H334" s="4"/>
    </row>
    <row r="335">
      <c r="A335" s="6"/>
      <c r="B335" s="4"/>
      <c r="C335" s="4"/>
      <c r="D335" s="4"/>
      <c r="E335" s="4"/>
      <c r="F335" s="4"/>
      <c r="G335" s="4"/>
      <c r="H335" s="4"/>
    </row>
    <row r="336">
      <c r="A336" s="6"/>
      <c r="B336" s="4"/>
      <c r="C336" s="4"/>
      <c r="D336" s="4"/>
      <c r="E336" s="4"/>
      <c r="F336" s="4"/>
      <c r="G336" s="4"/>
      <c r="H336" s="4"/>
    </row>
    <row r="337">
      <c r="A337" s="6"/>
      <c r="B337" s="4"/>
      <c r="C337" s="4"/>
      <c r="D337" s="4"/>
      <c r="E337" s="4"/>
      <c r="F337" s="4"/>
      <c r="G337" s="4"/>
      <c r="H337" s="4"/>
    </row>
    <row r="338">
      <c r="A338" s="6"/>
      <c r="B338" s="4"/>
      <c r="C338" s="4"/>
      <c r="D338" s="4"/>
      <c r="E338" s="4"/>
      <c r="F338" s="4"/>
      <c r="G338" s="4"/>
      <c r="H338" s="4"/>
    </row>
    <row r="339">
      <c r="A339" s="6"/>
      <c r="B339" s="4"/>
      <c r="C339" s="4"/>
      <c r="D339" s="4"/>
      <c r="E339" s="4"/>
      <c r="F339" s="4"/>
      <c r="G339" s="4"/>
      <c r="H339" s="4"/>
    </row>
    <row r="340">
      <c r="A340" s="6"/>
      <c r="B340" s="4"/>
      <c r="C340" s="4"/>
      <c r="D340" s="4"/>
      <c r="E340" s="4"/>
      <c r="F340" s="4"/>
      <c r="G340" s="4"/>
      <c r="H340" s="4"/>
    </row>
    <row r="341">
      <c r="A341" s="6"/>
      <c r="B341" s="4"/>
      <c r="C341" s="4"/>
      <c r="D341" s="4"/>
      <c r="E341" s="4"/>
      <c r="F341" s="4"/>
      <c r="G341" s="4"/>
      <c r="H341" s="4"/>
    </row>
    <row r="342">
      <c r="A342" s="6"/>
      <c r="B342" s="4"/>
      <c r="C342" s="4"/>
      <c r="D342" s="4"/>
      <c r="E342" s="4"/>
      <c r="F342" s="4"/>
      <c r="G342" s="4"/>
      <c r="H342" s="4"/>
    </row>
    <row r="343">
      <c r="A343" s="6"/>
      <c r="B343" s="4"/>
      <c r="C343" s="4"/>
      <c r="D343" s="4"/>
      <c r="E343" s="4"/>
      <c r="F343" s="4"/>
      <c r="G343" s="4"/>
      <c r="H343" s="4"/>
    </row>
    <row r="344">
      <c r="A344" s="6"/>
      <c r="B344" s="4"/>
      <c r="C344" s="4"/>
      <c r="D344" s="4"/>
      <c r="E344" s="4"/>
      <c r="F344" s="4"/>
      <c r="G344" s="4"/>
      <c r="H344" s="4"/>
    </row>
    <row r="345">
      <c r="A345" s="6"/>
      <c r="B345" s="4"/>
      <c r="C345" s="4"/>
      <c r="D345" s="4"/>
      <c r="E345" s="4"/>
      <c r="F345" s="4"/>
      <c r="G345" s="4"/>
      <c r="H345" s="4"/>
    </row>
    <row r="346">
      <c r="A346" s="6"/>
      <c r="B346" s="4"/>
      <c r="C346" s="4"/>
      <c r="D346" s="4"/>
      <c r="E346" s="4"/>
      <c r="F346" s="4"/>
      <c r="G346" s="4"/>
      <c r="H346" s="4"/>
    </row>
    <row r="347">
      <c r="A347" s="6"/>
      <c r="B347" s="4"/>
      <c r="C347" s="4"/>
      <c r="D347" s="4"/>
      <c r="E347" s="4"/>
      <c r="F347" s="4"/>
      <c r="G347" s="4"/>
      <c r="H347" s="4"/>
    </row>
    <row r="348">
      <c r="A348" s="6"/>
      <c r="B348" s="4"/>
      <c r="C348" s="4"/>
      <c r="D348" s="4"/>
      <c r="E348" s="4"/>
      <c r="F348" s="4"/>
      <c r="G348" s="4"/>
      <c r="H348" s="4"/>
    </row>
    <row r="349">
      <c r="A349" s="6"/>
      <c r="B349" s="4"/>
      <c r="C349" s="4"/>
      <c r="D349" s="4"/>
      <c r="E349" s="4"/>
      <c r="F349" s="4"/>
      <c r="G349" s="4"/>
      <c r="H349" s="4"/>
    </row>
    <row r="350">
      <c r="A350" s="6"/>
      <c r="B350" s="4"/>
      <c r="C350" s="4"/>
      <c r="D350" s="4"/>
      <c r="E350" s="4"/>
      <c r="F350" s="4"/>
      <c r="G350" s="4"/>
      <c r="H350" s="4"/>
    </row>
    <row r="351">
      <c r="A351" s="6"/>
      <c r="B351" s="4"/>
      <c r="C351" s="4"/>
      <c r="D351" s="4"/>
      <c r="E351" s="4"/>
      <c r="F351" s="4"/>
      <c r="G351" s="4"/>
      <c r="H351" s="4"/>
    </row>
    <row r="352">
      <c r="A352" s="6"/>
      <c r="B352" s="4"/>
      <c r="C352" s="4"/>
      <c r="D352" s="4"/>
      <c r="E352" s="4"/>
      <c r="F352" s="4"/>
      <c r="G352" s="4"/>
      <c r="H352" s="4"/>
    </row>
    <row r="353">
      <c r="A353" s="6"/>
      <c r="B353" s="4"/>
      <c r="C353" s="4"/>
      <c r="D353" s="4"/>
      <c r="E353" s="4"/>
      <c r="F353" s="4"/>
      <c r="G353" s="4"/>
      <c r="H353" s="4"/>
    </row>
    <row r="354">
      <c r="A354" s="6"/>
      <c r="B354" s="4"/>
      <c r="C354" s="4"/>
      <c r="D354" s="4"/>
      <c r="E354" s="4"/>
      <c r="F354" s="4"/>
      <c r="G354" s="4"/>
      <c r="H354" s="4"/>
    </row>
    <row r="355">
      <c r="A355" s="6"/>
      <c r="B355" s="4"/>
      <c r="C355" s="4"/>
      <c r="D355" s="4"/>
      <c r="E355" s="4"/>
      <c r="F355" s="4"/>
      <c r="G355" s="4"/>
      <c r="H355" s="4"/>
    </row>
    <row r="356">
      <c r="A356" s="6"/>
      <c r="B356" s="4"/>
      <c r="C356" s="4"/>
      <c r="D356" s="4"/>
      <c r="E356" s="4"/>
      <c r="F356" s="4"/>
      <c r="G356" s="4"/>
      <c r="H356" s="4"/>
    </row>
    <row r="357">
      <c r="A357" s="6"/>
      <c r="B357" s="4"/>
      <c r="C357" s="4"/>
      <c r="D357" s="4"/>
      <c r="E357" s="4"/>
      <c r="F357" s="4"/>
      <c r="G357" s="4"/>
      <c r="H357" s="4"/>
    </row>
    <row r="358">
      <c r="A358" s="6"/>
      <c r="B358" s="4"/>
      <c r="C358" s="4"/>
      <c r="D358" s="4"/>
      <c r="E358" s="4"/>
      <c r="F358" s="4"/>
      <c r="G358" s="4"/>
      <c r="H358" s="4"/>
    </row>
    <row r="359">
      <c r="A359" s="6"/>
      <c r="B359" s="4"/>
      <c r="C359" s="4"/>
      <c r="D359" s="4"/>
      <c r="E359" s="4"/>
      <c r="F359" s="4"/>
      <c r="G359" s="4"/>
      <c r="H359" s="4"/>
    </row>
    <row r="360">
      <c r="A360" s="6"/>
      <c r="B360" s="4"/>
      <c r="C360" s="4"/>
      <c r="D360" s="4"/>
      <c r="E360" s="4"/>
      <c r="F360" s="4"/>
      <c r="G360" s="4"/>
      <c r="H360" s="4"/>
    </row>
    <row r="361">
      <c r="A361" s="6"/>
      <c r="B361" s="4"/>
      <c r="C361" s="4"/>
      <c r="D361" s="4"/>
      <c r="E361" s="4"/>
      <c r="F361" s="4"/>
      <c r="G361" s="4"/>
      <c r="H361" s="4"/>
    </row>
    <row r="362">
      <c r="A362" s="6"/>
      <c r="B362" s="4"/>
      <c r="C362" s="4"/>
      <c r="D362" s="4"/>
      <c r="E362" s="4"/>
      <c r="F362" s="4"/>
      <c r="G362" s="4"/>
      <c r="H362" s="4"/>
    </row>
    <row r="363">
      <c r="A363" s="6"/>
      <c r="B363" s="4"/>
      <c r="C363" s="4"/>
      <c r="D363" s="4"/>
      <c r="E363" s="4"/>
      <c r="F363" s="4"/>
      <c r="G363" s="4"/>
      <c r="H363" s="4"/>
    </row>
    <row r="364">
      <c r="A364" s="6"/>
      <c r="B364" s="4"/>
      <c r="C364" s="4"/>
      <c r="D364" s="4"/>
      <c r="E364" s="4"/>
      <c r="F364" s="4"/>
      <c r="G364" s="4"/>
      <c r="H364" s="4"/>
    </row>
    <row r="365">
      <c r="A365" s="6"/>
      <c r="B365" s="4"/>
      <c r="C365" s="4"/>
      <c r="D365" s="4"/>
      <c r="E365" s="4"/>
      <c r="F365" s="4"/>
      <c r="G365" s="4"/>
      <c r="H365" s="4"/>
    </row>
    <row r="366">
      <c r="A366" s="6"/>
      <c r="B366" s="4"/>
      <c r="C366" s="4"/>
      <c r="D366" s="4"/>
      <c r="E366" s="4"/>
      <c r="F366" s="4"/>
      <c r="G366" s="4"/>
      <c r="H366" s="4"/>
    </row>
    <row r="367">
      <c r="A367" s="6"/>
      <c r="B367" s="4"/>
      <c r="C367" s="4"/>
      <c r="D367" s="4"/>
      <c r="E367" s="4"/>
      <c r="F367" s="4"/>
      <c r="G367" s="4"/>
      <c r="H367" s="4"/>
    </row>
    <row r="368">
      <c r="A368" s="6"/>
      <c r="B368" s="4"/>
      <c r="C368" s="4"/>
      <c r="D368" s="4"/>
      <c r="E368" s="4"/>
      <c r="F368" s="4"/>
      <c r="G368" s="4"/>
      <c r="H368" s="4"/>
    </row>
    <row r="369">
      <c r="A369" s="6"/>
      <c r="B369" s="4"/>
      <c r="C369" s="4"/>
      <c r="D369" s="4"/>
      <c r="E369" s="4"/>
      <c r="F369" s="4"/>
      <c r="G369" s="4"/>
      <c r="H369" s="4"/>
    </row>
    <row r="370">
      <c r="A370" s="6"/>
      <c r="B370" s="4"/>
      <c r="C370" s="4"/>
      <c r="D370" s="4"/>
      <c r="E370" s="4"/>
      <c r="F370" s="4"/>
      <c r="G370" s="4"/>
      <c r="H370" s="4"/>
    </row>
    <row r="371">
      <c r="A371" s="6"/>
      <c r="B371" s="4"/>
      <c r="C371" s="4"/>
      <c r="D371" s="4"/>
      <c r="E371" s="4"/>
      <c r="F371" s="4"/>
      <c r="G371" s="4"/>
      <c r="H371" s="4"/>
    </row>
    <row r="372">
      <c r="A372" s="6"/>
      <c r="B372" s="4"/>
      <c r="C372" s="4"/>
      <c r="D372" s="4"/>
      <c r="E372" s="4"/>
      <c r="F372" s="4"/>
      <c r="G372" s="4"/>
      <c r="H372" s="4"/>
    </row>
    <row r="373">
      <c r="A373" s="6"/>
      <c r="B373" s="4"/>
      <c r="C373" s="4"/>
      <c r="D373" s="4"/>
      <c r="E373" s="4"/>
      <c r="F373" s="4"/>
      <c r="G373" s="4"/>
      <c r="H373" s="4"/>
    </row>
    <row r="374">
      <c r="A374" s="6"/>
      <c r="B374" s="4"/>
      <c r="C374" s="4"/>
      <c r="D374" s="4"/>
      <c r="E374" s="4"/>
      <c r="F374" s="4"/>
      <c r="G374" s="4"/>
      <c r="H374" s="4"/>
    </row>
    <row r="375">
      <c r="A375" s="6"/>
      <c r="B375" s="4"/>
      <c r="C375" s="4"/>
      <c r="D375" s="4"/>
      <c r="E375" s="4"/>
      <c r="F375" s="4"/>
      <c r="G375" s="4"/>
      <c r="H375" s="4"/>
    </row>
    <row r="376">
      <c r="A376" s="6"/>
      <c r="B376" s="4"/>
      <c r="C376" s="4"/>
      <c r="D376" s="4"/>
      <c r="E376" s="4"/>
      <c r="F376" s="4"/>
      <c r="G376" s="4"/>
      <c r="H376" s="4"/>
    </row>
    <row r="377">
      <c r="A377" s="6"/>
      <c r="B377" s="4"/>
      <c r="C377" s="4"/>
      <c r="D377" s="4"/>
      <c r="E377" s="4"/>
      <c r="F377" s="4"/>
      <c r="G377" s="4"/>
      <c r="H377" s="4"/>
    </row>
    <row r="378">
      <c r="A378" s="6"/>
      <c r="B378" s="4"/>
      <c r="C378" s="4"/>
      <c r="D378" s="4"/>
      <c r="E378" s="4"/>
      <c r="F378" s="4"/>
      <c r="G378" s="4"/>
      <c r="H378" s="4"/>
    </row>
    <row r="379">
      <c r="A379" s="6"/>
      <c r="B379" s="4"/>
      <c r="C379" s="4"/>
      <c r="D379" s="4"/>
      <c r="E379" s="4"/>
      <c r="F379" s="4"/>
      <c r="G379" s="4"/>
      <c r="H379" s="4"/>
    </row>
    <row r="380">
      <c r="A380" s="6"/>
      <c r="B380" s="4"/>
      <c r="C380" s="4"/>
      <c r="D380" s="4"/>
      <c r="E380" s="4"/>
      <c r="F380" s="4"/>
      <c r="G380" s="4"/>
      <c r="H380" s="4"/>
    </row>
    <row r="381">
      <c r="A381" s="6"/>
      <c r="B381" s="4"/>
      <c r="C381" s="4"/>
      <c r="D381" s="4"/>
      <c r="E381" s="4"/>
      <c r="F381" s="4"/>
      <c r="G381" s="4"/>
      <c r="H381" s="4"/>
    </row>
    <row r="382">
      <c r="A382" s="6"/>
      <c r="B382" s="4"/>
      <c r="C382" s="4"/>
      <c r="D382" s="4"/>
      <c r="E382" s="4"/>
      <c r="F382" s="4"/>
      <c r="G382" s="4"/>
      <c r="H382" s="4"/>
    </row>
    <row r="383">
      <c r="A383" s="6"/>
      <c r="B383" s="4"/>
      <c r="C383" s="4"/>
      <c r="D383" s="4"/>
      <c r="E383" s="4"/>
      <c r="F383" s="4"/>
      <c r="G383" s="4"/>
      <c r="H383" s="4"/>
    </row>
    <row r="384">
      <c r="A384" s="6"/>
      <c r="B384" s="4"/>
      <c r="C384" s="4"/>
      <c r="D384" s="4"/>
      <c r="E384" s="4"/>
      <c r="F384" s="4"/>
      <c r="G384" s="4"/>
      <c r="H384" s="4"/>
    </row>
    <row r="385">
      <c r="A385" s="6"/>
      <c r="B385" s="4"/>
      <c r="C385" s="4"/>
      <c r="D385" s="4"/>
      <c r="E385" s="4"/>
      <c r="F385" s="4"/>
      <c r="G385" s="4"/>
      <c r="H385" s="4"/>
    </row>
    <row r="386">
      <c r="A386" s="6"/>
      <c r="B386" s="4"/>
      <c r="C386" s="4"/>
      <c r="D386" s="4"/>
      <c r="E386" s="4"/>
      <c r="F386" s="4"/>
      <c r="G386" s="4"/>
      <c r="H386" s="4"/>
    </row>
    <row r="387">
      <c r="A387" s="6"/>
      <c r="B387" s="4"/>
      <c r="C387" s="4"/>
      <c r="D387" s="4"/>
      <c r="E387" s="4"/>
      <c r="F387" s="4"/>
      <c r="G387" s="4"/>
      <c r="H387" s="4"/>
    </row>
    <row r="388">
      <c r="A388" s="6"/>
      <c r="B388" s="4"/>
      <c r="C388" s="4"/>
      <c r="D388" s="4"/>
      <c r="E388" s="4"/>
      <c r="F388" s="4"/>
      <c r="G388" s="4"/>
      <c r="H388" s="4"/>
    </row>
    <row r="389">
      <c r="A389" s="6"/>
      <c r="B389" s="4"/>
      <c r="C389" s="4"/>
      <c r="D389" s="4"/>
      <c r="E389" s="4"/>
      <c r="F389" s="4"/>
      <c r="G389" s="4"/>
      <c r="H389" s="4"/>
    </row>
    <row r="390">
      <c r="A390" s="6"/>
      <c r="B390" s="4"/>
      <c r="C390" s="4"/>
      <c r="D390" s="4"/>
      <c r="E390" s="4"/>
      <c r="F390" s="4"/>
      <c r="G390" s="4"/>
      <c r="H390" s="4"/>
    </row>
    <row r="391">
      <c r="A391" s="6"/>
      <c r="B391" s="4"/>
      <c r="C391" s="4"/>
      <c r="D391" s="4"/>
      <c r="E391" s="4"/>
      <c r="F391" s="4"/>
      <c r="G391" s="4"/>
      <c r="H391" s="4"/>
    </row>
    <row r="392">
      <c r="A392" s="6"/>
      <c r="B392" s="4"/>
      <c r="C392" s="4"/>
      <c r="D392" s="4"/>
      <c r="E392" s="4"/>
      <c r="F392" s="4"/>
      <c r="G392" s="4"/>
      <c r="H392" s="4"/>
    </row>
    <row r="393">
      <c r="A393" s="6"/>
      <c r="B393" s="4"/>
      <c r="C393" s="4"/>
      <c r="D393" s="4"/>
      <c r="E393" s="4"/>
      <c r="F393" s="4"/>
      <c r="G393" s="4"/>
      <c r="H393" s="4"/>
    </row>
    <row r="394">
      <c r="A394" s="6"/>
      <c r="B394" s="4"/>
      <c r="C394" s="4"/>
      <c r="D394" s="4"/>
      <c r="E394" s="4"/>
      <c r="F394" s="4"/>
      <c r="G394" s="4"/>
      <c r="H394" s="4"/>
    </row>
    <row r="395">
      <c r="A395" s="6"/>
      <c r="B395" s="4"/>
      <c r="C395" s="4"/>
      <c r="D395" s="4"/>
      <c r="E395" s="4"/>
      <c r="F395" s="4"/>
      <c r="G395" s="4"/>
      <c r="H395" s="4"/>
    </row>
    <row r="396">
      <c r="A396" s="6"/>
      <c r="B396" s="4"/>
      <c r="C396" s="4"/>
      <c r="D396" s="4"/>
      <c r="E396" s="4"/>
      <c r="F396" s="4"/>
      <c r="G396" s="4"/>
      <c r="H396" s="4"/>
    </row>
    <row r="397">
      <c r="A397" s="6"/>
      <c r="B397" s="4"/>
      <c r="C397" s="4"/>
      <c r="D397" s="4"/>
      <c r="E397" s="4"/>
      <c r="F397" s="4"/>
      <c r="G397" s="4"/>
      <c r="H397" s="4"/>
    </row>
    <row r="398">
      <c r="A398" s="6"/>
      <c r="B398" s="4"/>
      <c r="C398" s="4"/>
      <c r="D398" s="4"/>
      <c r="E398" s="4"/>
      <c r="F398" s="4"/>
      <c r="G398" s="4"/>
      <c r="H398" s="4"/>
    </row>
    <row r="399">
      <c r="A399" s="6"/>
      <c r="B399" s="4"/>
      <c r="C399" s="4"/>
      <c r="D399" s="4"/>
      <c r="E399" s="4"/>
      <c r="F399" s="4"/>
      <c r="G399" s="4"/>
      <c r="H399" s="4"/>
    </row>
    <row r="400">
      <c r="A400" s="6"/>
      <c r="B400" s="4"/>
      <c r="C400" s="4"/>
      <c r="D400" s="4"/>
      <c r="E400" s="4"/>
      <c r="F400" s="4"/>
      <c r="G400" s="4"/>
      <c r="H400" s="4"/>
    </row>
    <row r="401">
      <c r="A401" s="6"/>
      <c r="B401" s="4"/>
      <c r="C401" s="4"/>
      <c r="D401" s="4"/>
      <c r="E401" s="4"/>
      <c r="F401" s="4"/>
      <c r="G401" s="4"/>
      <c r="H401" s="4"/>
    </row>
    <row r="402">
      <c r="A402" s="6"/>
      <c r="B402" s="4"/>
      <c r="C402" s="4"/>
      <c r="D402" s="4"/>
      <c r="E402" s="4"/>
      <c r="F402" s="4"/>
      <c r="G402" s="4"/>
      <c r="H402" s="4"/>
    </row>
    <row r="403">
      <c r="A403" s="6"/>
      <c r="B403" s="4"/>
      <c r="C403" s="4"/>
      <c r="D403" s="4"/>
      <c r="E403" s="4"/>
      <c r="F403" s="4"/>
      <c r="G403" s="4"/>
      <c r="H403" s="4"/>
    </row>
    <row r="404">
      <c r="A404" s="6"/>
      <c r="B404" s="4"/>
      <c r="C404" s="4"/>
      <c r="D404" s="4"/>
      <c r="E404" s="4"/>
      <c r="F404" s="4"/>
      <c r="G404" s="4"/>
      <c r="H404" s="4"/>
    </row>
    <row r="405">
      <c r="A405" s="6"/>
      <c r="B405" s="4"/>
      <c r="C405" s="4"/>
      <c r="D405" s="4"/>
      <c r="E405" s="4"/>
      <c r="F405" s="4"/>
      <c r="G405" s="4"/>
      <c r="H405" s="4"/>
    </row>
    <row r="406">
      <c r="A406" s="6"/>
      <c r="B406" s="4"/>
      <c r="C406" s="4"/>
      <c r="D406" s="4"/>
      <c r="E406" s="4"/>
      <c r="F406" s="4"/>
      <c r="G406" s="4"/>
      <c r="H406" s="4"/>
    </row>
    <row r="407">
      <c r="A407" s="6"/>
      <c r="B407" s="4"/>
      <c r="C407" s="4"/>
      <c r="D407" s="4"/>
      <c r="E407" s="4"/>
      <c r="F407" s="4"/>
      <c r="G407" s="4"/>
      <c r="H407" s="4"/>
    </row>
    <row r="408">
      <c r="A408" s="6"/>
      <c r="B408" s="4"/>
      <c r="C408" s="4"/>
      <c r="D408" s="4"/>
      <c r="E408" s="4"/>
      <c r="F408" s="4"/>
      <c r="G408" s="4"/>
      <c r="H408" s="4"/>
    </row>
    <row r="409">
      <c r="A409" s="6"/>
      <c r="B409" s="4"/>
      <c r="C409" s="4"/>
      <c r="D409" s="4"/>
      <c r="E409" s="4"/>
      <c r="F409" s="4"/>
      <c r="G409" s="4"/>
      <c r="H409" s="4"/>
    </row>
    <row r="410">
      <c r="A410" s="6"/>
      <c r="B410" s="4"/>
      <c r="C410" s="4"/>
      <c r="D410" s="4"/>
      <c r="E410" s="4"/>
      <c r="F410" s="4"/>
      <c r="G410" s="4"/>
      <c r="H410" s="4"/>
    </row>
    <row r="411">
      <c r="A411" s="6"/>
      <c r="B411" s="4"/>
      <c r="C411" s="4"/>
      <c r="D411" s="4"/>
      <c r="E411" s="4"/>
      <c r="F411" s="4"/>
      <c r="G411" s="4"/>
      <c r="H411" s="4"/>
    </row>
    <row r="412">
      <c r="A412" s="6"/>
      <c r="B412" s="4"/>
      <c r="C412" s="4"/>
      <c r="D412" s="4"/>
      <c r="E412" s="4"/>
      <c r="F412" s="4"/>
      <c r="G412" s="4"/>
      <c r="H412" s="4"/>
    </row>
    <row r="413">
      <c r="A413" s="6"/>
      <c r="B413" s="4"/>
      <c r="C413" s="4"/>
      <c r="D413" s="4"/>
      <c r="E413" s="4"/>
      <c r="F413" s="4"/>
      <c r="G413" s="4"/>
      <c r="H413" s="4"/>
    </row>
    <row r="414">
      <c r="A414" s="6"/>
      <c r="B414" s="4"/>
      <c r="C414" s="4"/>
      <c r="D414" s="4"/>
      <c r="E414" s="4"/>
      <c r="F414" s="4"/>
      <c r="G414" s="4"/>
      <c r="H414" s="4"/>
    </row>
    <row r="415">
      <c r="A415" s="6"/>
      <c r="B415" s="4"/>
      <c r="C415" s="4"/>
      <c r="D415" s="4"/>
      <c r="E415" s="4"/>
      <c r="F415" s="4"/>
      <c r="G415" s="4"/>
      <c r="H415" s="4"/>
    </row>
    <row r="416">
      <c r="A416" s="6"/>
      <c r="B416" s="4"/>
      <c r="C416" s="4"/>
      <c r="D416" s="4"/>
      <c r="E416" s="4"/>
      <c r="F416" s="4"/>
      <c r="G416" s="4"/>
      <c r="H416" s="4"/>
    </row>
    <row r="417">
      <c r="A417" s="6"/>
      <c r="B417" s="4"/>
      <c r="C417" s="4"/>
      <c r="D417" s="4"/>
      <c r="E417" s="4"/>
      <c r="F417" s="4"/>
      <c r="G417" s="4"/>
      <c r="H417" s="4"/>
    </row>
    <row r="418">
      <c r="A418" s="6"/>
      <c r="B418" s="4"/>
      <c r="C418" s="4"/>
      <c r="D418" s="4"/>
      <c r="E418" s="4"/>
      <c r="F418" s="4"/>
      <c r="G418" s="4"/>
      <c r="H418" s="4"/>
    </row>
    <row r="419">
      <c r="A419" s="6"/>
      <c r="B419" s="4"/>
      <c r="C419" s="4"/>
      <c r="D419" s="4"/>
      <c r="E419" s="4"/>
      <c r="F419" s="4"/>
      <c r="G419" s="4"/>
      <c r="H419" s="4"/>
    </row>
    <row r="420">
      <c r="A420" s="6"/>
      <c r="B420" s="4"/>
      <c r="C420" s="4"/>
      <c r="D420" s="4"/>
      <c r="E420" s="4"/>
      <c r="F420" s="4"/>
      <c r="G420" s="4"/>
      <c r="H420" s="4"/>
    </row>
    <row r="421">
      <c r="A421" s="6"/>
      <c r="B421" s="4"/>
      <c r="C421" s="4"/>
      <c r="D421" s="4"/>
      <c r="E421" s="4"/>
      <c r="F421" s="4"/>
      <c r="G421" s="4"/>
      <c r="H421" s="4"/>
    </row>
    <row r="422">
      <c r="A422" s="6"/>
      <c r="B422" s="4"/>
      <c r="C422" s="4"/>
      <c r="D422" s="4"/>
      <c r="E422" s="4"/>
      <c r="F422" s="4"/>
      <c r="G422" s="4"/>
      <c r="H422" s="4"/>
    </row>
    <row r="423">
      <c r="A423" s="6"/>
      <c r="B423" s="4"/>
      <c r="C423" s="4"/>
      <c r="D423" s="4"/>
      <c r="E423" s="4"/>
      <c r="F423" s="4"/>
      <c r="G423" s="4"/>
      <c r="H423" s="4"/>
    </row>
    <row r="424">
      <c r="A424" s="6"/>
      <c r="B424" s="4"/>
      <c r="C424" s="4"/>
      <c r="D424" s="4"/>
      <c r="E424" s="4"/>
      <c r="F424" s="4"/>
      <c r="G424" s="4"/>
      <c r="H424" s="4"/>
    </row>
    <row r="425">
      <c r="A425" s="6"/>
      <c r="B425" s="4"/>
      <c r="C425" s="4"/>
      <c r="D425" s="4"/>
      <c r="E425" s="4"/>
      <c r="F425" s="4"/>
      <c r="G425" s="4"/>
      <c r="H425" s="4"/>
    </row>
    <row r="426">
      <c r="A426" s="6"/>
      <c r="B426" s="4"/>
      <c r="C426" s="4"/>
      <c r="D426" s="4"/>
      <c r="E426" s="4"/>
      <c r="F426" s="4"/>
      <c r="G426" s="4"/>
      <c r="H426" s="4"/>
    </row>
    <row r="427">
      <c r="A427" s="6"/>
      <c r="B427" s="4"/>
      <c r="C427" s="4"/>
      <c r="D427" s="4"/>
      <c r="E427" s="4"/>
      <c r="F427" s="4"/>
      <c r="G427" s="4"/>
      <c r="H427" s="4"/>
    </row>
    <row r="428">
      <c r="A428" s="6"/>
      <c r="B428" s="4"/>
      <c r="C428" s="4"/>
      <c r="D428" s="4"/>
      <c r="E428" s="4"/>
      <c r="F428" s="4"/>
      <c r="G428" s="4"/>
      <c r="H428" s="4"/>
    </row>
    <row r="429">
      <c r="A429" s="6"/>
      <c r="B429" s="4"/>
      <c r="C429" s="4"/>
      <c r="D429" s="4"/>
      <c r="E429" s="4"/>
      <c r="F429" s="4"/>
      <c r="G429" s="4"/>
      <c r="H429" s="4"/>
    </row>
    <row r="430">
      <c r="A430" s="6"/>
      <c r="B430" s="4"/>
      <c r="C430" s="4"/>
      <c r="D430" s="4"/>
      <c r="E430" s="4"/>
      <c r="F430" s="4"/>
      <c r="G430" s="4"/>
      <c r="H430" s="4"/>
    </row>
    <row r="431">
      <c r="A431" s="6"/>
      <c r="B431" s="4"/>
      <c r="C431" s="4"/>
      <c r="D431" s="4"/>
      <c r="E431" s="4"/>
      <c r="F431" s="4"/>
      <c r="G431" s="4"/>
      <c r="H431" s="4"/>
    </row>
    <row r="432">
      <c r="A432" s="6"/>
      <c r="B432" s="4"/>
      <c r="C432" s="4"/>
      <c r="D432" s="4"/>
      <c r="E432" s="4"/>
      <c r="F432" s="4"/>
      <c r="G432" s="4"/>
      <c r="H432" s="4"/>
    </row>
    <row r="433">
      <c r="A433" s="6"/>
      <c r="B433" s="4"/>
      <c r="C433" s="4"/>
      <c r="D433" s="4"/>
      <c r="E433" s="4"/>
      <c r="F433" s="4"/>
      <c r="G433" s="4"/>
      <c r="H433" s="4"/>
    </row>
    <row r="434">
      <c r="A434" s="6"/>
      <c r="B434" s="4"/>
      <c r="C434" s="4"/>
      <c r="D434" s="4"/>
      <c r="E434" s="4"/>
      <c r="F434" s="4"/>
      <c r="G434" s="4"/>
      <c r="H434" s="4"/>
    </row>
    <row r="435">
      <c r="A435" s="6"/>
      <c r="B435" s="4"/>
      <c r="C435" s="4"/>
      <c r="D435" s="4"/>
      <c r="E435" s="4"/>
      <c r="F435" s="4"/>
      <c r="G435" s="4"/>
      <c r="H435" s="4"/>
    </row>
    <row r="436">
      <c r="A436" s="6"/>
      <c r="B436" s="4"/>
      <c r="C436" s="4"/>
      <c r="D436" s="4"/>
      <c r="E436" s="4"/>
      <c r="F436" s="4"/>
      <c r="G436" s="4"/>
      <c r="H436" s="4"/>
    </row>
    <row r="437">
      <c r="A437" s="6"/>
      <c r="B437" s="4"/>
      <c r="C437" s="4"/>
      <c r="D437" s="4"/>
      <c r="E437" s="4"/>
      <c r="F437" s="4"/>
      <c r="G437" s="4"/>
      <c r="H437" s="4"/>
    </row>
    <row r="438">
      <c r="A438" s="6"/>
      <c r="B438" s="4"/>
      <c r="C438" s="4"/>
      <c r="D438" s="4"/>
      <c r="E438" s="4"/>
      <c r="F438" s="4"/>
      <c r="G438" s="4"/>
      <c r="H438" s="4"/>
    </row>
    <row r="439">
      <c r="A439" s="6"/>
      <c r="B439" s="4"/>
      <c r="C439" s="4"/>
      <c r="D439" s="4"/>
      <c r="E439" s="4"/>
      <c r="F439" s="4"/>
      <c r="G439" s="4"/>
      <c r="H439" s="4"/>
    </row>
    <row r="440">
      <c r="A440" s="6"/>
      <c r="B440" s="4"/>
      <c r="C440" s="4"/>
      <c r="D440" s="4"/>
      <c r="E440" s="4"/>
      <c r="F440" s="4"/>
      <c r="G440" s="4"/>
      <c r="H440" s="4"/>
    </row>
    <row r="441">
      <c r="A441" s="6"/>
      <c r="B441" s="4"/>
      <c r="C441" s="4"/>
      <c r="D441" s="4"/>
      <c r="E441" s="4"/>
      <c r="F441" s="4"/>
      <c r="G441" s="4"/>
      <c r="H441" s="4"/>
    </row>
    <row r="442">
      <c r="A442" s="6"/>
      <c r="B442" s="4"/>
      <c r="C442" s="4"/>
      <c r="D442" s="4"/>
      <c r="E442" s="4"/>
      <c r="F442" s="4"/>
      <c r="G442" s="4"/>
      <c r="H442" s="4"/>
    </row>
    <row r="443">
      <c r="A443" s="6"/>
      <c r="B443" s="4"/>
      <c r="C443" s="4"/>
      <c r="D443" s="4"/>
      <c r="E443" s="4"/>
      <c r="F443" s="4"/>
      <c r="G443" s="4"/>
      <c r="H443" s="4"/>
    </row>
    <row r="444">
      <c r="A444" s="6"/>
      <c r="B444" s="4"/>
      <c r="C444" s="4"/>
      <c r="D444" s="4"/>
      <c r="E444" s="4"/>
      <c r="F444" s="4"/>
      <c r="G444" s="4"/>
      <c r="H444" s="4"/>
    </row>
    <row r="445">
      <c r="A445" s="6"/>
      <c r="B445" s="4"/>
      <c r="C445" s="4"/>
      <c r="D445" s="4"/>
      <c r="E445" s="4"/>
      <c r="F445" s="4"/>
      <c r="G445" s="4"/>
      <c r="H445" s="4"/>
    </row>
    <row r="446">
      <c r="A446" s="6"/>
      <c r="B446" s="4"/>
      <c r="C446" s="4"/>
      <c r="D446" s="4"/>
      <c r="E446" s="4"/>
      <c r="F446" s="4"/>
      <c r="G446" s="4"/>
      <c r="H446" s="4"/>
    </row>
    <row r="447">
      <c r="A447" s="6"/>
      <c r="B447" s="4"/>
      <c r="C447" s="4"/>
      <c r="D447" s="4"/>
      <c r="E447" s="4"/>
      <c r="F447" s="4"/>
      <c r="G447" s="4"/>
      <c r="H447" s="4"/>
    </row>
    <row r="448">
      <c r="A448" s="6"/>
      <c r="B448" s="4"/>
      <c r="C448" s="4"/>
      <c r="D448" s="4"/>
      <c r="E448" s="4"/>
      <c r="F448" s="4"/>
      <c r="G448" s="4"/>
      <c r="H448" s="4"/>
    </row>
    <row r="449">
      <c r="A449" s="6"/>
      <c r="B449" s="4"/>
      <c r="C449" s="4"/>
      <c r="D449" s="4"/>
      <c r="E449" s="4"/>
      <c r="F449" s="4"/>
      <c r="G449" s="4"/>
      <c r="H449" s="4"/>
    </row>
    <row r="450">
      <c r="A450" s="6"/>
      <c r="B450" s="4"/>
      <c r="C450" s="4"/>
      <c r="D450" s="4"/>
      <c r="E450" s="4"/>
      <c r="F450" s="4"/>
      <c r="G450" s="4"/>
      <c r="H450" s="4"/>
    </row>
    <row r="451">
      <c r="A451" s="6"/>
      <c r="B451" s="4"/>
      <c r="C451" s="4"/>
      <c r="D451" s="4"/>
      <c r="E451" s="4"/>
      <c r="F451" s="4"/>
      <c r="G451" s="4"/>
      <c r="H451" s="4"/>
    </row>
    <row r="452">
      <c r="A452" s="6"/>
      <c r="B452" s="4"/>
      <c r="C452" s="4"/>
      <c r="D452" s="4"/>
      <c r="E452" s="4"/>
      <c r="F452" s="4"/>
      <c r="G452" s="4"/>
      <c r="H452" s="4"/>
    </row>
    <row r="453">
      <c r="A453" s="6"/>
      <c r="B453" s="4"/>
      <c r="C453" s="4"/>
      <c r="D453" s="4"/>
      <c r="E453" s="4"/>
      <c r="F453" s="4"/>
      <c r="G453" s="4"/>
      <c r="H453" s="4"/>
    </row>
    <row r="454">
      <c r="A454" s="6"/>
      <c r="B454" s="4"/>
      <c r="C454" s="4"/>
      <c r="D454" s="4"/>
      <c r="E454" s="4"/>
      <c r="F454" s="4"/>
      <c r="G454" s="4"/>
      <c r="H454" s="4"/>
    </row>
    <row r="455">
      <c r="A455" s="6"/>
      <c r="B455" s="4"/>
      <c r="C455" s="4"/>
      <c r="D455" s="4"/>
      <c r="E455" s="4"/>
      <c r="F455" s="4"/>
      <c r="G455" s="4"/>
      <c r="H455" s="4"/>
    </row>
    <row r="456">
      <c r="A456" s="6"/>
      <c r="B456" s="4"/>
      <c r="C456" s="4"/>
      <c r="D456" s="4"/>
      <c r="E456" s="4"/>
      <c r="F456" s="4"/>
      <c r="G456" s="4"/>
      <c r="H456" s="4"/>
    </row>
    <row r="457">
      <c r="A457" s="6"/>
      <c r="B457" s="4"/>
      <c r="C457" s="4"/>
      <c r="D457" s="4"/>
      <c r="E457" s="4"/>
      <c r="F457" s="4"/>
      <c r="G457" s="4"/>
      <c r="H457" s="4"/>
    </row>
    <row r="458">
      <c r="A458" s="6"/>
      <c r="B458" s="4"/>
      <c r="C458" s="4"/>
      <c r="D458" s="4"/>
      <c r="E458" s="4"/>
      <c r="F458" s="4"/>
      <c r="G458" s="4"/>
      <c r="H458" s="4"/>
    </row>
    <row r="459">
      <c r="A459" s="6"/>
      <c r="B459" s="4"/>
      <c r="C459" s="4"/>
      <c r="D459" s="4"/>
      <c r="E459" s="4"/>
      <c r="F459" s="4"/>
      <c r="G459" s="4"/>
      <c r="H459" s="4"/>
    </row>
    <row r="460">
      <c r="A460" s="6"/>
      <c r="B460" s="4"/>
      <c r="C460" s="4"/>
      <c r="D460" s="4"/>
      <c r="E460" s="4"/>
      <c r="F460" s="4"/>
      <c r="G460" s="4"/>
      <c r="H460" s="4"/>
    </row>
    <row r="461">
      <c r="A461" s="6"/>
      <c r="B461" s="4"/>
      <c r="C461" s="4"/>
      <c r="D461" s="4"/>
      <c r="E461" s="4"/>
      <c r="F461" s="4"/>
      <c r="G461" s="4"/>
      <c r="H461" s="4"/>
    </row>
    <row r="462">
      <c r="A462" s="6"/>
      <c r="B462" s="4"/>
      <c r="C462" s="4"/>
      <c r="D462" s="4"/>
      <c r="E462" s="4"/>
      <c r="F462" s="4"/>
      <c r="G462" s="4"/>
      <c r="H462" s="4"/>
    </row>
    <row r="463">
      <c r="A463" s="6"/>
      <c r="B463" s="4"/>
      <c r="C463" s="4"/>
      <c r="D463" s="4"/>
      <c r="E463" s="4"/>
      <c r="F463" s="4"/>
      <c r="G463" s="4"/>
      <c r="H463" s="4"/>
    </row>
    <row r="464">
      <c r="A464" s="6"/>
      <c r="B464" s="4"/>
      <c r="C464" s="4"/>
      <c r="D464" s="4"/>
      <c r="E464" s="4"/>
      <c r="F464" s="4"/>
      <c r="G464" s="4"/>
      <c r="H464" s="4"/>
    </row>
    <row r="465">
      <c r="A465" s="6"/>
      <c r="B465" s="4"/>
      <c r="C465" s="4"/>
      <c r="D465" s="4"/>
      <c r="E465" s="4"/>
      <c r="F465" s="4"/>
      <c r="G465" s="4"/>
      <c r="H465" s="4"/>
    </row>
    <row r="466">
      <c r="A466" s="6"/>
      <c r="B466" s="4"/>
      <c r="C466" s="4"/>
      <c r="D466" s="4"/>
      <c r="E466" s="4"/>
      <c r="F466" s="4"/>
      <c r="G466" s="4"/>
      <c r="H466" s="4"/>
    </row>
    <row r="467">
      <c r="A467" s="6"/>
      <c r="B467" s="4"/>
      <c r="C467" s="4"/>
      <c r="D467" s="4"/>
      <c r="E467" s="4"/>
      <c r="F467" s="4"/>
      <c r="G467" s="4"/>
      <c r="H467" s="4"/>
    </row>
    <row r="468">
      <c r="A468" s="6"/>
      <c r="B468" s="4"/>
      <c r="C468" s="4"/>
      <c r="D468" s="4"/>
      <c r="E468" s="4"/>
      <c r="F468" s="4"/>
      <c r="G468" s="4"/>
      <c r="H468" s="4"/>
    </row>
    <row r="469">
      <c r="A469" s="6"/>
      <c r="B469" s="4"/>
      <c r="C469" s="4"/>
      <c r="D469" s="4"/>
      <c r="E469" s="4"/>
      <c r="F469" s="4"/>
      <c r="G469" s="4"/>
      <c r="H469" s="4"/>
    </row>
    <row r="470">
      <c r="A470" s="6"/>
      <c r="B470" s="4"/>
      <c r="C470" s="4"/>
      <c r="D470" s="4"/>
      <c r="E470" s="4"/>
      <c r="F470" s="4"/>
      <c r="G470" s="4"/>
      <c r="H470" s="4"/>
    </row>
    <row r="471">
      <c r="A471" s="6"/>
      <c r="B471" s="4"/>
      <c r="C471" s="4"/>
      <c r="D471" s="4"/>
      <c r="E471" s="4"/>
      <c r="F471" s="4"/>
      <c r="G471" s="4"/>
      <c r="H471" s="4"/>
    </row>
    <row r="472">
      <c r="A472" s="6"/>
      <c r="B472" s="4"/>
      <c r="C472" s="4"/>
      <c r="D472" s="4"/>
      <c r="E472" s="4"/>
      <c r="F472" s="4"/>
      <c r="G472" s="4"/>
      <c r="H472" s="4"/>
    </row>
    <row r="473">
      <c r="A473" s="6"/>
      <c r="B473" s="4"/>
      <c r="C473" s="4"/>
      <c r="D473" s="4"/>
      <c r="E473" s="4"/>
      <c r="F473" s="4"/>
      <c r="G473" s="4"/>
      <c r="H473" s="4"/>
    </row>
    <row r="474">
      <c r="A474" s="6"/>
      <c r="B474" s="4"/>
      <c r="C474" s="4"/>
      <c r="D474" s="4"/>
      <c r="E474" s="4"/>
      <c r="F474" s="4"/>
      <c r="G474" s="4"/>
      <c r="H474" s="4"/>
    </row>
    <row r="475">
      <c r="A475" s="6"/>
      <c r="B475" s="4"/>
      <c r="C475" s="4"/>
      <c r="D475" s="4"/>
      <c r="E475" s="4"/>
      <c r="F475" s="4"/>
      <c r="G475" s="4"/>
      <c r="H475" s="4"/>
    </row>
    <row r="476">
      <c r="A476" s="6"/>
      <c r="B476" s="4"/>
      <c r="C476" s="4"/>
      <c r="D476" s="4"/>
      <c r="E476" s="4"/>
      <c r="F476" s="4"/>
      <c r="G476" s="4"/>
      <c r="H476" s="4"/>
    </row>
    <row r="477">
      <c r="A477" s="6"/>
      <c r="B477" s="4"/>
      <c r="C477" s="4"/>
      <c r="D477" s="4"/>
      <c r="E477" s="4"/>
      <c r="F477" s="4"/>
      <c r="G477" s="4"/>
      <c r="H477" s="4"/>
    </row>
    <row r="478">
      <c r="A478" s="6"/>
      <c r="B478" s="4"/>
      <c r="C478" s="4"/>
      <c r="D478" s="4"/>
      <c r="E478" s="4"/>
      <c r="F478" s="4"/>
      <c r="G478" s="4"/>
      <c r="H478" s="4"/>
    </row>
    <row r="479">
      <c r="A479" s="6"/>
      <c r="B479" s="4"/>
      <c r="C479" s="4"/>
      <c r="D479" s="4"/>
      <c r="E479" s="4"/>
      <c r="F479" s="4"/>
      <c r="G479" s="4"/>
      <c r="H479" s="4"/>
    </row>
    <row r="480">
      <c r="A480" s="6"/>
      <c r="B480" s="4"/>
      <c r="C480" s="4"/>
      <c r="D480" s="4"/>
      <c r="E480" s="4"/>
      <c r="F480" s="4"/>
      <c r="G480" s="4"/>
      <c r="H480" s="4"/>
    </row>
    <row r="481">
      <c r="A481" s="6"/>
      <c r="B481" s="4"/>
      <c r="C481" s="4"/>
      <c r="D481" s="4"/>
      <c r="E481" s="4"/>
      <c r="F481" s="4"/>
      <c r="G481" s="4"/>
      <c r="H481" s="4"/>
    </row>
    <row r="482">
      <c r="A482" s="6"/>
      <c r="B482" s="4"/>
      <c r="C482" s="4"/>
      <c r="D482" s="4"/>
      <c r="E482" s="4"/>
      <c r="F482" s="4"/>
      <c r="G482" s="4"/>
      <c r="H482" s="4"/>
    </row>
    <row r="483">
      <c r="A483" s="6"/>
      <c r="B483" s="4"/>
      <c r="C483" s="4"/>
      <c r="D483" s="4"/>
      <c r="E483" s="4"/>
      <c r="F483" s="4"/>
      <c r="G483" s="4"/>
      <c r="H483" s="4"/>
    </row>
    <row r="484">
      <c r="A484" s="6"/>
      <c r="B484" s="4"/>
      <c r="C484" s="4"/>
      <c r="D484" s="4"/>
      <c r="E484" s="4"/>
      <c r="F484" s="4"/>
      <c r="G484" s="4"/>
      <c r="H484" s="4"/>
    </row>
    <row r="485">
      <c r="A485" s="6"/>
      <c r="B485" s="4"/>
      <c r="C485" s="4"/>
      <c r="D485" s="4"/>
      <c r="E485" s="4"/>
      <c r="F485" s="4"/>
      <c r="G485" s="4"/>
      <c r="H485" s="4"/>
    </row>
    <row r="486">
      <c r="A486" s="6"/>
      <c r="B486" s="4"/>
      <c r="C486" s="4"/>
      <c r="D486" s="4"/>
      <c r="E486" s="4"/>
      <c r="F486" s="4"/>
      <c r="G486" s="4"/>
      <c r="H486" s="4"/>
    </row>
    <row r="487">
      <c r="A487" s="6"/>
      <c r="B487" s="4"/>
      <c r="C487" s="4"/>
      <c r="D487" s="4"/>
      <c r="E487" s="4"/>
      <c r="F487" s="4"/>
      <c r="G487" s="4"/>
      <c r="H487" s="4"/>
    </row>
    <row r="488">
      <c r="A488" s="6"/>
      <c r="B488" s="4"/>
      <c r="C488" s="4"/>
      <c r="D488" s="4"/>
      <c r="E488" s="4"/>
      <c r="F488" s="4"/>
      <c r="G488" s="4"/>
      <c r="H488" s="4"/>
    </row>
    <row r="489">
      <c r="A489" s="6"/>
      <c r="B489" s="4"/>
      <c r="C489" s="4"/>
      <c r="D489" s="4"/>
      <c r="E489" s="4"/>
      <c r="F489" s="4"/>
      <c r="G489" s="4"/>
      <c r="H489" s="4"/>
    </row>
    <row r="490">
      <c r="A490" s="6"/>
      <c r="B490" s="4"/>
      <c r="C490" s="4"/>
      <c r="D490" s="4"/>
      <c r="E490" s="4"/>
      <c r="F490" s="4"/>
      <c r="G490" s="4"/>
      <c r="H490" s="4"/>
    </row>
    <row r="491">
      <c r="A491" s="6"/>
      <c r="B491" s="4"/>
      <c r="C491" s="4"/>
      <c r="D491" s="4"/>
      <c r="E491" s="4"/>
      <c r="F491" s="4"/>
      <c r="G491" s="4"/>
      <c r="H491" s="4"/>
    </row>
    <row r="492">
      <c r="A492" s="6"/>
      <c r="B492" s="4"/>
      <c r="C492" s="4"/>
      <c r="D492" s="4"/>
      <c r="E492" s="4"/>
      <c r="F492" s="4"/>
      <c r="G492" s="4"/>
      <c r="H492" s="4"/>
    </row>
    <row r="493">
      <c r="A493" s="6"/>
      <c r="B493" s="4"/>
      <c r="C493" s="4"/>
      <c r="D493" s="4"/>
      <c r="E493" s="4"/>
      <c r="F493" s="4"/>
      <c r="G493" s="4"/>
      <c r="H493" s="4"/>
    </row>
    <row r="494">
      <c r="A494" s="6"/>
      <c r="B494" s="4"/>
      <c r="C494" s="4"/>
      <c r="D494" s="4"/>
      <c r="E494" s="4"/>
      <c r="F494" s="4"/>
      <c r="G494" s="4"/>
      <c r="H494" s="4"/>
    </row>
    <row r="495">
      <c r="A495" s="6"/>
      <c r="B495" s="4"/>
      <c r="C495" s="4"/>
      <c r="D495" s="4"/>
      <c r="E495" s="4"/>
      <c r="F495" s="4"/>
      <c r="G495" s="4"/>
      <c r="H495" s="4"/>
    </row>
    <row r="496">
      <c r="A496" s="6"/>
      <c r="B496" s="4"/>
      <c r="C496" s="4"/>
      <c r="D496" s="4"/>
      <c r="E496" s="4"/>
      <c r="F496" s="4"/>
      <c r="G496" s="4"/>
      <c r="H496" s="4"/>
    </row>
    <row r="497">
      <c r="A497" s="6"/>
      <c r="B497" s="4"/>
      <c r="C497" s="4"/>
      <c r="D497" s="4"/>
      <c r="E497" s="4"/>
      <c r="F497" s="4"/>
      <c r="G497" s="4"/>
      <c r="H497" s="4"/>
    </row>
    <row r="498">
      <c r="A498" s="6"/>
      <c r="B498" s="4"/>
      <c r="C498" s="4"/>
      <c r="D498" s="4"/>
      <c r="E498" s="4"/>
      <c r="F498" s="4"/>
      <c r="G498" s="4"/>
      <c r="H498" s="4"/>
    </row>
    <row r="499">
      <c r="A499" s="6"/>
      <c r="B499" s="4"/>
      <c r="C499" s="4"/>
      <c r="D499" s="4"/>
      <c r="E499" s="4"/>
      <c r="F499" s="4"/>
      <c r="G499" s="4"/>
      <c r="H499" s="4"/>
    </row>
    <row r="500">
      <c r="A500" s="6"/>
      <c r="B500" s="4"/>
      <c r="C500" s="4"/>
      <c r="D500" s="4"/>
      <c r="E500" s="4"/>
      <c r="F500" s="4"/>
      <c r="G500" s="4"/>
      <c r="H500" s="4"/>
    </row>
    <row r="501">
      <c r="A501" s="6"/>
      <c r="B501" s="4"/>
      <c r="C501" s="4"/>
      <c r="D501" s="4"/>
      <c r="E501" s="4"/>
      <c r="F501" s="4"/>
      <c r="G501" s="4"/>
      <c r="H501" s="4"/>
    </row>
    <row r="502">
      <c r="A502" s="6"/>
      <c r="B502" s="4"/>
      <c r="C502" s="4"/>
      <c r="D502" s="4"/>
      <c r="E502" s="4"/>
      <c r="F502" s="4"/>
      <c r="G502" s="4"/>
      <c r="H502" s="4"/>
    </row>
    <row r="503">
      <c r="A503" s="6"/>
      <c r="B503" s="4"/>
      <c r="C503" s="4"/>
      <c r="D503" s="4"/>
      <c r="E503" s="4"/>
      <c r="F503" s="4"/>
      <c r="G503" s="4"/>
      <c r="H503" s="4"/>
    </row>
    <row r="504">
      <c r="A504" s="6"/>
      <c r="B504" s="4"/>
      <c r="C504" s="4"/>
      <c r="D504" s="4"/>
      <c r="E504" s="4"/>
      <c r="F504" s="4"/>
      <c r="G504" s="4"/>
      <c r="H504" s="4"/>
    </row>
    <row r="505">
      <c r="A505" s="6"/>
      <c r="B505" s="4"/>
      <c r="C505" s="4"/>
      <c r="D505" s="4"/>
      <c r="E505" s="4"/>
      <c r="F505" s="4"/>
      <c r="G505" s="4"/>
      <c r="H505" s="4"/>
    </row>
    <row r="506">
      <c r="A506" s="6"/>
      <c r="B506" s="4"/>
      <c r="C506" s="4"/>
      <c r="D506" s="4"/>
      <c r="E506" s="4"/>
      <c r="F506" s="4"/>
      <c r="G506" s="4"/>
      <c r="H506" s="4"/>
    </row>
    <row r="507">
      <c r="A507" s="6"/>
      <c r="B507" s="4"/>
      <c r="C507" s="4"/>
      <c r="D507" s="4"/>
      <c r="E507" s="4"/>
      <c r="F507" s="4"/>
      <c r="G507" s="4"/>
      <c r="H507" s="4"/>
    </row>
    <row r="508">
      <c r="A508" s="6"/>
      <c r="B508" s="4"/>
      <c r="C508" s="4"/>
      <c r="D508" s="4"/>
      <c r="E508" s="4"/>
      <c r="F508" s="4"/>
      <c r="G508" s="4"/>
      <c r="H508" s="4"/>
    </row>
    <row r="509">
      <c r="A509" s="6"/>
      <c r="B509" s="4"/>
      <c r="C509" s="4"/>
      <c r="D509" s="4"/>
      <c r="E509" s="4"/>
      <c r="F509" s="4"/>
      <c r="G509" s="4"/>
      <c r="H509" s="4"/>
    </row>
    <row r="510">
      <c r="A510" s="6"/>
      <c r="B510" s="4"/>
      <c r="C510" s="4"/>
      <c r="D510" s="4"/>
      <c r="E510" s="4"/>
      <c r="F510" s="4"/>
      <c r="G510" s="4"/>
      <c r="H510" s="4"/>
    </row>
    <row r="511">
      <c r="A511" s="6"/>
      <c r="B511" s="4"/>
      <c r="C511" s="4"/>
      <c r="D511" s="4"/>
      <c r="E511" s="4"/>
      <c r="F511" s="4"/>
      <c r="G511" s="4"/>
      <c r="H511" s="4"/>
    </row>
    <row r="512">
      <c r="A512" s="6"/>
      <c r="B512" s="4"/>
      <c r="C512" s="4"/>
      <c r="D512" s="4"/>
      <c r="E512" s="4"/>
      <c r="F512" s="4"/>
      <c r="G512" s="4"/>
      <c r="H512" s="4"/>
    </row>
    <row r="513">
      <c r="A513" s="6"/>
      <c r="B513" s="4"/>
      <c r="C513" s="4"/>
      <c r="D513" s="4"/>
      <c r="E513" s="4"/>
      <c r="F513" s="4"/>
      <c r="G513" s="4"/>
      <c r="H513" s="4"/>
    </row>
    <row r="514">
      <c r="A514" s="6"/>
      <c r="B514" s="4"/>
      <c r="C514" s="4"/>
      <c r="D514" s="4"/>
      <c r="E514" s="4"/>
      <c r="F514" s="4"/>
      <c r="G514" s="4"/>
      <c r="H514" s="4"/>
    </row>
    <row r="515">
      <c r="A515" s="6"/>
      <c r="B515" s="4"/>
      <c r="C515" s="4"/>
      <c r="D515" s="4"/>
      <c r="E515" s="4"/>
      <c r="F515" s="4"/>
      <c r="G515" s="4"/>
      <c r="H515" s="4"/>
    </row>
    <row r="516">
      <c r="A516" s="6"/>
      <c r="B516" s="4"/>
      <c r="C516" s="4"/>
      <c r="D516" s="4"/>
      <c r="E516" s="4"/>
      <c r="F516" s="4"/>
      <c r="G516" s="4"/>
      <c r="H516" s="4"/>
    </row>
    <row r="517">
      <c r="A517" s="6"/>
      <c r="B517" s="4"/>
      <c r="C517" s="4"/>
      <c r="D517" s="4"/>
      <c r="E517" s="4"/>
      <c r="F517" s="4"/>
      <c r="G517" s="4"/>
      <c r="H517" s="4"/>
    </row>
    <row r="518">
      <c r="A518" s="6"/>
      <c r="B518" s="4"/>
      <c r="C518" s="4"/>
      <c r="D518" s="4"/>
      <c r="E518" s="4"/>
      <c r="F518" s="4"/>
      <c r="G518" s="4"/>
      <c r="H518" s="4"/>
    </row>
    <row r="519">
      <c r="A519" s="6"/>
      <c r="B519" s="4"/>
      <c r="C519" s="4"/>
      <c r="D519" s="4"/>
      <c r="E519" s="4"/>
      <c r="F519" s="4"/>
      <c r="G519" s="4"/>
      <c r="H519" s="4"/>
    </row>
    <row r="520">
      <c r="A520" s="6"/>
      <c r="B520" s="4"/>
      <c r="C520" s="4"/>
      <c r="D520" s="4"/>
      <c r="E520" s="4"/>
      <c r="F520" s="4"/>
      <c r="G520" s="4"/>
      <c r="H520" s="4"/>
    </row>
    <row r="521">
      <c r="A521" s="6"/>
      <c r="B521" s="4"/>
      <c r="C521" s="4"/>
      <c r="D521" s="4"/>
      <c r="E521" s="4"/>
      <c r="F521" s="4"/>
      <c r="G521" s="4"/>
      <c r="H521" s="4"/>
    </row>
    <row r="522">
      <c r="A522" s="6"/>
      <c r="B522" s="4"/>
      <c r="C522" s="4"/>
      <c r="D522" s="4"/>
      <c r="E522" s="4"/>
      <c r="F522" s="4"/>
      <c r="G522" s="4"/>
      <c r="H522" s="4"/>
    </row>
    <row r="523">
      <c r="A523" s="6"/>
      <c r="B523" s="4"/>
      <c r="C523" s="4"/>
      <c r="D523" s="4"/>
      <c r="E523" s="4"/>
      <c r="F523" s="4"/>
      <c r="G523" s="4"/>
      <c r="H523" s="4"/>
    </row>
    <row r="524">
      <c r="A524" s="6"/>
      <c r="B524" s="4"/>
      <c r="C524" s="4"/>
      <c r="D524" s="4"/>
      <c r="E524" s="4"/>
      <c r="F524" s="4"/>
      <c r="G524" s="4"/>
      <c r="H524" s="4"/>
    </row>
    <row r="525">
      <c r="A525" s="6"/>
      <c r="B525" s="4"/>
      <c r="C525" s="4"/>
      <c r="D525" s="4"/>
      <c r="E525" s="4"/>
      <c r="F525" s="4"/>
      <c r="G525" s="4"/>
      <c r="H525" s="4"/>
    </row>
    <row r="526">
      <c r="A526" s="6"/>
      <c r="B526" s="4"/>
      <c r="C526" s="4"/>
      <c r="D526" s="4"/>
      <c r="E526" s="4"/>
      <c r="F526" s="4"/>
      <c r="G526" s="4"/>
      <c r="H526" s="4"/>
    </row>
    <row r="527">
      <c r="A527" s="6"/>
      <c r="B527" s="4"/>
      <c r="C527" s="4"/>
      <c r="D527" s="4"/>
      <c r="E527" s="4"/>
      <c r="F527" s="4"/>
      <c r="G527" s="4"/>
      <c r="H527" s="4"/>
    </row>
    <row r="528">
      <c r="A528" s="6"/>
      <c r="B528" s="4"/>
      <c r="C528" s="4"/>
      <c r="D528" s="4"/>
      <c r="E528" s="4"/>
      <c r="F528" s="4"/>
      <c r="G528" s="4"/>
      <c r="H528" s="4"/>
    </row>
    <row r="529">
      <c r="A529" s="6"/>
      <c r="B529" s="4"/>
      <c r="C529" s="4"/>
      <c r="D529" s="4"/>
      <c r="E529" s="4"/>
      <c r="F529" s="4"/>
      <c r="G529" s="4"/>
      <c r="H529" s="4"/>
    </row>
    <row r="530">
      <c r="A530" s="6"/>
      <c r="B530" s="4"/>
      <c r="C530" s="4"/>
      <c r="D530" s="4"/>
      <c r="E530" s="4"/>
      <c r="F530" s="4"/>
      <c r="G530" s="4"/>
      <c r="H530" s="4"/>
    </row>
    <row r="531">
      <c r="A531" s="6"/>
      <c r="B531" s="4"/>
      <c r="C531" s="4"/>
      <c r="D531" s="4"/>
      <c r="E531" s="4"/>
      <c r="F531" s="4"/>
      <c r="G531" s="4"/>
      <c r="H531" s="4"/>
    </row>
    <row r="532">
      <c r="A532" s="6"/>
      <c r="B532" s="4"/>
      <c r="C532" s="4"/>
      <c r="D532" s="4"/>
      <c r="E532" s="4"/>
      <c r="F532" s="4"/>
      <c r="G532" s="4"/>
      <c r="H532" s="4"/>
    </row>
    <row r="533">
      <c r="A533" s="6"/>
      <c r="B533" s="4"/>
      <c r="C533" s="4"/>
      <c r="D533" s="4"/>
      <c r="E533" s="4"/>
      <c r="F533" s="4"/>
      <c r="G533" s="4"/>
      <c r="H533" s="4"/>
    </row>
    <row r="534">
      <c r="A534" s="6"/>
      <c r="B534" s="4"/>
      <c r="C534" s="4"/>
      <c r="D534" s="4"/>
      <c r="E534" s="4"/>
      <c r="F534" s="4"/>
      <c r="G534" s="4"/>
      <c r="H534" s="4"/>
    </row>
    <row r="535">
      <c r="A535" s="6"/>
      <c r="B535" s="4"/>
      <c r="C535" s="4"/>
      <c r="D535" s="4"/>
      <c r="E535" s="4"/>
      <c r="F535" s="4"/>
      <c r="G535" s="4"/>
      <c r="H535" s="4"/>
    </row>
    <row r="536">
      <c r="A536" s="6"/>
      <c r="B536" s="4"/>
      <c r="C536" s="4"/>
      <c r="D536" s="4"/>
      <c r="E536" s="4"/>
      <c r="F536" s="4"/>
      <c r="G536" s="4"/>
      <c r="H536" s="4"/>
    </row>
    <row r="537">
      <c r="A537" s="6"/>
      <c r="B537" s="4"/>
      <c r="C537" s="4"/>
      <c r="D537" s="4"/>
      <c r="E537" s="4"/>
      <c r="F537" s="4"/>
      <c r="G537" s="4"/>
      <c r="H537" s="4"/>
    </row>
    <row r="538">
      <c r="A538" s="6"/>
      <c r="B538" s="4"/>
      <c r="C538" s="4"/>
      <c r="D538" s="4"/>
      <c r="E538" s="4"/>
      <c r="F538" s="4"/>
      <c r="G538" s="4"/>
      <c r="H538" s="4"/>
    </row>
    <row r="539">
      <c r="A539" s="6"/>
      <c r="B539" s="4"/>
      <c r="C539" s="4"/>
      <c r="D539" s="4"/>
      <c r="E539" s="4"/>
      <c r="F539" s="4"/>
      <c r="G539" s="4"/>
      <c r="H539" s="4"/>
    </row>
    <row r="540">
      <c r="A540" s="6"/>
      <c r="B540" s="4"/>
      <c r="C540" s="4"/>
      <c r="D540" s="4"/>
      <c r="E540" s="4"/>
      <c r="F540" s="4"/>
      <c r="G540" s="4"/>
      <c r="H540" s="4"/>
    </row>
    <row r="541">
      <c r="A541" s="6"/>
      <c r="B541" s="4"/>
      <c r="C541" s="4"/>
      <c r="D541" s="4"/>
      <c r="E541" s="4"/>
      <c r="F541" s="4"/>
      <c r="G541" s="4"/>
      <c r="H541" s="4"/>
    </row>
    <row r="542">
      <c r="A542" s="6"/>
      <c r="B542" s="4"/>
      <c r="C542" s="4"/>
      <c r="D542" s="4"/>
      <c r="E542" s="4"/>
      <c r="F542" s="4"/>
      <c r="G542" s="4"/>
      <c r="H542" s="4"/>
    </row>
    <row r="543">
      <c r="A543" s="6"/>
      <c r="B543" s="4"/>
      <c r="C543" s="4"/>
      <c r="D543" s="4"/>
      <c r="E543" s="4"/>
      <c r="F543" s="4"/>
      <c r="G543" s="4"/>
      <c r="H543" s="4"/>
    </row>
    <row r="544">
      <c r="A544" s="6"/>
      <c r="B544" s="4"/>
      <c r="C544" s="4"/>
      <c r="D544" s="4"/>
      <c r="E544" s="4"/>
      <c r="F544" s="4"/>
      <c r="G544" s="4"/>
      <c r="H544" s="4"/>
    </row>
    <row r="545">
      <c r="A545" s="6"/>
      <c r="B545" s="4"/>
      <c r="C545" s="4"/>
      <c r="D545" s="4"/>
      <c r="E545" s="4"/>
      <c r="F545" s="4"/>
      <c r="G545" s="4"/>
      <c r="H545" s="4"/>
    </row>
    <row r="546">
      <c r="A546" s="6"/>
      <c r="B546" s="4"/>
      <c r="C546" s="4"/>
      <c r="D546" s="4"/>
      <c r="E546" s="4"/>
      <c r="F546" s="4"/>
      <c r="G546" s="4"/>
      <c r="H546" s="4"/>
    </row>
    <row r="547">
      <c r="A547" s="6"/>
      <c r="B547" s="4"/>
      <c r="C547" s="4"/>
      <c r="D547" s="4"/>
      <c r="E547" s="4"/>
      <c r="F547" s="4"/>
      <c r="G547" s="4"/>
      <c r="H547" s="4"/>
    </row>
    <row r="548">
      <c r="A548" s="6"/>
      <c r="B548" s="4"/>
      <c r="C548" s="4"/>
      <c r="D548" s="4"/>
      <c r="E548" s="4"/>
      <c r="F548" s="4"/>
      <c r="G548" s="4"/>
      <c r="H548" s="4"/>
    </row>
    <row r="549">
      <c r="A549" s="6"/>
      <c r="B549" s="4"/>
      <c r="C549" s="4"/>
      <c r="D549" s="4"/>
      <c r="E549" s="4"/>
      <c r="F549" s="4"/>
      <c r="G549" s="4"/>
      <c r="H549" s="4"/>
    </row>
    <row r="550">
      <c r="A550" s="6"/>
      <c r="B550" s="4"/>
      <c r="C550" s="4"/>
      <c r="D550" s="4"/>
      <c r="E550" s="4"/>
      <c r="F550" s="4"/>
      <c r="G550" s="4"/>
      <c r="H550" s="4"/>
    </row>
    <row r="551">
      <c r="A551" s="6"/>
      <c r="B551" s="4"/>
      <c r="C551" s="4"/>
      <c r="D551" s="4"/>
      <c r="E551" s="4"/>
      <c r="F551" s="4"/>
      <c r="G551" s="4"/>
      <c r="H551" s="4"/>
    </row>
    <row r="552">
      <c r="A552" s="6"/>
      <c r="B552" s="4"/>
      <c r="C552" s="4"/>
      <c r="D552" s="4"/>
      <c r="E552" s="4"/>
      <c r="F552" s="4"/>
      <c r="G552" s="4"/>
      <c r="H552" s="4"/>
    </row>
    <row r="553">
      <c r="A553" s="6"/>
      <c r="B553" s="4"/>
      <c r="C553" s="4"/>
      <c r="D553" s="4"/>
      <c r="E553" s="4"/>
      <c r="F553" s="4"/>
      <c r="G553" s="4"/>
      <c r="H553" s="4"/>
    </row>
    <row r="554">
      <c r="A554" s="6"/>
      <c r="B554" s="4"/>
      <c r="C554" s="4"/>
      <c r="D554" s="4"/>
      <c r="E554" s="4"/>
      <c r="F554" s="4"/>
      <c r="G554" s="4"/>
      <c r="H554" s="4"/>
    </row>
    <row r="555">
      <c r="A555" s="6"/>
      <c r="B555" s="4"/>
      <c r="C555" s="4"/>
      <c r="D555" s="4"/>
      <c r="E555" s="4"/>
      <c r="F555" s="4"/>
      <c r="G555" s="4"/>
      <c r="H555" s="4"/>
    </row>
    <row r="556">
      <c r="A556" s="6"/>
      <c r="B556" s="4"/>
      <c r="C556" s="4"/>
      <c r="D556" s="4"/>
      <c r="E556" s="4"/>
      <c r="F556" s="4"/>
      <c r="G556" s="4"/>
      <c r="H556" s="4"/>
    </row>
    <row r="557">
      <c r="A557" s="6"/>
      <c r="B557" s="4"/>
      <c r="C557" s="4"/>
      <c r="D557" s="4"/>
      <c r="E557" s="4"/>
      <c r="F557" s="4"/>
      <c r="G557" s="4"/>
      <c r="H557" s="4"/>
    </row>
    <row r="558">
      <c r="A558" s="6"/>
      <c r="B558" s="4"/>
      <c r="C558" s="4"/>
      <c r="D558" s="4"/>
      <c r="E558" s="4"/>
      <c r="F558" s="4"/>
      <c r="G558" s="4"/>
      <c r="H558" s="4"/>
    </row>
    <row r="559">
      <c r="A559" s="6"/>
      <c r="B559" s="4"/>
      <c r="C559" s="4"/>
      <c r="D559" s="4"/>
      <c r="E559" s="4"/>
      <c r="F559" s="4"/>
      <c r="G559" s="4"/>
      <c r="H559" s="4"/>
    </row>
    <row r="560">
      <c r="A560" s="6"/>
      <c r="B560" s="4"/>
      <c r="C560" s="4"/>
      <c r="D560" s="4"/>
      <c r="E560" s="4"/>
      <c r="F560" s="4"/>
      <c r="G560" s="4"/>
      <c r="H560" s="4"/>
    </row>
    <row r="561">
      <c r="A561" s="6"/>
      <c r="B561" s="4"/>
      <c r="C561" s="4"/>
      <c r="D561" s="4"/>
      <c r="E561" s="4"/>
      <c r="F561" s="4"/>
      <c r="G561" s="4"/>
      <c r="H561" s="4"/>
    </row>
    <row r="562">
      <c r="A562" s="6"/>
      <c r="B562" s="4"/>
      <c r="C562" s="4"/>
      <c r="D562" s="4"/>
      <c r="E562" s="4"/>
      <c r="F562" s="4"/>
      <c r="G562" s="4"/>
      <c r="H562" s="4"/>
    </row>
    <row r="563">
      <c r="A563" s="6"/>
      <c r="B563" s="4"/>
      <c r="C563" s="4"/>
      <c r="D563" s="4"/>
      <c r="E563" s="4"/>
      <c r="F563" s="4"/>
      <c r="G563" s="4"/>
      <c r="H563" s="4"/>
    </row>
    <row r="564">
      <c r="A564" s="6"/>
      <c r="B564" s="4"/>
      <c r="C564" s="4"/>
      <c r="D564" s="4"/>
      <c r="E564" s="4"/>
      <c r="F564" s="4"/>
      <c r="G564" s="4"/>
      <c r="H564" s="4"/>
    </row>
    <row r="565">
      <c r="A565" s="6"/>
      <c r="B565" s="4"/>
      <c r="C565" s="4"/>
      <c r="D565" s="4"/>
      <c r="E565" s="4"/>
      <c r="F565" s="4"/>
      <c r="G565" s="4"/>
      <c r="H565" s="4"/>
    </row>
    <row r="566">
      <c r="A566" s="6"/>
      <c r="B566" s="4"/>
      <c r="C566" s="4"/>
      <c r="D566" s="4"/>
      <c r="E566" s="4"/>
      <c r="F566" s="4"/>
      <c r="G566" s="4"/>
      <c r="H566" s="4"/>
    </row>
    <row r="567">
      <c r="A567" s="6"/>
      <c r="B567" s="4"/>
      <c r="C567" s="4"/>
      <c r="D567" s="4"/>
      <c r="E567" s="4"/>
      <c r="F567" s="4"/>
      <c r="G567" s="4"/>
      <c r="H567" s="4"/>
    </row>
    <row r="568">
      <c r="A568" s="6"/>
      <c r="B568" s="4"/>
      <c r="C568" s="4"/>
      <c r="D568" s="4"/>
      <c r="E568" s="4"/>
      <c r="F568" s="4"/>
      <c r="G568" s="4"/>
      <c r="H568" s="4"/>
    </row>
    <row r="569">
      <c r="A569" s="6"/>
      <c r="B569" s="4"/>
      <c r="C569" s="4"/>
      <c r="D569" s="4"/>
      <c r="E569" s="4"/>
      <c r="F569" s="4"/>
      <c r="G569" s="4"/>
      <c r="H569" s="4"/>
    </row>
    <row r="570">
      <c r="A570" s="6"/>
      <c r="B570" s="4"/>
      <c r="C570" s="4"/>
      <c r="D570" s="4"/>
      <c r="E570" s="4"/>
      <c r="F570" s="4"/>
      <c r="G570" s="4"/>
      <c r="H570" s="4"/>
    </row>
    <row r="571">
      <c r="A571" s="6"/>
      <c r="B571" s="4"/>
      <c r="C571" s="4"/>
      <c r="D571" s="4"/>
      <c r="E571" s="4"/>
      <c r="F571" s="4"/>
      <c r="G571" s="4"/>
      <c r="H571" s="4"/>
    </row>
    <row r="572">
      <c r="A572" s="6"/>
      <c r="B572" s="4"/>
      <c r="C572" s="4"/>
      <c r="D572" s="4"/>
      <c r="E572" s="4"/>
      <c r="F572" s="4"/>
      <c r="G572" s="4"/>
      <c r="H572" s="4"/>
    </row>
    <row r="573">
      <c r="A573" s="6"/>
      <c r="B573" s="4"/>
      <c r="C573" s="4"/>
      <c r="D573" s="4"/>
      <c r="E573" s="4"/>
      <c r="F573" s="4"/>
      <c r="G573" s="4"/>
      <c r="H573" s="4"/>
    </row>
    <row r="574">
      <c r="A574" s="6"/>
      <c r="B574" s="4"/>
      <c r="C574" s="4"/>
      <c r="D574" s="4"/>
      <c r="E574" s="4"/>
      <c r="F574" s="4"/>
      <c r="G574" s="4"/>
      <c r="H574" s="4"/>
    </row>
    <row r="575">
      <c r="A575" s="6"/>
      <c r="B575" s="4"/>
      <c r="C575" s="4"/>
      <c r="D575" s="4"/>
      <c r="E575" s="4"/>
      <c r="F575" s="4"/>
      <c r="G575" s="4"/>
      <c r="H575" s="4"/>
    </row>
    <row r="576">
      <c r="A576" s="6"/>
      <c r="B576" s="4"/>
      <c r="C576" s="4"/>
      <c r="D576" s="4"/>
      <c r="E576" s="4"/>
      <c r="F576" s="4"/>
      <c r="G576" s="4"/>
      <c r="H576" s="4"/>
    </row>
    <row r="577">
      <c r="A577" s="6"/>
      <c r="B577" s="4"/>
      <c r="C577" s="4"/>
      <c r="D577" s="4"/>
      <c r="E577" s="4"/>
      <c r="F577" s="4"/>
      <c r="G577" s="4"/>
      <c r="H577" s="4"/>
    </row>
    <row r="578">
      <c r="A578" s="6"/>
      <c r="B578" s="4"/>
      <c r="C578" s="4"/>
      <c r="D578" s="4"/>
      <c r="E578" s="4"/>
      <c r="F578" s="4"/>
      <c r="G578" s="4"/>
      <c r="H578" s="4"/>
    </row>
    <row r="579">
      <c r="A579" s="6"/>
      <c r="B579" s="4"/>
      <c r="C579" s="4"/>
      <c r="D579" s="4"/>
      <c r="E579" s="4"/>
      <c r="F579" s="4"/>
      <c r="G579" s="4"/>
      <c r="H579" s="4"/>
    </row>
    <row r="580">
      <c r="A580" s="6"/>
      <c r="B580" s="4"/>
      <c r="C580" s="4"/>
      <c r="D580" s="4"/>
      <c r="E580" s="4"/>
      <c r="F580" s="4"/>
      <c r="G580" s="4"/>
      <c r="H580" s="4"/>
    </row>
    <row r="581">
      <c r="A581" s="6"/>
      <c r="B581" s="4"/>
      <c r="C581" s="4"/>
      <c r="D581" s="4"/>
      <c r="E581" s="4"/>
      <c r="F581" s="4"/>
      <c r="G581" s="4"/>
      <c r="H581" s="4"/>
    </row>
    <row r="582">
      <c r="A582" s="6"/>
      <c r="B582" s="4"/>
      <c r="C582" s="4"/>
      <c r="D582" s="4"/>
      <c r="E582" s="4"/>
      <c r="F582" s="4"/>
      <c r="G582" s="4"/>
      <c r="H582" s="4"/>
    </row>
    <row r="583">
      <c r="A583" s="6"/>
      <c r="B583" s="4"/>
      <c r="C583" s="4"/>
      <c r="D583" s="4"/>
      <c r="E583" s="4"/>
      <c r="F583" s="4"/>
      <c r="G583" s="4"/>
      <c r="H583" s="4"/>
    </row>
    <row r="584">
      <c r="A584" s="6"/>
      <c r="B584" s="4"/>
      <c r="C584" s="4"/>
      <c r="D584" s="4"/>
      <c r="E584" s="4"/>
      <c r="F584" s="4"/>
      <c r="G584" s="4"/>
      <c r="H584" s="4"/>
    </row>
    <row r="585">
      <c r="A585" s="6"/>
      <c r="B585" s="4"/>
      <c r="C585" s="4"/>
      <c r="D585" s="4"/>
      <c r="E585" s="4"/>
      <c r="F585" s="4"/>
      <c r="G585" s="4"/>
      <c r="H585" s="4"/>
    </row>
    <row r="586">
      <c r="A586" s="6"/>
      <c r="B586" s="4"/>
      <c r="C586" s="4"/>
      <c r="D586" s="4"/>
      <c r="E586" s="4"/>
      <c r="F586" s="4"/>
      <c r="G586" s="4"/>
      <c r="H586" s="4"/>
    </row>
    <row r="587">
      <c r="A587" s="6"/>
      <c r="B587" s="4"/>
      <c r="C587" s="4"/>
      <c r="D587" s="4"/>
      <c r="E587" s="4"/>
      <c r="F587" s="4"/>
      <c r="G587" s="4"/>
      <c r="H587" s="4"/>
    </row>
    <row r="588">
      <c r="A588" s="6"/>
      <c r="B588" s="4"/>
      <c r="C588" s="4"/>
      <c r="D588" s="4"/>
      <c r="E588" s="4"/>
      <c r="F588" s="4"/>
      <c r="G588" s="4"/>
      <c r="H588" s="4"/>
    </row>
    <row r="589">
      <c r="A589" s="6"/>
      <c r="B589" s="4"/>
      <c r="C589" s="4"/>
      <c r="D589" s="4"/>
      <c r="E589" s="4"/>
      <c r="F589" s="4"/>
      <c r="G589" s="4"/>
      <c r="H589" s="4"/>
    </row>
    <row r="590">
      <c r="A590" s="6"/>
      <c r="B590" s="4"/>
      <c r="C590" s="4"/>
      <c r="D590" s="4"/>
      <c r="E590" s="4"/>
      <c r="F590" s="4"/>
      <c r="G590" s="4"/>
      <c r="H590" s="4"/>
    </row>
    <row r="591">
      <c r="A591" s="6"/>
      <c r="B591" s="4"/>
      <c r="C591" s="4"/>
      <c r="D591" s="4"/>
      <c r="E591" s="4"/>
      <c r="F591" s="4"/>
      <c r="G591" s="4"/>
      <c r="H591" s="4"/>
    </row>
    <row r="592">
      <c r="A592" s="6"/>
      <c r="B592" s="4"/>
      <c r="C592" s="4"/>
      <c r="D592" s="4"/>
      <c r="E592" s="4"/>
      <c r="F592" s="4"/>
      <c r="G592" s="4"/>
      <c r="H592" s="4"/>
    </row>
    <row r="593">
      <c r="A593" s="6"/>
      <c r="B593" s="4"/>
      <c r="C593" s="4"/>
      <c r="D593" s="4"/>
      <c r="E593" s="4"/>
      <c r="F593" s="4"/>
      <c r="G593" s="4"/>
      <c r="H593" s="4"/>
    </row>
    <row r="594">
      <c r="A594" s="6"/>
      <c r="B594" s="4"/>
      <c r="C594" s="4"/>
      <c r="D594" s="4"/>
      <c r="E594" s="4"/>
      <c r="F594" s="4"/>
      <c r="G594" s="4"/>
      <c r="H594" s="4"/>
    </row>
    <row r="595">
      <c r="A595" s="6"/>
      <c r="B595" s="4"/>
      <c r="C595" s="4"/>
      <c r="D595" s="4"/>
      <c r="E595" s="4"/>
      <c r="F595" s="4"/>
      <c r="G595" s="4"/>
      <c r="H595" s="4"/>
    </row>
    <row r="596">
      <c r="A596" s="6"/>
      <c r="B596" s="4"/>
      <c r="C596" s="4"/>
      <c r="D596" s="4"/>
      <c r="E596" s="4"/>
      <c r="F596" s="4"/>
      <c r="G596" s="4"/>
      <c r="H596" s="4"/>
    </row>
    <row r="597">
      <c r="A597" s="6"/>
      <c r="B597" s="4"/>
      <c r="C597" s="4"/>
      <c r="D597" s="4"/>
      <c r="E597" s="4"/>
      <c r="F597" s="4"/>
      <c r="G597" s="4"/>
      <c r="H597" s="4"/>
    </row>
    <row r="598">
      <c r="A598" s="6"/>
      <c r="B598" s="4"/>
      <c r="C598" s="4"/>
      <c r="D598" s="4"/>
      <c r="E598" s="4"/>
      <c r="F598" s="4"/>
      <c r="G598" s="4"/>
      <c r="H598" s="4"/>
    </row>
    <row r="599">
      <c r="A599" s="6"/>
      <c r="B599" s="4"/>
      <c r="C599" s="4"/>
      <c r="D599" s="4"/>
      <c r="E599" s="4"/>
      <c r="F599" s="4"/>
      <c r="G599" s="4"/>
      <c r="H599" s="4"/>
    </row>
    <row r="600">
      <c r="A600" s="6"/>
      <c r="B600" s="4"/>
      <c r="C600" s="4"/>
      <c r="D600" s="4"/>
      <c r="E600" s="4"/>
      <c r="F600" s="4"/>
      <c r="G600" s="4"/>
      <c r="H600" s="4"/>
    </row>
    <row r="601">
      <c r="A601" s="6"/>
      <c r="B601" s="4"/>
      <c r="C601" s="4"/>
      <c r="D601" s="4"/>
      <c r="E601" s="4"/>
      <c r="F601" s="4"/>
      <c r="G601" s="4"/>
      <c r="H601" s="4"/>
    </row>
    <row r="602">
      <c r="A602" s="6"/>
      <c r="B602" s="4"/>
      <c r="C602" s="4"/>
      <c r="D602" s="4"/>
      <c r="E602" s="4"/>
      <c r="F602" s="4"/>
      <c r="G602" s="4"/>
      <c r="H602" s="4"/>
    </row>
    <row r="603">
      <c r="A603" s="6"/>
      <c r="B603" s="4"/>
      <c r="C603" s="4"/>
      <c r="D603" s="4"/>
      <c r="E603" s="4"/>
      <c r="F603" s="4"/>
      <c r="G603" s="4"/>
      <c r="H603" s="4"/>
    </row>
    <row r="604">
      <c r="A604" s="6"/>
      <c r="B604" s="4"/>
      <c r="C604" s="4"/>
      <c r="D604" s="4"/>
      <c r="E604" s="4"/>
      <c r="F604" s="4"/>
      <c r="G604" s="4"/>
      <c r="H604" s="4"/>
    </row>
    <row r="605">
      <c r="A605" s="6"/>
      <c r="B605" s="4"/>
      <c r="C605" s="4"/>
      <c r="D605" s="4"/>
      <c r="E605" s="4"/>
      <c r="F605" s="4"/>
      <c r="G605" s="4"/>
      <c r="H605" s="4"/>
    </row>
    <row r="606">
      <c r="A606" s="6"/>
      <c r="B606" s="4"/>
      <c r="C606" s="4"/>
      <c r="D606" s="4"/>
      <c r="E606" s="4"/>
      <c r="F606" s="4"/>
      <c r="G606" s="4"/>
      <c r="H606" s="4"/>
    </row>
    <row r="607">
      <c r="A607" s="6"/>
      <c r="B607" s="4"/>
      <c r="C607" s="4"/>
      <c r="D607" s="4"/>
      <c r="E607" s="4"/>
      <c r="F607" s="4"/>
      <c r="G607" s="4"/>
      <c r="H607" s="4"/>
    </row>
    <row r="608">
      <c r="A608" s="6"/>
      <c r="B608" s="4"/>
      <c r="C608" s="4"/>
      <c r="D608" s="4"/>
      <c r="E608" s="4"/>
      <c r="F608" s="4"/>
      <c r="G608" s="4"/>
      <c r="H608" s="4"/>
    </row>
    <row r="609">
      <c r="A609" s="6"/>
      <c r="B609" s="4"/>
      <c r="C609" s="4"/>
      <c r="D609" s="4"/>
      <c r="E609" s="4"/>
      <c r="F609" s="4"/>
      <c r="G609" s="4"/>
      <c r="H609" s="4"/>
    </row>
    <row r="610">
      <c r="A610" s="6"/>
      <c r="B610" s="4"/>
      <c r="C610" s="4"/>
      <c r="D610" s="4"/>
      <c r="E610" s="4"/>
      <c r="F610" s="4"/>
      <c r="G610" s="4"/>
      <c r="H610" s="4"/>
    </row>
    <row r="611">
      <c r="A611" s="6"/>
      <c r="B611" s="4"/>
      <c r="C611" s="4"/>
      <c r="D611" s="4"/>
      <c r="E611" s="4"/>
      <c r="F611" s="4"/>
      <c r="G611" s="4"/>
      <c r="H611" s="4"/>
    </row>
    <row r="612">
      <c r="A612" s="6"/>
      <c r="B612" s="4"/>
      <c r="C612" s="4"/>
      <c r="D612" s="4"/>
      <c r="E612" s="4"/>
      <c r="F612" s="4"/>
      <c r="G612" s="4"/>
      <c r="H612" s="4"/>
    </row>
    <row r="613">
      <c r="A613" s="6"/>
      <c r="B613" s="4"/>
      <c r="C613" s="4"/>
      <c r="D613" s="4"/>
      <c r="E613" s="4"/>
      <c r="F613" s="4"/>
      <c r="G613" s="4"/>
      <c r="H613" s="4"/>
    </row>
    <row r="614">
      <c r="A614" s="6"/>
      <c r="B614" s="4"/>
      <c r="C614" s="4"/>
      <c r="D614" s="4"/>
      <c r="E614" s="4"/>
      <c r="F614" s="4"/>
      <c r="G614" s="4"/>
      <c r="H614" s="4"/>
    </row>
    <row r="615">
      <c r="A615" s="6"/>
      <c r="B615" s="4"/>
      <c r="C615" s="4"/>
      <c r="D615" s="4"/>
      <c r="E615" s="4"/>
      <c r="F615" s="4"/>
      <c r="G615" s="4"/>
      <c r="H615" s="4"/>
    </row>
    <row r="616">
      <c r="A616" s="6"/>
      <c r="B616" s="4"/>
      <c r="C616" s="4"/>
      <c r="D616" s="4"/>
      <c r="E616" s="4"/>
      <c r="F616" s="4"/>
      <c r="G616" s="4"/>
      <c r="H616" s="4"/>
    </row>
    <row r="617">
      <c r="A617" s="6"/>
      <c r="B617" s="4"/>
      <c r="C617" s="4"/>
      <c r="D617" s="4"/>
      <c r="E617" s="4"/>
      <c r="F617" s="4"/>
      <c r="G617" s="4"/>
      <c r="H617" s="4"/>
    </row>
    <row r="618">
      <c r="A618" s="6"/>
      <c r="B618" s="4"/>
      <c r="C618" s="4"/>
      <c r="D618" s="4"/>
      <c r="E618" s="4"/>
      <c r="F618" s="4"/>
      <c r="G618" s="4"/>
      <c r="H618" s="4"/>
    </row>
    <row r="619">
      <c r="A619" s="6"/>
      <c r="B619" s="4"/>
      <c r="C619" s="4"/>
      <c r="D619" s="4"/>
      <c r="E619" s="4"/>
      <c r="F619" s="4"/>
      <c r="G619" s="4"/>
      <c r="H619" s="4"/>
    </row>
    <row r="620">
      <c r="A620" s="6"/>
      <c r="B620" s="4"/>
      <c r="C620" s="4"/>
      <c r="D620" s="4"/>
      <c r="E620" s="4"/>
      <c r="F620" s="4"/>
      <c r="G620" s="4"/>
      <c r="H620" s="4"/>
    </row>
    <row r="621">
      <c r="A621" s="6"/>
      <c r="B621" s="4"/>
      <c r="C621" s="4"/>
      <c r="D621" s="4"/>
      <c r="E621" s="4"/>
      <c r="F621" s="4"/>
      <c r="G621" s="4"/>
      <c r="H621" s="4"/>
    </row>
    <row r="622">
      <c r="A622" s="6"/>
      <c r="B622" s="4"/>
      <c r="C622" s="4"/>
      <c r="D622" s="4"/>
      <c r="E622" s="4"/>
      <c r="F622" s="4"/>
      <c r="G622" s="4"/>
      <c r="H622" s="4"/>
    </row>
    <row r="623">
      <c r="A623" s="6"/>
      <c r="B623" s="4"/>
      <c r="C623" s="4"/>
      <c r="D623" s="4"/>
      <c r="E623" s="4"/>
      <c r="F623" s="4"/>
      <c r="G623" s="4"/>
      <c r="H623" s="4"/>
    </row>
    <row r="624">
      <c r="A624" s="6"/>
      <c r="B624" s="4"/>
      <c r="C624" s="4"/>
      <c r="D624" s="4"/>
      <c r="E624" s="4"/>
      <c r="F624" s="4"/>
      <c r="G624" s="4"/>
      <c r="H624" s="4"/>
    </row>
    <row r="625">
      <c r="A625" s="6"/>
      <c r="B625" s="4"/>
      <c r="C625" s="4"/>
      <c r="D625" s="4"/>
      <c r="E625" s="4"/>
      <c r="F625" s="4"/>
      <c r="G625" s="4"/>
      <c r="H625" s="4"/>
    </row>
    <row r="626">
      <c r="A626" s="6"/>
      <c r="B626" s="4"/>
      <c r="C626" s="4"/>
      <c r="D626" s="4"/>
      <c r="E626" s="4"/>
      <c r="F626" s="4"/>
      <c r="G626" s="4"/>
      <c r="H626" s="4"/>
    </row>
    <row r="627">
      <c r="A627" s="6"/>
      <c r="B627" s="4"/>
      <c r="C627" s="4"/>
      <c r="D627" s="4"/>
      <c r="E627" s="4"/>
      <c r="F627" s="4"/>
      <c r="G627" s="4"/>
      <c r="H627" s="4"/>
    </row>
    <row r="628">
      <c r="A628" s="6"/>
      <c r="B628" s="4"/>
      <c r="C628" s="4"/>
      <c r="D628" s="4"/>
      <c r="E628" s="4"/>
      <c r="F628" s="4"/>
      <c r="G628" s="4"/>
      <c r="H628" s="4"/>
    </row>
    <row r="629">
      <c r="A629" s="6"/>
      <c r="B629" s="4"/>
      <c r="C629" s="4"/>
      <c r="D629" s="4"/>
      <c r="E629" s="4"/>
      <c r="F629" s="4"/>
      <c r="G629" s="4"/>
      <c r="H629" s="4"/>
    </row>
    <row r="630">
      <c r="A630" s="6"/>
      <c r="B630" s="4"/>
      <c r="C630" s="4"/>
      <c r="D630" s="4"/>
      <c r="E630" s="4"/>
      <c r="F630" s="4"/>
      <c r="G630" s="4"/>
      <c r="H630" s="4"/>
    </row>
    <row r="631">
      <c r="A631" s="6"/>
      <c r="B631" s="4"/>
      <c r="C631" s="4"/>
      <c r="D631" s="4"/>
      <c r="E631" s="4"/>
      <c r="F631" s="4"/>
      <c r="G631" s="4"/>
      <c r="H631" s="4"/>
    </row>
    <row r="632">
      <c r="A632" s="6"/>
      <c r="B632" s="4"/>
      <c r="C632" s="4"/>
      <c r="D632" s="4"/>
      <c r="E632" s="4"/>
      <c r="F632" s="4"/>
      <c r="G632" s="4"/>
      <c r="H632" s="4"/>
    </row>
    <row r="633">
      <c r="A633" s="6"/>
      <c r="B633" s="4"/>
      <c r="C633" s="4"/>
      <c r="D633" s="4"/>
      <c r="E633" s="4"/>
      <c r="F633" s="4"/>
      <c r="G633" s="4"/>
      <c r="H633" s="4"/>
    </row>
    <row r="634">
      <c r="A634" s="6"/>
      <c r="B634" s="4"/>
      <c r="C634" s="4"/>
      <c r="D634" s="4"/>
      <c r="E634" s="4"/>
      <c r="F634" s="4"/>
      <c r="G634" s="4"/>
      <c r="H634" s="4"/>
    </row>
    <row r="635">
      <c r="A635" s="6"/>
      <c r="B635" s="4"/>
      <c r="C635" s="4"/>
      <c r="D635" s="4"/>
      <c r="E635" s="4"/>
      <c r="F635" s="4"/>
      <c r="G635" s="4"/>
      <c r="H635" s="4"/>
    </row>
    <row r="636">
      <c r="A636" s="6"/>
      <c r="B636" s="4"/>
      <c r="C636" s="4"/>
      <c r="D636" s="4"/>
      <c r="E636" s="4"/>
      <c r="F636" s="4"/>
      <c r="G636" s="4"/>
      <c r="H636" s="4"/>
    </row>
    <row r="637">
      <c r="A637" s="6"/>
      <c r="B637" s="4"/>
      <c r="C637" s="4"/>
      <c r="D637" s="4"/>
      <c r="E637" s="4"/>
      <c r="F637" s="4"/>
      <c r="G637" s="4"/>
      <c r="H637" s="4"/>
    </row>
    <row r="638">
      <c r="A638" s="6"/>
      <c r="B638" s="4"/>
      <c r="C638" s="4"/>
      <c r="D638" s="4"/>
      <c r="E638" s="4"/>
      <c r="F638" s="4"/>
      <c r="G638" s="4"/>
      <c r="H638" s="4"/>
    </row>
    <row r="639">
      <c r="A639" s="6"/>
      <c r="B639" s="4"/>
      <c r="C639" s="4"/>
      <c r="D639" s="4"/>
      <c r="E639" s="4"/>
      <c r="F639" s="4"/>
      <c r="G639" s="4"/>
      <c r="H639" s="4"/>
    </row>
    <row r="640">
      <c r="A640" s="6"/>
      <c r="B640" s="4"/>
      <c r="C640" s="4"/>
      <c r="D640" s="4"/>
      <c r="E640" s="4"/>
      <c r="F640" s="4"/>
      <c r="G640" s="4"/>
      <c r="H640" s="4"/>
    </row>
    <row r="641">
      <c r="A641" s="6"/>
      <c r="B641" s="4"/>
      <c r="C641" s="4"/>
      <c r="D641" s="4"/>
      <c r="E641" s="4"/>
      <c r="F641" s="4"/>
      <c r="G641" s="4"/>
      <c r="H641" s="4"/>
    </row>
    <row r="642">
      <c r="A642" s="6"/>
      <c r="B642" s="4"/>
      <c r="C642" s="4"/>
      <c r="D642" s="4"/>
      <c r="E642" s="4"/>
      <c r="F642" s="4"/>
      <c r="G642" s="4"/>
      <c r="H642" s="4"/>
    </row>
    <row r="643">
      <c r="A643" s="6"/>
      <c r="B643" s="4"/>
      <c r="C643" s="4"/>
      <c r="D643" s="4"/>
      <c r="E643" s="4"/>
      <c r="F643" s="4"/>
      <c r="G643" s="4"/>
      <c r="H643" s="4"/>
    </row>
    <row r="644">
      <c r="A644" s="6"/>
      <c r="B644" s="4"/>
      <c r="C644" s="4"/>
      <c r="D644" s="4"/>
      <c r="E644" s="4"/>
      <c r="F644" s="4"/>
      <c r="G644" s="4"/>
      <c r="H644" s="4"/>
    </row>
    <row r="645">
      <c r="A645" s="6"/>
      <c r="B645" s="4"/>
      <c r="C645" s="4"/>
      <c r="D645" s="4"/>
      <c r="E645" s="4"/>
      <c r="F645" s="4"/>
      <c r="G645" s="4"/>
      <c r="H645" s="4"/>
    </row>
    <row r="646">
      <c r="A646" s="6"/>
      <c r="B646" s="4"/>
      <c r="C646" s="4"/>
      <c r="D646" s="4"/>
      <c r="E646" s="4"/>
      <c r="F646" s="4"/>
      <c r="G646" s="4"/>
      <c r="H646" s="4"/>
    </row>
    <row r="647">
      <c r="A647" s="6"/>
      <c r="B647" s="4"/>
      <c r="C647" s="4"/>
      <c r="D647" s="4"/>
      <c r="E647" s="4"/>
      <c r="F647" s="4"/>
      <c r="G647" s="4"/>
      <c r="H647" s="4"/>
    </row>
    <row r="648">
      <c r="A648" s="6"/>
      <c r="B648" s="4"/>
      <c r="C648" s="4"/>
      <c r="D648" s="4"/>
      <c r="E648" s="4"/>
      <c r="F648" s="4"/>
      <c r="G648" s="4"/>
      <c r="H648" s="4"/>
    </row>
    <row r="649">
      <c r="A649" s="6"/>
      <c r="B649" s="4"/>
      <c r="C649" s="4"/>
      <c r="D649" s="4"/>
      <c r="E649" s="4"/>
      <c r="F649" s="4"/>
      <c r="G649" s="4"/>
      <c r="H649" s="4"/>
    </row>
    <row r="650">
      <c r="A650" s="6"/>
      <c r="B650" s="4"/>
      <c r="C650" s="4"/>
      <c r="D650" s="4"/>
      <c r="E650" s="4"/>
      <c r="F650" s="4"/>
      <c r="G650" s="4"/>
      <c r="H650" s="4"/>
    </row>
    <row r="651">
      <c r="A651" s="6"/>
      <c r="B651" s="4"/>
      <c r="C651" s="4"/>
      <c r="D651" s="4"/>
      <c r="E651" s="4"/>
      <c r="F651" s="4"/>
      <c r="G651" s="4"/>
      <c r="H651" s="4"/>
    </row>
    <row r="652">
      <c r="A652" s="6"/>
      <c r="B652" s="4"/>
      <c r="C652" s="4"/>
      <c r="D652" s="4"/>
      <c r="E652" s="4"/>
      <c r="F652" s="4"/>
      <c r="G652" s="4"/>
      <c r="H652" s="4"/>
    </row>
    <row r="653">
      <c r="A653" s="6"/>
      <c r="B653" s="4"/>
      <c r="C653" s="4"/>
      <c r="D653" s="4"/>
      <c r="E653" s="4"/>
      <c r="F653" s="4"/>
      <c r="G653" s="4"/>
      <c r="H653" s="4"/>
    </row>
    <row r="654">
      <c r="A654" s="6"/>
      <c r="B654" s="4"/>
      <c r="C654" s="4"/>
      <c r="D654" s="4"/>
      <c r="E654" s="4"/>
      <c r="F654" s="4"/>
      <c r="G654" s="4"/>
      <c r="H654" s="4"/>
    </row>
    <row r="655">
      <c r="A655" s="6"/>
      <c r="B655" s="4"/>
      <c r="C655" s="4"/>
      <c r="D655" s="4"/>
      <c r="E655" s="4"/>
      <c r="F655" s="4"/>
      <c r="G655" s="4"/>
      <c r="H655" s="4"/>
    </row>
    <row r="656">
      <c r="A656" s="6"/>
      <c r="B656" s="4"/>
      <c r="C656" s="4"/>
      <c r="D656" s="4"/>
      <c r="E656" s="4"/>
      <c r="F656" s="4"/>
      <c r="G656" s="4"/>
      <c r="H656" s="4"/>
    </row>
    <row r="657">
      <c r="A657" s="6"/>
      <c r="B657" s="4"/>
      <c r="C657" s="4"/>
      <c r="D657" s="4"/>
      <c r="E657" s="4"/>
      <c r="F657" s="4"/>
      <c r="G657" s="4"/>
      <c r="H657" s="4"/>
    </row>
    <row r="658">
      <c r="A658" s="6"/>
      <c r="B658" s="4"/>
      <c r="C658" s="4"/>
      <c r="D658" s="4"/>
      <c r="E658" s="4"/>
      <c r="F658" s="4"/>
      <c r="G658" s="4"/>
      <c r="H658" s="4"/>
    </row>
    <row r="659">
      <c r="A659" s="6"/>
      <c r="B659" s="4"/>
      <c r="C659" s="4"/>
      <c r="D659" s="4"/>
      <c r="E659" s="4"/>
      <c r="F659" s="4"/>
      <c r="G659" s="4"/>
      <c r="H659" s="4"/>
    </row>
    <row r="660">
      <c r="A660" s="6"/>
      <c r="B660" s="4"/>
      <c r="C660" s="4"/>
      <c r="D660" s="4"/>
      <c r="E660" s="4"/>
      <c r="F660" s="4"/>
      <c r="G660" s="4"/>
      <c r="H660" s="4"/>
    </row>
    <row r="661">
      <c r="A661" s="6"/>
      <c r="B661" s="4"/>
      <c r="C661" s="4"/>
      <c r="D661" s="4"/>
      <c r="E661" s="4"/>
      <c r="F661" s="4"/>
      <c r="G661" s="4"/>
      <c r="H661" s="4"/>
    </row>
    <row r="662">
      <c r="A662" s="6"/>
      <c r="B662" s="4"/>
      <c r="C662" s="4"/>
      <c r="D662" s="4"/>
      <c r="E662" s="4"/>
      <c r="F662" s="4"/>
      <c r="G662" s="4"/>
      <c r="H662" s="4"/>
    </row>
    <row r="663">
      <c r="A663" s="6"/>
      <c r="B663" s="4"/>
      <c r="C663" s="4"/>
      <c r="D663" s="4"/>
      <c r="E663" s="4"/>
      <c r="F663" s="4"/>
      <c r="G663" s="4"/>
      <c r="H663" s="4"/>
    </row>
    <row r="664">
      <c r="A664" s="6"/>
      <c r="B664" s="4"/>
      <c r="C664" s="4"/>
      <c r="D664" s="4"/>
      <c r="E664" s="4"/>
      <c r="F664" s="4"/>
      <c r="G664" s="4"/>
      <c r="H664" s="4"/>
    </row>
    <row r="665">
      <c r="A665" s="6"/>
      <c r="B665" s="4"/>
      <c r="C665" s="4"/>
      <c r="D665" s="4"/>
      <c r="E665" s="4"/>
      <c r="F665" s="4"/>
      <c r="G665" s="4"/>
      <c r="H665" s="4"/>
    </row>
    <row r="666">
      <c r="A666" s="6"/>
      <c r="B666" s="4"/>
      <c r="C666" s="4"/>
      <c r="D666" s="4"/>
      <c r="E666" s="4"/>
      <c r="F666" s="4"/>
      <c r="G666" s="4"/>
      <c r="H666" s="4"/>
    </row>
    <row r="667">
      <c r="A667" s="6"/>
      <c r="B667" s="4"/>
      <c r="C667" s="4"/>
      <c r="D667" s="4"/>
      <c r="E667" s="4"/>
      <c r="F667" s="4"/>
      <c r="G667" s="4"/>
      <c r="H667" s="4"/>
    </row>
    <row r="668">
      <c r="A668" s="6"/>
      <c r="B668" s="4"/>
      <c r="C668" s="4"/>
      <c r="D668" s="4"/>
      <c r="E668" s="4"/>
      <c r="F668" s="4"/>
      <c r="G668" s="4"/>
      <c r="H668" s="4"/>
    </row>
    <row r="669">
      <c r="A669" s="6"/>
      <c r="B669" s="4"/>
      <c r="C669" s="4"/>
      <c r="D669" s="4"/>
      <c r="E669" s="4"/>
      <c r="F669" s="4"/>
      <c r="G669" s="4"/>
      <c r="H669" s="4"/>
    </row>
    <row r="670">
      <c r="A670" s="6"/>
      <c r="B670" s="4"/>
      <c r="C670" s="4"/>
      <c r="D670" s="4"/>
      <c r="E670" s="4"/>
      <c r="F670" s="4"/>
      <c r="G670" s="4"/>
      <c r="H670" s="4"/>
    </row>
    <row r="671">
      <c r="A671" s="6"/>
      <c r="B671" s="4"/>
      <c r="C671" s="4"/>
      <c r="D671" s="4"/>
      <c r="E671" s="4"/>
      <c r="F671" s="4"/>
      <c r="G671" s="4"/>
      <c r="H671" s="4"/>
    </row>
    <row r="672">
      <c r="A672" s="6"/>
      <c r="B672" s="4"/>
      <c r="C672" s="4"/>
      <c r="D672" s="4"/>
      <c r="E672" s="4"/>
      <c r="F672" s="4"/>
      <c r="G672" s="4"/>
      <c r="H672" s="4"/>
    </row>
    <row r="673">
      <c r="A673" s="6"/>
      <c r="B673" s="4"/>
      <c r="C673" s="4"/>
      <c r="D673" s="4"/>
      <c r="E673" s="4"/>
      <c r="F673" s="4"/>
      <c r="G673" s="4"/>
      <c r="H673" s="4"/>
    </row>
    <row r="674">
      <c r="A674" s="6"/>
      <c r="B674" s="4"/>
      <c r="C674" s="4"/>
      <c r="D674" s="4"/>
      <c r="E674" s="4"/>
      <c r="F674" s="4"/>
      <c r="G674" s="4"/>
      <c r="H674" s="4"/>
    </row>
    <row r="675">
      <c r="A675" s="6"/>
      <c r="B675" s="4"/>
      <c r="C675" s="4"/>
      <c r="D675" s="4"/>
      <c r="E675" s="4"/>
      <c r="F675" s="4"/>
      <c r="G675" s="4"/>
      <c r="H675" s="4"/>
    </row>
    <row r="676">
      <c r="A676" s="6"/>
      <c r="B676" s="4"/>
      <c r="C676" s="4"/>
      <c r="D676" s="4"/>
      <c r="E676" s="4"/>
      <c r="F676" s="4"/>
      <c r="G676" s="4"/>
      <c r="H676" s="4"/>
    </row>
    <row r="677">
      <c r="A677" s="6"/>
      <c r="B677" s="4"/>
      <c r="C677" s="4"/>
      <c r="D677" s="4"/>
      <c r="E677" s="4"/>
      <c r="F677" s="4"/>
      <c r="G677" s="4"/>
      <c r="H677" s="4"/>
    </row>
    <row r="678">
      <c r="A678" s="6"/>
      <c r="B678" s="4"/>
      <c r="C678" s="4"/>
      <c r="D678" s="4"/>
      <c r="E678" s="4"/>
      <c r="F678" s="4"/>
      <c r="G678" s="4"/>
      <c r="H678" s="4"/>
    </row>
    <row r="679">
      <c r="A679" s="6"/>
      <c r="B679" s="4"/>
      <c r="C679" s="4"/>
      <c r="D679" s="4"/>
      <c r="E679" s="4"/>
      <c r="F679" s="4"/>
      <c r="G679" s="4"/>
      <c r="H679" s="4"/>
    </row>
    <row r="680">
      <c r="A680" s="6"/>
      <c r="B680" s="4"/>
      <c r="C680" s="4"/>
      <c r="D680" s="4"/>
      <c r="E680" s="4"/>
      <c r="F680" s="4"/>
      <c r="G680" s="4"/>
      <c r="H680" s="4"/>
    </row>
    <row r="681">
      <c r="A681" s="6"/>
      <c r="B681" s="4"/>
      <c r="C681" s="4"/>
      <c r="D681" s="4"/>
      <c r="E681" s="4"/>
      <c r="F681" s="4"/>
      <c r="G681" s="4"/>
      <c r="H681" s="4"/>
    </row>
    <row r="682">
      <c r="A682" s="6"/>
      <c r="B682" s="4"/>
      <c r="C682" s="4"/>
      <c r="D682" s="4"/>
      <c r="E682" s="4"/>
      <c r="F682" s="4"/>
      <c r="G682" s="4"/>
      <c r="H682" s="4"/>
    </row>
    <row r="683">
      <c r="A683" s="6"/>
      <c r="B683" s="4"/>
      <c r="C683" s="4"/>
      <c r="D683" s="4"/>
      <c r="E683" s="4"/>
      <c r="F683" s="4"/>
      <c r="G683" s="4"/>
      <c r="H683" s="4"/>
    </row>
    <row r="684">
      <c r="A684" s="6"/>
      <c r="B684" s="4"/>
      <c r="C684" s="4"/>
      <c r="D684" s="4"/>
      <c r="E684" s="4"/>
      <c r="F684" s="4"/>
      <c r="G684" s="4"/>
      <c r="H684" s="4"/>
    </row>
    <row r="685">
      <c r="A685" s="6"/>
      <c r="B685" s="4"/>
      <c r="C685" s="4"/>
      <c r="D685" s="4"/>
      <c r="E685" s="4"/>
      <c r="F685" s="4"/>
      <c r="G685" s="4"/>
      <c r="H685" s="4"/>
    </row>
    <row r="686">
      <c r="A686" s="6"/>
      <c r="B686" s="4"/>
      <c r="C686" s="4"/>
      <c r="D686" s="4"/>
      <c r="E686" s="4"/>
      <c r="F686" s="4"/>
      <c r="G686" s="4"/>
      <c r="H686" s="4"/>
    </row>
    <row r="687">
      <c r="A687" s="6"/>
      <c r="B687" s="4"/>
      <c r="C687" s="4"/>
      <c r="D687" s="4"/>
      <c r="E687" s="4"/>
      <c r="F687" s="4"/>
      <c r="G687" s="4"/>
      <c r="H687" s="4"/>
    </row>
    <row r="688">
      <c r="A688" s="6"/>
      <c r="B688" s="4"/>
      <c r="C688" s="4"/>
      <c r="D688" s="4"/>
      <c r="E688" s="4"/>
      <c r="F688" s="4"/>
      <c r="G688" s="4"/>
      <c r="H688" s="4"/>
    </row>
    <row r="689">
      <c r="A689" s="6"/>
      <c r="B689" s="4"/>
      <c r="C689" s="4"/>
      <c r="D689" s="4"/>
      <c r="E689" s="4"/>
      <c r="F689" s="4"/>
      <c r="G689" s="4"/>
      <c r="H689" s="4"/>
    </row>
    <row r="690">
      <c r="A690" s="6"/>
      <c r="B690" s="4"/>
      <c r="C690" s="4"/>
      <c r="D690" s="4"/>
      <c r="E690" s="4"/>
      <c r="F690" s="4"/>
      <c r="G690" s="4"/>
      <c r="H690" s="4"/>
    </row>
    <row r="691">
      <c r="A691" s="6"/>
      <c r="B691" s="4"/>
      <c r="C691" s="4"/>
      <c r="D691" s="4"/>
      <c r="E691" s="4"/>
      <c r="F691" s="4"/>
      <c r="G691" s="4"/>
      <c r="H691" s="4"/>
    </row>
    <row r="692">
      <c r="A692" s="6"/>
      <c r="B692" s="4"/>
      <c r="C692" s="4"/>
      <c r="D692" s="4"/>
      <c r="E692" s="4"/>
      <c r="F692" s="4"/>
      <c r="G692" s="4"/>
      <c r="H692" s="4"/>
    </row>
    <row r="693">
      <c r="A693" s="6"/>
      <c r="B693" s="4"/>
      <c r="C693" s="4"/>
      <c r="D693" s="4"/>
      <c r="E693" s="4"/>
      <c r="F693" s="4"/>
      <c r="G693" s="4"/>
      <c r="H693" s="4"/>
    </row>
    <row r="694">
      <c r="A694" s="6"/>
      <c r="B694" s="4"/>
      <c r="C694" s="4"/>
      <c r="D694" s="4"/>
      <c r="E694" s="4"/>
      <c r="F694" s="4"/>
      <c r="G694" s="4"/>
      <c r="H694" s="4"/>
    </row>
    <row r="695">
      <c r="A695" s="6"/>
      <c r="B695" s="4"/>
      <c r="C695" s="4"/>
      <c r="D695" s="4"/>
      <c r="E695" s="4"/>
      <c r="F695" s="4"/>
      <c r="G695" s="4"/>
      <c r="H695" s="4"/>
    </row>
    <row r="696">
      <c r="A696" s="6"/>
      <c r="B696" s="4"/>
      <c r="C696" s="4"/>
      <c r="D696" s="4"/>
      <c r="E696" s="4"/>
      <c r="F696" s="4"/>
      <c r="G696" s="4"/>
      <c r="H696" s="4"/>
    </row>
    <row r="697">
      <c r="A697" s="6"/>
      <c r="B697" s="4"/>
      <c r="C697" s="4"/>
      <c r="D697" s="4"/>
      <c r="E697" s="4"/>
      <c r="F697" s="4"/>
      <c r="G697" s="4"/>
      <c r="H697" s="4"/>
    </row>
    <row r="698">
      <c r="A698" s="6"/>
      <c r="B698" s="4"/>
      <c r="C698" s="4"/>
      <c r="D698" s="4"/>
      <c r="E698" s="4"/>
      <c r="F698" s="4"/>
      <c r="G698" s="4"/>
      <c r="H698" s="4"/>
    </row>
    <row r="699">
      <c r="A699" s="6"/>
      <c r="B699" s="4"/>
      <c r="C699" s="4"/>
      <c r="D699" s="4"/>
      <c r="E699" s="4"/>
      <c r="F699" s="4"/>
      <c r="G699" s="4"/>
      <c r="H699" s="4"/>
    </row>
    <row r="700">
      <c r="A700" s="6"/>
      <c r="B700" s="4"/>
      <c r="C700" s="4"/>
      <c r="D700" s="4"/>
      <c r="E700" s="4"/>
      <c r="F700" s="4"/>
      <c r="G700" s="4"/>
      <c r="H700" s="4"/>
    </row>
    <row r="701">
      <c r="A701" s="6"/>
      <c r="B701" s="4"/>
      <c r="C701" s="4"/>
      <c r="D701" s="4"/>
      <c r="E701" s="4"/>
      <c r="F701" s="4"/>
      <c r="G701" s="4"/>
      <c r="H701" s="4"/>
    </row>
    <row r="702">
      <c r="A702" s="6"/>
      <c r="B702" s="4"/>
      <c r="C702" s="4"/>
      <c r="D702" s="4"/>
      <c r="E702" s="4"/>
      <c r="F702" s="4"/>
      <c r="G702" s="4"/>
      <c r="H702" s="4"/>
    </row>
    <row r="703">
      <c r="A703" s="6"/>
      <c r="B703" s="4"/>
      <c r="C703" s="4"/>
      <c r="D703" s="4"/>
      <c r="E703" s="4"/>
      <c r="F703" s="4"/>
      <c r="G703" s="4"/>
      <c r="H703" s="4"/>
    </row>
    <row r="704">
      <c r="A704" s="6"/>
      <c r="B704" s="4"/>
      <c r="C704" s="4"/>
      <c r="D704" s="4"/>
      <c r="E704" s="4"/>
      <c r="F704" s="4"/>
      <c r="G704" s="4"/>
      <c r="H704" s="4"/>
    </row>
    <row r="705">
      <c r="A705" s="6"/>
      <c r="B705" s="4"/>
      <c r="C705" s="4"/>
      <c r="D705" s="4"/>
      <c r="E705" s="4"/>
      <c r="F705" s="4"/>
      <c r="G705" s="4"/>
      <c r="H705" s="4"/>
    </row>
    <row r="706">
      <c r="A706" s="6"/>
      <c r="B706" s="4"/>
      <c r="C706" s="4"/>
      <c r="D706" s="4"/>
      <c r="E706" s="4"/>
      <c r="F706" s="4"/>
      <c r="G706" s="4"/>
      <c r="H706" s="4"/>
    </row>
    <row r="707">
      <c r="A707" s="6"/>
      <c r="B707" s="4"/>
      <c r="C707" s="4"/>
      <c r="D707" s="4"/>
      <c r="E707" s="4"/>
      <c r="F707" s="4"/>
      <c r="G707" s="4"/>
      <c r="H707" s="4"/>
    </row>
    <row r="708">
      <c r="A708" s="6"/>
      <c r="B708" s="4"/>
      <c r="C708" s="4"/>
      <c r="D708" s="4"/>
      <c r="E708" s="4"/>
      <c r="F708" s="4"/>
      <c r="G708" s="4"/>
      <c r="H708" s="4"/>
    </row>
    <row r="709">
      <c r="A709" s="6"/>
      <c r="B709" s="4"/>
      <c r="C709" s="4"/>
      <c r="D709" s="4"/>
      <c r="E709" s="4"/>
      <c r="F709" s="4"/>
      <c r="G709" s="4"/>
      <c r="H709" s="4"/>
    </row>
    <row r="710">
      <c r="A710" s="6"/>
      <c r="B710" s="4"/>
      <c r="C710" s="4"/>
      <c r="D710" s="4"/>
      <c r="E710" s="4"/>
      <c r="F710" s="4"/>
      <c r="G710" s="4"/>
      <c r="H710" s="4"/>
    </row>
    <row r="711">
      <c r="A711" s="6"/>
      <c r="B711" s="4"/>
      <c r="C711" s="4"/>
      <c r="D711" s="4"/>
      <c r="E711" s="4"/>
      <c r="F711" s="4"/>
      <c r="G711" s="4"/>
      <c r="H711" s="4"/>
    </row>
    <row r="712">
      <c r="A712" s="6"/>
      <c r="B712" s="4"/>
      <c r="C712" s="4"/>
      <c r="D712" s="4"/>
      <c r="E712" s="4"/>
      <c r="F712" s="4"/>
      <c r="G712" s="4"/>
      <c r="H712" s="4"/>
    </row>
    <row r="713">
      <c r="A713" s="6"/>
      <c r="B713" s="4"/>
      <c r="C713" s="4"/>
      <c r="D713" s="4"/>
      <c r="E713" s="4"/>
      <c r="F713" s="4"/>
      <c r="G713" s="4"/>
      <c r="H713" s="4"/>
    </row>
    <row r="714">
      <c r="A714" s="6"/>
      <c r="B714" s="4"/>
      <c r="C714" s="4"/>
      <c r="D714" s="4"/>
      <c r="E714" s="4"/>
      <c r="F714" s="4"/>
      <c r="G714" s="4"/>
      <c r="H714" s="4"/>
    </row>
    <row r="715">
      <c r="A715" s="6"/>
      <c r="B715" s="4"/>
      <c r="C715" s="4"/>
      <c r="D715" s="4"/>
      <c r="E715" s="4"/>
      <c r="F715" s="4"/>
      <c r="G715" s="4"/>
      <c r="H715" s="4"/>
    </row>
    <row r="716">
      <c r="A716" s="6"/>
      <c r="B716" s="4"/>
      <c r="C716" s="4"/>
      <c r="D716" s="4"/>
      <c r="E716" s="4"/>
      <c r="F716" s="4"/>
      <c r="G716" s="4"/>
      <c r="H716" s="4"/>
    </row>
    <row r="717">
      <c r="A717" s="6"/>
      <c r="B717" s="4"/>
      <c r="C717" s="4"/>
      <c r="D717" s="4"/>
      <c r="E717" s="4"/>
      <c r="F717" s="4"/>
      <c r="G717" s="4"/>
      <c r="H717" s="4"/>
    </row>
    <row r="718">
      <c r="A718" s="6"/>
      <c r="B718" s="4"/>
      <c r="C718" s="4"/>
      <c r="D718" s="4"/>
      <c r="E718" s="4"/>
      <c r="F718" s="4"/>
      <c r="G718" s="4"/>
      <c r="H718" s="4"/>
    </row>
    <row r="719">
      <c r="A719" s="6"/>
      <c r="B719" s="4"/>
      <c r="C719" s="4"/>
      <c r="D719" s="4"/>
      <c r="E719" s="4"/>
      <c r="F719" s="4"/>
      <c r="G719" s="4"/>
      <c r="H719" s="4"/>
    </row>
    <row r="720">
      <c r="A720" s="6"/>
      <c r="B720" s="4"/>
      <c r="C720" s="4"/>
      <c r="D720" s="4"/>
      <c r="E720" s="4"/>
      <c r="F720" s="4"/>
      <c r="G720" s="4"/>
      <c r="H720" s="4"/>
    </row>
    <row r="721">
      <c r="A721" s="6"/>
      <c r="B721" s="4"/>
      <c r="C721" s="4"/>
      <c r="D721" s="4"/>
      <c r="E721" s="4"/>
      <c r="F721" s="4"/>
      <c r="G721" s="4"/>
      <c r="H721" s="4"/>
    </row>
    <row r="722">
      <c r="A722" s="6"/>
      <c r="B722" s="4"/>
      <c r="C722" s="4"/>
      <c r="D722" s="4"/>
      <c r="E722" s="4"/>
      <c r="F722" s="4"/>
      <c r="G722" s="4"/>
      <c r="H722" s="4"/>
    </row>
    <row r="723">
      <c r="A723" s="6"/>
      <c r="B723" s="4"/>
      <c r="C723" s="4"/>
      <c r="D723" s="4"/>
      <c r="E723" s="4"/>
      <c r="F723" s="4"/>
      <c r="G723" s="4"/>
      <c r="H723" s="4"/>
    </row>
    <row r="724">
      <c r="A724" s="6"/>
      <c r="B724" s="4"/>
      <c r="C724" s="4"/>
      <c r="D724" s="4"/>
      <c r="E724" s="4"/>
      <c r="F724" s="4"/>
      <c r="G724" s="4"/>
      <c r="H724" s="4"/>
    </row>
    <row r="725">
      <c r="A725" s="6"/>
      <c r="B725" s="4"/>
      <c r="C725" s="4"/>
      <c r="D725" s="4"/>
      <c r="E725" s="4"/>
      <c r="F725" s="4"/>
      <c r="G725" s="4"/>
      <c r="H725" s="4"/>
    </row>
    <row r="726">
      <c r="A726" s="6"/>
      <c r="B726" s="4"/>
      <c r="C726" s="4"/>
      <c r="D726" s="4"/>
      <c r="E726" s="4"/>
      <c r="F726" s="4"/>
      <c r="G726" s="4"/>
      <c r="H726" s="4"/>
    </row>
    <row r="727">
      <c r="A727" s="6"/>
      <c r="B727" s="4"/>
      <c r="C727" s="4"/>
      <c r="D727" s="4"/>
      <c r="E727" s="4"/>
      <c r="F727" s="4"/>
      <c r="G727" s="4"/>
      <c r="H727" s="4"/>
    </row>
    <row r="728">
      <c r="A728" s="6"/>
      <c r="B728" s="4"/>
      <c r="C728" s="4"/>
      <c r="D728" s="4"/>
      <c r="E728" s="4"/>
      <c r="F728" s="4"/>
      <c r="G728" s="4"/>
      <c r="H728" s="4"/>
    </row>
    <row r="729">
      <c r="A729" s="6"/>
      <c r="B729" s="4"/>
      <c r="C729" s="4"/>
      <c r="D729" s="4"/>
      <c r="E729" s="4"/>
      <c r="F729" s="4"/>
      <c r="G729" s="4"/>
      <c r="H729" s="4"/>
    </row>
    <row r="730">
      <c r="A730" s="6"/>
      <c r="B730" s="4"/>
      <c r="C730" s="4"/>
      <c r="D730" s="4"/>
      <c r="E730" s="4"/>
      <c r="F730" s="4"/>
      <c r="G730" s="4"/>
      <c r="H730" s="4"/>
    </row>
    <row r="731">
      <c r="A731" s="6"/>
      <c r="B731" s="4"/>
      <c r="C731" s="4"/>
      <c r="D731" s="4"/>
      <c r="E731" s="4"/>
      <c r="F731" s="4"/>
      <c r="G731" s="4"/>
      <c r="H731" s="4"/>
    </row>
    <row r="732">
      <c r="A732" s="6"/>
      <c r="B732" s="4"/>
      <c r="C732" s="4"/>
      <c r="D732" s="4"/>
      <c r="E732" s="4"/>
      <c r="F732" s="4"/>
      <c r="G732" s="4"/>
      <c r="H732" s="4"/>
    </row>
    <row r="733">
      <c r="A733" s="6"/>
      <c r="B733" s="4"/>
      <c r="C733" s="4"/>
      <c r="D733" s="4"/>
      <c r="E733" s="4"/>
      <c r="F733" s="4"/>
      <c r="G733" s="4"/>
      <c r="H733" s="4"/>
    </row>
    <row r="734">
      <c r="A734" s="6"/>
      <c r="B734" s="4"/>
      <c r="C734" s="4"/>
      <c r="D734" s="4"/>
      <c r="E734" s="4"/>
      <c r="F734" s="4"/>
      <c r="G734" s="4"/>
      <c r="H734" s="4"/>
    </row>
    <row r="735">
      <c r="A735" s="6"/>
      <c r="B735" s="4"/>
      <c r="C735" s="4"/>
      <c r="D735" s="4"/>
      <c r="E735" s="4"/>
      <c r="F735" s="4"/>
      <c r="G735" s="4"/>
      <c r="H735" s="4"/>
    </row>
    <row r="736">
      <c r="A736" s="6"/>
      <c r="B736" s="4"/>
      <c r="C736" s="4"/>
      <c r="D736" s="4"/>
      <c r="E736" s="4"/>
      <c r="F736" s="4"/>
      <c r="G736" s="4"/>
      <c r="H736" s="4"/>
    </row>
    <row r="737">
      <c r="A737" s="6"/>
      <c r="B737" s="4"/>
      <c r="C737" s="4"/>
      <c r="D737" s="4"/>
      <c r="E737" s="4"/>
      <c r="F737" s="4"/>
      <c r="G737" s="4"/>
      <c r="H737" s="4"/>
    </row>
    <row r="738">
      <c r="A738" s="6"/>
      <c r="B738" s="4"/>
      <c r="C738" s="4"/>
      <c r="D738" s="4"/>
      <c r="E738" s="4"/>
      <c r="F738" s="4"/>
      <c r="G738" s="4"/>
      <c r="H738" s="4"/>
    </row>
    <row r="739">
      <c r="A739" s="6"/>
      <c r="B739" s="4"/>
      <c r="C739" s="4"/>
      <c r="D739" s="4"/>
      <c r="E739" s="4"/>
      <c r="F739" s="4"/>
      <c r="G739" s="4"/>
      <c r="H739" s="4"/>
    </row>
    <row r="740">
      <c r="A740" s="6"/>
      <c r="B740" s="4"/>
      <c r="C740" s="4"/>
      <c r="D740" s="4"/>
      <c r="E740" s="4"/>
      <c r="F740" s="4"/>
      <c r="G740" s="4"/>
      <c r="H740" s="4"/>
    </row>
    <row r="741">
      <c r="A741" s="6"/>
      <c r="B741" s="4"/>
      <c r="C741" s="4"/>
      <c r="D741" s="4"/>
      <c r="E741" s="4"/>
      <c r="F741" s="4"/>
      <c r="G741" s="4"/>
      <c r="H741" s="4"/>
    </row>
    <row r="742">
      <c r="A742" s="6"/>
      <c r="B742" s="4"/>
      <c r="C742" s="4"/>
      <c r="D742" s="4"/>
      <c r="E742" s="4"/>
      <c r="F742" s="4"/>
      <c r="G742" s="4"/>
      <c r="H742" s="4"/>
    </row>
    <row r="743">
      <c r="A743" s="6"/>
      <c r="B743" s="4"/>
      <c r="C743" s="4"/>
      <c r="D743" s="4"/>
      <c r="E743" s="4"/>
      <c r="F743" s="4"/>
      <c r="G743" s="4"/>
      <c r="H743" s="4"/>
    </row>
    <row r="744">
      <c r="A744" s="6"/>
      <c r="B744" s="4"/>
      <c r="C744" s="4"/>
      <c r="D744" s="4"/>
      <c r="E744" s="4"/>
      <c r="F744" s="4"/>
      <c r="G744" s="4"/>
      <c r="H744" s="4"/>
    </row>
    <row r="745">
      <c r="A745" s="6"/>
      <c r="B745" s="4"/>
      <c r="C745" s="4"/>
      <c r="D745" s="4"/>
      <c r="E745" s="4"/>
      <c r="F745" s="4"/>
      <c r="G745" s="4"/>
      <c r="H745" s="4"/>
    </row>
    <row r="746">
      <c r="A746" s="6"/>
      <c r="B746" s="4"/>
      <c r="C746" s="4"/>
      <c r="D746" s="4"/>
      <c r="E746" s="4"/>
      <c r="F746" s="4"/>
      <c r="G746" s="4"/>
      <c r="H746" s="4"/>
    </row>
    <row r="747">
      <c r="A747" s="6"/>
      <c r="B747" s="4"/>
      <c r="C747" s="4"/>
      <c r="D747" s="4"/>
      <c r="E747" s="4"/>
      <c r="F747" s="4"/>
      <c r="G747" s="4"/>
      <c r="H747" s="4"/>
    </row>
    <row r="748">
      <c r="A748" s="6"/>
      <c r="B748" s="4"/>
      <c r="C748" s="4"/>
      <c r="D748" s="4"/>
      <c r="E748" s="4"/>
      <c r="F748" s="4"/>
      <c r="G748" s="4"/>
      <c r="H748" s="4"/>
    </row>
    <row r="749">
      <c r="A749" s="6"/>
      <c r="B749" s="4"/>
      <c r="C749" s="4"/>
      <c r="D749" s="4"/>
      <c r="E749" s="4"/>
      <c r="F749" s="4"/>
      <c r="G749" s="4"/>
      <c r="H749" s="4"/>
    </row>
    <row r="750">
      <c r="A750" s="6"/>
      <c r="B750" s="4"/>
      <c r="C750" s="4"/>
      <c r="D750" s="4"/>
      <c r="E750" s="4"/>
      <c r="F750" s="4"/>
      <c r="G750" s="4"/>
      <c r="H750" s="4"/>
    </row>
    <row r="751">
      <c r="A751" s="6"/>
      <c r="B751" s="4"/>
      <c r="C751" s="4"/>
      <c r="D751" s="4"/>
      <c r="E751" s="4"/>
      <c r="F751" s="4"/>
      <c r="G751" s="4"/>
      <c r="H751" s="4"/>
    </row>
    <row r="752">
      <c r="A752" s="6"/>
      <c r="B752" s="4"/>
      <c r="C752" s="4"/>
      <c r="D752" s="4"/>
      <c r="E752" s="4"/>
      <c r="F752" s="4"/>
      <c r="G752" s="4"/>
      <c r="H752" s="4"/>
    </row>
    <row r="753">
      <c r="A753" s="6"/>
      <c r="B753" s="4"/>
      <c r="C753" s="4"/>
      <c r="D753" s="4"/>
      <c r="E753" s="4"/>
      <c r="F753" s="4"/>
      <c r="G753" s="4"/>
      <c r="H753" s="4"/>
    </row>
    <row r="754">
      <c r="A754" s="6"/>
      <c r="B754" s="4"/>
      <c r="C754" s="4"/>
      <c r="D754" s="4"/>
      <c r="E754" s="4"/>
      <c r="F754" s="4"/>
      <c r="G754" s="4"/>
      <c r="H754" s="4"/>
    </row>
    <row r="755">
      <c r="A755" s="6"/>
      <c r="B755" s="4"/>
      <c r="C755" s="4"/>
      <c r="D755" s="4"/>
      <c r="E755" s="4"/>
      <c r="F755" s="4"/>
      <c r="G755" s="4"/>
      <c r="H755" s="4"/>
    </row>
    <row r="756">
      <c r="A756" s="6"/>
      <c r="B756" s="4"/>
      <c r="C756" s="4"/>
      <c r="D756" s="4"/>
      <c r="E756" s="4"/>
      <c r="F756" s="4"/>
      <c r="G756" s="4"/>
      <c r="H756" s="4"/>
    </row>
    <row r="757">
      <c r="A757" s="6"/>
      <c r="B757" s="4"/>
      <c r="C757" s="4"/>
      <c r="D757" s="4"/>
      <c r="E757" s="4"/>
      <c r="F757" s="4"/>
      <c r="G757" s="4"/>
      <c r="H757" s="4"/>
    </row>
    <row r="758">
      <c r="A758" s="6"/>
      <c r="B758" s="4"/>
      <c r="C758" s="4"/>
      <c r="D758" s="4"/>
      <c r="E758" s="4"/>
      <c r="F758" s="4"/>
      <c r="G758" s="4"/>
      <c r="H758" s="4"/>
    </row>
    <row r="759">
      <c r="A759" s="6"/>
      <c r="B759" s="4"/>
      <c r="C759" s="4"/>
      <c r="D759" s="4"/>
      <c r="E759" s="4"/>
      <c r="F759" s="4"/>
      <c r="G759" s="4"/>
      <c r="H759" s="4"/>
    </row>
    <row r="760">
      <c r="A760" s="6"/>
      <c r="B760" s="4"/>
      <c r="C760" s="4"/>
      <c r="D760" s="4"/>
      <c r="E760" s="4"/>
      <c r="F760" s="4"/>
      <c r="G760" s="4"/>
      <c r="H760" s="4"/>
    </row>
    <row r="761">
      <c r="A761" s="6"/>
      <c r="B761" s="4"/>
      <c r="C761" s="4"/>
      <c r="D761" s="4"/>
      <c r="E761" s="4"/>
      <c r="F761" s="4"/>
      <c r="G761" s="4"/>
      <c r="H761" s="4"/>
    </row>
    <row r="762">
      <c r="A762" s="6"/>
      <c r="B762" s="4"/>
      <c r="C762" s="4"/>
      <c r="D762" s="4"/>
      <c r="E762" s="4"/>
      <c r="F762" s="4"/>
      <c r="G762" s="4"/>
      <c r="H762" s="4"/>
    </row>
    <row r="763">
      <c r="A763" s="6"/>
      <c r="B763" s="4"/>
      <c r="C763" s="4"/>
      <c r="D763" s="4"/>
      <c r="E763" s="4"/>
      <c r="F763" s="4"/>
      <c r="G763" s="4"/>
      <c r="H763" s="4"/>
    </row>
    <row r="764">
      <c r="A764" s="6"/>
      <c r="B764" s="4"/>
      <c r="C764" s="4"/>
      <c r="D764" s="4"/>
      <c r="E764" s="4"/>
      <c r="F764" s="4"/>
      <c r="G764" s="4"/>
      <c r="H764" s="4"/>
    </row>
    <row r="765">
      <c r="A765" s="6"/>
      <c r="B765" s="4"/>
      <c r="C765" s="4"/>
      <c r="D765" s="4"/>
      <c r="E765" s="4"/>
      <c r="F765" s="4"/>
      <c r="G765" s="4"/>
      <c r="H765" s="4"/>
    </row>
    <row r="766">
      <c r="A766" s="6"/>
      <c r="B766" s="4"/>
      <c r="C766" s="4"/>
      <c r="D766" s="4"/>
      <c r="E766" s="4"/>
      <c r="F766" s="4"/>
      <c r="G766" s="4"/>
      <c r="H766" s="4"/>
    </row>
    <row r="767">
      <c r="A767" s="6"/>
      <c r="B767" s="4"/>
      <c r="C767" s="4"/>
      <c r="D767" s="4"/>
      <c r="E767" s="4"/>
      <c r="F767" s="4"/>
      <c r="G767" s="4"/>
      <c r="H767" s="4"/>
    </row>
    <row r="768">
      <c r="A768" s="6"/>
      <c r="B768" s="4"/>
      <c r="C768" s="4"/>
      <c r="D768" s="4"/>
      <c r="E768" s="4"/>
      <c r="F768" s="4"/>
      <c r="G768" s="4"/>
      <c r="H768" s="4"/>
    </row>
    <row r="769">
      <c r="A769" s="6"/>
      <c r="B769" s="4"/>
      <c r="C769" s="4"/>
      <c r="D769" s="4"/>
      <c r="E769" s="4"/>
      <c r="F769" s="4"/>
      <c r="G769" s="4"/>
      <c r="H769" s="4"/>
    </row>
    <row r="770">
      <c r="A770" s="6"/>
      <c r="B770" s="4"/>
      <c r="C770" s="4"/>
      <c r="D770" s="4"/>
      <c r="E770" s="4"/>
      <c r="F770" s="4"/>
      <c r="G770" s="4"/>
      <c r="H770" s="4"/>
    </row>
    <row r="771">
      <c r="A771" s="6"/>
      <c r="B771" s="4"/>
      <c r="C771" s="4"/>
      <c r="D771" s="4"/>
      <c r="E771" s="4"/>
      <c r="F771" s="4"/>
      <c r="G771" s="4"/>
      <c r="H771" s="4"/>
    </row>
    <row r="772">
      <c r="A772" s="6"/>
      <c r="B772" s="4"/>
      <c r="C772" s="4"/>
      <c r="D772" s="4"/>
      <c r="E772" s="4"/>
      <c r="F772" s="4"/>
      <c r="G772" s="4"/>
      <c r="H772" s="4"/>
    </row>
    <row r="773">
      <c r="A773" s="6"/>
      <c r="B773" s="4"/>
      <c r="C773" s="4"/>
      <c r="D773" s="4"/>
      <c r="E773" s="4"/>
      <c r="F773" s="4"/>
      <c r="G773" s="4"/>
      <c r="H773" s="4"/>
    </row>
    <row r="774">
      <c r="A774" s="6"/>
      <c r="B774" s="4"/>
      <c r="C774" s="4"/>
      <c r="D774" s="4"/>
      <c r="E774" s="4"/>
      <c r="F774" s="4"/>
      <c r="G774" s="4"/>
      <c r="H774" s="4"/>
    </row>
    <row r="775">
      <c r="A775" s="6"/>
      <c r="B775" s="4"/>
      <c r="C775" s="4"/>
      <c r="D775" s="4"/>
      <c r="E775" s="4"/>
      <c r="F775" s="4"/>
      <c r="G775" s="4"/>
      <c r="H775" s="4"/>
    </row>
    <row r="776">
      <c r="A776" s="6"/>
      <c r="B776" s="4"/>
      <c r="C776" s="4"/>
      <c r="D776" s="4"/>
      <c r="E776" s="4"/>
      <c r="F776" s="4"/>
      <c r="G776" s="4"/>
      <c r="H776" s="4"/>
    </row>
    <row r="777">
      <c r="A777" s="6"/>
      <c r="B777" s="4"/>
      <c r="C777" s="4"/>
      <c r="D777" s="4"/>
      <c r="E777" s="4"/>
      <c r="F777" s="4"/>
      <c r="G777" s="4"/>
      <c r="H777" s="4"/>
    </row>
    <row r="778">
      <c r="A778" s="6"/>
      <c r="B778" s="4"/>
      <c r="C778" s="4"/>
      <c r="D778" s="4"/>
      <c r="E778" s="4"/>
      <c r="F778" s="4"/>
      <c r="G778" s="4"/>
      <c r="H778" s="4"/>
    </row>
    <row r="779">
      <c r="A779" s="6"/>
      <c r="B779" s="4"/>
      <c r="C779" s="4"/>
      <c r="D779" s="4"/>
      <c r="E779" s="4"/>
      <c r="F779" s="4"/>
      <c r="G779" s="4"/>
      <c r="H779" s="4"/>
    </row>
    <row r="780">
      <c r="A780" s="6"/>
      <c r="B780" s="4"/>
      <c r="C780" s="4"/>
      <c r="D780" s="4"/>
      <c r="E780" s="4"/>
      <c r="F780" s="4"/>
      <c r="G780" s="4"/>
      <c r="H780" s="4"/>
    </row>
    <row r="781">
      <c r="A781" s="6"/>
      <c r="B781" s="4"/>
      <c r="C781" s="4"/>
      <c r="D781" s="4"/>
      <c r="E781" s="4"/>
      <c r="F781" s="4"/>
      <c r="G781" s="4"/>
      <c r="H781" s="4"/>
    </row>
    <row r="782">
      <c r="A782" s="6"/>
      <c r="B782" s="4"/>
      <c r="C782" s="4"/>
      <c r="D782" s="4"/>
      <c r="E782" s="4"/>
      <c r="F782" s="4"/>
      <c r="G782" s="4"/>
      <c r="H782" s="4"/>
    </row>
    <row r="783">
      <c r="A783" s="6"/>
      <c r="B783" s="4"/>
      <c r="C783" s="4"/>
      <c r="D783" s="4"/>
      <c r="E783" s="4"/>
      <c r="F783" s="4"/>
      <c r="G783" s="4"/>
      <c r="H783" s="4"/>
    </row>
    <row r="784">
      <c r="A784" s="6"/>
      <c r="B784" s="4"/>
      <c r="C784" s="4"/>
      <c r="D784" s="4"/>
      <c r="E784" s="4"/>
      <c r="F784" s="4"/>
      <c r="G784" s="4"/>
      <c r="H784" s="4"/>
    </row>
    <row r="785">
      <c r="A785" s="6"/>
      <c r="B785" s="4"/>
      <c r="C785" s="4"/>
      <c r="D785" s="4"/>
      <c r="E785" s="4"/>
      <c r="F785" s="4"/>
      <c r="G785" s="4"/>
      <c r="H785" s="4"/>
    </row>
    <row r="786">
      <c r="A786" s="6"/>
      <c r="B786" s="4"/>
      <c r="C786" s="4"/>
      <c r="D786" s="4"/>
      <c r="E786" s="4"/>
      <c r="F786" s="4"/>
      <c r="G786" s="4"/>
      <c r="H786" s="4"/>
    </row>
    <row r="787">
      <c r="A787" s="6"/>
      <c r="B787" s="4"/>
      <c r="C787" s="4"/>
      <c r="D787" s="4"/>
      <c r="E787" s="4"/>
      <c r="F787" s="4"/>
      <c r="G787" s="4"/>
      <c r="H787" s="4"/>
    </row>
    <row r="788">
      <c r="A788" s="6"/>
      <c r="B788" s="4"/>
      <c r="C788" s="4"/>
      <c r="D788" s="4"/>
      <c r="E788" s="4"/>
      <c r="F788" s="4"/>
      <c r="G788" s="4"/>
      <c r="H788" s="4"/>
    </row>
    <row r="789">
      <c r="A789" s="6"/>
      <c r="B789" s="4"/>
      <c r="C789" s="4"/>
      <c r="D789" s="4"/>
      <c r="E789" s="4"/>
      <c r="F789" s="4"/>
      <c r="G789" s="4"/>
      <c r="H789" s="4"/>
    </row>
    <row r="790">
      <c r="A790" s="6"/>
      <c r="B790" s="4"/>
      <c r="C790" s="4"/>
      <c r="D790" s="4"/>
      <c r="E790" s="4"/>
      <c r="F790" s="4"/>
      <c r="G790" s="4"/>
      <c r="H790" s="4"/>
    </row>
    <row r="791">
      <c r="A791" s="6"/>
      <c r="B791" s="4"/>
      <c r="C791" s="4"/>
      <c r="D791" s="4"/>
      <c r="E791" s="4"/>
      <c r="F791" s="4"/>
      <c r="G791" s="4"/>
      <c r="H791" s="4"/>
    </row>
    <row r="792">
      <c r="A792" s="6"/>
      <c r="B792" s="4"/>
      <c r="C792" s="4"/>
      <c r="D792" s="4"/>
      <c r="E792" s="4"/>
      <c r="F792" s="4"/>
      <c r="G792" s="4"/>
      <c r="H792" s="4"/>
    </row>
    <row r="793">
      <c r="A793" s="6"/>
      <c r="B793" s="4"/>
      <c r="C793" s="4"/>
      <c r="D793" s="4"/>
      <c r="E793" s="4"/>
      <c r="F793" s="4"/>
      <c r="G793" s="4"/>
      <c r="H793" s="4"/>
    </row>
    <row r="794">
      <c r="A794" s="6"/>
      <c r="B794" s="4"/>
      <c r="C794" s="4"/>
      <c r="D794" s="4"/>
      <c r="E794" s="4"/>
      <c r="F794" s="4"/>
      <c r="G794" s="4"/>
      <c r="H794" s="4"/>
    </row>
    <row r="795">
      <c r="A795" s="6"/>
      <c r="B795" s="4"/>
      <c r="C795" s="4"/>
      <c r="D795" s="4"/>
      <c r="E795" s="4"/>
      <c r="F795" s="4"/>
      <c r="G795" s="4"/>
      <c r="H795" s="4"/>
    </row>
    <row r="796">
      <c r="A796" s="6"/>
      <c r="B796" s="4"/>
      <c r="C796" s="4"/>
      <c r="D796" s="4"/>
      <c r="E796" s="4"/>
      <c r="F796" s="4"/>
      <c r="G796" s="4"/>
      <c r="H796" s="4"/>
    </row>
    <row r="797">
      <c r="A797" s="6"/>
      <c r="B797" s="4"/>
      <c r="C797" s="4"/>
      <c r="D797" s="4"/>
      <c r="E797" s="4"/>
      <c r="F797" s="4"/>
      <c r="G797" s="4"/>
      <c r="H797" s="4"/>
    </row>
    <row r="798">
      <c r="A798" s="6"/>
      <c r="B798" s="4"/>
      <c r="C798" s="4"/>
      <c r="D798" s="4"/>
      <c r="E798" s="4"/>
      <c r="F798" s="4"/>
      <c r="G798" s="4"/>
      <c r="H798" s="4"/>
    </row>
    <row r="799">
      <c r="A799" s="6"/>
      <c r="B799" s="4"/>
      <c r="C799" s="4"/>
      <c r="D799" s="4"/>
      <c r="E799" s="4"/>
      <c r="F799" s="4"/>
      <c r="G799" s="4"/>
      <c r="H799" s="4"/>
    </row>
    <row r="800">
      <c r="A800" s="6"/>
      <c r="B800" s="4"/>
      <c r="C800" s="4"/>
      <c r="D800" s="4"/>
      <c r="E800" s="4"/>
      <c r="F800" s="4"/>
      <c r="G800" s="4"/>
      <c r="H800" s="4"/>
    </row>
    <row r="801">
      <c r="A801" s="6"/>
      <c r="B801" s="4"/>
      <c r="C801" s="4"/>
      <c r="D801" s="4"/>
      <c r="E801" s="4"/>
      <c r="F801" s="4"/>
      <c r="G801" s="4"/>
      <c r="H801" s="4"/>
    </row>
    <row r="802">
      <c r="A802" s="6"/>
      <c r="B802" s="4"/>
      <c r="C802" s="4"/>
      <c r="D802" s="4"/>
      <c r="E802" s="4"/>
      <c r="F802" s="4"/>
      <c r="G802" s="4"/>
      <c r="H802" s="4"/>
    </row>
    <row r="803">
      <c r="A803" s="6"/>
      <c r="B803" s="4"/>
      <c r="C803" s="4"/>
      <c r="D803" s="4"/>
      <c r="E803" s="4"/>
      <c r="F803" s="4"/>
      <c r="G803" s="4"/>
      <c r="H803" s="4"/>
    </row>
    <row r="804">
      <c r="A804" s="6"/>
      <c r="B804" s="4"/>
      <c r="C804" s="4"/>
      <c r="D804" s="4"/>
      <c r="E804" s="4"/>
      <c r="F804" s="4"/>
      <c r="G804" s="4"/>
      <c r="H804" s="4"/>
    </row>
    <row r="805">
      <c r="A805" s="6"/>
      <c r="B805" s="4"/>
      <c r="C805" s="4"/>
      <c r="D805" s="4"/>
      <c r="E805" s="4"/>
      <c r="F805" s="4"/>
      <c r="G805" s="4"/>
      <c r="H805" s="4"/>
    </row>
    <row r="806">
      <c r="A806" s="6"/>
      <c r="B806" s="4"/>
      <c r="C806" s="4"/>
      <c r="D806" s="4"/>
      <c r="E806" s="4"/>
      <c r="F806" s="4"/>
      <c r="G806" s="4"/>
      <c r="H806" s="4"/>
    </row>
    <row r="807">
      <c r="A807" s="6"/>
      <c r="B807" s="4"/>
      <c r="C807" s="4"/>
      <c r="D807" s="4"/>
      <c r="E807" s="4"/>
      <c r="F807" s="4"/>
      <c r="G807" s="4"/>
      <c r="H807" s="4"/>
    </row>
    <row r="808">
      <c r="A808" s="6"/>
      <c r="B808" s="4"/>
      <c r="C808" s="4"/>
      <c r="D808" s="4"/>
      <c r="E808" s="4"/>
      <c r="F808" s="4"/>
      <c r="G808" s="4"/>
      <c r="H808" s="4"/>
    </row>
    <row r="809">
      <c r="A809" s="6"/>
      <c r="B809" s="4"/>
      <c r="C809" s="4"/>
      <c r="D809" s="4"/>
      <c r="E809" s="4"/>
      <c r="F809" s="4"/>
      <c r="G809" s="4"/>
      <c r="H809" s="4"/>
    </row>
    <row r="810">
      <c r="A810" s="6"/>
      <c r="B810" s="4"/>
      <c r="C810" s="4"/>
      <c r="D810" s="4"/>
      <c r="E810" s="4"/>
      <c r="F810" s="4"/>
      <c r="G810" s="4"/>
      <c r="H810" s="4"/>
    </row>
    <row r="811">
      <c r="A811" s="6"/>
      <c r="B811" s="4"/>
      <c r="C811" s="4"/>
      <c r="D811" s="4"/>
      <c r="E811" s="4"/>
      <c r="F811" s="4"/>
      <c r="G811" s="4"/>
      <c r="H811" s="4"/>
    </row>
    <row r="812">
      <c r="A812" s="6"/>
      <c r="B812" s="4"/>
      <c r="C812" s="4"/>
      <c r="D812" s="4"/>
      <c r="E812" s="4"/>
      <c r="F812" s="4"/>
      <c r="G812" s="4"/>
      <c r="H812" s="4"/>
    </row>
    <row r="813">
      <c r="A813" s="6"/>
      <c r="B813" s="4"/>
      <c r="C813" s="4"/>
      <c r="D813" s="4"/>
      <c r="E813" s="4"/>
      <c r="F813" s="4"/>
      <c r="G813" s="4"/>
      <c r="H813" s="4"/>
    </row>
    <row r="814">
      <c r="A814" s="6"/>
      <c r="B814" s="4"/>
      <c r="C814" s="4"/>
      <c r="D814" s="4"/>
      <c r="E814" s="4"/>
      <c r="F814" s="4"/>
      <c r="G814" s="4"/>
      <c r="H814" s="4"/>
    </row>
    <row r="815">
      <c r="A815" s="6"/>
      <c r="B815" s="4"/>
      <c r="C815" s="4"/>
      <c r="D815" s="4"/>
      <c r="E815" s="4"/>
      <c r="F815" s="4"/>
      <c r="G815" s="4"/>
      <c r="H815" s="4"/>
    </row>
    <row r="816">
      <c r="A816" s="6"/>
      <c r="B816" s="4"/>
      <c r="C816" s="4"/>
      <c r="D816" s="4"/>
      <c r="E816" s="4"/>
      <c r="F816" s="4"/>
      <c r="G816" s="4"/>
      <c r="H816" s="4"/>
    </row>
    <row r="817">
      <c r="A817" s="6"/>
      <c r="B817" s="4"/>
      <c r="C817" s="4"/>
      <c r="D817" s="4"/>
      <c r="E817" s="4"/>
      <c r="F817" s="4"/>
      <c r="G817" s="4"/>
      <c r="H817" s="4"/>
    </row>
    <row r="818">
      <c r="A818" s="6"/>
      <c r="B818" s="4"/>
      <c r="C818" s="4"/>
      <c r="D818" s="4"/>
      <c r="E818" s="4"/>
      <c r="F818" s="4"/>
      <c r="G818" s="4"/>
      <c r="H818" s="4"/>
    </row>
    <row r="819">
      <c r="A819" s="6"/>
      <c r="B819" s="4"/>
      <c r="C819" s="4"/>
      <c r="D819" s="4"/>
      <c r="E819" s="4"/>
      <c r="F819" s="4"/>
      <c r="G819" s="4"/>
      <c r="H819" s="4"/>
    </row>
    <row r="820">
      <c r="A820" s="6"/>
      <c r="B820" s="4"/>
      <c r="C820" s="4"/>
      <c r="D820" s="4"/>
      <c r="E820" s="4"/>
      <c r="F820" s="4"/>
      <c r="G820" s="4"/>
      <c r="H820" s="4"/>
    </row>
    <row r="821">
      <c r="A821" s="6"/>
      <c r="B821" s="4"/>
      <c r="C821" s="4"/>
      <c r="D821" s="4"/>
      <c r="E821" s="4"/>
      <c r="F821" s="4"/>
      <c r="G821" s="4"/>
      <c r="H821" s="4"/>
    </row>
    <row r="822">
      <c r="A822" s="6"/>
      <c r="B822" s="4"/>
      <c r="C822" s="4"/>
      <c r="D822" s="4"/>
      <c r="E822" s="4"/>
      <c r="F822" s="4"/>
      <c r="G822" s="4"/>
      <c r="H822" s="4"/>
    </row>
    <row r="823">
      <c r="A823" s="6"/>
      <c r="B823" s="4"/>
      <c r="C823" s="4"/>
      <c r="D823" s="4"/>
      <c r="E823" s="4"/>
      <c r="F823" s="4"/>
      <c r="G823" s="4"/>
      <c r="H823" s="4"/>
    </row>
    <row r="824">
      <c r="A824" s="6"/>
      <c r="B824" s="4"/>
      <c r="C824" s="4"/>
      <c r="D824" s="4"/>
      <c r="E824" s="4"/>
      <c r="F824" s="4"/>
      <c r="G824" s="4"/>
      <c r="H824" s="4"/>
    </row>
    <row r="825">
      <c r="A825" s="6"/>
      <c r="B825" s="4"/>
      <c r="C825" s="4"/>
      <c r="D825" s="4"/>
      <c r="E825" s="4"/>
      <c r="F825" s="4"/>
      <c r="G825" s="4"/>
      <c r="H825" s="4"/>
    </row>
    <row r="826">
      <c r="A826" s="6"/>
      <c r="B826" s="4"/>
      <c r="C826" s="4"/>
      <c r="D826" s="4"/>
      <c r="E826" s="4"/>
      <c r="F826" s="4"/>
      <c r="G826" s="4"/>
      <c r="H826" s="4"/>
    </row>
    <row r="827">
      <c r="A827" s="6"/>
      <c r="B827" s="4"/>
      <c r="C827" s="4"/>
      <c r="D827" s="4"/>
      <c r="E827" s="4"/>
      <c r="F827" s="4"/>
      <c r="G827" s="4"/>
      <c r="H827" s="4"/>
    </row>
    <row r="828">
      <c r="A828" s="6"/>
      <c r="B828" s="4"/>
      <c r="C828" s="4"/>
      <c r="D828" s="4"/>
      <c r="E828" s="4"/>
      <c r="F828" s="4"/>
      <c r="G828" s="4"/>
      <c r="H828" s="4"/>
    </row>
    <row r="829">
      <c r="A829" s="6"/>
      <c r="B829" s="4"/>
      <c r="C829" s="4"/>
      <c r="D829" s="4"/>
      <c r="E829" s="4"/>
      <c r="F829" s="4"/>
      <c r="G829" s="4"/>
      <c r="H829" s="4"/>
    </row>
    <row r="830">
      <c r="A830" s="6"/>
      <c r="B830" s="4"/>
      <c r="C830" s="4"/>
      <c r="D830" s="4"/>
      <c r="E830" s="4"/>
      <c r="F830" s="4"/>
      <c r="G830" s="4"/>
      <c r="H830" s="4"/>
    </row>
    <row r="831">
      <c r="A831" s="6"/>
      <c r="B831" s="4"/>
      <c r="C831" s="4"/>
      <c r="D831" s="4"/>
      <c r="E831" s="4"/>
      <c r="F831" s="4"/>
      <c r="G831" s="4"/>
      <c r="H831" s="4"/>
    </row>
    <row r="832">
      <c r="A832" s="6"/>
      <c r="B832" s="4"/>
      <c r="C832" s="4"/>
      <c r="D832" s="4"/>
      <c r="E832" s="4"/>
      <c r="F832" s="4"/>
      <c r="G832" s="4"/>
      <c r="H832" s="4"/>
    </row>
    <row r="833">
      <c r="A833" s="6"/>
      <c r="B833" s="4"/>
      <c r="C833" s="4"/>
      <c r="D833" s="4"/>
      <c r="E833" s="4"/>
      <c r="F833" s="4"/>
      <c r="G833" s="4"/>
      <c r="H833" s="4"/>
    </row>
    <row r="834">
      <c r="A834" s="6"/>
      <c r="B834" s="4"/>
      <c r="C834" s="4"/>
      <c r="D834" s="4"/>
      <c r="E834" s="4"/>
      <c r="F834" s="4"/>
      <c r="G834" s="4"/>
      <c r="H834" s="4"/>
    </row>
    <row r="835">
      <c r="A835" s="6"/>
      <c r="B835" s="4"/>
      <c r="C835" s="4"/>
      <c r="D835" s="4"/>
      <c r="E835" s="4"/>
      <c r="F835" s="4"/>
      <c r="G835" s="4"/>
      <c r="H835" s="4"/>
    </row>
    <row r="836">
      <c r="A836" s="6"/>
      <c r="B836" s="4"/>
      <c r="C836" s="4"/>
      <c r="D836" s="4"/>
      <c r="E836" s="4"/>
      <c r="F836" s="4"/>
      <c r="G836" s="4"/>
      <c r="H836" s="4"/>
    </row>
    <row r="837">
      <c r="A837" s="6"/>
      <c r="B837" s="4"/>
      <c r="C837" s="4"/>
      <c r="D837" s="4"/>
      <c r="E837" s="4"/>
      <c r="F837" s="4"/>
      <c r="G837" s="4"/>
      <c r="H837" s="4"/>
    </row>
    <row r="838">
      <c r="A838" s="6"/>
      <c r="B838" s="4"/>
      <c r="C838" s="4"/>
      <c r="D838" s="4"/>
      <c r="E838" s="4"/>
      <c r="F838" s="4"/>
      <c r="G838" s="4"/>
      <c r="H838" s="4"/>
    </row>
    <row r="839">
      <c r="A839" s="6"/>
      <c r="B839" s="4"/>
      <c r="C839" s="4"/>
      <c r="D839" s="4"/>
      <c r="E839" s="4"/>
      <c r="F839" s="4"/>
      <c r="G839" s="4"/>
      <c r="H839" s="4"/>
    </row>
    <row r="840">
      <c r="A840" s="6"/>
      <c r="B840" s="4"/>
      <c r="C840" s="4"/>
      <c r="D840" s="4"/>
      <c r="E840" s="4"/>
      <c r="F840" s="4"/>
      <c r="G840" s="4"/>
      <c r="H840" s="4"/>
    </row>
    <row r="841">
      <c r="A841" s="6"/>
      <c r="B841" s="4"/>
      <c r="C841" s="4"/>
      <c r="D841" s="4"/>
      <c r="E841" s="4"/>
      <c r="F841" s="4"/>
      <c r="G841" s="4"/>
      <c r="H841" s="4"/>
    </row>
    <row r="842">
      <c r="A842" s="6"/>
      <c r="B842" s="4"/>
      <c r="C842" s="4"/>
      <c r="D842" s="4"/>
      <c r="E842" s="4"/>
      <c r="F842" s="4"/>
      <c r="G842" s="4"/>
      <c r="H842" s="4"/>
    </row>
    <row r="843">
      <c r="A843" s="6"/>
      <c r="B843" s="4"/>
      <c r="C843" s="4"/>
      <c r="D843" s="4"/>
      <c r="E843" s="4"/>
      <c r="F843" s="4"/>
      <c r="G843" s="4"/>
      <c r="H843" s="4"/>
    </row>
    <row r="844">
      <c r="A844" s="6"/>
      <c r="B844" s="4"/>
      <c r="C844" s="4"/>
      <c r="D844" s="4"/>
      <c r="E844" s="4"/>
      <c r="F844" s="4"/>
      <c r="G844" s="4"/>
      <c r="H844" s="4"/>
    </row>
    <row r="845">
      <c r="A845" s="6"/>
      <c r="B845" s="4"/>
      <c r="C845" s="4"/>
      <c r="D845" s="4"/>
      <c r="E845" s="4"/>
      <c r="F845" s="4"/>
      <c r="G845" s="4"/>
      <c r="H845" s="4"/>
    </row>
    <row r="846">
      <c r="A846" s="6"/>
      <c r="B846" s="4"/>
      <c r="C846" s="4"/>
      <c r="D846" s="4"/>
      <c r="E846" s="4"/>
      <c r="F846" s="4"/>
      <c r="G846" s="4"/>
      <c r="H846" s="4"/>
    </row>
    <row r="847">
      <c r="A847" s="6"/>
      <c r="B847" s="4"/>
      <c r="C847" s="4"/>
      <c r="D847" s="4"/>
      <c r="E847" s="4"/>
      <c r="F847" s="4"/>
      <c r="G847" s="4"/>
      <c r="H847" s="4"/>
    </row>
    <row r="848">
      <c r="A848" s="6"/>
      <c r="B848" s="4"/>
      <c r="C848" s="4"/>
      <c r="D848" s="4"/>
      <c r="E848" s="4"/>
      <c r="F848" s="4"/>
      <c r="G848" s="4"/>
      <c r="H848" s="4"/>
    </row>
    <row r="849">
      <c r="A849" s="6"/>
      <c r="B849" s="4"/>
      <c r="C849" s="4"/>
      <c r="D849" s="4"/>
      <c r="E849" s="4"/>
      <c r="F849" s="4"/>
      <c r="G849" s="4"/>
      <c r="H849" s="4"/>
    </row>
    <row r="850">
      <c r="A850" s="6"/>
      <c r="B850" s="4"/>
      <c r="C850" s="4"/>
      <c r="D850" s="4"/>
      <c r="E850" s="4"/>
      <c r="F850" s="4"/>
      <c r="G850" s="4"/>
      <c r="H850" s="4"/>
    </row>
    <row r="851">
      <c r="A851" s="6"/>
      <c r="B851" s="4"/>
      <c r="C851" s="4"/>
      <c r="D851" s="4"/>
      <c r="E851" s="4"/>
      <c r="F851" s="4"/>
      <c r="G851" s="4"/>
      <c r="H851" s="4"/>
    </row>
    <row r="852">
      <c r="A852" s="6"/>
      <c r="B852" s="4"/>
      <c r="C852" s="4"/>
      <c r="D852" s="4"/>
      <c r="E852" s="4"/>
      <c r="F852" s="4"/>
      <c r="G852" s="4"/>
      <c r="H852" s="4"/>
    </row>
    <row r="853">
      <c r="A853" s="6"/>
      <c r="B853" s="4"/>
      <c r="C853" s="4"/>
      <c r="D853" s="4"/>
      <c r="E853" s="4"/>
      <c r="F853" s="4"/>
      <c r="G853" s="4"/>
      <c r="H853" s="4"/>
    </row>
    <row r="854">
      <c r="A854" s="6"/>
      <c r="B854" s="4"/>
      <c r="C854" s="4"/>
      <c r="D854" s="4"/>
      <c r="E854" s="4"/>
      <c r="F854" s="4"/>
      <c r="G854" s="4"/>
      <c r="H854" s="4"/>
    </row>
    <row r="855">
      <c r="A855" s="6"/>
      <c r="B855" s="4"/>
      <c r="C855" s="4"/>
      <c r="D855" s="4"/>
      <c r="E855" s="4"/>
      <c r="F855" s="4"/>
      <c r="G855" s="4"/>
      <c r="H855" s="4"/>
    </row>
    <row r="856">
      <c r="A856" s="6"/>
      <c r="B856" s="4"/>
      <c r="C856" s="4"/>
      <c r="D856" s="4"/>
      <c r="E856" s="4"/>
      <c r="F856" s="4"/>
      <c r="G856" s="4"/>
      <c r="H856" s="4"/>
    </row>
    <row r="857">
      <c r="A857" s="6"/>
      <c r="B857" s="4"/>
      <c r="C857" s="4"/>
      <c r="D857" s="4"/>
      <c r="E857" s="4"/>
      <c r="F857" s="4"/>
      <c r="G857" s="4"/>
      <c r="H857" s="4"/>
    </row>
    <row r="858">
      <c r="A858" s="6"/>
      <c r="B858" s="4"/>
      <c r="C858" s="4"/>
      <c r="D858" s="4"/>
      <c r="E858" s="4"/>
      <c r="F858" s="4"/>
      <c r="G858" s="4"/>
      <c r="H858" s="4"/>
    </row>
    <row r="859">
      <c r="A859" s="6"/>
      <c r="B859" s="4"/>
      <c r="C859" s="4"/>
      <c r="D859" s="4"/>
      <c r="E859" s="4"/>
      <c r="F859" s="4"/>
      <c r="G859" s="4"/>
      <c r="H859" s="4"/>
    </row>
    <row r="860">
      <c r="A860" s="6"/>
      <c r="B860" s="4"/>
      <c r="C860" s="4"/>
      <c r="D860" s="4"/>
      <c r="E860" s="4"/>
      <c r="F860" s="4"/>
      <c r="G860" s="4"/>
      <c r="H860" s="4"/>
    </row>
    <row r="861">
      <c r="A861" s="6"/>
      <c r="B861" s="4"/>
      <c r="C861" s="4"/>
      <c r="D861" s="4"/>
      <c r="E861" s="4"/>
      <c r="F861" s="4"/>
      <c r="G861" s="4"/>
      <c r="H861" s="4"/>
    </row>
    <row r="862">
      <c r="A862" s="6"/>
      <c r="B862" s="4"/>
      <c r="C862" s="4"/>
      <c r="D862" s="4"/>
      <c r="E862" s="4"/>
      <c r="F862" s="4"/>
      <c r="G862" s="4"/>
      <c r="H862" s="4"/>
    </row>
    <row r="863">
      <c r="A863" s="6"/>
      <c r="B863" s="4"/>
      <c r="C863" s="4"/>
      <c r="D863" s="4"/>
      <c r="E863" s="4"/>
      <c r="F863" s="4"/>
      <c r="G863" s="4"/>
      <c r="H863" s="4"/>
    </row>
    <row r="864">
      <c r="A864" s="6"/>
      <c r="B864" s="4"/>
      <c r="C864" s="4"/>
      <c r="D864" s="4"/>
      <c r="E864" s="4"/>
      <c r="F864" s="4"/>
      <c r="G864" s="4"/>
      <c r="H864" s="4"/>
    </row>
    <row r="865">
      <c r="A865" s="6"/>
      <c r="B865" s="4"/>
      <c r="C865" s="4"/>
      <c r="D865" s="4"/>
      <c r="E865" s="4"/>
      <c r="F865" s="4"/>
      <c r="G865" s="4"/>
      <c r="H865" s="4"/>
    </row>
    <row r="866">
      <c r="A866" s="6"/>
      <c r="B866" s="4"/>
      <c r="C866" s="4"/>
      <c r="D866" s="4"/>
      <c r="E866" s="4"/>
      <c r="F866" s="4"/>
      <c r="G866" s="4"/>
      <c r="H866" s="4"/>
    </row>
    <row r="867">
      <c r="A867" s="6"/>
      <c r="B867" s="4"/>
      <c r="C867" s="4"/>
      <c r="D867" s="4"/>
      <c r="E867" s="4"/>
      <c r="F867" s="4"/>
      <c r="G867" s="4"/>
      <c r="H867" s="4"/>
    </row>
    <row r="868">
      <c r="A868" s="6"/>
      <c r="B868" s="4"/>
      <c r="C868" s="4"/>
      <c r="D868" s="4"/>
      <c r="E868" s="4"/>
      <c r="F868" s="4"/>
      <c r="G868" s="4"/>
      <c r="H868" s="4"/>
    </row>
    <row r="869">
      <c r="A869" s="6"/>
      <c r="B869" s="4"/>
      <c r="C869" s="4"/>
      <c r="D869" s="4"/>
      <c r="E869" s="4"/>
      <c r="F869" s="4"/>
      <c r="G869" s="4"/>
      <c r="H869" s="4"/>
    </row>
    <row r="870">
      <c r="A870" s="6"/>
      <c r="B870" s="4"/>
      <c r="C870" s="4"/>
      <c r="D870" s="4"/>
      <c r="E870" s="4"/>
      <c r="F870" s="4"/>
      <c r="G870" s="4"/>
      <c r="H870" s="4"/>
    </row>
    <row r="871">
      <c r="A871" s="6"/>
      <c r="B871" s="4"/>
      <c r="C871" s="4"/>
      <c r="D871" s="4"/>
      <c r="E871" s="4"/>
      <c r="F871" s="4"/>
      <c r="G871" s="4"/>
      <c r="H871" s="4"/>
    </row>
    <row r="872">
      <c r="A872" s="6"/>
      <c r="B872" s="4"/>
      <c r="C872" s="4"/>
      <c r="D872" s="4"/>
      <c r="E872" s="4"/>
      <c r="F872" s="4"/>
      <c r="G872" s="4"/>
      <c r="H872" s="4"/>
    </row>
    <row r="873">
      <c r="A873" s="6"/>
      <c r="B873" s="4"/>
      <c r="C873" s="4"/>
      <c r="D873" s="4"/>
      <c r="E873" s="4"/>
      <c r="F873" s="4"/>
      <c r="G873" s="4"/>
      <c r="H873" s="4"/>
    </row>
    <row r="874">
      <c r="A874" s="6"/>
      <c r="B874" s="4"/>
      <c r="C874" s="4"/>
      <c r="D874" s="4"/>
      <c r="E874" s="4"/>
      <c r="F874" s="4"/>
      <c r="G874" s="4"/>
      <c r="H874" s="4"/>
    </row>
    <row r="875">
      <c r="A875" s="6"/>
      <c r="B875" s="4"/>
      <c r="C875" s="4"/>
      <c r="D875" s="4"/>
      <c r="E875" s="4"/>
      <c r="F875" s="4"/>
      <c r="G875" s="4"/>
      <c r="H875" s="4"/>
    </row>
    <row r="876">
      <c r="A876" s="6"/>
      <c r="B876" s="4"/>
      <c r="C876" s="4"/>
      <c r="D876" s="4"/>
      <c r="E876" s="4"/>
      <c r="F876" s="4"/>
      <c r="G876" s="4"/>
      <c r="H876" s="4"/>
    </row>
    <row r="877">
      <c r="A877" s="6"/>
      <c r="B877" s="4"/>
      <c r="C877" s="4"/>
      <c r="D877" s="4"/>
      <c r="E877" s="4"/>
      <c r="F877" s="4"/>
      <c r="G877" s="4"/>
      <c r="H877" s="4"/>
    </row>
    <row r="878">
      <c r="A878" s="6"/>
      <c r="B878" s="4"/>
      <c r="C878" s="4"/>
      <c r="D878" s="4"/>
      <c r="E878" s="4"/>
      <c r="F878" s="4"/>
      <c r="G878" s="4"/>
      <c r="H878" s="4"/>
    </row>
    <row r="879">
      <c r="A879" s="6"/>
      <c r="B879" s="4"/>
      <c r="C879" s="4"/>
      <c r="D879" s="4"/>
      <c r="E879" s="4"/>
      <c r="F879" s="4"/>
      <c r="G879" s="4"/>
      <c r="H879" s="4"/>
    </row>
    <row r="880">
      <c r="A880" s="6"/>
      <c r="B880" s="4"/>
      <c r="C880" s="4"/>
      <c r="D880" s="4"/>
      <c r="E880" s="4"/>
      <c r="F880" s="4"/>
      <c r="G880" s="4"/>
      <c r="H880" s="4"/>
    </row>
    <row r="881">
      <c r="A881" s="6"/>
      <c r="B881" s="4"/>
      <c r="C881" s="4"/>
      <c r="D881" s="4"/>
      <c r="E881" s="4"/>
      <c r="F881" s="4"/>
      <c r="G881" s="4"/>
      <c r="H881" s="4"/>
    </row>
    <row r="882">
      <c r="A882" s="6"/>
      <c r="B882" s="4"/>
      <c r="C882" s="4"/>
      <c r="D882" s="4"/>
      <c r="E882" s="4"/>
      <c r="F882" s="4"/>
      <c r="G882" s="4"/>
      <c r="H882" s="4"/>
    </row>
    <row r="883">
      <c r="A883" s="6"/>
      <c r="B883" s="4"/>
      <c r="C883" s="4"/>
      <c r="D883" s="4"/>
      <c r="E883" s="4"/>
      <c r="F883" s="4"/>
      <c r="G883" s="4"/>
      <c r="H883" s="4"/>
    </row>
    <row r="884">
      <c r="A884" s="6"/>
      <c r="B884" s="4"/>
      <c r="C884" s="4"/>
      <c r="D884" s="4"/>
      <c r="E884" s="4"/>
      <c r="F884" s="4"/>
      <c r="G884" s="4"/>
      <c r="H884" s="4"/>
    </row>
    <row r="885">
      <c r="A885" s="6"/>
      <c r="B885" s="4"/>
      <c r="C885" s="4"/>
      <c r="D885" s="4"/>
      <c r="E885" s="4"/>
      <c r="F885" s="4"/>
      <c r="G885" s="4"/>
      <c r="H885" s="4"/>
    </row>
    <row r="886">
      <c r="A886" s="6"/>
      <c r="B886" s="4"/>
      <c r="C886" s="4"/>
      <c r="D886" s="4"/>
      <c r="E886" s="4"/>
      <c r="F886" s="4"/>
      <c r="G886" s="4"/>
      <c r="H886" s="4"/>
    </row>
    <row r="887">
      <c r="A887" s="6"/>
      <c r="B887" s="4"/>
      <c r="C887" s="4"/>
      <c r="D887" s="4"/>
      <c r="E887" s="4"/>
      <c r="F887" s="4"/>
      <c r="G887" s="4"/>
      <c r="H887" s="4"/>
    </row>
    <row r="888">
      <c r="A888" s="6"/>
      <c r="B888" s="4"/>
      <c r="C888" s="4"/>
      <c r="D888" s="4"/>
      <c r="E888" s="4"/>
      <c r="F888" s="4"/>
      <c r="G888" s="4"/>
      <c r="H888" s="4"/>
    </row>
    <row r="889">
      <c r="A889" s="6"/>
      <c r="B889" s="4"/>
      <c r="C889" s="4"/>
      <c r="D889" s="4"/>
      <c r="E889" s="4"/>
      <c r="F889" s="4"/>
      <c r="G889" s="4"/>
      <c r="H889" s="4"/>
    </row>
    <row r="890">
      <c r="A890" s="6"/>
      <c r="B890" s="4"/>
      <c r="C890" s="4"/>
      <c r="D890" s="4"/>
      <c r="E890" s="4"/>
      <c r="F890" s="4"/>
      <c r="G890" s="4"/>
      <c r="H890" s="4"/>
    </row>
    <row r="891">
      <c r="A891" s="6"/>
      <c r="B891" s="4"/>
      <c r="C891" s="4"/>
      <c r="D891" s="4"/>
      <c r="E891" s="4"/>
      <c r="F891" s="4"/>
      <c r="G891" s="4"/>
      <c r="H891" s="4"/>
    </row>
    <row r="892">
      <c r="A892" s="6"/>
      <c r="B892" s="4"/>
      <c r="C892" s="4"/>
      <c r="D892" s="4"/>
      <c r="E892" s="4"/>
      <c r="F892" s="4"/>
      <c r="G892" s="4"/>
      <c r="H892" s="4"/>
    </row>
    <row r="893">
      <c r="A893" s="6"/>
      <c r="B893" s="4"/>
      <c r="C893" s="4"/>
      <c r="D893" s="4"/>
      <c r="E893" s="4"/>
      <c r="F893" s="4"/>
      <c r="G893" s="4"/>
      <c r="H893" s="4"/>
    </row>
    <row r="894">
      <c r="A894" s="6"/>
      <c r="B894" s="4"/>
      <c r="C894" s="4"/>
      <c r="D894" s="4"/>
      <c r="E894" s="4"/>
      <c r="F894" s="4"/>
      <c r="G894" s="4"/>
      <c r="H894" s="4"/>
    </row>
    <row r="895">
      <c r="A895" s="6"/>
      <c r="B895" s="4"/>
      <c r="C895" s="4"/>
      <c r="D895" s="4"/>
      <c r="E895" s="4"/>
      <c r="F895" s="4"/>
      <c r="G895" s="4"/>
      <c r="H895" s="4"/>
    </row>
    <row r="896">
      <c r="A896" s="6"/>
      <c r="B896" s="4"/>
      <c r="C896" s="4"/>
      <c r="D896" s="4"/>
      <c r="E896" s="4"/>
      <c r="F896" s="4"/>
      <c r="G896" s="4"/>
      <c r="H896" s="4"/>
    </row>
    <row r="897">
      <c r="A897" s="6"/>
      <c r="B897" s="4"/>
      <c r="C897" s="4"/>
      <c r="D897" s="4"/>
      <c r="E897" s="4"/>
      <c r="F897" s="4"/>
      <c r="G897" s="4"/>
      <c r="H897" s="4"/>
    </row>
    <row r="898">
      <c r="A898" s="6"/>
      <c r="B898" s="4"/>
      <c r="C898" s="4"/>
      <c r="D898" s="4"/>
      <c r="E898" s="4"/>
      <c r="F898" s="4"/>
      <c r="G898" s="4"/>
      <c r="H898" s="4"/>
    </row>
    <row r="899">
      <c r="A899" s="6"/>
      <c r="B899" s="4"/>
      <c r="C899" s="4"/>
      <c r="D899" s="4"/>
      <c r="E899" s="4"/>
      <c r="F899" s="4"/>
      <c r="G899" s="4"/>
      <c r="H899" s="4"/>
    </row>
    <row r="900">
      <c r="A900" s="6"/>
      <c r="B900" s="4"/>
      <c r="C900" s="4"/>
      <c r="D900" s="4"/>
      <c r="E900" s="4"/>
      <c r="F900" s="4"/>
      <c r="G900" s="4"/>
      <c r="H900" s="4"/>
    </row>
    <row r="901">
      <c r="A901" s="6"/>
      <c r="B901" s="4"/>
      <c r="C901" s="4"/>
      <c r="D901" s="4"/>
      <c r="E901" s="4"/>
      <c r="F901" s="4"/>
      <c r="G901" s="4"/>
      <c r="H901" s="4"/>
    </row>
    <row r="902">
      <c r="A902" s="6"/>
      <c r="B902" s="4"/>
      <c r="C902" s="4"/>
      <c r="D902" s="4"/>
      <c r="E902" s="4"/>
      <c r="F902" s="4"/>
      <c r="G902" s="4"/>
      <c r="H902" s="4"/>
    </row>
    <row r="903">
      <c r="A903" s="6"/>
      <c r="B903" s="4"/>
      <c r="C903" s="4"/>
      <c r="D903" s="4"/>
      <c r="E903" s="4"/>
      <c r="F903" s="4"/>
      <c r="G903" s="4"/>
      <c r="H903" s="4"/>
    </row>
    <row r="904">
      <c r="A904" s="6"/>
      <c r="B904" s="4"/>
      <c r="C904" s="4"/>
      <c r="D904" s="4"/>
      <c r="E904" s="4"/>
      <c r="F904" s="4"/>
      <c r="G904" s="4"/>
      <c r="H904" s="4"/>
    </row>
    <row r="905">
      <c r="A905" s="6"/>
      <c r="B905" s="4"/>
      <c r="C905" s="4"/>
      <c r="D905" s="4"/>
      <c r="E905" s="4"/>
      <c r="F905" s="4"/>
      <c r="G905" s="4"/>
      <c r="H905" s="4"/>
    </row>
    <row r="906">
      <c r="A906" s="6"/>
      <c r="B906" s="4"/>
      <c r="C906" s="4"/>
      <c r="D906" s="4"/>
      <c r="E906" s="4"/>
      <c r="F906" s="4"/>
      <c r="G906" s="4"/>
      <c r="H906" s="4"/>
    </row>
    <row r="907">
      <c r="A907" s="6"/>
      <c r="B907" s="4"/>
      <c r="C907" s="4"/>
      <c r="D907" s="4"/>
      <c r="E907" s="4"/>
      <c r="F907" s="4"/>
      <c r="G907" s="4"/>
      <c r="H907" s="4"/>
    </row>
    <row r="908">
      <c r="A908" s="6"/>
      <c r="B908" s="4"/>
      <c r="C908" s="4"/>
      <c r="D908" s="4"/>
      <c r="E908" s="4"/>
      <c r="F908" s="4"/>
      <c r="G908" s="4"/>
      <c r="H908" s="4"/>
    </row>
    <row r="909">
      <c r="A909" s="6"/>
      <c r="B909" s="4"/>
      <c r="C909" s="4"/>
      <c r="D909" s="4"/>
      <c r="E909" s="4"/>
      <c r="F909" s="4"/>
      <c r="G909" s="4"/>
      <c r="H909" s="4"/>
    </row>
    <row r="910">
      <c r="A910" s="6"/>
      <c r="B910" s="4"/>
      <c r="C910" s="4"/>
      <c r="D910" s="4"/>
      <c r="E910" s="4"/>
      <c r="F910" s="4"/>
      <c r="G910" s="4"/>
      <c r="H910" s="4"/>
    </row>
    <row r="911">
      <c r="A911" s="6"/>
      <c r="B911" s="4"/>
      <c r="C911" s="4"/>
      <c r="D911" s="4"/>
      <c r="E911" s="4"/>
      <c r="F911" s="4"/>
      <c r="G911" s="4"/>
      <c r="H911" s="4"/>
    </row>
  </sheetData>
  <autoFilter ref="$A$1:$H$36"/>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41.38"/>
    <col customWidth="1" min="3" max="3" width="33.13"/>
    <col customWidth="1" min="4" max="8" width="26.25"/>
    <col customWidth="1" min="18" max="18" width="15.88"/>
  </cols>
  <sheetData>
    <row r="1">
      <c r="A1" s="1" t="s">
        <v>0</v>
      </c>
      <c r="B1" s="2" t="s">
        <v>1</v>
      </c>
      <c r="C1" s="2" t="s">
        <v>2</v>
      </c>
      <c r="D1" s="2" t="s">
        <v>3</v>
      </c>
      <c r="E1" s="2" t="s">
        <v>4</v>
      </c>
      <c r="F1" s="2" t="s">
        <v>5</v>
      </c>
      <c r="G1" s="2" t="s">
        <v>6</v>
      </c>
      <c r="H1" s="2" t="s">
        <v>7</v>
      </c>
    </row>
    <row r="2">
      <c r="A2" s="4">
        <v>1.0</v>
      </c>
      <c r="B2" s="4" t="s">
        <v>168</v>
      </c>
      <c r="C2" s="4" t="str">
        <f>IFERROR(__xludf.DUMMYFUNCTION("GOOGLETRANSLATE(B2,""en"",""ru"")"),"Улучшите списки продуктов")</f>
        <v>Улучшите списки продуктов</v>
      </c>
      <c r="D2" s="4" t="str">
        <f>IFERROR(__xludf.DUMMYFUNCTION("GOOGLETRANSLATE(B2,""en"",""id"")"),"Tingkatkan daftar produk Anda")</f>
        <v>Tingkatkan daftar produk Anda</v>
      </c>
      <c r="E2" s="4" t="str">
        <f>IFERROR(__xludf.DUMMYFUNCTION("GOOGLETRANSLATE(B2,""en"",""vi"")"),"Cải thiện danh sách sản phẩm của bạn")</f>
        <v>Cải thiện danh sách sản phẩm của bạn</v>
      </c>
      <c r="F2" s="4" t="str">
        <f>IFERROR(__xludf.DUMMYFUNCTION("GOOGLETRANSLATE(B2,""en"",""th"")"),"ปรับปรุงรายชื่อผลิตภัณฑ์ของคุณ")</f>
        <v>ปรับปรุงรายชื่อผลิตภัณฑ์ของคุณ</v>
      </c>
      <c r="G2" s="4" t="str">
        <f>IFERROR(__xludf.DUMMYFUNCTION("GOOGLETRANSLATE(B2,""en"",""ms"")"),"Tingkatkan senarai produk anda")</f>
        <v>Tingkatkan senarai produk anda</v>
      </c>
      <c r="H2" s="4" t="str">
        <f>IFERROR(__xludf.DUMMYFUNCTION("GOOGLETRANSLATE(B2,""en"",""zh-CN"")"),"改善您的产品清单")</f>
        <v>改善您的产品清单</v>
      </c>
    </row>
    <row r="3">
      <c r="A3" s="4">
        <v>1.0</v>
      </c>
      <c r="B3" s="4" t="s">
        <v>169</v>
      </c>
      <c r="C3" s="4" t="str">
        <f>IFERROR(__xludf.DUMMYFUNCTION("GOOGLETRANSLATE(B3,""en"",""ru"")"),"Разработайте и улучшите свои списки продуктов с помощью описаний качества, изображений и видео, чтобы увеличить продажи, а также повысить вашу позицию в рейтинге рынка.")</f>
        <v>Разработайте и улучшите свои списки продуктов с помощью описаний качества, изображений и видео, чтобы увеличить продажи, а также повысить вашу позицию в рейтинге рынка.</v>
      </c>
      <c r="D3" s="4" t="str">
        <f>IFERROR(__xludf.DUMMYFUNCTION("GOOGLETRANSLATE(B3,""en"",""id"")"),"Kembangkan dan tingkatkan daftar produk Anda dengan deskripsi, gambar, dan video berkualitas untuk meningkatkan penjualan dan juga meningkatkan posisi Anda di peringkat Marketplace.")</f>
        <v>Kembangkan dan tingkatkan daftar produk Anda dengan deskripsi, gambar, dan video berkualitas untuk meningkatkan penjualan dan juga meningkatkan posisi Anda di peringkat Marketplace.</v>
      </c>
      <c r="E3" s="4" t="str">
        <f>IFERROR(__xludf.DUMMYFUNCTION("GOOGLETRANSLATE(B3,""en"",""vi"")"),"Phát triển và nâng cao danh sách sản phẩm của bạn với các mô tả chất lượng, hình ảnh và video để tăng doanh số và cũng nâng cao vị trí của bạn trong bảng xếp hạng thị trường.")</f>
        <v>Phát triển và nâng cao danh sách sản phẩm của bạn với các mô tả chất lượng, hình ảnh và video để tăng doanh số và cũng nâng cao vị trí của bạn trong bảng xếp hạng thị trường.</v>
      </c>
      <c r="F3" s="4" t="str">
        <f>IFERROR(__xludf.DUMMYFUNCTION("GOOGLETRANSLATE(B3,""en"",""th"")"),"พัฒนาและปรับปรุงรายชื่อผลิตภัณฑ์ของคุณด้วยคำอธิบายคุณภาพรูปภาพและวิดีโอเพื่อเพิ่มยอดขายและยกระดับตำแหน่งของคุณในการจัดอันดับตลาด")</f>
        <v>พัฒนาและปรับปรุงรายชื่อผลิตภัณฑ์ของคุณด้วยคำอธิบายคุณภาพรูปภาพและวิดีโอเพื่อเพิ่มยอดขายและยกระดับตำแหน่งของคุณในการจัดอันดับตลาด</v>
      </c>
      <c r="G3" s="4" t="str">
        <f>IFERROR(__xludf.DUMMYFUNCTION("GOOGLETRANSLATE(B3,""en"",""ms"")"),"Membangun dan meningkatkan senarai produk anda dengan penerangan, imej, dan video yang berkualiti untuk meningkatkan jualan dan juga meningkatkan kedudukan anda di kedudukan pasaran.")</f>
        <v>Membangun dan meningkatkan senarai produk anda dengan penerangan, imej, dan video yang berkualiti untuk meningkatkan jualan dan juga meningkatkan kedudukan anda di kedudukan pasaran.</v>
      </c>
      <c r="H3" s="4" t="str">
        <f>IFERROR(__xludf.DUMMYFUNCTION("GOOGLETRANSLATE(B3,""en"",""zh-CN"")"),"通过质量描述，图像和视频来开发和增强您的产品清单，以提高销售额，并提高您在市场排名中的地位。")</f>
        <v>通过质量描述，图像和视频来开发和增强您的产品清单，以提高销售额，并提高您在市场排名中的地位。</v>
      </c>
    </row>
    <row r="4">
      <c r="A4" s="4">
        <v>1.0</v>
      </c>
      <c r="B4" s="4" t="s">
        <v>164</v>
      </c>
      <c r="C4" s="4" t="str">
        <f>IFERROR(__xludf.DUMMYFUNCTION("GOOGLETRANSLATE(B4,""en"",""ru"")"),"Вскоре")</f>
        <v>Вскоре</v>
      </c>
      <c r="D4" s="4" t="str">
        <f>IFERROR(__xludf.DUMMYFUNCTION("GOOGLETRANSLATE(B4,""en"",""id"")"),"Segera hadir")</f>
        <v>Segera hadir</v>
      </c>
      <c r="E4" s="4" t="str">
        <f>IFERROR(__xludf.DUMMYFUNCTION("GOOGLETRANSLATE(B4,""en"",""vi"")"),"Sắp ra mắt")</f>
        <v>Sắp ra mắt</v>
      </c>
      <c r="F4" s="4" t="str">
        <f>IFERROR(__xludf.DUMMYFUNCTION("GOOGLETRANSLATE(B4,""en"",""th"")"),"เร็วๆ นี้")</f>
        <v>เร็วๆ นี้</v>
      </c>
      <c r="G4" s="4" t="str">
        <f>IFERROR(__xludf.DUMMYFUNCTION("GOOGLETRANSLATE(B4,""en"",""ms"")"),"Akan datang")</f>
        <v>Akan datang</v>
      </c>
      <c r="H4" s="4" t="str">
        <f>IFERROR(__xludf.DUMMYFUNCTION("GOOGLETRANSLATE(B4,""en"",""zh-CN"")"),"即将推出")</f>
        <v>即将推出</v>
      </c>
    </row>
    <row r="5">
      <c r="A5" s="4">
        <v>1.0</v>
      </c>
      <c r="B5" s="4" t="s">
        <v>165</v>
      </c>
      <c r="C5" s="4" t="str">
        <f>IFERROR(__xludf.DUMMYFUNCTION("GOOGLETRANSLATE(B5,""en"",""ru"")"),"Зарегистрируйтесь, чтобы быть в авангарде, когда мы испытываете новые функции, которые мы в настоящее время создаем и тестируем. Мы обязательно сообщим вам немедленно, как только они доступны!")</f>
        <v>Зарегистрируйтесь, чтобы быть в авангарде, когда мы испытываете новые функции, которые мы в настоящее время создаем и тестируем. Мы обязательно сообщим вам немедленно, как только они доступны!</v>
      </c>
      <c r="D5" s="4" t="str">
        <f>IFERROR(__xludf.DUMMYFUNCTION("GOOGLETRANSLATE(B5,""en"",""id"")"),"Mendaftar untuk berada di garis depan dalam mengalami fitur baru yang saat ini sedang kita kerajinkan dan uji. Kami akan segera memberi tahu Anda setelah tersedia!")</f>
        <v>Mendaftar untuk berada di garis depan dalam mengalami fitur baru yang saat ini sedang kita kerajinkan dan uji. Kami akan segera memberi tahu Anda setelah tersedia!</v>
      </c>
      <c r="E5" s="4" t="str">
        <f>IFERROR(__xludf.DUMMYFUNCTION("GOOGLETRANSLATE(B5,""en"",""vi"")"),"Đăng ký để đi đầu trong việc trải nghiệm các tính năng mới mà chúng tôi hiện đang chế tạo và thử nghiệm. Chúng tôi sẽ đảm bảo thông báo cho bạn ngay lập tức khi chúng có sẵn!")</f>
        <v>Đăng ký để đi đầu trong việc trải nghiệm các tính năng mới mà chúng tôi hiện đang chế tạo và thử nghiệm. Chúng tôi sẽ đảm bảo thông báo cho bạn ngay lập tức khi chúng có sẵn!</v>
      </c>
      <c r="F5" s="4" t="str">
        <f>IFERROR(__xludf.DUMMYFUNCTION("GOOGLETRANSLATE(B5,""en"",""th"")"),"ลงทะเบียนเพื่อเป็นผู้นำในการประสบกับคุณสมบัติใหม่ที่เรากำลังสร้างและทดสอบ เราจะแจ้งให้คุณทราบทันทีเมื่อพวกเขาว่าง!")</f>
        <v>ลงทะเบียนเพื่อเป็นผู้นำในการประสบกับคุณสมบัติใหม่ที่เรากำลังสร้างและทดสอบ เราจะแจ้งให้คุณทราบทันทีเมื่อพวกเขาว่าง!</v>
      </c>
      <c r="G5" s="4" t="str">
        <f>IFERROR(__xludf.DUMMYFUNCTION("GOOGLETRANSLATE(B5,""en"",""ms"")"),"Daftar untuk berada di barisan hadapan untuk mengalami ciri -ciri baru yang sedang kami kerjakan dan ujian. Kami akan pastikan anda memberitahu anda sebaik sahaja mereka tersedia!")</f>
        <v>Daftar untuk berada di barisan hadapan untuk mengalami ciri -ciri baru yang sedang kami kerjakan dan ujian. Kami akan pastikan anda memberitahu anda sebaik sahaja mereka tersedia!</v>
      </c>
      <c r="H5" s="4" t="str">
        <f>IFERROR(__xludf.DUMMYFUNCTION("GOOGLETRANSLATE(B5,""en"",""zh-CN"")"),"注册处于经历我们目前正在制作和测试的新功能的最前沿。一旦它们可用，我们将确保立即通知您！")</f>
        <v>注册处于经历我们目前正在制作和测试的新功能的最前沿。一旦它们可用，我们将确保立即通知您！</v>
      </c>
    </row>
    <row r="6">
      <c r="A6" s="4">
        <v>1.0</v>
      </c>
      <c r="B6" s="4" t="s">
        <v>10</v>
      </c>
      <c r="C6" s="4" t="str">
        <f>IFERROR(__xludf.DUMMYFUNCTION("GOOGLETRANSLATE(B6,""en"",""ru"")"),"Зарегистрироваться")</f>
        <v>Зарегистрироваться</v>
      </c>
      <c r="D6" s="4" t="str">
        <f>IFERROR(__xludf.DUMMYFUNCTION("GOOGLETRANSLATE(B6,""en"",""id"")"),"Mendaftar")</f>
        <v>Mendaftar</v>
      </c>
      <c r="E6" s="4" t="str">
        <f>IFERROR(__xludf.DUMMYFUNCTION("GOOGLETRANSLATE(B6,""en"",""vi"")"),"Đăng ký")</f>
        <v>Đăng ký</v>
      </c>
      <c r="F6" s="4" t="str">
        <f>IFERROR(__xludf.DUMMYFUNCTION("GOOGLETRANSLATE(B6,""en"",""th"")"),"ลงชื่อ")</f>
        <v>ลงชื่อ</v>
      </c>
      <c r="G6" s="4" t="str">
        <f>IFERROR(__xludf.DUMMYFUNCTION("GOOGLETRANSLATE(B6,""en"",""ms"")"),"Daftar")</f>
        <v>Daftar</v>
      </c>
      <c r="H6" s="4" t="str">
        <f>IFERROR(__xludf.DUMMYFUNCTION("GOOGLETRANSLATE(B6,""en"",""zh-CN"")"),"报名")</f>
        <v>报名</v>
      </c>
    </row>
    <row r="7">
      <c r="A7" s="4">
        <v>2.0</v>
      </c>
      <c r="B7" s="4" t="s">
        <v>87</v>
      </c>
      <c r="C7" s="4" t="str">
        <f>IFERROR(__xludf.DUMMYFUNCTION("GOOGLETRANSLATE(B7,""en"",""ru"")"),"Sellmatica")</f>
        <v>Sellmatica</v>
      </c>
      <c r="D7" s="4" t="str">
        <f>IFERROR(__xludf.DUMMYFUNCTION("GOOGLETRANSLATE(B7,""en"",""id"")"),"Sellmatcia")</f>
        <v>Sellmatcia</v>
      </c>
      <c r="E7" s="4" t="str">
        <f>IFERROR(__xludf.DUMMYFUNCTION("GOOGLETRANSLATE(B7,""en"",""vi"")"),"Bán")</f>
        <v>Bán</v>
      </c>
      <c r="F7" s="4" t="str">
        <f>IFERROR(__xludf.DUMMYFUNCTION("GOOGLETRANSLATE(B7,""en"",""th"")"),"Sellmatica")</f>
        <v>Sellmatica</v>
      </c>
      <c r="G7" s="4" t="str">
        <f>IFERROR(__xludf.DUMMYFUNCTION("GOOGLETRANSLATE(B7,""en"",""ms"")"),"Sellmatica")</f>
        <v>Sellmatica</v>
      </c>
      <c r="H7" s="4" t="str">
        <f>IFERROR(__xludf.DUMMYFUNCTION("GOOGLETRANSLATE(B7,""en"",""zh-CN"")"),"Sellmatica")</f>
        <v>Sellmatica</v>
      </c>
    </row>
    <row r="8">
      <c r="A8" s="4">
        <v>2.0</v>
      </c>
      <c r="B8" s="4" t="s">
        <v>88</v>
      </c>
      <c r="C8" s="4" t="str">
        <f>IFERROR(__xludf.DUMMYFUNCTION("GOOGLETRANSLATE(B8,""en"",""ru"")"),"info@sellmatica.com")</f>
        <v>info@sellmatica.com</v>
      </c>
      <c r="D8" s="4" t="str">
        <f>IFERROR(__xludf.DUMMYFUNCTION("GOOGLETRANSLATE(B8,""en"",""id"")"),"info@sellmatica.com")</f>
        <v>info@sellmatica.com</v>
      </c>
      <c r="E8" s="4" t="str">
        <f>IFERROR(__xludf.DUMMYFUNCTION("GOOGLETRANSLATE(B8,""en"",""vi"")"),"info@sellmatica.com")</f>
        <v>info@sellmatica.com</v>
      </c>
      <c r="F8" s="4" t="str">
        <f>IFERROR(__xludf.DUMMYFUNCTION("GOOGLETRANSLATE(B8,""en"",""th"")"),"info@sellmatica.com")</f>
        <v>info@sellmatica.com</v>
      </c>
      <c r="G8" s="4" t="str">
        <f>IFERROR(__xludf.DUMMYFUNCTION("GOOGLETRANSLATE(B8,""en"",""ms"")"),"info@sellmatica.com")</f>
        <v>info@sellmatica.com</v>
      </c>
      <c r="H8" s="4" t="str">
        <f>IFERROR(__xludf.DUMMYFUNCTION("GOOGLETRANSLATE(B8,""en"",""zh-CN"")"),"info@sellmatica.com")</f>
        <v>info@sellmatica.com</v>
      </c>
    </row>
    <row r="9">
      <c r="A9" s="4">
        <v>2.0</v>
      </c>
      <c r="B9" s="4" t="s">
        <v>89</v>
      </c>
      <c r="C9" s="4" t="str">
        <f>IFERROR(__xludf.DUMMYFUNCTION("GOOGLETRANSLATE(B9,""en"",""ru"")"),"Решения")</f>
        <v>Решения</v>
      </c>
      <c r="D9" s="4" t="str">
        <f>IFERROR(__xludf.DUMMYFUNCTION("GOOGLETRANSLATE(B9,""en"",""id"")"),"Solusi")</f>
        <v>Solusi</v>
      </c>
      <c r="E9" s="4" t="str">
        <f>IFERROR(__xludf.DUMMYFUNCTION("GOOGLETRANSLATE(B9,""en"",""vi"")"),"Các giải pháp")</f>
        <v>Các giải pháp</v>
      </c>
      <c r="F9" s="4" t="str">
        <f>IFERROR(__xludf.DUMMYFUNCTION("GOOGLETRANSLATE(B9,""en"",""th"")"),"การแก้ปัญหา")</f>
        <v>การแก้ปัญหา</v>
      </c>
      <c r="G9" s="4" t="str">
        <f>IFERROR(__xludf.DUMMYFUNCTION("GOOGLETRANSLATE(B9,""en"",""ms"")"),"Penyelesaian")</f>
        <v>Penyelesaian</v>
      </c>
      <c r="H9" s="4" t="str">
        <f>IFERROR(__xludf.DUMMYFUNCTION("GOOGLETRANSLATE(B9,""en"",""zh-CN"")"),"解决方案")</f>
        <v>解决方案</v>
      </c>
      <c r="R9" s="5"/>
      <c r="S9" s="5"/>
    </row>
    <row r="10">
      <c r="A10" s="4">
        <v>2.0</v>
      </c>
      <c r="B10" s="4" t="s">
        <v>90</v>
      </c>
      <c r="C10" s="4" t="str">
        <f>IFERROR(__xludf.DUMMYFUNCTION("GOOGLETRANSLATE(B10,""en"",""ru"")"),"Новые продавцы")</f>
        <v>Новые продавцы</v>
      </c>
      <c r="D10" s="4" t="str">
        <f>IFERROR(__xludf.DUMMYFUNCTION("GOOGLETRANSLATE(B10,""en"",""id"")"),"Penjual baru")</f>
        <v>Penjual baru</v>
      </c>
      <c r="E10" s="4" t="str">
        <f>IFERROR(__xludf.DUMMYFUNCTION("GOOGLETRANSLATE(B10,""en"",""vi"")"),"Người bán mới")</f>
        <v>Người bán mới</v>
      </c>
      <c r="F10" s="4" t="str">
        <f>IFERROR(__xludf.DUMMYFUNCTION("GOOGLETRANSLATE(B10,""en"",""th"")"),"ผู้ขายใหม่")</f>
        <v>ผู้ขายใหม่</v>
      </c>
      <c r="G10" s="4" t="str">
        <f>IFERROR(__xludf.DUMMYFUNCTION("GOOGLETRANSLATE(B10,""en"",""ms"")"),"Penjual baru")</f>
        <v>Penjual baru</v>
      </c>
      <c r="H10" s="4" t="str">
        <f>IFERROR(__xludf.DUMMYFUNCTION("GOOGLETRANSLATE(B10,""en"",""zh-CN"")"),"新卖家")</f>
        <v>新卖家</v>
      </c>
      <c r="R10" s="5"/>
      <c r="S10" s="5"/>
    </row>
    <row r="11">
      <c r="A11" s="4">
        <v>2.0</v>
      </c>
      <c r="B11" s="4" t="s">
        <v>91</v>
      </c>
      <c r="C11" s="4" t="str">
        <f>IFERROR(__xludf.DUMMYFUNCTION("GOOGLETRANSLATE(B11,""en"",""ru"")"),"Опытные продавцы")</f>
        <v>Опытные продавцы</v>
      </c>
      <c r="D11" s="4" t="str">
        <f>IFERROR(__xludf.DUMMYFUNCTION("GOOGLETRANSLATE(B11,""en"",""id"")"),"Penjual berpengalaman")</f>
        <v>Penjual berpengalaman</v>
      </c>
      <c r="E11" s="4" t="str">
        <f>IFERROR(__xludf.DUMMYFUNCTION("GOOGLETRANSLATE(B11,""en"",""vi"")"),"Người bán có kinh nghiệm")</f>
        <v>Người bán có kinh nghiệm</v>
      </c>
      <c r="F11" s="4" t="str">
        <f>IFERROR(__xludf.DUMMYFUNCTION("GOOGLETRANSLATE(B11,""en"",""th"")"),"ผู้ขายที่มีประสบการณ์")</f>
        <v>ผู้ขายที่มีประสบการณ์</v>
      </c>
      <c r="G11" s="4" t="str">
        <f>IFERROR(__xludf.DUMMYFUNCTION("GOOGLETRANSLATE(B11,""en"",""ms"")"),"Penjual yang berpengalaman")</f>
        <v>Penjual yang berpengalaman</v>
      </c>
      <c r="H11" s="4" t="str">
        <f>IFERROR(__xludf.DUMMYFUNCTION("GOOGLETRANSLATE(B11,""en"",""zh-CN"")"),"经验丰富的卖家")</f>
        <v>经验丰富的卖家</v>
      </c>
    </row>
    <row r="12">
      <c r="A12" s="4">
        <v>2.0</v>
      </c>
      <c r="B12" s="4" t="s">
        <v>16</v>
      </c>
      <c r="C12" s="4" t="str">
        <f>IFERROR(__xludf.DUMMYFUNCTION("GOOGLETRANSLATE(B12,""en"",""ru"")"),"Бренды")</f>
        <v>Бренды</v>
      </c>
      <c r="D12" s="4" t="str">
        <f>IFERROR(__xludf.DUMMYFUNCTION("GOOGLETRANSLATE(B12,""en"",""id"")"),"Merek")</f>
        <v>Merek</v>
      </c>
      <c r="E12" s="4" t="str">
        <f>IFERROR(__xludf.DUMMYFUNCTION("GOOGLETRANSLATE(B12,""en"",""vi"")"),"Nhãn hiệu")</f>
        <v>Nhãn hiệu</v>
      </c>
      <c r="F12" s="4" t="str">
        <f>IFERROR(__xludf.DUMMYFUNCTION("GOOGLETRANSLATE(B12,""en"",""th"")"),"แบรนด์")</f>
        <v>แบรนด์</v>
      </c>
      <c r="G12" s="4" t="str">
        <f>IFERROR(__xludf.DUMMYFUNCTION("GOOGLETRANSLATE(B12,""en"",""ms"")"),"Jenama")</f>
        <v>Jenama</v>
      </c>
      <c r="H12" s="4" t="str">
        <f>IFERROR(__xludf.DUMMYFUNCTION("GOOGLETRANSLATE(B12,""en"",""zh-CN"")"),"品牌")</f>
        <v>品牌</v>
      </c>
    </row>
    <row r="13">
      <c r="A13" s="4">
        <v>2.0</v>
      </c>
      <c r="B13" s="4" t="s">
        <v>20</v>
      </c>
      <c r="C13" s="4" t="str">
        <f>IFERROR(__xludf.DUMMYFUNCTION("GOOGLETRANSLATE(B13,""en"",""ru"")"),"Агентства и консультанты")</f>
        <v>Агентства и консультанты</v>
      </c>
      <c r="D13" s="4" t="str">
        <f>IFERROR(__xludf.DUMMYFUNCTION("GOOGLETRANSLATE(B13,""en"",""id"")"),"Agensi &amp; Konsultan")</f>
        <v>Agensi &amp; Konsultan</v>
      </c>
      <c r="E13" s="4" t="str">
        <f>IFERROR(__xludf.DUMMYFUNCTION("GOOGLETRANSLATE(B13,""en"",""vi"")"),"Các cơ quan &amp; chuyên gia tư vấn")</f>
        <v>Các cơ quan &amp; chuyên gia tư vấn</v>
      </c>
      <c r="F13" s="4" t="str">
        <f>IFERROR(__xludf.DUMMYFUNCTION("GOOGLETRANSLATE(B13,""en"",""th"")"),"เอเจนซี่และที่ปรึกษา")</f>
        <v>เอเจนซี่และที่ปรึกษา</v>
      </c>
      <c r="G13" s="4" t="str">
        <f>IFERROR(__xludf.DUMMYFUNCTION("GOOGLETRANSLATE(B13,""en"",""ms"")"),"Agensi &amp; Perunding")</f>
        <v>Agensi &amp; Perunding</v>
      </c>
      <c r="H13" s="4" t="str">
        <f>IFERROR(__xludf.DUMMYFUNCTION("GOOGLETRANSLATE(B13,""en"",""zh-CN"")"),"机构和顾问")</f>
        <v>机构和顾问</v>
      </c>
    </row>
    <row r="14">
      <c r="A14" s="4">
        <v>2.0</v>
      </c>
      <c r="B14" s="4" t="s">
        <v>92</v>
      </c>
      <c r="C14" s="4" t="str">
        <f>IFERROR(__xludf.DUMMYFUNCTION("GOOGLETRANSLATE(B14,""en"",""ru"")"),"Ритейлеры и реселлеры")</f>
        <v>Ритейлеры и реселлеры</v>
      </c>
      <c r="D14" s="4" t="str">
        <f>IFERROR(__xludf.DUMMYFUNCTION("GOOGLETRANSLATE(B14,""en"",""id"")"),"Pengecer &amp; Pengecer")</f>
        <v>Pengecer &amp; Pengecer</v>
      </c>
      <c r="E14" s="4" t="str">
        <f>IFERROR(__xludf.DUMMYFUNCTION("GOOGLETRANSLATE(B14,""en"",""vi"")"),"Nhà bán lẻ &amp; đại lý")</f>
        <v>Nhà bán lẻ &amp; đại lý</v>
      </c>
      <c r="F14" s="4" t="str">
        <f>IFERROR(__xludf.DUMMYFUNCTION("GOOGLETRANSLATE(B14,""en"",""th"")"),"ผู้ค้าปลีกและผู้ค้าปลีก")</f>
        <v>ผู้ค้าปลีกและผู้ค้าปลีก</v>
      </c>
      <c r="G14" s="4" t="str">
        <f>IFERROR(__xludf.DUMMYFUNCTION("GOOGLETRANSLATE(B14,""en"",""ms"")"),"Peruncit &amp; penjual semula")</f>
        <v>Peruncit &amp; penjual semula</v>
      </c>
      <c r="H14" s="4" t="str">
        <f>IFERROR(__xludf.DUMMYFUNCTION("GOOGLETRANSLATE(B14,""en"",""zh-CN"")"),"零售商和经销商")</f>
        <v>零售商和经销商</v>
      </c>
    </row>
    <row r="15">
      <c r="A15" s="4">
        <v>2.0</v>
      </c>
      <c r="B15" s="4" t="s">
        <v>93</v>
      </c>
      <c r="C15" s="4" t="str">
        <f>IFERROR(__xludf.DUMMYFUNCTION("GOOGLETRANSLATE(B15,""en"",""ru"")"),"Случаи использования")</f>
        <v>Случаи использования</v>
      </c>
      <c r="D15" s="4" t="str">
        <f>IFERROR(__xludf.DUMMYFUNCTION("GOOGLETRANSLATE(B15,""en"",""id"")"),"Menggunakan kasus")</f>
        <v>Menggunakan kasus</v>
      </c>
      <c r="E15" s="4" t="str">
        <f>IFERROR(__xludf.DUMMYFUNCTION("GOOGLETRANSLATE(B15,""en"",""vi"")"),"Trường hợp sử dụng")</f>
        <v>Trường hợp sử dụng</v>
      </c>
      <c r="F15" s="4" t="str">
        <f>IFERROR(__xludf.DUMMYFUNCTION("GOOGLETRANSLATE(B15,""en"",""th"")"),"ใช้เคส")</f>
        <v>ใช้เคส</v>
      </c>
      <c r="G15" s="4" t="str">
        <f>IFERROR(__xludf.DUMMYFUNCTION("GOOGLETRANSLATE(B15,""en"",""ms"")"),"Gunakan kes")</f>
        <v>Gunakan kes</v>
      </c>
      <c r="H15" s="4" t="str">
        <f>IFERROR(__xludf.DUMMYFUNCTION("GOOGLETRANSLATE(B15,""en"",""zh-CN"")"),"用例")</f>
        <v>用例</v>
      </c>
    </row>
    <row r="16">
      <c r="A16" s="4">
        <v>2.0</v>
      </c>
      <c r="B16" s="4" t="s">
        <v>94</v>
      </c>
      <c r="C16" s="4" t="str">
        <f>IFERROR(__xludf.DUMMYFUNCTION("GOOGLETRANSLATE(B16,""en"",""ru"")"),"Найдите продукт для продажи")</f>
        <v>Найдите продукт для продажи</v>
      </c>
      <c r="D16" s="4" t="str">
        <f>IFERROR(__xludf.DUMMYFUNCTION("GOOGLETRANSLATE(B16,""en"",""id"")"),"Temukan produk untuk dijual")</f>
        <v>Temukan produk untuk dijual</v>
      </c>
      <c r="E16" s="4" t="str">
        <f>IFERROR(__xludf.DUMMYFUNCTION("GOOGLETRANSLATE(B16,""en"",""vi"")"),"Tìm một sản phẩm để bán")</f>
        <v>Tìm một sản phẩm để bán</v>
      </c>
      <c r="F16" s="4" t="str">
        <f>IFERROR(__xludf.DUMMYFUNCTION("GOOGLETRANSLATE(B16,""en"",""th"")"),"ค้นหาผลิตภัณฑ์ที่จะขาย")</f>
        <v>ค้นหาผลิตภัณฑ์ที่จะขาย</v>
      </c>
      <c r="G16" s="4" t="str">
        <f>IFERROR(__xludf.DUMMYFUNCTION("GOOGLETRANSLATE(B16,""en"",""ms"")"),"Cari produk untuk dijual")</f>
        <v>Cari produk untuk dijual</v>
      </c>
      <c r="H16" s="4" t="str">
        <f>IFERROR(__xludf.DUMMYFUNCTION("GOOGLETRANSLATE(B16,""en"",""zh-CN"")"),"寻找出售产品")</f>
        <v>寻找出售产品</v>
      </c>
    </row>
    <row r="17">
      <c r="A17" s="4">
        <v>2.0</v>
      </c>
      <c r="B17" s="4" t="s">
        <v>95</v>
      </c>
      <c r="C17" s="4" t="str">
        <f>IFERROR(__xludf.DUMMYFUNCTION("GOOGLETRANSLATE(B17,""en"",""ru"")"),"Расширить на торговые площадки")</f>
        <v>Расширить на торговые площадки</v>
      </c>
      <c r="D17" s="4" t="str">
        <f>IFERROR(__xludf.DUMMYFUNCTION("GOOGLETRANSLATE(B17,""en"",""id"")"),"Perluas ke pasar")</f>
        <v>Perluas ke pasar</v>
      </c>
      <c r="E17" s="4" t="str">
        <f>IFERROR(__xludf.DUMMYFUNCTION("GOOGLETRANSLATE(B17,""en"",""vi"")"),"Mở rộng đến thị trường")</f>
        <v>Mở rộng đến thị trường</v>
      </c>
      <c r="F17" s="4" t="str">
        <f>IFERROR(__xludf.DUMMYFUNCTION("GOOGLETRANSLATE(B17,""en"",""th"")"),"ขยายไปยังตลาด")</f>
        <v>ขยายไปยังตลาด</v>
      </c>
      <c r="G17" s="4" t="str">
        <f>IFERROR(__xludf.DUMMYFUNCTION("GOOGLETRANSLATE(B17,""en"",""ms"")"),"Berkembang ke pasaran")</f>
        <v>Berkembang ke pasaran</v>
      </c>
      <c r="H17" s="4" t="str">
        <f>IFERROR(__xludf.DUMMYFUNCTION("GOOGLETRANSLATE(B17,""en"",""zh-CN"")"),"扩展到市场")</f>
        <v>扩展到市场</v>
      </c>
    </row>
    <row r="18">
      <c r="A18" s="4">
        <v>2.0</v>
      </c>
      <c r="B18" s="4" t="s">
        <v>96</v>
      </c>
      <c r="C18" s="4" t="str">
        <f>IFERROR(__xludf.DUMMYFUNCTION("GOOGLETRANSLATE(B18,""en"",""ru"")"),"Улучшить мою прибыльность")</f>
        <v>Улучшить мою прибыльность</v>
      </c>
      <c r="D18" s="4" t="str">
        <f>IFERROR(__xludf.DUMMYFUNCTION("GOOGLETRANSLATE(B18,""en"",""id"")"),"Meningkatkan profitabilitas saya")</f>
        <v>Meningkatkan profitabilitas saya</v>
      </c>
      <c r="E18" s="4" t="str">
        <f>IFERROR(__xludf.DUMMYFUNCTION("GOOGLETRANSLATE(B18,""en"",""vi"")"),"Cải thiện lợi nhuận của tôi")</f>
        <v>Cải thiện lợi nhuận của tôi</v>
      </c>
      <c r="F18" s="4" t="str">
        <f>IFERROR(__xludf.DUMMYFUNCTION("GOOGLETRANSLATE(B18,""en"",""th"")"),"ปรับปรุงผลกำไรของฉัน")</f>
        <v>ปรับปรุงผลกำไรของฉัน</v>
      </c>
      <c r="G18" s="4" t="str">
        <f>IFERROR(__xludf.DUMMYFUNCTION("GOOGLETRANSLATE(B18,""en"",""ms"")"),"Meningkatkan keuntungan saya")</f>
        <v>Meningkatkan keuntungan saya</v>
      </c>
      <c r="H18" s="4" t="str">
        <f>IFERROR(__xludf.DUMMYFUNCTION("GOOGLETRANSLATE(B18,""en"",""zh-CN"")"),"提高我的盈利能力")</f>
        <v>提高我的盈利能力</v>
      </c>
    </row>
    <row r="19">
      <c r="A19" s="4">
        <v>2.0</v>
      </c>
      <c r="B19" s="4" t="s">
        <v>97</v>
      </c>
      <c r="C19" s="4" t="str">
        <f>IFERROR(__xludf.DUMMYFUNCTION("GOOGLETRANSLATE(B19,""en"",""ru"")"),"Оптимизировать мое присутствие в Интернете")</f>
        <v>Оптимизировать мое присутствие в Интернете</v>
      </c>
      <c r="D19" s="4" t="str">
        <f>IFERROR(__xludf.DUMMYFUNCTION("GOOGLETRANSLATE(B19,""en"",""id"")"),"Optimalkan Kehadiran Online Saya")</f>
        <v>Optimalkan Kehadiran Online Saya</v>
      </c>
      <c r="E19" s="4" t="str">
        <f>IFERROR(__xludf.DUMMYFUNCTION("GOOGLETRANSLATE(B19,""en"",""vi"")"),"Tối ưu hóa sự hiện diện trực tuyến của tôi")</f>
        <v>Tối ưu hóa sự hiện diện trực tuyến của tôi</v>
      </c>
      <c r="F19" s="4" t="str">
        <f>IFERROR(__xludf.DUMMYFUNCTION("GOOGLETRANSLATE(B19,""en"",""th"")"),"เพิ่มประสิทธิภาพสถานะออนไลน์ของฉัน")</f>
        <v>เพิ่มประสิทธิภาพสถานะออนไลน์ของฉัน</v>
      </c>
      <c r="G19" s="4" t="str">
        <f>IFERROR(__xludf.DUMMYFUNCTION("GOOGLETRANSLATE(B19,""en"",""ms"")"),"Mengoptimumkan kehadiran dalam talian saya")</f>
        <v>Mengoptimumkan kehadiran dalam talian saya</v>
      </c>
      <c r="H19" s="4" t="str">
        <f>IFERROR(__xludf.DUMMYFUNCTION("GOOGLETRANSLATE(B19,""en"",""zh-CN"")"),"优化我的在线存在")</f>
        <v>优化我的在线存在</v>
      </c>
    </row>
    <row r="20">
      <c r="A20" s="4">
        <v>2.0</v>
      </c>
      <c r="B20" s="4" t="s">
        <v>98</v>
      </c>
      <c r="C20" s="4" t="str">
        <f>IFERROR(__xludf.DUMMYFUNCTION("GOOGLETRANSLATE(B20,""en"",""ru"")"),"Централизовать мои данные")</f>
        <v>Централизовать мои данные</v>
      </c>
      <c r="D20" s="4" t="str">
        <f>IFERROR(__xludf.DUMMYFUNCTION("GOOGLETRANSLATE(B20,""en"",""id"")"),"Memusatkan data saya")</f>
        <v>Memusatkan data saya</v>
      </c>
      <c r="E20" s="4" t="str">
        <f>IFERROR(__xludf.DUMMYFUNCTION("GOOGLETRANSLATE(B20,""en"",""vi"")"),"Tập trung dữ liệu của tôi")</f>
        <v>Tập trung dữ liệu của tôi</v>
      </c>
      <c r="F20" s="4" t="str">
        <f>IFERROR(__xludf.DUMMYFUNCTION("GOOGLETRANSLATE(B20,""en"",""th"")"),"รวมศูนย์ข้อมูลของฉัน")</f>
        <v>รวมศูนย์ข้อมูลของฉัน</v>
      </c>
      <c r="G20" s="4" t="str">
        <f>IFERROR(__xludf.DUMMYFUNCTION("GOOGLETRANSLATE(B20,""en"",""ms"")"),"Memusatkan data saya")</f>
        <v>Memusatkan data saya</v>
      </c>
      <c r="H20" s="4" t="str">
        <f>IFERROR(__xludf.DUMMYFUNCTION("GOOGLETRANSLATE(B20,""en"",""zh-CN"")"),"集中我的数据")</f>
        <v>集中我的数据</v>
      </c>
    </row>
    <row r="21">
      <c r="A21" s="4">
        <v>2.0</v>
      </c>
      <c r="B21" s="4" t="s">
        <v>99</v>
      </c>
      <c r="C21" s="4" t="str">
        <f>IFERROR(__xludf.DUMMYFUNCTION("GOOGLETRANSLATE(B21,""en"",""ru"")"),"Упростить мой бизнес")</f>
        <v>Упростить мой бизнес</v>
      </c>
      <c r="D21" s="4" t="str">
        <f>IFERROR(__xludf.DUMMYFUNCTION("GOOGLETRANSLATE(B21,""en"",""id"")"),"Merampingkan bisnis saya")</f>
        <v>Merampingkan bisnis saya</v>
      </c>
      <c r="E21" s="4" t="str">
        <f>IFERROR(__xludf.DUMMYFUNCTION("GOOGLETRANSLATE(B21,""en"",""vi"")"),"Hợp lý hóa doanh nghiệp của tôi")</f>
        <v>Hợp lý hóa doanh nghiệp của tôi</v>
      </c>
      <c r="F21" s="4" t="str">
        <f>IFERROR(__xludf.DUMMYFUNCTION("GOOGLETRANSLATE(B21,""en"",""th"")"),"ปรับปรุงธุรกิจของฉัน")</f>
        <v>ปรับปรุงธุรกิจของฉัน</v>
      </c>
      <c r="G21" s="4" t="str">
        <f>IFERROR(__xludf.DUMMYFUNCTION("GOOGLETRANSLATE(B21,""en"",""ms"")"),"Menyelaraskan perniagaan saya")</f>
        <v>Menyelaraskan perniagaan saya</v>
      </c>
      <c r="H21" s="4" t="str">
        <f>IFERROR(__xludf.DUMMYFUNCTION("GOOGLETRANSLATE(B21,""en"",""zh-CN"")"),"简化我的业务")</f>
        <v>简化我的业务</v>
      </c>
    </row>
    <row r="22">
      <c r="A22" s="4">
        <v>2.0</v>
      </c>
      <c r="B22" s="4" t="s">
        <v>100</v>
      </c>
      <c r="C22" s="4" t="str">
        <f>IFERROR(__xludf.DUMMYFUNCTION("GOOGLETRANSLATE(B22,""en"",""ru"")"),"Платформа")</f>
        <v>Платформа</v>
      </c>
      <c r="D22" s="4" t="str">
        <f>IFERROR(__xludf.DUMMYFUNCTION("GOOGLETRANSLATE(B22,""en"",""id"")"),"Platform")</f>
        <v>Platform</v>
      </c>
      <c r="E22" s="4" t="str">
        <f>IFERROR(__xludf.DUMMYFUNCTION("GOOGLETRANSLATE(B22,""en"",""vi"")"),"Nền tảng")</f>
        <v>Nền tảng</v>
      </c>
      <c r="F22" s="4" t="str">
        <f>IFERROR(__xludf.DUMMYFUNCTION("GOOGLETRANSLATE(B22,""en"",""th"")"),"แพลตฟอร์ม")</f>
        <v>แพลตฟอร์ม</v>
      </c>
      <c r="G22" s="4" t="str">
        <f>IFERROR(__xludf.DUMMYFUNCTION("GOOGLETRANSLATE(B22,""en"",""ms"")"),"Platform")</f>
        <v>Platform</v>
      </c>
      <c r="H22" s="4" t="str">
        <f>IFERROR(__xludf.DUMMYFUNCTION("GOOGLETRANSLATE(B22,""en"",""zh-CN"")"),"平台")</f>
        <v>平台</v>
      </c>
    </row>
    <row r="23">
      <c r="A23" s="4">
        <v>2.0</v>
      </c>
      <c r="B23" s="4" t="s">
        <v>101</v>
      </c>
      <c r="C23" s="4" t="str">
        <f>IFERROR(__xludf.DUMMYFUNCTION("GOOGLETRANSLATE(B23,""en"",""ru"")"),"Внешняя аналитика")</f>
        <v>Внешняя аналитика</v>
      </c>
      <c r="D23" s="4" t="str">
        <f>IFERROR(__xludf.DUMMYFUNCTION("GOOGLETRANSLATE(B23,""en"",""id"")"),"Analitik eksternal")</f>
        <v>Analitik eksternal</v>
      </c>
      <c r="E23" s="4" t="str">
        <f>IFERROR(__xludf.DUMMYFUNCTION("GOOGLETRANSLATE(B23,""en"",""vi"")"),"Phân tích bên ngoài")</f>
        <v>Phân tích bên ngoài</v>
      </c>
      <c r="F23" s="4" t="str">
        <f>IFERROR(__xludf.DUMMYFUNCTION("GOOGLETRANSLATE(B23,""en"",""th"")"),"การวิเคราะห์ภายนอก")</f>
        <v>การวิเคราะห์ภายนอก</v>
      </c>
      <c r="G23" s="4" t="str">
        <f>IFERROR(__xludf.DUMMYFUNCTION("GOOGLETRANSLATE(B23,""en"",""ms"")"),"Analisis luaran")</f>
        <v>Analisis luaran</v>
      </c>
      <c r="H23" s="4" t="str">
        <f>IFERROR(__xludf.DUMMYFUNCTION("GOOGLETRANSLATE(B23,""en"",""zh-CN"")"),"外部分析")</f>
        <v>外部分析</v>
      </c>
    </row>
    <row r="24">
      <c r="A24" s="4">
        <v>2.0</v>
      </c>
      <c r="B24" s="4" t="s">
        <v>102</v>
      </c>
      <c r="C24" s="4" t="str">
        <f>IFERROR(__xludf.DUMMYFUNCTION("GOOGLETRANSLATE(B24,""en"",""ru"")"),"Магазины и списки")</f>
        <v>Магазины и списки</v>
      </c>
      <c r="D24" s="4" t="str">
        <f>IFERROR(__xludf.DUMMYFUNCTION("GOOGLETRANSLATE(B24,""en"",""id"")"),"Etalase &amp; daftar")</f>
        <v>Etalase &amp; daftar</v>
      </c>
      <c r="E24" s="4" t="str">
        <f>IFERROR(__xludf.DUMMYFUNCTION("GOOGLETRANSLATE(B24,""en"",""vi"")"),"Cửa hàng &amp; Danh sách")</f>
        <v>Cửa hàng &amp; Danh sách</v>
      </c>
      <c r="F24" s="4" t="str">
        <f>IFERROR(__xludf.DUMMYFUNCTION("GOOGLETRANSLATE(B24,""en"",""th"")"),"หน้าร้านและรายชื่อ")</f>
        <v>หน้าร้านและรายชื่อ</v>
      </c>
      <c r="G24" s="4" t="str">
        <f>IFERROR(__xludf.DUMMYFUNCTION("GOOGLETRANSLATE(B24,""en"",""ms"")"),"Kedai depan &amp; penyenaraian")</f>
        <v>Kedai depan &amp; penyenaraian</v>
      </c>
      <c r="H24" s="4" t="str">
        <f>IFERROR(__xludf.DUMMYFUNCTION("GOOGLETRANSLATE(B24,""en"",""zh-CN"")"),"店面和列表")</f>
        <v>店面和列表</v>
      </c>
    </row>
    <row r="25">
      <c r="A25" s="4">
        <v>2.0</v>
      </c>
      <c r="B25" s="4" t="s">
        <v>103</v>
      </c>
      <c r="C25" s="4" t="str">
        <f>IFERROR(__xludf.DUMMYFUNCTION("GOOGLETRANSLATE(B25,""en"",""ru"")"),"Акции и реклама")</f>
        <v>Акции и реклама</v>
      </c>
      <c r="D25" s="4" t="str">
        <f>IFERROR(__xludf.DUMMYFUNCTION("GOOGLETRANSLATE(B25,""en"",""id"")"),"Promosi &amp; Periklanan")</f>
        <v>Promosi &amp; Periklanan</v>
      </c>
      <c r="E25" s="4" t="str">
        <f>IFERROR(__xludf.DUMMYFUNCTION("GOOGLETRANSLATE(B25,""en"",""vi"")"),"Chương trình khuyến mãi &amp; Quảng cáo")</f>
        <v>Chương trình khuyến mãi &amp; Quảng cáo</v>
      </c>
      <c r="F25" s="4" t="str">
        <f>IFERROR(__xludf.DUMMYFUNCTION("GOOGLETRANSLATE(B25,""en"",""th"")"),"โปรโมชั่นและการโฆษณา")</f>
        <v>โปรโมชั่นและการโฆษณา</v>
      </c>
      <c r="G25" s="4" t="str">
        <f>IFERROR(__xludf.DUMMYFUNCTION("GOOGLETRANSLATE(B25,""en"",""ms"")"),"Promosi &amp; Pengiklanan")</f>
        <v>Promosi &amp; Pengiklanan</v>
      </c>
      <c r="H25" s="4" t="str">
        <f>IFERROR(__xludf.DUMMYFUNCTION("GOOGLETRANSLATE(B25,""en"",""zh-CN"")"),"促销与广告")</f>
        <v>促销与广告</v>
      </c>
    </row>
    <row r="26">
      <c r="A26" s="4">
        <v>2.0</v>
      </c>
      <c r="B26" s="4" t="s">
        <v>31</v>
      </c>
      <c r="C26" s="4" t="str">
        <f>IFERROR(__xludf.DUMMYFUNCTION("GOOGLETRANSLATE(B26,""en"",""ru"")"),"Внутренняя аналитика")</f>
        <v>Внутренняя аналитика</v>
      </c>
      <c r="D26" s="4" t="str">
        <f>IFERROR(__xludf.DUMMYFUNCTION("GOOGLETRANSLATE(B26,""en"",""id"")"),"Analitik internal")</f>
        <v>Analitik internal</v>
      </c>
      <c r="E26" s="4" t="str">
        <f>IFERROR(__xludf.DUMMYFUNCTION("GOOGLETRANSLATE(B26,""en"",""vi"")"),"Phân tích nội bộ")</f>
        <v>Phân tích nội bộ</v>
      </c>
      <c r="F26" s="4" t="str">
        <f>IFERROR(__xludf.DUMMYFUNCTION("GOOGLETRANSLATE(B26,""en"",""th"")"),"การวิเคราะห์ภายใน")</f>
        <v>การวิเคราะห์ภายใน</v>
      </c>
      <c r="G26" s="4" t="str">
        <f>IFERROR(__xludf.DUMMYFUNCTION("GOOGLETRANSLATE(B26,""en"",""ms"")"),"Analisis dalaman")</f>
        <v>Analisis dalaman</v>
      </c>
      <c r="H26" s="4" t="str">
        <f>IFERROR(__xludf.DUMMYFUNCTION("GOOGLETRANSLATE(B26,""en"",""zh-CN"")"),"内部分析")</f>
        <v>内部分析</v>
      </c>
    </row>
    <row r="27">
      <c r="A27" s="4">
        <v>2.0</v>
      </c>
      <c r="B27" s="4" t="s">
        <v>104</v>
      </c>
      <c r="C27" s="4" t="str">
        <f>IFERROR(__xludf.DUMMYFUNCTION("GOOGLETRANSLATE(B27,""en"",""ru"")"),"Компания")</f>
        <v>Компания</v>
      </c>
      <c r="D27" s="4" t="str">
        <f>IFERROR(__xludf.DUMMYFUNCTION("GOOGLETRANSLATE(B27,""en"",""id"")"),"Perusahaan")</f>
        <v>Perusahaan</v>
      </c>
      <c r="E27" s="4" t="str">
        <f>IFERROR(__xludf.DUMMYFUNCTION("GOOGLETRANSLATE(B27,""en"",""vi"")"),"Công ty")</f>
        <v>Công ty</v>
      </c>
      <c r="F27" s="4" t="str">
        <f>IFERROR(__xludf.DUMMYFUNCTION("GOOGLETRANSLATE(B27,""en"",""th"")"),"บริษัท")</f>
        <v>บริษัท</v>
      </c>
      <c r="G27" s="4" t="str">
        <f>IFERROR(__xludf.DUMMYFUNCTION("GOOGLETRANSLATE(B27,""en"",""ms"")"),"Syarikat")</f>
        <v>Syarikat</v>
      </c>
      <c r="H27" s="4" t="str">
        <f>IFERROR(__xludf.DUMMYFUNCTION("GOOGLETRANSLATE(B27,""en"",""zh-CN"")"),"公司")</f>
        <v>公司</v>
      </c>
    </row>
    <row r="28">
      <c r="A28" s="4">
        <v>2.0</v>
      </c>
      <c r="B28" s="4" t="s">
        <v>105</v>
      </c>
      <c r="C28" s="4" t="str">
        <f>IFERROR(__xludf.DUMMYFUNCTION("GOOGLETRANSLATE(B28,""en"",""ru"")"),"О нас")</f>
        <v>О нас</v>
      </c>
      <c r="D28" s="4" t="str">
        <f>IFERROR(__xludf.DUMMYFUNCTION("GOOGLETRANSLATE(B28,""en"",""id"")"),"Tentang kami")</f>
        <v>Tentang kami</v>
      </c>
      <c r="E28" s="4" t="str">
        <f>IFERROR(__xludf.DUMMYFUNCTION("GOOGLETRANSLATE(B28,""en"",""vi"")"),"Về chúng tôi")</f>
        <v>Về chúng tôi</v>
      </c>
      <c r="F28" s="4" t="str">
        <f>IFERROR(__xludf.DUMMYFUNCTION("GOOGLETRANSLATE(B28,""en"",""th"")"),"เกี่ยวกับเรา")</f>
        <v>เกี่ยวกับเรา</v>
      </c>
      <c r="G28" s="4" t="str">
        <f>IFERROR(__xludf.DUMMYFUNCTION("GOOGLETRANSLATE(B28,""en"",""ms"")"),"Tentang kita")</f>
        <v>Tentang kita</v>
      </c>
      <c r="H28" s="4" t="str">
        <f>IFERROR(__xludf.DUMMYFUNCTION("GOOGLETRANSLATE(B28,""en"",""zh-CN"")"),"关于我们")</f>
        <v>关于我们</v>
      </c>
    </row>
    <row r="29">
      <c r="A29" s="4">
        <v>2.0</v>
      </c>
      <c r="B29" s="4" t="s">
        <v>106</v>
      </c>
      <c r="C29" s="4" t="str">
        <f>IFERROR(__xludf.DUMMYFUNCTION("GOOGLETRANSLATE(B29,""en"",""ru"")"),"Наша команда")</f>
        <v>Наша команда</v>
      </c>
      <c r="D29" s="4" t="str">
        <f>IFERROR(__xludf.DUMMYFUNCTION("GOOGLETRANSLATE(B29,""en"",""id"")"),"Tim kita")</f>
        <v>Tim kita</v>
      </c>
      <c r="E29" s="4" t="str">
        <f>IFERROR(__xludf.DUMMYFUNCTION("GOOGLETRANSLATE(B29,""en"",""vi"")"),"Đội của chúng tôi")</f>
        <v>Đội của chúng tôi</v>
      </c>
      <c r="F29" s="4" t="str">
        <f>IFERROR(__xludf.DUMMYFUNCTION("GOOGLETRANSLATE(B29,""en"",""th"")"),"ทีมงานของเรา")</f>
        <v>ทีมงานของเรา</v>
      </c>
      <c r="G29" s="4" t="str">
        <f>IFERROR(__xludf.DUMMYFUNCTION("GOOGLETRANSLATE(B29,""en"",""ms"")"),"Pasukan kami")</f>
        <v>Pasukan kami</v>
      </c>
      <c r="H29" s="4" t="str">
        <f>IFERROR(__xludf.DUMMYFUNCTION("GOOGLETRANSLATE(B29,""en"",""zh-CN"")"),"我们的队伍")</f>
        <v>我们的队伍</v>
      </c>
    </row>
    <row r="30">
      <c r="A30" s="4">
        <v>2.0</v>
      </c>
      <c r="B30" s="4" t="s">
        <v>107</v>
      </c>
      <c r="C30" s="4" t="str">
        <f>IFERROR(__xludf.DUMMYFUNCTION("GOOGLETRANSLATE(B30,""en"",""ru"")"),"Карьера")</f>
        <v>Карьера</v>
      </c>
      <c r="D30" s="4" t="str">
        <f>IFERROR(__xludf.DUMMYFUNCTION("GOOGLETRANSLATE(B30,""en"",""id"")"),"Karier")</f>
        <v>Karier</v>
      </c>
      <c r="E30" s="4" t="str">
        <f>IFERROR(__xludf.DUMMYFUNCTION("GOOGLETRANSLATE(B30,""en"",""vi"")"),"Sự nghiệp")</f>
        <v>Sự nghiệp</v>
      </c>
      <c r="F30" s="4" t="str">
        <f>IFERROR(__xludf.DUMMYFUNCTION("GOOGLETRANSLATE(B30,""en"",""th"")"),"อาชีพ")</f>
        <v>อาชีพ</v>
      </c>
      <c r="G30" s="4" t="str">
        <f>IFERROR(__xludf.DUMMYFUNCTION("GOOGLETRANSLATE(B30,""en"",""ms"")"),"Kerjaya")</f>
        <v>Kerjaya</v>
      </c>
      <c r="H30" s="4" t="str">
        <f>IFERROR(__xludf.DUMMYFUNCTION("GOOGLETRANSLATE(B30,""en"",""zh-CN"")"),"职业")</f>
        <v>职业</v>
      </c>
    </row>
    <row r="31">
      <c r="A31" s="4">
        <v>2.0</v>
      </c>
      <c r="B31" s="4" t="s">
        <v>108</v>
      </c>
      <c r="C31" s="4" t="str">
        <f>IFERROR(__xludf.DUMMYFUNCTION("GOOGLETRANSLATE(B31,""en"",""ru"")"),"Бесплатные услуги")</f>
        <v>Бесплатные услуги</v>
      </c>
      <c r="D31" s="4" t="str">
        <f>IFERROR(__xludf.DUMMYFUNCTION("GOOGLETRANSLATE(B31,""en"",""id"")"),"Layanan gratis")</f>
        <v>Layanan gratis</v>
      </c>
      <c r="E31" s="4" t="str">
        <f>IFERROR(__xludf.DUMMYFUNCTION("GOOGLETRANSLATE(B31,""en"",""vi"")"),"Dịch vụ miễn phí")</f>
        <v>Dịch vụ miễn phí</v>
      </c>
      <c r="F31" s="4" t="str">
        <f>IFERROR(__xludf.DUMMYFUNCTION("GOOGLETRANSLATE(B31,""en"",""th"")"),"บริการฟรี")</f>
        <v>บริการฟรี</v>
      </c>
      <c r="G31" s="4" t="str">
        <f>IFERROR(__xludf.DUMMYFUNCTION("GOOGLETRANSLATE(B31,""en"",""ms"")"),"Perkhidmatan percuma")</f>
        <v>Perkhidmatan percuma</v>
      </c>
      <c r="H31" s="4" t="str">
        <f>IFERROR(__xludf.DUMMYFUNCTION("GOOGLETRANSLATE(B31,""en"",""zh-CN"")"),"免费服务")</f>
        <v>免费服务</v>
      </c>
    </row>
    <row r="32">
      <c r="A32" s="4">
        <v>2.0</v>
      </c>
      <c r="B32" s="4" t="s">
        <v>109</v>
      </c>
      <c r="C32" s="4" t="str">
        <f>IFERROR(__xludf.DUMMYFUNCTION("GOOGLETRANSLATE(B32,""en"",""ru"")"),"Партнерские отношения")</f>
        <v>Партнерские отношения</v>
      </c>
      <c r="D32" s="4" t="str">
        <f>IFERROR(__xludf.DUMMYFUNCTION("GOOGLETRANSLATE(B32,""en"",""id"")"),"Kemitraan")</f>
        <v>Kemitraan</v>
      </c>
      <c r="E32" s="4" t="str">
        <f>IFERROR(__xludf.DUMMYFUNCTION("GOOGLETRANSLATE(B32,""en"",""vi"")"),"Quan hệ đối tác")</f>
        <v>Quan hệ đối tác</v>
      </c>
      <c r="F32" s="4" t="str">
        <f>IFERROR(__xludf.DUMMYFUNCTION("GOOGLETRANSLATE(B32,""en"",""th"")"),"การเป็นหุ้นส่วน")</f>
        <v>การเป็นหุ้นส่วน</v>
      </c>
      <c r="G32" s="4" t="str">
        <f>IFERROR(__xludf.DUMMYFUNCTION("GOOGLETRANSLATE(B32,""en"",""ms"")"),"Perkongsian")</f>
        <v>Perkongsian</v>
      </c>
      <c r="H32" s="4" t="str">
        <f>IFERROR(__xludf.DUMMYFUNCTION("GOOGLETRANSLATE(B32,""en"",""zh-CN"")"),"伙伴关系")</f>
        <v>伙伴关系</v>
      </c>
    </row>
    <row r="33">
      <c r="A33" s="4">
        <v>2.0</v>
      </c>
      <c r="B33" s="4" t="s">
        <v>71</v>
      </c>
      <c r="C33" s="4" t="str">
        <f>IFERROR(__xludf.DUMMYFUNCTION("GOOGLETRANSLATE(B33,""en"",""ru"")"),"Блог")</f>
        <v>Блог</v>
      </c>
      <c r="D33" s="4" t="str">
        <f>IFERROR(__xludf.DUMMYFUNCTION("GOOGLETRANSLATE(B33,""en"",""id"")"),"Blog")</f>
        <v>Blog</v>
      </c>
      <c r="E33" s="4" t="str">
        <f>IFERROR(__xludf.DUMMYFUNCTION("GOOGLETRANSLATE(B33,""en"",""vi"")"),"Blog")</f>
        <v>Blog</v>
      </c>
      <c r="F33" s="4" t="str">
        <f>IFERROR(__xludf.DUMMYFUNCTION("GOOGLETRANSLATE(B33,""en"",""th"")"),"บล็อก")</f>
        <v>บล็อก</v>
      </c>
      <c r="G33" s="4" t="str">
        <f>IFERROR(__xludf.DUMMYFUNCTION("GOOGLETRANSLATE(B33,""en"",""ms"")"),"Blog")</f>
        <v>Blog</v>
      </c>
      <c r="H33" s="4" t="str">
        <f>IFERROR(__xludf.DUMMYFUNCTION("GOOGLETRANSLATE(B33,""en"",""zh-CN"")"),"博客")</f>
        <v>博客</v>
      </c>
    </row>
    <row r="34">
      <c r="A34" s="4">
        <v>2.0</v>
      </c>
      <c r="B34" s="4" t="s">
        <v>110</v>
      </c>
      <c r="C34" s="4" t="str">
        <f>IFERROR(__xludf.DUMMYFUNCTION("GOOGLETRANSLATE(B34,""en"",""ru"")"),"2023. Sellmatica. Все права защищены")</f>
        <v>2023. Sellmatica. Все права защищены</v>
      </c>
      <c r="D34" s="4" t="str">
        <f>IFERROR(__xludf.DUMMYFUNCTION("GOOGLETRANSLATE(B34,""en"",""id"")"),"2023. SellMatica. Seluruh hak cipta")</f>
        <v>2023. SellMatica. Seluruh hak cipta</v>
      </c>
      <c r="E34" s="4" t="str">
        <f>IFERROR(__xludf.DUMMYFUNCTION("GOOGLETRANSLATE(B34,""en"",""vi"")"),"2023. Sellmatica. Đã đăng ký Bản quyền")</f>
        <v>2023. Sellmatica. Đã đăng ký Bản quyền</v>
      </c>
      <c r="F34" s="4" t="str">
        <f>IFERROR(__xludf.DUMMYFUNCTION("GOOGLETRANSLATE(B34,""en"",""th"")"),"2023. Sellmatica สงวนลิขสิทธิ์")</f>
        <v>2023. Sellmatica สงวนลิขสิทธิ์</v>
      </c>
      <c r="G34" s="4" t="str">
        <f>IFERROR(__xludf.DUMMYFUNCTION("GOOGLETRANSLATE(B34,""en"",""ms"")"),"2023. Sellmatica. Hak cipta terpelihara")</f>
        <v>2023. Sellmatica. Hak cipta terpelihara</v>
      </c>
      <c r="H34" s="4" t="str">
        <f>IFERROR(__xludf.DUMMYFUNCTION("GOOGLETRANSLATE(B34,""en"",""zh-CN"")"),"2023年。版权所有")</f>
        <v>2023年。版权所有</v>
      </c>
    </row>
    <row r="35">
      <c r="A35" s="4">
        <v>2.0</v>
      </c>
      <c r="B35" s="4" t="s">
        <v>111</v>
      </c>
      <c r="C35" s="4" t="str">
        <f>IFERROR(__xludf.DUMMYFUNCTION("GOOGLETRANSLATE(B35,""en"",""ru"")"),"Условия использования")</f>
        <v>Условия использования</v>
      </c>
      <c r="D35" s="4" t="str">
        <f>IFERROR(__xludf.DUMMYFUNCTION("GOOGLETRANSLATE(B35,""en"",""id"")"),"Ketentuan Layanan")</f>
        <v>Ketentuan Layanan</v>
      </c>
      <c r="E35" s="4" t="str">
        <f>IFERROR(__xludf.DUMMYFUNCTION("GOOGLETRANSLATE(B35,""en"",""vi"")"),"Điều khoản dịch vụ")</f>
        <v>Điều khoản dịch vụ</v>
      </c>
      <c r="F35" s="4" t="str">
        <f>IFERROR(__xludf.DUMMYFUNCTION("GOOGLETRANSLATE(B35,""en"",""th"")"),"เงื่อนไขการให้บริการ")</f>
        <v>เงื่อนไขการให้บริการ</v>
      </c>
      <c r="G35" s="4" t="str">
        <f>IFERROR(__xludf.DUMMYFUNCTION("GOOGLETRANSLATE(B35,""en"",""ms"")"),"Syarat Perkhidmatan")</f>
        <v>Syarat Perkhidmatan</v>
      </c>
      <c r="H35" s="4" t="str">
        <f>IFERROR(__xludf.DUMMYFUNCTION("GOOGLETRANSLATE(B35,""en"",""zh-CN"")"),"服务条款")</f>
        <v>服务条款</v>
      </c>
    </row>
    <row r="36">
      <c r="A36" s="4">
        <v>2.0</v>
      </c>
      <c r="B36" s="4" t="s">
        <v>112</v>
      </c>
      <c r="C36" s="4" t="str">
        <f>IFERROR(__xludf.DUMMYFUNCTION("GOOGLETRANSLATE(B36,""en"",""ru"")"),"политика конфиденциальности")</f>
        <v>политика конфиденциальности</v>
      </c>
      <c r="D36" s="4" t="str">
        <f>IFERROR(__xludf.DUMMYFUNCTION("GOOGLETRANSLATE(B36,""en"",""id"")"),"Kebijakan pribadi")</f>
        <v>Kebijakan pribadi</v>
      </c>
      <c r="E36" s="4" t="str">
        <f>IFERROR(__xludf.DUMMYFUNCTION("GOOGLETRANSLATE(B36,""en"",""vi"")"),"Chính sách bảo mật")</f>
        <v>Chính sách bảo mật</v>
      </c>
      <c r="F36" s="4" t="str">
        <f>IFERROR(__xludf.DUMMYFUNCTION("GOOGLETRANSLATE(B36,""en"",""th"")"),"นโยบายความเป็นส่วนตัว")</f>
        <v>นโยบายความเป็นส่วนตัว</v>
      </c>
      <c r="G36" s="4" t="str">
        <f>IFERROR(__xludf.DUMMYFUNCTION("GOOGLETRANSLATE(B36,""en"",""ms"")"),"Dasar Privasi")</f>
        <v>Dasar Privasi</v>
      </c>
      <c r="H36" s="4" t="str">
        <f>IFERROR(__xludf.DUMMYFUNCTION("GOOGLETRANSLATE(B36,""en"",""zh-CN"")"),"隐私政策")</f>
        <v>隐私政策</v>
      </c>
    </row>
    <row r="37">
      <c r="A37" s="6"/>
      <c r="B37" s="4"/>
      <c r="C37" s="4"/>
      <c r="D37" s="4"/>
      <c r="E37" s="4"/>
      <c r="F37" s="4"/>
      <c r="G37" s="4"/>
      <c r="H37" s="4"/>
    </row>
    <row r="38">
      <c r="A38" s="6"/>
      <c r="B38" s="4"/>
      <c r="C38" s="4"/>
      <c r="D38" s="4"/>
      <c r="E38" s="4"/>
      <c r="F38" s="4"/>
      <c r="G38" s="4"/>
      <c r="H38" s="4"/>
    </row>
    <row r="39">
      <c r="A39" s="6"/>
      <c r="B39" s="4"/>
      <c r="C39" s="4"/>
      <c r="D39" s="4"/>
      <c r="E39" s="4"/>
      <c r="F39" s="4"/>
      <c r="G39" s="4"/>
      <c r="H39" s="4"/>
    </row>
    <row r="40">
      <c r="A40" s="6"/>
      <c r="B40" s="4"/>
      <c r="C40" s="4"/>
      <c r="D40" s="4"/>
      <c r="E40" s="4"/>
      <c r="F40" s="4"/>
      <c r="G40" s="4"/>
      <c r="H40" s="4"/>
    </row>
    <row r="41">
      <c r="A41" s="6"/>
      <c r="B41" s="4"/>
      <c r="C41" s="4"/>
      <c r="D41" s="4"/>
      <c r="E41" s="4"/>
      <c r="F41" s="4"/>
      <c r="G41" s="4"/>
      <c r="H41" s="4"/>
    </row>
    <row r="42">
      <c r="A42" s="6"/>
      <c r="B42" s="4"/>
      <c r="C42" s="4"/>
      <c r="D42" s="4"/>
      <c r="E42" s="4"/>
      <c r="F42" s="4"/>
      <c r="G42" s="4"/>
      <c r="H42" s="4"/>
    </row>
    <row r="43">
      <c r="A43" s="6"/>
      <c r="B43" s="4"/>
      <c r="C43" s="4"/>
      <c r="D43" s="4"/>
      <c r="E43" s="4"/>
      <c r="F43" s="4"/>
      <c r="G43" s="4"/>
      <c r="H43" s="4"/>
    </row>
    <row r="44">
      <c r="A44" s="6"/>
      <c r="B44" s="4"/>
      <c r="C44" s="4"/>
      <c r="D44" s="4"/>
      <c r="E44" s="4"/>
      <c r="F44" s="4"/>
      <c r="G44" s="4"/>
      <c r="H44" s="4"/>
    </row>
    <row r="45">
      <c r="A45" s="6"/>
      <c r="B45" s="4"/>
      <c r="C45" s="4"/>
      <c r="D45" s="4"/>
      <c r="E45" s="4"/>
      <c r="F45" s="4"/>
      <c r="G45" s="4"/>
      <c r="H45" s="4"/>
    </row>
    <row r="46">
      <c r="A46" s="6"/>
      <c r="B46" s="4"/>
      <c r="C46" s="4"/>
      <c r="D46" s="4"/>
      <c r="E46" s="4"/>
      <c r="F46" s="4"/>
      <c r="G46" s="4"/>
      <c r="H46" s="4"/>
    </row>
    <row r="47">
      <c r="A47" s="6"/>
      <c r="B47" s="4"/>
      <c r="C47" s="4"/>
      <c r="D47" s="4"/>
      <c r="E47" s="4"/>
      <c r="F47" s="4"/>
      <c r="G47" s="4"/>
      <c r="H47" s="4"/>
    </row>
    <row r="48">
      <c r="A48" s="6"/>
      <c r="B48" s="4"/>
      <c r="C48" s="4"/>
      <c r="D48" s="4"/>
      <c r="E48" s="4"/>
      <c r="F48" s="4"/>
      <c r="G48" s="4"/>
      <c r="H48" s="4"/>
    </row>
    <row r="49">
      <c r="A49" s="6"/>
      <c r="B49" s="4"/>
      <c r="C49" s="4"/>
      <c r="D49" s="4"/>
      <c r="E49" s="4"/>
      <c r="F49" s="4"/>
      <c r="G49" s="4"/>
      <c r="H49" s="4"/>
    </row>
    <row r="50">
      <c r="A50" s="6"/>
      <c r="B50" s="4"/>
      <c r="C50" s="4"/>
      <c r="D50" s="4"/>
      <c r="E50" s="4"/>
      <c r="F50" s="4"/>
      <c r="G50" s="4"/>
      <c r="H50" s="4"/>
    </row>
    <row r="51">
      <c r="A51" s="6"/>
      <c r="B51" s="4"/>
      <c r="C51" s="4"/>
      <c r="D51" s="4"/>
      <c r="E51" s="4"/>
      <c r="F51" s="4"/>
      <c r="G51" s="4"/>
      <c r="H51" s="4"/>
    </row>
    <row r="52">
      <c r="A52" s="6"/>
      <c r="B52" s="4"/>
      <c r="C52" s="4"/>
      <c r="D52" s="4"/>
      <c r="E52" s="4"/>
      <c r="F52" s="4"/>
      <c r="G52" s="4"/>
      <c r="H52" s="4"/>
    </row>
    <row r="53">
      <c r="A53" s="6"/>
      <c r="B53" s="4"/>
      <c r="C53" s="4"/>
      <c r="D53" s="4"/>
      <c r="E53" s="4"/>
      <c r="F53" s="4"/>
      <c r="G53" s="4"/>
      <c r="H53" s="4"/>
    </row>
    <row r="54">
      <c r="A54" s="6"/>
      <c r="B54" s="4"/>
      <c r="C54" s="4"/>
      <c r="D54" s="4"/>
      <c r="E54" s="4"/>
      <c r="F54" s="4"/>
      <c r="G54" s="4"/>
      <c r="H54" s="4"/>
    </row>
    <row r="55">
      <c r="A55" s="6"/>
      <c r="B55" s="4"/>
      <c r="C55" s="4"/>
      <c r="D55" s="4"/>
      <c r="E55" s="4"/>
      <c r="F55" s="4"/>
      <c r="G55" s="4"/>
      <c r="H55" s="4"/>
    </row>
    <row r="56">
      <c r="A56" s="6"/>
      <c r="B56" s="4"/>
      <c r="C56" s="4"/>
      <c r="D56" s="4"/>
      <c r="E56" s="4"/>
      <c r="F56" s="4"/>
      <c r="G56" s="4"/>
      <c r="H56" s="4"/>
    </row>
    <row r="57">
      <c r="A57" s="6"/>
      <c r="B57" s="4"/>
      <c r="C57" s="4"/>
      <c r="D57" s="4"/>
      <c r="E57" s="4"/>
      <c r="F57" s="4"/>
      <c r="G57" s="4"/>
      <c r="H57" s="4"/>
    </row>
    <row r="58">
      <c r="A58" s="6"/>
      <c r="B58" s="4"/>
      <c r="C58" s="4"/>
      <c r="D58" s="4"/>
      <c r="E58" s="4"/>
      <c r="F58" s="4"/>
      <c r="G58" s="4"/>
      <c r="H58" s="4"/>
    </row>
    <row r="59">
      <c r="A59" s="6"/>
      <c r="B59" s="4"/>
      <c r="C59" s="4"/>
      <c r="D59" s="4"/>
      <c r="E59" s="4"/>
      <c r="F59" s="4"/>
      <c r="G59" s="4"/>
      <c r="H59" s="4"/>
    </row>
    <row r="60">
      <c r="A60" s="6"/>
      <c r="B60" s="4"/>
      <c r="C60" s="4"/>
      <c r="D60" s="4"/>
      <c r="E60" s="4"/>
      <c r="F60" s="4"/>
      <c r="G60" s="4"/>
      <c r="H60" s="4"/>
    </row>
    <row r="61">
      <c r="A61" s="6"/>
      <c r="B61" s="4"/>
      <c r="C61" s="4"/>
      <c r="D61" s="4"/>
      <c r="E61" s="4"/>
      <c r="F61" s="4"/>
      <c r="G61" s="4"/>
      <c r="H61" s="4"/>
    </row>
    <row r="62">
      <c r="A62" s="6"/>
      <c r="B62" s="4"/>
      <c r="C62" s="4"/>
      <c r="D62" s="4"/>
      <c r="E62" s="4"/>
      <c r="F62" s="4"/>
      <c r="G62" s="4"/>
      <c r="H62" s="4"/>
    </row>
    <row r="63">
      <c r="A63" s="6"/>
      <c r="B63" s="4"/>
      <c r="C63" s="4"/>
      <c r="D63" s="4"/>
      <c r="E63" s="4"/>
      <c r="F63" s="4"/>
      <c r="G63" s="4"/>
      <c r="H63" s="4"/>
    </row>
    <row r="64">
      <c r="A64" s="6"/>
      <c r="B64" s="4"/>
      <c r="C64" s="4"/>
      <c r="D64" s="4"/>
      <c r="E64" s="4"/>
      <c r="F64" s="4"/>
      <c r="G64" s="4"/>
      <c r="H64" s="4"/>
    </row>
    <row r="65">
      <c r="A65" s="6"/>
      <c r="B65" s="4"/>
      <c r="C65" s="4"/>
      <c r="D65" s="4"/>
      <c r="E65" s="4"/>
      <c r="F65" s="4"/>
      <c r="G65" s="4"/>
      <c r="H65" s="4"/>
    </row>
    <row r="66">
      <c r="A66" s="6"/>
      <c r="B66" s="4"/>
      <c r="C66" s="4"/>
      <c r="D66" s="4"/>
      <c r="E66" s="4"/>
      <c r="F66" s="4"/>
      <c r="G66" s="4"/>
      <c r="H66" s="4"/>
    </row>
    <row r="67">
      <c r="A67" s="6"/>
      <c r="B67" s="4"/>
      <c r="C67" s="4"/>
      <c r="D67" s="4"/>
      <c r="E67" s="4"/>
      <c r="F67" s="4"/>
      <c r="G67" s="4"/>
      <c r="H67" s="4"/>
    </row>
    <row r="68">
      <c r="A68" s="6"/>
      <c r="B68" s="4"/>
      <c r="C68" s="4"/>
      <c r="D68" s="4"/>
      <c r="E68" s="4"/>
      <c r="F68" s="4"/>
      <c r="G68" s="4"/>
      <c r="H68" s="4"/>
    </row>
    <row r="69">
      <c r="A69" s="6"/>
      <c r="B69" s="4"/>
      <c r="C69" s="4"/>
      <c r="D69" s="4"/>
      <c r="E69" s="4"/>
      <c r="F69" s="4"/>
      <c r="G69" s="4"/>
      <c r="H69" s="4"/>
    </row>
    <row r="70">
      <c r="A70" s="6"/>
      <c r="B70" s="4"/>
      <c r="C70" s="4"/>
      <c r="D70" s="4"/>
      <c r="E70" s="4"/>
      <c r="F70" s="4"/>
      <c r="G70" s="4"/>
      <c r="H70" s="4"/>
    </row>
    <row r="71">
      <c r="A71" s="6"/>
      <c r="B71" s="4"/>
      <c r="C71" s="4"/>
      <c r="D71" s="4"/>
      <c r="E71" s="4"/>
      <c r="F71" s="4"/>
      <c r="G71" s="4"/>
      <c r="H71" s="4"/>
    </row>
    <row r="72">
      <c r="A72" s="6"/>
      <c r="B72" s="4"/>
      <c r="C72" s="4"/>
      <c r="D72" s="4"/>
      <c r="E72" s="4"/>
      <c r="F72" s="4"/>
      <c r="G72" s="4"/>
      <c r="H72" s="4"/>
    </row>
    <row r="73">
      <c r="A73" s="6"/>
      <c r="B73" s="4"/>
      <c r="C73" s="4"/>
      <c r="D73" s="4"/>
      <c r="E73" s="4"/>
      <c r="F73" s="4"/>
      <c r="G73" s="4"/>
      <c r="H73" s="4"/>
    </row>
    <row r="74">
      <c r="A74" s="6"/>
      <c r="B74" s="4"/>
      <c r="C74" s="4"/>
      <c r="D74" s="4"/>
      <c r="E74" s="4"/>
      <c r="F74" s="4"/>
      <c r="G74" s="4"/>
      <c r="H74" s="4"/>
    </row>
    <row r="75">
      <c r="A75" s="6"/>
      <c r="B75" s="4"/>
      <c r="C75" s="4"/>
      <c r="D75" s="4"/>
      <c r="E75" s="4"/>
      <c r="F75" s="4"/>
      <c r="G75" s="4"/>
      <c r="H75" s="4"/>
    </row>
    <row r="76">
      <c r="A76" s="6"/>
      <c r="B76" s="4"/>
      <c r="C76" s="4"/>
      <c r="D76" s="4"/>
      <c r="E76" s="4"/>
      <c r="F76" s="4"/>
      <c r="G76" s="4"/>
      <c r="H76" s="4"/>
    </row>
    <row r="77">
      <c r="A77" s="6"/>
      <c r="B77" s="4"/>
      <c r="C77" s="4"/>
      <c r="D77" s="4"/>
      <c r="E77" s="4"/>
      <c r="F77" s="4"/>
      <c r="G77" s="4"/>
      <c r="H77" s="4"/>
    </row>
    <row r="78">
      <c r="A78" s="6"/>
      <c r="B78" s="4"/>
      <c r="C78" s="4"/>
      <c r="D78" s="4"/>
      <c r="E78" s="4"/>
      <c r="F78" s="4"/>
      <c r="G78" s="4"/>
      <c r="H78" s="4"/>
    </row>
    <row r="79">
      <c r="A79" s="6"/>
      <c r="B79" s="4"/>
      <c r="C79" s="4"/>
      <c r="D79" s="4"/>
      <c r="E79" s="4"/>
      <c r="F79" s="4"/>
      <c r="G79" s="4"/>
      <c r="H79" s="4"/>
    </row>
    <row r="80">
      <c r="A80" s="6"/>
      <c r="B80" s="4"/>
      <c r="C80" s="4"/>
      <c r="D80" s="4"/>
      <c r="E80" s="4"/>
      <c r="F80" s="4"/>
      <c r="G80" s="4"/>
      <c r="H80" s="4"/>
    </row>
    <row r="81">
      <c r="A81" s="6"/>
      <c r="B81" s="4"/>
      <c r="C81" s="4"/>
      <c r="D81" s="4"/>
      <c r="E81" s="4"/>
      <c r="F81" s="4"/>
      <c r="G81" s="4"/>
      <c r="H81" s="4"/>
    </row>
    <row r="82">
      <c r="A82" s="6"/>
      <c r="B82" s="4"/>
      <c r="C82" s="4"/>
      <c r="D82" s="4"/>
      <c r="E82" s="4"/>
      <c r="F82" s="4"/>
      <c r="G82" s="4"/>
      <c r="H82" s="4"/>
    </row>
    <row r="83">
      <c r="A83" s="6"/>
      <c r="B83" s="4"/>
      <c r="C83" s="4"/>
      <c r="D83" s="4"/>
      <c r="E83" s="4"/>
      <c r="F83" s="4"/>
      <c r="G83" s="4"/>
      <c r="H83" s="4"/>
    </row>
    <row r="84">
      <c r="A84" s="6"/>
      <c r="B84" s="4"/>
      <c r="C84" s="4"/>
      <c r="D84" s="4"/>
      <c r="E84" s="4"/>
      <c r="F84" s="4"/>
      <c r="G84" s="4"/>
      <c r="H84" s="4"/>
    </row>
    <row r="85">
      <c r="A85" s="6"/>
      <c r="B85" s="4"/>
      <c r="C85" s="4"/>
      <c r="D85" s="4"/>
      <c r="E85" s="4"/>
      <c r="F85" s="4"/>
      <c r="G85" s="4"/>
      <c r="H85" s="4"/>
    </row>
    <row r="86">
      <c r="A86" s="6"/>
      <c r="B86" s="4"/>
      <c r="C86" s="4"/>
      <c r="D86" s="4"/>
      <c r="E86" s="4"/>
      <c r="F86" s="4"/>
      <c r="G86" s="4"/>
      <c r="H86" s="4"/>
    </row>
    <row r="87">
      <c r="A87" s="6"/>
      <c r="B87" s="4"/>
      <c r="C87" s="4"/>
      <c r="D87" s="4"/>
      <c r="E87" s="4"/>
      <c r="F87" s="4"/>
      <c r="G87" s="4"/>
      <c r="H87" s="4"/>
    </row>
    <row r="88">
      <c r="A88" s="6"/>
      <c r="B88" s="4"/>
      <c r="C88" s="4"/>
      <c r="D88" s="4"/>
      <c r="E88" s="4"/>
      <c r="F88" s="4"/>
      <c r="G88" s="4"/>
      <c r="H88" s="4"/>
    </row>
    <row r="89">
      <c r="A89" s="6"/>
      <c r="B89" s="4"/>
      <c r="C89" s="4"/>
      <c r="D89" s="4"/>
      <c r="E89" s="4"/>
      <c r="F89" s="4"/>
      <c r="G89" s="4"/>
      <c r="H89" s="4"/>
    </row>
    <row r="90">
      <c r="A90" s="6"/>
      <c r="B90" s="4"/>
      <c r="C90" s="4"/>
      <c r="D90" s="4"/>
      <c r="E90" s="4"/>
      <c r="F90" s="4"/>
      <c r="G90" s="4"/>
      <c r="H90" s="4"/>
    </row>
    <row r="91">
      <c r="A91" s="6"/>
      <c r="B91" s="4"/>
      <c r="C91" s="4"/>
      <c r="D91" s="4"/>
      <c r="E91" s="4"/>
      <c r="F91" s="4"/>
      <c r="G91" s="4"/>
      <c r="H91" s="4"/>
    </row>
    <row r="92">
      <c r="A92" s="6"/>
      <c r="B92" s="4"/>
      <c r="C92" s="4"/>
      <c r="D92" s="4"/>
      <c r="E92" s="4"/>
      <c r="F92" s="4"/>
      <c r="G92" s="4"/>
      <c r="H92" s="4"/>
    </row>
    <row r="93">
      <c r="A93" s="6"/>
      <c r="B93" s="4"/>
      <c r="C93" s="4"/>
      <c r="D93" s="4"/>
      <c r="E93" s="4"/>
      <c r="F93" s="4"/>
      <c r="G93" s="4"/>
      <c r="H93" s="4"/>
    </row>
    <row r="94">
      <c r="A94" s="6"/>
      <c r="B94" s="4"/>
      <c r="C94" s="4"/>
      <c r="D94" s="4"/>
      <c r="E94" s="4"/>
      <c r="F94" s="4"/>
      <c r="G94" s="4"/>
      <c r="H94" s="4"/>
    </row>
    <row r="95">
      <c r="A95" s="6"/>
      <c r="B95" s="4"/>
      <c r="C95" s="4"/>
      <c r="D95" s="4"/>
      <c r="E95" s="4"/>
      <c r="F95" s="4"/>
      <c r="G95" s="4"/>
      <c r="H95" s="4"/>
    </row>
    <row r="96">
      <c r="A96" s="6"/>
      <c r="B96" s="4"/>
      <c r="C96" s="4"/>
      <c r="D96" s="4"/>
      <c r="E96" s="4"/>
      <c r="F96" s="4"/>
      <c r="G96" s="4"/>
      <c r="H96" s="4"/>
    </row>
    <row r="97">
      <c r="A97" s="6"/>
      <c r="B97" s="4"/>
      <c r="C97" s="4"/>
      <c r="D97" s="4"/>
      <c r="E97" s="4"/>
      <c r="F97" s="4"/>
      <c r="G97" s="4"/>
      <c r="H97" s="4"/>
    </row>
    <row r="98">
      <c r="A98" s="6"/>
      <c r="B98" s="4"/>
      <c r="C98" s="4"/>
      <c r="D98" s="4"/>
      <c r="E98" s="4"/>
      <c r="F98" s="4"/>
      <c r="G98" s="4"/>
      <c r="H98" s="4"/>
    </row>
    <row r="99">
      <c r="A99" s="6"/>
      <c r="B99" s="4"/>
      <c r="C99" s="4"/>
      <c r="D99" s="4"/>
      <c r="E99" s="4"/>
      <c r="F99" s="4"/>
      <c r="G99" s="4"/>
      <c r="H99" s="4"/>
    </row>
    <row r="100">
      <c r="A100" s="6"/>
      <c r="B100" s="4"/>
      <c r="C100" s="4"/>
      <c r="D100" s="4"/>
      <c r="E100" s="4"/>
      <c r="F100" s="4"/>
      <c r="G100" s="4"/>
      <c r="H100" s="4"/>
    </row>
    <row r="101">
      <c r="A101" s="6"/>
      <c r="B101" s="4"/>
      <c r="C101" s="4"/>
      <c r="D101" s="4"/>
      <c r="E101" s="4"/>
      <c r="F101" s="4"/>
      <c r="G101" s="4"/>
      <c r="H101" s="4"/>
    </row>
    <row r="102">
      <c r="A102" s="6"/>
      <c r="B102" s="4"/>
      <c r="C102" s="4"/>
      <c r="D102" s="4"/>
      <c r="E102" s="4"/>
      <c r="F102" s="4"/>
      <c r="G102" s="4"/>
      <c r="H102" s="4"/>
    </row>
    <row r="103">
      <c r="A103" s="6"/>
      <c r="B103" s="4"/>
      <c r="C103" s="4"/>
      <c r="D103" s="4"/>
      <c r="E103" s="4"/>
      <c r="F103" s="4"/>
      <c r="G103" s="4"/>
      <c r="H103" s="4"/>
    </row>
    <row r="104">
      <c r="A104" s="6"/>
      <c r="B104" s="4"/>
      <c r="C104" s="4"/>
      <c r="D104" s="4"/>
      <c r="E104" s="4"/>
      <c r="F104" s="4"/>
      <c r="G104" s="4"/>
      <c r="H104" s="4"/>
    </row>
    <row r="105">
      <c r="A105" s="6"/>
      <c r="B105" s="4"/>
      <c r="C105" s="4"/>
      <c r="D105" s="4"/>
      <c r="E105" s="4"/>
      <c r="F105" s="4"/>
      <c r="G105" s="4"/>
      <c r="H105" s="4"/>
    </row>
    <row r="106">
      <c r="A106" s="6"/>
      <c r="B106" s="4"/>
      <c r="C106" s="4"/>
      <c r="D106" s="4"/>
      <c r="E106" s="4"/>
      <c r="F106" s="4"/>
      <c r="G106" s="4"/>
      <c r="H106" s="4"/>
    </row>
    <row r="107">
      <c r="A107" s="6"/>
      <c r="B107" s="4"/>
      <c r="C107" s="4"/>
      <c r="D107" s="4"/>
      <c r="E107" s="4"/>
      <c r="F107" s="4"/>
      <c r="G107" s="4"/>
      <c r="H107" s="4"/>
    </row>
    <row r="108">
      <c r="A108" s="6"/>
      <c r="B108" s="4"/>
      <c r="C108" s="4"/>
      <c r="D108" s="4"/>
      <c r="E108" s="4"/>
      <c r="F108" s="4"/>
      <c r="G108" s="4"/>
      <c r="H108" s="4"/>
    </row>
    <row r="109">
      <c r="A109" s="6"/>
      <c r="B109" s="4"/>
      <c r="C109" s="4"/>
      <c r="D109" s="4"/>
      <c r="E109" s="4"/>
      <c r="F109" s="4"/>
      <c r="G109" s="4"/>
      <c r="H109" s="4"/>
    </row>
    <row r="110">
      <c r="A110" s="6"/>
      <c r="B110" s="4"/>
      <c r="C110" s="4"/>
      <c r="D110" s="4"/>
      <c r="E110" s="4"/>
      <c r="F110" s="4"/>
      <c r="G110" s="4"/>
      <c r="H110" s="4"/>
    </row>
    <row r="111">
      <c r="A111" s="6"/>
      <c r="B111" s="4"/>
      <c r="C111" s="4"/>
      <c r="D111" s="4"/>
      <c r="E111" s="4"/>
      <c r="F111" s="4"/>
      <c r="G111" s="4"/>
      <c r="H111" s="4"/>
    </row>
    <row r="112">
      <c r="A112" s="6"/>
      <c r="B112" s="4"/>
      <c r="C112" s="4"/>
      <c r="D112" s="4"/>
      <c r="E112" s="4"/>
      <c r="F112" s="4"/>
      <c r="G112" s="4"/>
      <c r="H112" s="4"/>
    </row>
    <row r="113">
      <c r="A113" s="6"/>
      <c r="B113" s="4"/>
      <c r="C113" s="4"/>
      <c r="D113" s="4"/>
      <c r="E113" s="4"/>
      <c r="F113" s="4"/>
      <c r="G113" s="4"/>
      <c r="H113" s="4"/>
    </row>
    <row r="114">
      <c r="A114" s="6"/>
      <c r="B114" s="4"/>
      <c r="C114" s="4"/>
      <c r="D114" s="4"/>
      <c r="E114" s="4"/>
      <c r="F114" s="4"/>
      <c r="G114" s="4"/>
      <c r="H114" s="4"/>
    </row>
    <row r="115">
      <c r="A115" s="6"/>
      <c r="B115" s="4"/>
      <c r="C115" s="4"/>
      <c r="D115" s="4"/>
      <c r="E115" s="4"/>
      <c r="F115" s="4"/>
      <c r="G115" s="4"/>
      <c r="H115" s="4"/>
    </row>
    <row r="116">
      <c r="A116" s="6"/>
      <c r="B116" s="4"/>
      <c r="C116" s="4"/>
      <c r="D116" s="4"/>
      <c r="E116" s="4"/>
      <c r="F116" s="4"/>
      <c r="G116" s="4"/>
      <c r="H116" s="4"/>
    </row>
    <row r="117">
      <c r="A117" s="6"/>
      <c r="B117" s="4"/>
      <c r="C117" s="4"/>
      <c r="D117" s="4"/>
      <c r="E117" s="4"/>
      <c r="F117" s="4"/>
      <c r="G117" s="4"/>
      <c r="H117" s="4"/>
    </row>
    <row r="118">
      <c r="A118" s="6"/>
      <c r="B118" s="4"/>
      <c r="C118" s="4"/>
      <c r="D118" s="4"/>
      <c r="E118" s="4"/>
      <c r="F118" s="4"/>
      <c r="G118" s="4"/>
      <c r="H118" s="4"/>
    </row>
    <row r="119">
      <c r="A119" s="6"/>
      <c r="B119" s="4"/>
      <c r="C119" s="4"/>
      <c r="D119" s="4"/>
      <c r="E119" s="4"/>
      <c r="F119" s="4"/>
      <c r="G119" s="4"/>
      <c r="H119" s="4"/>
    </row>
    <row r="120">
      <c r="A120" s="6"/>
      <c r="B120" s="4"/>
      <c r="C120" s="4"/>
      <c r="D120" s="4"/>
      <c r="E120" s="4"/>
      <c r="F120" s="4"/>
      <c r="G120" s="4"/>
      <c r="H120" s="4"/>
    </row>
    <row r="121">
      <c r="A121" s="6"/>
      <c r="B121" s="4"/>
      <c r="C121" s="4"/>
      <c r="D121" s="4"/>
      <c r="E121" s="4"/>
      <c r="F121" s="4"/>
      <c r="G121" s="4"/>
      <c r="H121" s="4"/>
    </row>
    <row r="122">
      <c r="A122" s="6"/>
      <c r="B122" s="4"/>
      <c r="C122" s="4"/>
      <c r="D122" s="4"/>
      <c r="E122" s="4"/>
      <c r="F122" s="4"/>
      <c r="G122" s="4"/>
      <c r="H122" s="4"/>
    </row>
    <row r="123">
      <c r="A123" s="6"/>
      <c r="B123" s="4"/>
      <c r="C123" s="4"/>
      <c r="D123" s="4"/>
      <c r="E123" s="4"/>
      <c r="F123" s="4"/>
      <c r="G123" s="4"/>
      <c r="H123" s="4"/>
    </row>
    <row r="124">
      <c r="A124" s="6"/>
      <c r="B124" s="4"/>
      <c r="C124" s="4"/>
      <c r="D124" s="4"/>
      <c r="E124" s="4"/>
      <c r="F124" s="4"/>
      <c r="G124" s="4"/>
      <c r="H124" s="4"/>
    </row>
    <row r="125">
      <c r="A125" s="6"/>
      <c r="B125" s="4"/>
      <c r="C125" s="4"/>
      <c r="D125" s="4"/>
      <c r="E125" s="4"/>
      <c r="F125" s="4"/>
      <c r="G125" s="4"/>
      <c r="H125" s="4"/>
    </row>
    <row r="126">
      <c r="A126" s="6"/>
      <c r="B126" s="4"/>
      <c r="C126" s="4"/>
      <c r="D126" s="4"/>
      <c r="E126" s="4"/>
      <c r="F126" s="4"/>
      <c r="G126" s="4"/>
      <c r="H126" s="4"/>
    </row>
    <row r="127">
      <c r="A127" s="6"/>
      <c r="B127" s="4"/>
      <c r="C127" s="4"/>
      <c r="D127" s="4"/>
      <c r="E127" s="4"/>
      <c r="F127" s="4"/>
      <c r="G127" s="4"/>
      <c r="H127" s="4"/>
    </row>
    <row r="128">
      <c r="A128" s="6"/>
      <c r="B128" s="4"/>
      <c r="C128" s="4"/>
      <c r="D128" s="4"/>
      <c r="E128" s="4"/>
      <c r="F128" s="4"/>
      <c r="G128" s="4"/>
      <c r="H128" s="4"/>
    </row>
    <row r="129">
      <c r="A129" s="6"/>
      <c r="B129" s="4"/>
      <c r="C129" s="4"/>
      <c r="D129" s="4"/>
      <c r="E129" s="4"/>
      <c r="F129" s="4"/>
      <c r="G129" s="4"/>
      <c r="H129" s="4"/>
    </row>
    <row r="130">
      <c r="A130" s="6"/>
      <c r="B130" s="4"/>
      <c r="C130" s="4"/>
      <c r="D130" s="4"/>
      <c r="E130" s="4"/>
      <c r="F130" s="4"/>
      <c r="G130" s="4"/>
      <c r="H130" s="4"/>
    </row>
    <row r="131">
      <c r="A131" s="6"/>
      <c r="B131" s="4"/>
      <c r="C131" s="4"/>
      <c r="D131" s="4"/>
      <c r="E131" s="4"/>
      <c r="F131" s="4"/>
      <c r="G131" s="4"/>
      <c r="H131" s="4"/>
    </row>
    <row r="132">
      <c r="A132" s="6"/>
      <c r="B132" s="4"/>
      <c r="C132" s="4"/>
      <c r="D132" s="4"/>
      <c r="E132" s="4"/>
      <c r="F132" s="4"/>
      <c r="G132" s="4"/>
      <c r="H132" s="4"/>
    </row>
    <row r="133">
      <c r="A133" s="6"/>
      <c r="B133" s="4"/>
      <c r="C133" s="4"/>
      <c r="D133" s="4"/>
      <c r="E133" s="4"/>
      <c r="F133" s="4"/>
      <c r="G133" s="4"/>
      <c r="H133" s="4"/>
    </row>
    <row r="134">
      <c r="A134" s="6"/>
      <c r="B134" s="4"/>
      <c r="C134" s="4"/>
      <c r="D134" s="4"/>
      <c r="E134" s="4"/>
      <c r="F134" s="4"/>
      <c r="G134" s="4"/>
      <c r="H134" s="4"/>
    </row>
    <row r="135">
      <c r="A135" s="6"/>
      <c r="B135" s="4"/>
      <c r="C135" s="4"/>
      <c r="D135" s="4"/>
      <c r="E135" s="4"/>
      <c r="F135" s="4"/>
      <c r="G135" s="4"/>
      <c r="H135" s="4"/>
    </row>
    <row r="136">
      <c r="A136" s="6"/>
      <c r="B136" s="4"/>
      <c r="C136" s="4"/>
      <c r="D136" s="4"/>
      <c r="E136" s="4"/>
      <c r="F136" s="4"/>
      <c r="G136" s="4"/>
      <c r="H136" s="4"/>
    </row>
    <row r="137">
      <c r="A137" s="6"/>
      <c r="B137" s="4"/>
      <c r="C137" s="4"/>
      <c r="D137" s="4"/>
      <c r="E137" s="4"/>
      <c r="F137" s="4"/>
      <c r="G137" s="4"/>
      <c r="H137" s="4"/>
    </row>
    <row r="138">
      <c r="A138" s="6"/>
      <c r="B138" s="4"/>
      <c r="C138" s="4"/>
      <c r="D138" s="4"/>
      <c r="E138" s="4"/>
      <c r="F138" s="4"/>
      <c r="G138" s="4"/>
      <c r="H138" s="4"/>
    </row>
    <row r="139">
      <c r="A139" s="6"/>
      <c r="B139" s="4"/>
      <c r="C139" s="4"/>
      <c r="D139" s="4"/>
      <c r="E139" s="4"/>
      <c r="F139" s="4"/>
      <c r="G139" s="4"/>
      <c r="H139" s="4"/>
    </row>
    <row r="140">
      <c r="A140" s="6"/>
      <c r="B140" s="4"/>
      <c r="C140" s="4"/>
      <c r="D140" s="4"/>
      <c r="E140" s="4"/>
      <c r="F140" s="4"/>
      <c r="G140" s="4"/>
      <c r="H140" s="4"/>
    </row>
    <row r="141">
      <c r="A141" s="6"/>
      <c r="B141" s="4"/>
      <c r="C141" s="4"/>
      <c r="D141" s="4"/>
      <c r="E141" s="4"/>
      <c r="F141" s="4"/>
      <c r="G141" s="4"/>
      <c r="H141" s="4"/>
    </row>
    <row r="142">
      <c r="A142" s="6"/>
      <c r="B142" s="4"/>
      <c r="C142" s="4"/>
      <c r="D142" s="4"/>
      <c r="E142" s="4"/>
      <c r="F142" s="4"/>
      <c r="G142" s="4"/>
      <c r="H142" s="4"/>
    </row>
    <row r="143">
      <c r="A143" s="6"/>
      <c r="B143" s="4"/>
      <c r="C143" s="4"/>
      <c r="D143" s="4"/>
      <c r="E143" s="4"/>
      <c r="F143" s="4"/>
      <c r="G143" s="4"/>
      <c r="H143" s="4"/>
    </row>
    <row r="144">
      <c r="A144" s="6"/>
      <c r="B144" s="4"/>
      <c r="C144" s="4"/>
      <c r="D144" s="4"/>
      <c r="E144" s="4"/>
      <c r="F144" s="4"/>
      <c r="G144" s="4"/>
      <c r="H144" s="4"/>
    </row>
    <row r="145">
      <c r="A145" s="6"/>
      <c r="B145" s="4"/>
      <c r="C145" s="4"/>
      <c r="D145" s="4"/>
      <c r="E145" s="4"/>
      <c r="F145" s="4"/>
      <c r="G145" s="4"/>
      <c r="H145" s="4"/>
    </row>
    <row r="146">
      <c r="A146" s="6"/>
      <c r="B146" s="4"/>
      <c r="C146" s="4"/>
      <c r="D146" s="4"/>
      <c r="E146" s="4"/>
      <c r="F146" s="4"/>
      <c r="G146" s="4"/>
      <c r="H146" s="4"/>
    </row>
    <row r="147">
      <c r="A147" s="6"/>
      <c r="B147" s="4"/>
      <c r="C147" s="4"/>
      <c r="D147" s="4"/>
      <c r="E147" s="4"/>
      <c r="F147" s="4"/>
      <c r="G147" s="4"/>
      <c r="H147" s="4"/>
    </row>
    <row r="148">
      <c r="A148" s="6"/>
      <c r="B148" s="4"/>
      <c r="C148" s="4"/>
      <c r="D148" s="4"/>
      <c r="E148" s="4"/>
      <c r="F148" s="4"/>
      <c r="G148" s="4"/>
      <c r="H148" s="4"/>
    </row>
    <row r="149">
      <c r="A149" s="6"/>
      <c r="B149" s="4"/>
      <c r="C149" s="4"/>
      <c r="D149" s="4"/>
      <c r="E149" s="4"/>
      <c r="F149" s="4"/>
      <c r="G149" s="4"/>
      <c r="H149" s="4"/>
    </row>
    <row r="150">
      <c r="A150" s="6"/>
      <c r="B150" s="4"/>
      <c r="C150" s="4"/>
      <c r="D150" s="4"/>
      <c r="E150" s="4"/>
      <c r="F150" s="4"/>
      <c r="G150" s="4"/>
      <c r="H150" s="4"/>
    </row>
    <row r="151">
      <c r="A151" s="6"/>
      <c r="B151" s="4"/>
      <c r="C151" s="4"/>
      <c r="D151" s="4"/>
      <c r="E151" s="4"/>
      <c r="F151" s="4"/>
      <c r="G151" s="4"/>
      <c r="H151" s="4"/>
    </row>
    <row r="152">
      <c r="A152" s="6"/>
      <c r="B152" s="4"/>
      <c r="C152" s="4"/>
      <c r="D152" s="4"/>
      <c r="E152" s="4"/>
      <c r="F152" s="4"/>
      <c r="G152" s="4"/>
      <c r="H152" s="4"/>
    </row>
    <row r="153">
      <c r="A153" s="6"/>
      <c r="B153" s="4"/>
      <c r="C153" s="4"/>
      <c r="D153" s="4"/>
      <c r="E153" s="4"/>
      <c r="F153" s="4"/>
      <c r="G153" s="4"/>
      <c r="H153" s="4"/>
    </row>
    <row r="154">
      <c r="A154" s="6"/>
      <c r="B154" s="4"/>
      <c r="C154" s="4"/>
      <c r="D154" s="4"/>
      <c r="E154" s="4"/>
      <c r="F154" s="4"/>
      <c r="G154" s="4"/>
      <c r="H154" s="4"/>
    </row>
    <row r="155">
      <c r="A155" s="6"/>
      <c r="B155" s="4"/>
      <c r="C155" s="4"/>
      <c r="D155" s="4"/>
      <c r="E155" s="4"/>
      <c r="F155" s="4"/>
      <c r="G155" s="4"/>
      <c r="H155" s="4"/>
    </row>
    <row r="156">
      <c r="A156" s="6"/>
      <c r="B156" s="4"/>
      <c r="C156" s="4"/>
      <c r="D156" s="4"/>
      <c r="E156" s="4"/>
      <c r="F156" s="4"/>
      <c r="G156" s="4"/>
      <c r="H156" s="4"/>
    </row>
    <row r="157">
      <c r="A157" s="6"/>
      <c r="B157" s="4"/>
      <c r="C157" s="4"/>
      <c r="D157" s="4"/>
      <c r="E157" s="4"/>
      <c r="F157" s="4"/>
      <c r="G157" s="4"/>
      <c r="H157" s="4"/>
    </row>
    <row r="158">
      <c r="A158" s="6"/>
      <c r="B158" s="4"/>
      <c r="C158" s="4"/>
      <c r="D158" s="4"/>
      <c r="E158" s="4"/>
      <c r="F158" s="4"/>
      <c r="G158" s="4"/>
      <c r="H158" s="4"/>
    </row>
    <row r="159">
      <c r="A159" s="6"/>
      <c r="B159" s="4"/>
      <c r="C159" s="4"/>
      <c r="D159" s="4"/>
      <c r="E159" s="4"/>
      <c r="F159" s="4"/>
      <c r="G159" s="4"/>
      <c r="H159" s="4"/>
    </row>
    <row r="160">
      <c r="A160" s="6"/>
      <c r="B160" s="4"/>
      <c r="C160" s="4"/>
      <c r="D160" s="4"/>
      <c r="E160" s="4"/>
      <c r="F160" s="4"/>
      <c r="G160" s="4"/>
      <c r="H160" s="4"/>
    </row>
    <row r="161">
      <c r="A161" s="6"/>
      <c r="B161" s="4"/>
      <c r="C161" s="4"/>
      <c r="D161" s="4"/>
      <c r="E161" s="4"/>
      <c r="F161" s="4"/>
      <c r="G161" s="4"/>
      <c r="H161" s="4"/>
    </row>
    <row r="162">
      <c r="A162" s="6"/>
      <c r="B162" s="4"/>
      <c r="C162" s="4"/>
      <c r="D162" s="4"/>
      <c r="E162" s="4"/>
      <c r="F162" s="4"/>
      <c r="G162" s="4"/>
      <c r="H162" s="4"/>
    </row>
    <row r="163">
      <c r="A163" s="6"/>
      <c r="B163" s="4"/>
      <c r="C163" s="4"/>
      <c r="D163" s="4"/>
      <c r="E163" s="4"/>
      <c r="F163" s="4"/>
      <c r="G163" s="4"/>
      <c r="H163" s="4"/>
    </row>
    <row r="164">
      <c r="A164" s="6"/>
      <c r="B164" s="4"/>
      <c r="C164" s="4"/>
      <c r="D164" s="4"/>
      <c r="E164" s="4"/>
      <c r="F164" s="4"/>
      <c r="G164" s="4"/>
      <c r="H164" s="4"/>
    </row>
    <row r="165">
      <c r="A165" s="6"/>
      <c r="B165" s="4"/>
      <c r="C165" s="4"/>
      <c r="D165" s="4"/>
      <c r="E165" s="4"/>
      <c r="F165" s="4"/>
      <c r="G165" s="4"/>
      <c r="H165" s="4"/>
    </row>
    <row r="166">
      <c r="A166" s="6"/>
      <c r="B166" s="4"/>
      <c r="C166" s="4"/>
      <c r="D166" s="4"/>
      <c r="E166" s="4"/>
      <c r="F166" s="4"/>
      <c r="G166" s="4"/>
      <c r="H166" s="4"/>
    </row>
    <row r="167">
      <c r="A167" s="6"/>
      <c r="B167" s="4"/>
      <c r="C167" s="4"/>
      <c r="D167" s="4"/>
      <c r="E167" s="4"/>
      <c r="F167" s="4"/>
      <c r="G167" s="4"/>
      <c r="H167" s="4"/>
    </row>
    <row r="168">
      <c r="A168" s="6"/>
      <c r="B168" s="4"/>
      <c r="C168" s="4"/>
      <c r="D168" s="4"/>
      <c r="E168" s="4"/>
      <c r="F168" s="4"/>
      <c r="G168" s="4"/>
      <c r="H168" s="4"/>
    </row>
    <row r="169">
      <c r="A169" s="6"/>
      <c r="B169" s="4"/>
      <c r="C169" s="4"/>
      <c r="D169" s="4"/>
      <c r="E169" s="4"/>
      <c r="F169" s="4"/>
      <c r="G169" s="4"/>
      <c r="H169" s="4"/>
    </row>
    <row r="170">
      <c r="A170" s="6"/>
      <c r="B170" s="4"/>
      <c r="C170" s="4"/>
      <c r="D170" s="4"/>
      <c r="E170" s="4"/>
      <c r="F170" s="4"/>
      <c r="G170" s="4"/>
      <c r="H170" s="4"/>
    </row>
    <row r="171">
      <c r="A171" s="6"/>
      <c r="B171" s="4"/>
      <c r="C171" s="4"/>
      <c r="D171" s="4"/>
      <c r="E171" s="4"/>
      <c r="F171" s="4"/>
      <c r="G171" s="4"/>
      <c r="H171" s="4"/>
    </row>
    <row r="172">
      <c r="A172" s="6"/>
      <c r="B172" s="4"/>
      <c r="C172" s="4"/>
      <c r="D172" s="4"/>
      <c r="E172" s="4"/>
      <c r="F172" s="4"/>
      <c r="G172" s="4"/>
      <c r="H172" s="4"/>
    </row>
    <row r="173">
      <c r="A173" s="6"/>
      <c r="B173" s="4"/>
      <c r="C173" s="4"/>
      <c r="D173" s="4"/>
      <c r="E173" s="4"/>
      <c r="F173" s="4"/>
      <c r="G173" s="4"/>
      <c r="H173" s="4"/>
    </row>
    <row r="174">
      <c r="A174" s="6"/>
      <c r="B174" s="4"/>
      <c r="C174" s="4"/>
      <c r="D174" s="4"/>
      <c r="E174" s="4"/>
      <c r="F174" s="4"/>
      <c r="G174" s="4"/>
      <c r="H174" s="4"/>
    </row>
    <row r="175">
      <c r="A175" s="6"/>
      <c r="B175" s="4"/>
      <c r="C175" s="4"/>
      <c r="D175" s="4"/>
      <c r="E175" s="4"/>
      <c r="F175" s="4"/>
      <c r="G175" s="4"/>
      <c r="H175" s="4"/>
    </row>
    <row r="176">
      <c r="A176" s="6"/>
      <c r="B176" s="4"/>
      <c r="C176" s="4"/>
      <c r="D176" s="4"/>
      <c r="E176" s="4"/>
      <c r="F176" s="4"/>
      <c r="G176" s="4"/>
      <c r="H176" s="4"/>
    </row>
    <row r="177">
      <c r="A177" s="6"/>
      <c r="B177" s="4"/>
      <c r="C177" s="4"/>
      <c r="D177" s="4"/>
      <c r="E177" s="4"/>
      <c r="F177" s="4"/>
      <c r="G177" s="4"/>
      <c r="H177" s="4"/>
    </row>
    <row r="178">
      <c r="A178" s="6"/>
      <c r="B178" s="4"/>
      <c r="C178" s="4"/>
      <c r="D178" s="4"/>
      <c r="E178" s="4"/>
      <c r="F178" s="4"/>
      <c r="G178" s="4"/>
      <c r="H178" s="4"/>
    </row>
    <row r="179">
      <c r="A179" s="6"/>
      <c r="B179" s="4"/>
      <c r="C179" s="4"/>
      <c r="D179" s="4"/>
      <c r="E179" s="4"/>
      <c r="F179" s="4"/>
      <c r="G179" s="4"/>
      <c r="H179" s="4"/>
    </row>
    <row r="180">
      <c r="A180" s="6"/>
      <c r="B180" s="4"/>
      <c r="C180" s="4"/>
      <c r="D180" s="4"/>
      <c r="E180" s="4"/>
      <c r="F180" s="4"/>
      <c r="G180" s="4"/>
      <c r="H180" s="4"/>
    </row>
    <row r="181">
      <c r="A181" s="6"/>
      <c r="B181" s="4"/>
      <c r="C181" s="4"/>
      <c r="D181" s="4"/>
      <c r="E181" s="4"/>
      <c r="F181" s="4"/>
      <c r="G181" s="4"/>
      <c r="H181" s="4"/>
    </row>
    <row r="182">
      <c r="A182" s="6"/>
      <c r="B182" s="4"/>
      <c r="C182" s="4"/>
      <c r="D182" s="4"/>
      <c r="E182" s="4"/>
      <c r="F182" s="4"/>
      <c r="G182" s="4"/>
      <c r="H182" s="4"/>
    </row>
    <row r="183">
      <c r="A183" s="6"/>
      <c r="B183" s="4"/>
      <c r="C183" s="4"/>
      <c r="D183" s="4"/>
      <c r="E183" s="4"/>
      <c r="F183" s="4"/>
      <c r="G183" s="4"/>
      <c r="H183" s="4"/>
    </row>
    <row r="184">
      <c r="A184" s="6"/>
      <c r="B184" s="4"/>
      <c r="C184" s="4"/>
      <c r="D184" s="4"/>
      <c r="E184" s="4"/>
      <c r="F184" s="4"/>
      <c r="G184" s="4"/>
      <c r="H184" s="4"/>
    </row>
    <row r="185">
      <c r="A185" s="6"/>
      <c r="B185" s="4"/>
      <c r="C185" s="4"/>
      <c r="D185" s="4"/>
      <c r="E185" s="4"/>
      <c r="F185" s="4"/>
      <c r="G185" s="4"/>
      <c r="H185" s="4"/>
    </row>
    <row r="186">
      <c r="A186" s="6"/>
      <c r="B186" s="4"/>
      <c r="C186" s="4"/>
      <c r="D186" s="4"/>
      <c r="E186" s="4"/>
      <c r="F186" s="4"/>
      <c r="G186" s="4"/>
      <c r="H186" s="4"/>
    </row>
    <row r="187">
      <c r="A187" s="6"/>
      <c r="B187" s="4"/>
      <c r="C187" s="4"/>
      <c r="D187" s="4"/>
      <c r="E187" s="4"/>
      <c r="F187" s="4"/>
      <c r="G187" s="4"/>
      <c r="H187" s="4"/>
    </row>
    <row r="188">
      <c r="A188" s="6"/>
      <c r="B188" s="4"/>
      <c r="C188" s="4"/>
      <c r="D188" s="4"/>
      <c r="E188" s="4"/>
      <c r="F188" s="4"/>
      <c r="G188" s="4"/>
      <c r="H188" s="4"/>
    </row>
    <row r="189">
      <c r="A189" s="6"/>
      <c r="B189" s="4"/>
      <c r="C189" s="4"/>
      <c r="D189" s="4"/>
      <c r="E189" s="4"/>
      <c r="F189" s="4"/>
      <c r="G189" s="4"/>
      <c r="H189" s="4"/>
    </row>
    <row r="190">
      <c r="A190" s="6"/>
      <c r="B190" s="4"/>
      <c r="C190" s="4"/>
      <c r="D190" s="4"/>
      <c r="E190" s="4"/>
      <c r="F190" s="4"/>
      <c r="G190" s="4"/>
      <c r="H190" s="4"/>
    </row>
    <row r="191">
      <c r="A191" s="6"/>
      <c r="B191" s="4"/>
      <c r="C191" s="4"/>
      <c r="D191" s="4"/>
      <c r="E191" s="4"/>
      <c r="F191" s="4"/>
      <c r="G191" s="4"/>
      <c r="H191" s="4"/>
    </row>
    <row r="192">
      <c r="A192" s="6"/>
      <c r="B192" s="4"/>
      <c r="C192" s="4"/>
      <c r="D192" s="4"/>
      <c r="E192" s="4"/>
      <c r="F192" s="4"/>
      <c r="G192" s="4"/>
      <c r="H192" s="4"/>
    </row>
    <row r="193">
      <c r="A193" s="6"/>
      <c r="B193" s="4"/>
      <c r="C193" s="4"/>
      <c r="D193" s="4"/>
      <c r="E193" s="4"/>
      <c r="F193" s="4"/>
      <c r="G193" s="4"/>
      <c r="H193" s="4"/>
    </row>
    <row r="194">
      <c r="A194" s="6"/>
      <c r="B194" s="4"/>
      <c r="C194" s="4"/>
      <c r="D194" s="4"/>
      <c r="E194" s="4"/>
      <c r="F194" s="4"/>
      <c r="G194" s="4"/>
      <c r="H194" s="4"/>
    </row>
    <row r="195">
      <c r="A195" s="6"/>
      <c r="B195" s="4"/>
      <c r="C195" s="4"/>
      <c r="D195" s="4"/>
      <c r="E195" s="4"/>
      <c r="F195" s="4"/>
      <c r="G195" s="4"/>
      <c r="H195" s="4"/>
    </row>
    <row r="196">
      <c r="A196" s="6"/>
      <c r="B196" s="4"/>
      <c r="C196" s="4"/>
      <c r="D196" s="4"/>
      <c r="E196" s="4"/>
      <c r="F196" s="4"/>
      <c r="G196" s="4"/>
      <c r="H196" s="4"/>
    </row>
    <row r="197">
      <c r="A197" s="6"/>
      <c r="B197" s="4"/>
      <c r="C197" s="4"/>
      <c r="D197" s="4"/>
      <c r="E197" s="4"/>
      <c r="F197" s="4"/>
      <c r="G197" s="4"/>
      <c r="H197" s="4"/>
    </row>
    <row r="198">
      <c r="A198" s="6"/>
      <c r="B198" s="4"/>
      <c r="C198" s="4"/>
      <c r="D198" s="4"/>
      <c r="E198" s="4"/>
      <c r="F198" s="4"/>
      <c r="G198" s="4"/>
      <c r="H198" s="4"/>
    </row>
    <row r="199">
      <c r="A199" s="6"/>
      <c r="B199" s="4"/>
      <c r="C199" s="4"/>
      <c r="D199" s="4"/>
      <c r="E199" s="4"/>
      <c r="F199" s="4"/>
      <c r="G199" s="4"/>
      <c r="H199" s="4"/>
    </row>
    <row r="200">
      <c r="A200" s="6"/>
      <c r="B200" s="4"/>
      <c r="C200" s="4"/>
      <c r="D200" s="4"/>
      <c r="E200" s="4"/>
      <c r="F200" s="4"/>
      <c r="G200" s="4"/>
      <c r="H200" s="4"/>
    </row>
    <row r="201">
      <c r="A201" s="6"/>
      <c r="B201" s="4"/>
      <c r="C201" s="4"/>
      <c r="D201" s="4"/>
      <c r="E201" s="4"/>
      <c r="F201" s="4"/>
      <c r="G201" s="4"/>
      <c r="H201" s="4"/>
    </row>
    <row r="202">
      <c r="A202" s="6"/>
      <c r="B202" s="4"/>
      <c r="C202" s="4"/>
      <c r="D202" s="4"/>
      <c r="E202" s="4"/>
      <c r="F202" s="4"/>
      <c r="G202" s="4"/>
      <c r="H202" s="4"/>
    </row>
    <row r="203">
      <c r="A203" s="6"/>
      <c r="B203" s="4"/>
      <c r="C203" s="4"/>
      <c r="D203" s="4"/>
      <c r="E203" s="4"/>
      <c r="F203" s="4"/>
      <c r="G203" s="4"/>
      <c r="H203" s="4"/>
    </row>
    <row r="204">
      <c r="A204" s="6"/>
      <c r="B204" s="4"/>
      <c r="C204" s="4"/>
      <c r="D204" s="4"/>
      <c r="E204" s="4"/>
      <c r="F204" s="4"/>
      <c r="G204" s="4"/>
      <c r="H204" s="4"/>
    </row>
    <row r="205">
      <c r="A205" s="6"/>
      <c r="B205" s="4"/>
      <c r="C205" s="4"/>
      <c r="D205" s="4"/>
      <c r="E205" s="4"/>
      <c r="F205" s="4"/>
      <c r="G205" s="4"/>
      <c r="H205" s="4"/>
    </row>
    <row r="206">
      <c r="A206" s="6"/>
      <c r="B206" s="4"/>
      <c r="C206" s="4"/>
      <c r="D206" s="4"/>
      <c r="E206" s="4"/>
      <c r="F206" s="4"/>
      <c r="G206" s="4"/>
      <c r="H206" s="4"/>
    </row>
    <row r="207">
      <c r="A207" s="6"/>
      <c r="B207" s="4"/>
      <c r="C207" s="4"/>
      <c r="D207" s="4"/>
      <c r="E207" s="4"/>
      <c r="F207" s="4"/>
      <c r="G207" s="4"/>
      <c r="H207" s="4"/>
    </row>
    <row r="208">
      <c r="A208" s="6"/>
      <c r="B208" s="4"/>
      <c r="C208" s="4"/>
      <c r="D208" s="4"/>
      <c r="E208" s="4"/>
      <c r="F208" s="4"/>
      <c r="G208" s="4"/>
      <c r="H208" s="4"/>
    </row>
    <row r="209">
      <c r="A209" s="6"/>
      <c r="B209" s="4"/>
      <c r="C209" s="4"/>
      <c r="D209" s="4"/>
      <c r="E209" s="4"/>
      <c r="F209" s="4"/>
      <c r="G209" s="4"/>
      <c r="H209" s="4"/>
    </row>
    <row r="210">
      <c r="A210" s="6"/>
      <c r="B210" s="4"/>
      <c r="C210" s="4"/>
      <c r="D210" s="4"/>
      <c r="E210" s="4"/>
      <c r="F210" s="4"/>
      <c r="G210" s="4"/>
      <c r="H210" s="4"/>
    </row>
    <row r="211">
      <c r="A211" s="6"/>
      <c r="B211" s="4"/>
      <c r="C211" s="4"/>
      <c r="D211" s="4"/>
      <c r="E211" s="4"/>
      <c r="F211" s="4"/>
      <c r="G211" s="4"/>
      <c r="H211" s="4"/>
    </row>
    <row r="212">
      <c r="A212" s="6"/>
      <c r="B212" s="4"/>
      <c r="C212" s="4"/>
      <c r="D212" s="4"/>
      <c r="E212" s="4"/>
      <c r="F212" s="4"/>
      <c r="G212" s="4"/>
      <c r="H212" s="4"/>
    </row>
    <row r="213">
      <c r="A213" s="6"/>
      <c r="B213" s="4"/>
      <c r="C213" s="4"/>
      <c r="D213" s="4"/>
      <c r="E213" s="4"/>
      <c r="F213" s="4"/>
      <c r="G213" s="4"/>
      <c r="H213" s="4"/>
    </row>
    <row r="214">
      <c r="A214" s="6"/>
      <c r="B214" s="4"/>
      <c r="C214" s="4"/>
      <c r="D214" s="4"/>
      <c r="E214" s="4"/>
      <c r="F214" s="4"/>
      <c r="G214" s="4"/>
      <c r="H214" s="4"/>
    </row>
    <row r="215">
      <c r="A215" s="6"/>
      <c r="B215" s="4"/>
      <c r="C215" s="4"/>
      <c r="D215" s="4"/>
      <c r="E215" s="4"/>
      <c r="F215" s="4"/>
      <c r="G215" s="4"/>
      <c r="H215" s="4"/>
    </row>
    <row r="216">
      <c r="A216" s="6"/>
      <c r="B216" s="4"/>
      <c r="C216" s="4"/>
      <c r="D216" s="4"/>
      <c r="E216" s="4"/>
      <c r="F216" s="4"/>
      <c r="G216" s="4"/>
      <c r="H216" s="4"/>
    </row>
    <row r="217">
      <c r="A217" s="6"/>
      <c r="B217" s="4"/>
      <c r="C217" s="4"/>
      <c r="D217" s="4"/>
      <c r="E217" s="4"/>
      <c r="F217" s="4"/>
      <c r="G217" s="4"/>
      <c r="H217" s="4"/>
    </row>
    <row r="218">
      <c r="A218" s="6"/>
      <c r="B218" s="4"/>
      <c r="C218" s="4"/>
      <c r="D218" s="4"/>
      <c r="E218" s="4"/>
      <c r="F218" s="4"/>
      <c r="G218" s="4"/>
      <c r="H218" s="4"/>
    </row>
    <row r="219">
      <c r="A219" s="6"/>
      <c r="B219" s="4"/>
      <c r="C219" s="4"/>
      <c r="D219" s="4"/>
      <c r="E219" s="4"/>
      <c r="F219" s="4"/>
      <c r="G219" s="4"/>
      <c r="H219" s="4"/>
    </row>
    <row r="220">
      <c r="A220" s="6"/>
      <c r="B220" s="4"/>
      <c r="C220" s="4"/>
      <c r="D220" s="4"/>
      <c r="E220" s="4"/>
      <c r="F220" s="4"/>
      <c r="G220" s="4"/>
      <c r="H220" s="4"/>
    </row>
    <row r="221">
      <c r="A221" s="6"/>
      <c r="B221" s="4"/>
      <c r="C221" s="4"/>
      <c r="D221" s="4"/>
      <c r="E221" s="4"/>
      <c r="F221" s="4"/>
      <c r="G221" s="4"/>
      <c r="H221" s="4"/>
    </row>
    <row r="222">
      <c r="A222" s="6"/>
      <c r="B222" s="4"/>
      <c r="C222" s="4"/>
      <c r="D222" s="4"/>
      <c r="E222" s="4"/>
      <c r="F222" s="4"/>
      <c r="G222" s="4"/>
      <c r="H222" s="4"/>
    </row>
    <row r="223">
      <c r="A223" s="6"/>
      <c r="B223" s="4"/>
      <c r="C223" s="4"/>
      <c r="D223" s="4"/>
      <c r="E223" s="4"/>
      <c r="F223" s="4"/>
      <c r="G223" s="4"/>
      <c r="H223" s="4"/>
    </row>
    <row r="224">
      <c r="A224" s="6"/>
      <c r="B224" s="4"/>
      <c r="C224" s="4"/>
      <c r="D224" s="4"/>
      <c r="E224" s="4"/>
      <c r="F224" s="4"/>
      <c r="G224" s="4"/>
      <c r="H224" s="4"/>
    </row>
    <row r="225">
      <c r="A225" s="6"/>
      <c r="B225" s="4"/>
      <c r="C225" s="4"/>
      <c r="D225" s="4"/>
      <c r="E225" s="4"/>
      <c r="F225" s="4"/>
      <c r="G225" s="4"/>
      <c r="H225" s="4"/>
    </row>
    <row r="226">
      <c r="A226" s="6"/>
      <c r="B226" s="4"/>
      <c r="C226" s="4"/>
      <c r="D226" s="4"/>
      <c r="E226" s="4"/>
      <c r="F226" s="4"/>
      <c r="G226" s="4"/>
      <c r="H226" s="4"/>
    </row>
    <row r="227">
      <c r="A227" s="6"/>
      <c r="B227" s="4"/>
      <c r="C227" s="4"/>
      <c r="D227" s="4"/>
      <c r="E227" s="4"/>
      <c r="F227" s="4"/>
      <c r="G227" s="4"/>
      <c r="H227" s="4"/>
    </row>
    <row r="228">
      <c r="A228" s="6"/>
      <c r="B228" s="4"/>
      <c r="C228" s="4"/>
      <c r="D228" s="4"/>
      <c r="E228" s="4"/>
      <c r="F228" s="4"/>
      <c r="G228" s="4"/>
      <c r="H228" s="4"/>
    </row>
    <row r="229">
      <c r="A229" s="6"/>
      <c r="B229" s="4"/>
      <c r="C229" s="4"/>
      <c r="D229" s="4"/>
      <c r="E229" s="4"/>
      <c r="F229" s="4"/>
      <c r="G229" s="4"/>
      <c r="H229" s="4"/>
    </row>
    <row r="230">
      <c r="A230" s="6"/>
      <c r="B230" s="4"/>
      <c r="C230" s="4"/>
      <c r="D230" s="4"/>
      <c r="E230" s="4"/>
      <c r="F230" s="4"/>
      <c r="G230" s="4"/>
      <c r="H230" s="4"/>
    </row>
    <row r="231">
      <c r="A231" s="6"/>
      <c r="B231" s="4"/>
      <c r="C231" s="4"/>
      <c r="D231" s="4"/>
      <c r="E231" s="4"/>
      <c r="F231" s="4"/>
      <c r="G231" s="4"/>
      <c r="H231" s="4"/>
    </row>
    <row r="232">
      <c r="A232" s="6"/>
      <c r="B232" s="4"/>
      <c r="C232" s="4"/>
      <c r="D232" s="4"/>
      <c r="E232" s="4"/>
      <c r="F232" s="4"/>
      <c r="G232" s="4"/>
      <c r="H232" s="4"/>
    </row>
    <row r="233">
      <c r="A233" s="6"/>
      <c r="B233" s="4"/>
      <c r="C233" s="4"/>
      <c r="D233" s="4"/>
      <c r="E233" s="4"/>
      <c r="F233" s="4"/>
      <c r="G233" s="4"/>
      <c r="H233" s="4"/>
    </row>
    <row r="234">
      <c r="A234" s="6"/>
      <c r="B234" s="4"/>
      <c r="C234" s="4"/>
      <c r="D234" s="4"/>
      <c r="E234" s="4"/>
      <c r="F234" s="4"/>
      <c r="G234" s="4"/>
      <c r="H234" s="4"/>
    </row>
    <row r="235">
      <c r="A235" s="6"/>
      <c r="B235" s="4"/>
      <c r="C235" s="4"/>
      <c r="D235" s="4"/>
      <c r="E235" s="4"/>
      <c r="F235" s="4"/>
      <c r="G235" s="4"/>
      <c r="H235" s="4"/>
    </row>
    <row r="236">
      <c r="A236" s="6"/>
      <c r="B236" s="4"/>
      <c r="C236" s="4"/>
      <c r="D236" s="4"/>
      <c r="E236" s="4"/>
      <c r="F236" s="4"/>
      <c r="G236" s="4"/>
      <c r="H236" s="4"/>
    </row>
    <row r="237">
      <c r="A237" s="6"/>
      <c r="B237" s="4"/>
      <c r="C237" s="4"/>
      <c r="D237" s="4"/>
      <c r="E237" s="4"/>
      <c r="F237" s="4"/>
      <c r="G237" s="4"/>
      <c r="H237" s="4"/>
    </row>
    <row r="238">
      <c r="A238" s="6"/>
      <c r="B238" s="4"/>
      <c r="C238" s="4"/>
      <c r="D238" s="4"/>
      <c r="E238" s="4"/>
      <c r="F238" s="4"/>
      <c r="G238" s="4"/>
      <c r="H238" s="4"/>
    </row>
    <row r="239">
      <c r="A239" s="6"/>
      <c r="B239" s="4"/>
      <c r="C239" s="4"/>
      <c r="D239" s="4"/>
      <c r="E239" s="4"/>
      <c r="F239" s="4"/>
      <c r="G239" s="4"/>
      <c r="H239" s="4"/>
    </row>
    <row r="240">
      <c r="A240" s="6"/>
      <c r="B240" s="4"/>
      <c r="C240" s="4"/>
      <c r="D240" s="4"/>
      <c r="E240" s="4"/>
      <c r="F240" s="4"/>
      <c r="G240" s="4"/>
      <c r="H240" s="4"/>
    </row>
    <row r="241">
      <c r="A241" s="6"/>
      <c r="B241" s="4"/>
      <c r="C241" s="4"/>
      <c r="D241" s="4"/>
      <c r="E241" s="4"/>
      <c r="F241" s="4"/>
      <c r="G241" s="4"/>
      <c r="H241" s="4"/>
    </row>
    <row r="242">
      <c r="A242" s="6"/>
      <c r="B242" s="4"/>
      <c r="C242" s="4"/>
      <c r="D242" s="4"/>
      <c r="E242" s="4"/>
      <c r="F242" s="4"/>
      <c r="G242" s="4"/>
      <c r="H242" s="4"/>
    </row>
    <row r="243">
      <c r="A243" s="6"/>
      <c r="B243" s="4"/>
      <c r="C243" s="4"/>
      <c r="D243" s="4"/>
      <c r="E243" s="4"/>
      <c r="F243" s="4"/>
      <c r="G243" s="4"/>
      <c r="H243" s="4"/>
    </row>
    <row r="244">
      <c r="A244" s="6"/>
      <c r="B244" s="4"/>
      <c r="C244" s="4"/>
      <c r="D244" s="4"/>
      <c r="E244" s="4"/>
      <c r="F244" s="4"/>
      <c r="G244" s="4"/>
      <c r="H244" s="4"/>
    </row>
    <row r="245">
      <c r="A245" s="6"/>
      <c r="B245" s="4"/>
      <c r="C245" s="4"/>
      <c r="D245" s="4"/>
      <c r="E245" s="4"/>
      <c r="F245" s="4"/>
      <c r="G245" s="4"/>
      <c r="H245" s="4"/>
    </row>
    <row r="246">
      <c r="A246" s="6"/>
      <c r="B246" s="4"/>
      <c r="C246" s="4"/>
      <c r="D246" s="4"/>
      <c r="E246" s="4"/>
      <c r="F246" s="4"/>
      <c r="G246" s="4"/>
      <c r="H246" s="4"/>
    </row>
    <row r="247">
      <c r="A247" s="6"/>
      <c r="B247" s="4"/>
      <c r="C247" s="4"/>
      <c r="D247" s="4"/>
      <c r="E247" s="4"/>
      <c r="F247" s="4"/>
      <c r="G247" s="4"/>
      <c r="H247" s="4"/>
    </row>
    <row r="248">
      <c r="A248" s="6"/>
      <c r="B248" s="4"/>
      <c r="C248" s="4"/>
      <c r="D248" s="4"/>
      <c r="E248" s="4"/>
      <c r="F248" s="4"/>
      <c r="G248" s="4"/>
      <c r="H248" s="4"/>
    </row>
    <row r="249">
      <c r="A249" s="6"/>
      <c r="B249" s="4"/>
      <c r="C249" s="4"/>
      <c r="D249" s="4"/>
      <c r="E249" s="4"/>
      <c r="F249" s="4"/>
      <c r="G249" s="4"/>
      <c r="H249" s="4"/>
    </row>
    <row r="250">
      <c r="A250" s="6"/>
      <c r="B250" s="4"/>
      <c r="C250" s="4"/>
      <c r="D250" s="4"/>
      <c r="E250" s="4"/>
      <c r="F250" s="4"/>
      <c r="G250" s="4"/>
      <c r="H250" s="4"/>
    </row>
    <row r="251">
      <c r="A251" s="6"/>
      <c r="B251" s="4"/>
      <c r="C251" s="4"/>
      <c r="D251" s="4"/>
      <c r="E251" s="4"/>
      <c r="F251" s="4"/>
      <c r="G251" s="4"/>
      <c r="H251" s="4"/>
    </row>
    <row r="252">
      <c r="A252" s="6"/>
      <c r="B252" s="4"/>
      <c r="C252" s="4"/>
      <c r="D252" s="4"/>
      <c r="E252" s="4"/>
      <c r="F252" s="4"/>
      <c r="G252" s="4"/>
      <c r="H252" s="4"/>
    </row>
    <row r="253">
      <c r="A253" s="6"/>
      <c r="B253" s="4"/>
      <c r="C253" s="4"/>
      <c r="D253" s="4"/>
      <c r="E253" s="4"/>
      <c r="F253" s="4"/>
      <c r="G253" s="4"/>
      <c r="H253" s="4"/>
    </row>
    <row r="254">
      <c r="A254" s="6"/>
      <c r="B254" s="4"/>
      <c r="C254" s="4"/>
      <c r="D254" s="4"/>
      <c r="E254" s="4"/>
      <c r="F254" s="4"/>
      <c r="G254" s="4"/>
      <c r="H254" s="4"/>
    </row>
    <row r="255">
      <c r="A255" s="6"/>
      <c r="B255" s="4"/>
      <c r="C255" s="4"/>
      <c r="D255" s="4"/>
      <c r="E255" s="4"/>
      <c r="F255" s="4"/>
      <c r="G255" s="4"/>
      <c r="H255" s="4"/>
    </row>
    <row r="256">
      <c r="A256" s="6"/>
      <c r="B256" s="4"/>
      <c r="C256" s="4"/>
      <c r="D256" s="4"/>
      <c r="E256" s="4"/>
      <c r="F256" s="4"/>
      <c r="G256" s="4"/>
      <c r="H256" s="4"/>
    </row>
    <row r="257">
      <c r="A257" s="6"/>
      <c r="B257" s="4"/>
      <c r="C257" s="4"/>
      <c r="D257" s="4"/>
      <c r="E257" s="4"/>
      <c r="F257" s="4"/>
      <c r="G257" s="4"/>
      <c r="H257" s="4"/>
    </row>
    <row r="258">
      <c r="A258" s="6"/>
      <c r="B258" s="4"/>
      <c r="C258" s="4"/>
      <c r="D258" s="4"/>
      <c r="E258" s="4"/>
      <c r="F258" s="4"/>
      <c r="G258" s="4"/>
      <c r="H258" s="4"/>
    </row>
    <row r="259">
      <c r="A259" s="6"/>
      <c r="B259" s="4"/>
      <c r="C259" s="4"/>
      <c r="D259" s="4"/>
      <c r="E259" s="4"/>
      <c r="F259" s="4"/>
      <c r="G259" s="4"/>
      <c r="H259" s="4"/>
    </row>
    <row r="260">
      <c r="A260" s="6"/>
      <c r="B260" s="4"/>
      <c r="C260" s="4"/>
      <c r="D260" s="4"/>
      <c r="E260" s="4"/>
      <c r="F260" s="4"/>
      <c r="G260" s="4"/>
      <c r="H260" s="4"/>
    </row>
    <row r="261">
      <c r="A261" s="6"/>
      <c r="B261" s="4"/>
      <c r="C261" s="4"/>
      <c r="D261" s="4"/>
      <c r="E261" s="4"/>
      <c r="F261" s="4"/>
      <c r="G261" s="4"/>
      <c r="H261" s="4"/>
    </row>
    <row r="262">
      <c r="A262" s="6"/>
      <c r="B262" s="4"/>
      <c r="C262" s="4"/>
      <c r="D262" s="4"/>
      <c r="E262" s="4"/>
      <c r="F262" s="4"/>
      <c r="G262" s="4"/>
      <c r="H262" s="4"/>
    </row>
    <row r="263">
      <c r="A263" s="6"/>
      <c r="B263" s="4"/>
      <c r="C263" s="4"/>
      <c r="D263" s="4"/>
      <c r="E263" s="4"/>
      <c r="F263" s="4"/>
      <c r="G263" s="4"/>
      <c r="H263" s="4"/>
    </row>
    <row r="264">
      <c r="A264" s="6"/>
      <c r="B264" s="4"/>
      <c r="C264" s="4"/>
      <c r="D264" s="4"/>
      <c r="E264" s="4"/>
      <c r="F264" s="4"/>
      <c r="G264" s="4"/>
      <c r="H264" s="4"/>
    </row>
    <row r="265">
      <c r="A265" s="6"/>
      <c r="B265" s="4"/>
      <c r="C265" s="4"/>
      <c r="D265" s="4"/>
      <c r="E265" s="4"/>
      <c r="F265" s="4"/>
      <c r="G265" s="4"/>
      <c r="H265" s="4"/>
    </row>
    <row r="266">
      <c r="A266" s="6"/>
      <c r="B266" s="4"/>
      <c r="C266" s="4"/>
      <c r="D266" s="4"/>
      <c r="E266" s="4"/>
      <c r="F266" s="4"/>
      <c r="G266" s="4"/>
      <c r="H266" s="4"/>
    </row>
    <row r="267">
      <c r="A267" s="6"/>
      <c r="B267" s="4"/>
      <c r="C267" s="4"/>
      <c r="D267" s="4"/>
      <c r="E267" s="4"/>
      <c r="F267" s="4"/>
      <c r="G267" s="4"/>
      <c r="H267" s="4"/>
    </row>
    <row r="268">
      <c r="A268" s="6"/>
      <c r="B268" s="4"/>
      <c r="C268" s="4"/>
      <c r="D268" s="4"/>
      <c r="E268" s="4"/>
      <c r="F268" s="4"/>
      <c r="G268" s="4"/>
      <c r="H268" s="4"/>
    </row>
    <row r="269">
      <c r="A269" s="6"/>
      <c r="B269" s="4"/>
      <c r="C269" s="4"/>
      <c r="D269" s="4"/>
      <c r="E269" s="4"/>
      <c r="F269" s="4"/>
      <c r="G269" s="4"/>
      <c r="H269" s="4"/>
    </row>
    <row r="270">
      <c r="A270" s="6"/>
      <c r="B270" s="4"/>
      <c r="C270" s="4"/>
      <c r="D270" s="4"/>
      <c r="E270" s="4"/>
      <c r="F270" s="4"/>
      <c r="G270" s="4"/>
      <c r="H270" s="4"/>
    </row>
    <row r="271">
      <c r="A271" s="6"/>
      <c r="B271" s="4"/>
      <c r="C271" s="4"/>
      <c r="D271" s="4"/>
      <c r="E271" s="4"/>
      <c r="F271" s="4"/>
      <c r="G271" s="4"/>
      <c r="H271" s="4"/>
    </row>
    <row r="272">
      <c r="A272" s="6"/>
      <c r="B272" s="4"/>
      <c r="C272" s="4"/>
      <c r="D272" s="4"/>
      <c r="E272" s="4"/>
      <c r="F272" s="4"/>
      <c r="G272" s="4"/>
      <c r="H272" s="4"/>
    </row>
    <row r="273">
      <c r="A273" s="6"/>
      <c r="B273" s="4"/>
      <c r="C273" s="4"/>
      <c r="D273" s="4"/>
      <c r="E273" s="4"/>
      <c r="F273" s="4"/>
      <c r="G273" s="4"/>
      <c r="H273" s="4"/>
    </row>
    <row r="274">
      <c r="A274" s="6"/>
      <c r="B274" s="4"/>
      <c r="C274" s="4"/>
      <c r="D274" s="4"/>
      <c r="E274" s="4"/>
      <c r="F274" s="4"/>
      <c r="G274" s="4"/>
      <c r="H274" s="4"/>
    </row>
    <row r="275">
      <c r="A275" s="6"/>
      <c r="B275" s="4"/>
      <c r="C275" s="4"/>
      <c r="D275" s="4"/>
      <c r="E275" s="4"/>
      <c r="F275" s="4"/>
      <c r="G275" s="4"/>
      <c r="H275" s="4"/>
    </row>
    <row r="276">
      <c r="A276" s="6"/>
      <c r="B276" s="4"/>
      <c r="C276" s="4"/>
      <c r="D276" s="4"/>
      <c r="E276" s="4"/>
      <c r="F276" s="4"/>
      <c r="G276" s="4"/>
      <c r="H276" s="4"/>
    </row>
    <row r="277">
      <c r="A277" s="6"/>
      <c r="B277" s="4"/>
      <c r="C277" s="4"/>
      <c r="D277" s="4"/>
      <c r="E277" s="4"/>
      <c r="F277" s="4"/>
      <c r="G277" s="4"/>
      <c r="H277" s="4"/>
    </row>
    <row r="278">
      <c r="A278" s="6"/>
      <c r="B278" s="4"/>
      <c r="C278" s="4"/>
      <c r="D278" s="4"/>
      <c r="E278" s="4"/>
      <c r="F278" s="4"/>
      <c r="G278" s="4"/>
      <c r="H278" s="4"/>
    </row>
    <row r="279">
      <c r="A279" s="6"/>
      <c r="B279" s="4"/>
      <c r="C279" s="4"/>
      <c r="D279" s="4"/>
      <c r="E279" s="4"/>
      <c r="F279" s="4"/>
      <c r="G279" s="4"/>
      <c r="H279" s="4"/>
    </row>
    <row r="280">
      <c r="A280" s="6"/>
      <c r="B280" s="4"/>
      <c r="C280" s="4"/>
      <c r="D280" s="4"/>
      <c r="E280" s="4"/>
      <c r="F280" s="4"/>
      <c r="G280" s="4"/>
      <c r="H280" s="4"/>
    </row>
    <row r="281">
      <c r="A281" s="6"/>
      <c r="B281" s="4"/>
      <c r="C281" s="4"/>
      <c r="D281" s="4"/>
      <c r="E281" s="4"/>
      <c r="F281" s="4"/>
      <c r="G281" s="4"/>
      <c r="H281" s="4"/>
    </row>
    <row r="282">
      <c r="A282" s="6"/>
      <c r="B282" s="4"/>
      <c r="C282" s="4"/>
      <c r="D282" s="4"/>
      <c r="E282" s="4"/>
      <c r="F282" s="4"/>
      <c r="G282" s="4"/>
      <c r="H282" s="4"/>
    </row>
    <row r="283">
      <c r="A283" s="6"/>
      <c r="B283" s="4"/>
      <c r="C283" s="4"/>
      <c r="D283" s="4"/>
      <c r="E283" s="4"/>
      <c r="F283" s="4"/>
      <c r="G283" s="4"/>
      <c r="H283" s="4"/>
    </row>
    <row r="284">
      <c r="A284" s="6"/>
      <c r="B284" s="4"/>
      <c r="C284" s="4"/>
      <c r="D284" s="4"/>
      <c r="E284" s="4"/>
      <c r="F284" s="4"/>
      <c r="G284" s="4"/>
      <c r="H284" s="4"/>
    </row>
    <row r="285">
      <c r="A285" s="6"/>
      <c r="B285" s="4"/>
      <c r="C285" s="4"/>
      <c r="D285" s="4"/>
      <c r="E285" s="4"/>
      <c r="F285" s="4"/>
      <c r="G285" s="4"/>
      <c r="H285" s="4"/>
    </row>
    <row r="286">
      <c r="A286" s="6"/>
      <c r="B286" s="4"/>
      <c r="C286" s="4"/>
      <c r="D286" s="4"/>
      <c r="E286" s="4"/>
      <c r="F286" s="4"/>
      <c r="G286" s="4"/>
      <c r="H286" s="4"/>
    </row>
    <row r="287">
      <c r="A287" s="6"/>
      <c r="B287" s="4"/>
      <c r="C287" s="4"/>
      <c r="D287" s="4"/>
      <c r="E287" s="4"/>
      <c r="F287" s="4"/>
      <c r="G287" s="4"/>
      <c r="H287" s="4"/>
    </row>
    <row r="288">
      <c r="A288" s="6"/>
      <c r="B288" s="4"/>
      <c r="C288" s="4"/>
      <c r="D288" s="4"/>
      <c r="E288" s="4"/>
      <c r="F288" s="4"/>
      <c r="G288" s="4"/>
      <c r="H288" s="4"/>
    </row>
    <row r="289">
      <c r="A289" s="6"/>
      <c r="B289" s="4"/>
      <c r="C289" s="4"/>
      <c r="D289" s="4"/>
      <c r="E289" s="4"/>
      <c r="F289" s="4"/>
      <c r="G289" s="4"/>
      <c r="H289" s="4"/>
    </row>
    <row r="290">
      <c r="A290" s="6"/>
      <c r="B290" s="4"/>
      <c r="C290" s="4"/>
      <c r="D290" s="4"/>
      <c r="E290" s="4"/>
      <c r="F290" s="4"/>
      <c r="G290" s="4"/>
      <c r="H290" s="4"/>
    </row>
    <row r="291">
      <c r="A291" s="6"/>
      <c r="B291" s="4"/>
      <c r="C291" s="4"/>
      <c r="D291" s="4"/>
      <c r="E291" s="4"/>
      <c r="F291" s="4"/>
      <c r="G291" s="4"/>
      <c r="H291" s="4"/>
    </row>
    <row r="292">
      <c r="A292" s="6"/>
      <c r="B292" s="4"/>
      <c r="C292" s="4"/>
      <c r="D292" s="4"/>
      <c r="E292" s="4"/>
      <c r="F292" s="4"/>
      <c r="G292" s="4"/>
      <c r="H292" s="4"/>
    </row>
    <row r="293">
      <c r="A293" s="6"/>
      <c r="B293" s="4"/>
      <c r="C293" s="4"/>
      <c r="D293" s="4"/>
      <c r="E293" s="4"/>
      <c r="F293" s="4"/>
      <c r="G293" s="4"/>
      <c r="H293" s="4"/>
    </row>
    <row r="294">
      <c r="A294" s="6"/>
      <c r="B294" s="4"/>
      <c r="C294" s="4"/>
      <c r="D294" s="4"/>
      <c r="E294" s="4"/>
      <c r="F294" s="4"/>
      <c r="G294" s="4"/>
      <c r="H294" s="4"/>
    </row>
    <row r="295">
      <c r="A295" s="6"/>
      <c r="B295" s="4"/>
      <c r="C295" s="4"/>
      <c r="D295" s="4"/>
      <c r="E295" s="4"/>
      <c r="F295" s="4"/>
      <c r="G295" s="4"/>
      <c r="H295" s="4"/>
    </row>
    <row r="296">
      <c r="A296" s="6"/>
      <c r="B296" s="4"/>
      <c r="C296" s="4"/>
      <c r="D296" s="4"/>
      <c r="E296" s="4"/>
      <c r="F296" s="4"/>
      <c r="G296" s="4"/>
      <c r="H296" s="4"/>
    </row>
    <row r="297">
      <c r="A297" s="6"/>
      <c r="B297" s="4"/>
      <c r="C297" s="4"/>
      <c r="D297" s="4"/>
      <c r="E297" s="4"/>
      <c r="F297" s="4"/>
      <c r="G297" s="4"/>
      <c r="H297" s="4"/>
    </row>
    <row r="298">
      <c r="A298" s="6"/>
      <c r="B298" s="4"/>
      <c r="C298" s="4"/>
      <c r="D298" s="4"/>
      <c r="E298" s="4"/>
      <c r="F298" s="4"/>
      <c r="G298" s="4"/>
      <c r="H298" s="4"/>
    </row>
    <row r="299">
      <c r="A299" s="6"/>
      <c r="B299" s="4"/>
      <c r="C299" s="4"/>
      <c r="D299" s="4"/>
      <c r="E299" s="4"/>
      <c r="F299" s="4"/>
      <c r="G299" s="4"/>
      <c r="H299" s="4"/>
    </row>
    <row r="300">
      <c r="A300" s="6"/>
      <c r="B300" s="4"/>
      <c r="C300" s="4"/>
      <c r="D300" s="4"/>
      <c r="E300" s="4"/>
      <c r="F300" s="4"/>
      <c r="G300" s="4"/>
      <c r="H300" s="4"/>
    </row>
    <row r="301">
      <c r="A301" s="6"/>
      <c r="B301" s="4"/>
      <c r="C301" s="4"/>
      <c r="D301" s="4"/>
      <c r="E301" s="4"/>
      <c r="F301" s="4"/>
      <c r="G301" s="4"/>
      <c r="H301" s="4"/>
    </row>
    <row r="302">
      <c r="A302" s="6"/>
      <c r="B302" s="4"/>
      <c r="C302" s="4"/>
      <c r="D302" s="4"/>
      <c r="E302" s="4"/>
      <c r="F302" s="4"/>
      <c r="G302" s="4"/>
      <c r="H302" s="4"/>
    </row>
    <row r="303">
      <c r="A303" s="6"/>
      <c r="B303" s="4"/>
      <c r="C303" s="4"/>
      <c r="D303" s="4"/>
      <c r="E303" s="4"/>
      <c r="F303" s="4"/>
      <c r="G303" s="4"/>
      <c r="H303" s="4"/>
    </row>
    <row r="304">
      <c r="A304" s="6"/>
      <c r="B304" s="4"/>
      <c r="C304" s="4"/>
      <c r="D304" s="4"/>
      <c r="E304" s="4"/>
      <c r="F304" s="4"/>
      <c r="G304" s="4"/>
      <c r="H304" s="4"/>
    </row>
    <row r="305">
      <c r="A305" s="6"/>
      <c r="B305" s="4"/>
      <c r="C305" s="4"/>
      <c r="D305" s="4"/>
      <c r="E305" s="4"/>
      <c r="F305" s="4"/>
      <c r="G305" s="4"/>
      <c r="H305" s="4"/>
    </row>
    <row r="306">
      <c r="A306" s="6"/>
      <c r="B306" s="4"/>
      <c r="C306" s="4"/>
      <c r="D306" s="4"/>
      <c r="E306" s="4"/>
      <c r="F306" s="4"/>
      <c r="G306" s="4"/>
      <c r="H306" s="4"/>
    </row>
    <row r="307">
      <c r="A307" s="6"/>
      <c r="B307" s="4"/>
      <c r="C307" s="4"/>
      <c r="D307" s="4"/>
      <c r="E307" s="4"/>
      <c r="F307" s="4"/>
      <c r="G307" s="4"/>
      <c r="H307" s="4"/>
    </row>
    <row r="308">
      <c r="A308" s="6"/>
      <c r="B308" s="4"/>
      <c r="C308" s="4"/>
      <c r="D308" s="4"/>
      <c r="E308" s="4"/>
      <c r="F308" s="4"/>
      <c r="G308" s="4"/>
      <c r="H308" s="4"/>
    </row>
    <row r="309">
      <c r="A309" s="6"/>
      <c r="B309" s="4"/>
      <c r="C309" s="4"/>
      <c r="D309" s="4"/>
      <c r="E309" s="4"/>
      <c r="F309" s="4"/>
      <c r="G309" s="4"/>
      <c r="H309" s="4"/>
    </row>
    <row r="310">
      <c r="A310" s="6"/>
      <c r="B310" s="4"/>
      <c r="C310" s="4"/>
      <c r="D310" s="4"/>
      <c r="E310" s="4"/>
      <c r="F310" s="4"/>
      <c r="G310" s="4"/>
      <c r="H310" s="4"/>
    </row>
    <row r="311">
      <c r="A311" s="6"/>
      <c r="B311" s="4"/>
      <c r="C311" s="4"/>
      <c r="D311" s="4"/>
      <c r="E311" s="4"/>
      <c r="F311" s="4"/>
      <c r="G311" s="4"/>
      <c r="H311" s="4"/>
    </row>
    <row r="312">
      <c r="A312" s="6"/>
      <c r="B312" s="4"/>
      <c r="C312" s="4"/>
      <c r="D312" s="4"/>
      <c r="E312" s="4"/>
      <c r="F312" s="4"/>
      <c r="G312" s="4"/>
      <c r="H312" s="4"/>
    </row>
    <row r="313">
      <c r="A313" s="6"/>
      <c r="B313" s="4"/>
      <c r="C313" s="4"/>
      <c r="D313" s="4"/>
      <c r="E313" s="4"/>
      <c r="F313" s="4"/>
      <c r="G313" s="4"/>
      <c r="H313" s="4"/>
    </row>
    <row r="314">
      <c r="A314" s="6"/>
      <c r="B314" s="4"/>
      <c r="C314" s="4"/>
      <c r="D314" s="4"/>
      <c r="E314" s="4"/>
      <c r="F314" s="4"/>
      <c r="G314" s="4"/>
      <c r="H314" s="4"/>
    </row>
    <row r="315">
      <c r="A315" s="6"/>
      <c r="B315" s="4"/>
      <c r="C315" s="4"/>
      <c r="D315" s="4"/>
      <c r="E315" s="4"/>
      <c r="F315" s="4"/>
      <c r="G315" s="4"/>
      <c r="H315" s="4"/>
    </row>
    <row r="316">
      <c r="A316" s="6"/>
      <c r="B316" s="4"/>
      <c r="C316" s="4"/>
      <c r="D316" s="4"/>
      <c r="E316" s="4"/>
      <c r="F316" s="4"/>
      <c r="G316" s="4"/>
      <c r="H316" s="4"/>
    </row>
    <row r="317">
      <c r="A317" s="6"/>
      <c r="B317" s="4"/>
      <c r="C317" s="4"/>
      <c r="D317" s="4"/>
      <c r="E317" s="4"/>
      <c r="F317" s="4"/>
      <c r="G317" s="4"/>
      <c r="H317" s="4"/>
    </row>
    <row r="318">
      <c r="A318" s="6"/>
      <c r="B318" s="4"/>
      <c r="C318" s="4"/>
      <c r="D318" s="4"/>
      <c r="E318" s="4"/>
      <c r="F318" s="4"/>
      <c r="G318" s="4"/>
      <c r="H318" s="4"/>
    </row>
    <row r="319">
      <c r="A319" s="6"/>
      <c r="B319" s="4"/>
      <c r="C319" s="4"/>
      <c r="D319" s="4"/>
      <c r="E319" s="4"/>
      <c r="F319" s="4"/>
      <c r="G319" s="4"/>
      <c r="H319" s="4"/>
    </row>
    <row r="320">
      <c r="A320" s="6"/>
      <c r="B320" s="4"/>
      <c r="C320" s="4"/>
      <c r="D320" s="4"/>
      <c r="E320" s="4"/>
      <c r="F320" s="4"/>
      <c r="G320" s="4"/>
      <c r="H320" s="4"/>
    </row>
    <row r="321">
      <c r="A321" s="6"/>
      <c r="B321" s="4"/>
      <c r="C321" s="4"/>
      <c r="D321" s="4"/>
      <c r="E321" s="4"/>
      <c r="F321" s="4"/>
      <c r="G321" s="4"/>
      <c r="H321" s="4"/>
    </row>
    <row r="322">
      <c r="A322" s="6"/>
      <c r="B322" s="4"/>
      <c r="C322" s="4"/>
      <c r="D322" s="4"/>
      <c r="E322" s="4"/>
      <c r="F322" s="4"/>
      <c r="G322" s="4"/>
      <c r="H322" s="4"/>
    </row>
    <row r="323">
      <c r="A323" s="6"/>
      <c r="B323" s="4"/>
      <c r="C323" s="4"/>
      <c r="D323" s="4"/>
      <c r="E323" s="4"/>
      <c r="F323" s="4"/>
      <c r="G323" s="4"/>
      <c r="H323" s="4"/>
    </row>
    <row r="324">
      <c r="A324" s="6"/>
      <c r="B324" s="4"/>
      <c r="C324" s="4"/>
      <c r="D324" s="4"/>
      <c r="E324" s="4"/>
      <c r="F324" s="4"/>
      <c r="G324" s="4"/>
      <c r="H324" s="4"/>
    </row>
    <row r="325">
      <c r="A325" s="6"/>
      <c r="B325" s="4"/>
      <c r="C325" s="4"/>
      <c r="D325" s="4"/>
      <c r="E325" s="4"/>
      <c r="F325" s="4"/>
      <c r="G325" s="4"/>
      <c r="H325" s="4"/>
    </row>
    <row r="326">
      <c r="A326" s="6"/>
      <c r="B326" s="4"/>
      <c r="C326" s="4"/>
      <c r="D326" s="4"/>
      <c r="E326" s="4"/>
      <c r="F326" s="4"/>
      <c r="G326" s="4"/>
      <c r="H326" s="4"/>
    </row>
    <row r="327">
      <c r="A327" s="6"/>
      <c r="B327" s="4"/>
      <c r="C327" s="4"/>
      <c r="D327" s="4"/>
      <c r="E327" s="4"/>
      <c r="F327" s="4"/>
      <c r="G327" s="4"/>
      <c r="H327" s="4"/>
    </row>
    <row r="328">
      <c r="A328" s="6"/>
      <c r="B328" s="4"/>
      <c r="C328" s="4"/>
      <c r="D328" s="4"/>
      <c r="E328" s="4"/>
      <c r="F328" s="4"/>
      <c r="G328" s="4"/>
      <c r="H328" s="4"/>
    </row>
    <row r="329">
      <c r="A329" s="6"/>
      <c r="B329" s="4"/>
      <c r="C329" s="4"/>
      <c r="D329" s="4"/>
      <c r="E329" s="4"/>
      <c r="F329" s="4"/>
      <c r="G329" s="4"/>
      <c r="H329" s="4"/>
    </row>
    <row r="330">
      <c r="A330" s="6"/>
      <c r="B330" s="4"/>
      <c r="C330" s="4"/>
      <c r="D330" s="4"/>
      <c r="E330" s="4"/>
      <c r="F330" s="4"/>
      <c r="G330" s="4"/>
      <c r="H330" s="4"/>
    </row>
    <row r="331">
      <c r="A331" s="6"/>
      <c r="B331" s="4"/>
      <c r="C331" s="4"/>
      <c r="D331" s="4"/>
      <c r="E331" s="4"/>
      <c r="F331" s="4"/>
      <c r="G331" s="4"/>
      <c r="H331" s="4"/>
    </row>
    <row r="332">
      <c r="A332" s="6"/>
      <c r="B332" s="4"/>
      <c r="C332" s="4"/>
      <c r="D332" s="4"/>
      <c r="E332" s="4"/>
      <c r="F332" s="4"/>
      <c r="G332" s="4"/>
      <c r="H332" s="4"/>
    </row>
    <row r="333">
      <c r="A333" s="6"/>
      <c r="B333" s="4"/>
      <c r="C333" s="4"/>
      <c r="D333" s="4"/>
      <c r="E333" s="4"/>
      <c r="F333" s="4"/>
      <c r="G333" s="4"/>
      <c r="H333" s="4"/>
    </row>
    <row r="334">
      <c r="A334" s="6"/>
      <c r="B334" s="4"/>
      <c r="C334" s="4"/>
      <c r="D334" s="4"/>
      <c r="E334" s="4"/>
      <c r="F334" s="4"/>
      <c r="G334" s="4"/>
      <c r="H334" s="4"/>
    </row>
    <row r="335">
      <c r="A335" s="6"/>
      <c r="B335" s="4"/>
      <c r="C335" s="4"/>
      <c r="D335" s="4"/>
      <c r="E335" s="4"/>
      <c r="F335" s="4"/>
      <c r="G335" s="4"/>
      <c r="H335" s="4"/>
    </row>
    <row r="336">
      <c r="A336" s="6"/>
      <c r="B336" s="4"/>
      <c r="C336" s="4"/>
      <c r="D336" s="4"/>
      <c r="E336" s="4"/>
      <c r="F336" s="4"/>
      <c r="G336" s="4"/>
      <c r="H336" s="4"/>
    </row>
    <row r="337">
      <c r="A337" s="6"/>
      <c r="B337" s="4"/>
      <c r="C337" s="4"/>
      <c r="D337" s="4"/>
      <c r="E337" s="4"/>
      <c r="F337" s="4"/>
      <c r="G337" s="4"/>
      <c r="H337" s="4"/>
    </row>
    <row r="338">
      <c r="A338" s="6"/>
      <c r="B338" s="4"/>
      <c r="C338" s="4"/>
      <c r="D338" s="4"/>
      <c r="E338" s="4"/>
      <c r="F338" s="4"/>
      <c r="G338" s="4"/>
      <c r="H338" s="4"/>
    </row>
    <row r="339">
      <c r="A339" s="6"/>
      <c r="B339" s="4"/>
      <c r="C339" s="4"/>
      <c r="D339" s="4"/>
      <c r="E339" s="4"/>
      <c r="F339" s="4"/>
      <c r="G339" s="4"/>
      <c r="H339" s="4"/>
    </row>
    <row r="340">
      <c r="A340" s="6"/>
      <c r="B340" s="4"/>
      <c r="C340" s="4"/>
      <c r="D340" s="4"/>
      <c r="E340" s="4"/>
      <c r="F340" s="4"/>
      <c r="G340" s="4"/>
      <c r="H340" s="4"/>
    </row>
    <row r="341">
      <c r="A341" s="6"/>
      <c r="B341" s="4"/>
      <c r="C341" s="4"/>
      <c r="D341" s="4"/>
      <c r="E341" s="4"/>
      <c r="F341" s="4"/>
      <c r="G341" s="4"/>
      <c r="H341" s="4"/>
    </row>
    <row r="342">
      <c r="A342" s="6"/>
      <c r="B342" s="4"/>
      <c r="C342" s="4"/>
      <c r="D342" s="4"/>
      <c r="E342" s="4"/>
      <c r="F342" s="4"/>
      <c r="G342" s="4"/>
      <c r="H342" s="4"/>
    </row>
    <row r="343">
      <c r="A343" s="6"/>
      <c r="B343" s="4"/>
      <c r="C343" s="4"/>
      <c r="D343" s="4"/>
      <c r="E343" s="4"/>
      <c r="F343" s="4"/>
      <c r="G343" s="4"/>
      <c r="H343" s="4"/>
    </row>
    <row r="344">
      <c r="A344" s="6"/>
      <c r="B344" s="4"/>
      <c r="C344" s="4"/>
      <c r="D344" s="4"/>
      <c r="E344" s="4"/>
      <c r="F344" s="4"/>
      <c r="G344" s="4"/>
      <c r="H344" s="4"/>
    </row>
    <row r="345">
      <c r="A345" s="6"/>
      <c r="B345" s="4"/>
      <c r="C345" s="4"/>
      <c r="D345" s="4"/>
      <c r="E345" s="4"/>
      <c r="F345" s="4"/>
      <c r="G345" s="4"/>
      <c r="H345" s="4"/>
    </row>
    <row r="346">
      <c r="A346" s="6"/>
      <c r="B346" s="4"/>
      <c r="C346" s="4"/>
      <c r="D346" s="4"/>
      <c r="E346" s="4"/>
      <c r="F346" s="4"/>
      <c r="G346" s="4"/>
      <c r="H346" s="4"/>
    </row>
    <row r="347">
      <c r="A347" s="6"/>
      <c r="B347" s="4"/>
      <c r="C347" s="4"/>
      <c r="D347" s="4"/>
      <c r="E347" s="4"/>
      <c r="F347" s="4"/>
      <c r="G347" s="4"/>
      <c r="H347" s="4"/>
    </row>
    <row r="348">
      <c r="A348" s="6"/>
      <c r="B348" s="4"/>
      <c r="C348" s="4"/>
      <c r="D348" s="4"/>
      <c r="E348" s="4"/>
      <c r="F348" s="4"/>
      <c r="G348" s="4"/>
      <c r="H348" s="4"/>
    </row>
    <row r="349">
      <c r="A349" s="6"/>
      <c r="B349" s="4"/>
      <c r="C349" s="4"/>
      <c r="D349" s="4"/>
      <c r="E349" s="4"/>
      <c r="F349" s="4"/>
      <c r="G349" s="4"/>
      <c r="H349" s="4"/>
    </row>
    <row r="350">
      <c r="A350" s="6"/>
      <c r="B350" s="4"/>
      <c r="C350" s="4"/>
      <c r="D350" s="4"/>
      <c r="E350" s="4"/>
      <c r="F350" s="4"/>
      <c r="G350" s="4"/>
      <c r="H350" s="4"/>
    </row>
    <row r="351">
      <c r="A351" s="6"/>
      <c r="B351" s="4"/>
      <c r="C351" s="4"/>
      <c r="D351" s="4"/>
      <c r="E351" s="4"/>
      <c r="F351" s="4"/>
      <c r="G351" s="4"/>
      <c r="H351" s="4"/>
    </row>
    <row r="352">
      <c r="A352" s="6"/>
      <c r="B352" s="4"/>
      <c r="C352" s="4"/>
      <c r="D352" s="4"/>
      <c r="E352" s="4"/>
      <c r="F352" s="4"/>
      <c r="G352" s="4"/>
      <c r="H352" s="4"/>
    </row>
    <row r="353">
      <c r="A353" s="6"/>
      <c r="B353" s="4"/>
      <c r="C353" s="4"/>
      <c r="D353" s="4"/>
      <c r="E353" s="4"/>
      <c r="F353" s="4"/>
      <c r="G353" s="4"/>
      <c r="H353" s="4"/>
    </row>
    <row r="354">
      <c r="A354" s="6"/>
      <c r="B354" s="4"/>
      <c r="C354" s="4"/>
      <c r="D354" s="4"/>
      <c r="E354" s="4"/>
      <c r="F354" s="4"/>
      <c r="G354" s="4"/>
      <c r="H354" s="4"/>
    </row>
    <row r="355">
      <c r="A355" s="6"/>
      <c r="B355" s="4"/>
      <c r="C355" s="4"/>
      <c r="D355" s="4"/>
      <c r="E355" s="4"/>
      <c r="F355" s="4"/>
      <c r="G355" s="4"/>
      <c r="H355" s="4"/>
    </row>
    <row r="356">
      <c r="A356" s="6"/>
      <c r="B356" s="4"/>
      <c r="C356" s="4"/>
      <c r="D356" s="4"/>
      <c r="E356" s="4"/>
      <c r="F356" s="4"/>
      <c r="G356" s="4"/>
      <c r="H356" s="4"/>
    </row>
    <row r="357">
      <c r="A357" s="6"/>
      <c r="B357" s="4"/>
      <c r="C357" s="4"/>
      <c r="D357" s="4"/>
      <c r="E357" s="4"/>
      <c r="F357" s="4"/>
      <c r="G357" s="4"/>
      <c r="H357" s="4"/>
    </row>
    <row r="358">
      <c r="A358" s="6"/>
      <c r="B358" s="4"/>
      <c r="C358" s="4"/>
      <c r="D358" s="4"/>
      <c r="E358" s="4"/>
      <c r="F358" s="4"/>
      <c r="G358" s="4"/>
      <c r="H358" s="4"/>
    </row>
    <row r="359">
      <c r="A359" s="6"/>
      <c r="B359" s="4"/>
      <c r="C359" s="4"/>
      <c r="D359" s="4"/>
      <c r="E359" s="4"/>
      <c r="F359" s="4"/>
      <c r="G359" s="4"/>
      <c r="H359" s="4"/>
    </row>
    <row r="360">
      <c r="A360" s="6"/>
      <c r="B360" s="4"/>
      <c r="C360" s="4"/>
      <c r="D360" s="4"/>
      <c r="E360" s="4"/>
      <c r="F360" s="4"/>
      <c r="G360" s="4"/>
      <c r="H360" s="4"/>
    </row>
    <row r="361">
      <c r="A361" s="6"/>
      <c r="B361" s="4"/>
      <c r="C361" s="4"/>
      <c r="D361" s="4"/>
      <c r="E361" s="4"/>
      <c r="F361" s="4"/>
      <c r="G361" s="4"/>
      <c r="H361" s="4"/>
    </row>
    <row r="362">
      <c r="A362" s="6"/>
      <c r="B362" s="4"/>
      <c r="C362" s="4"/>
      <c r="D362" s="4"/>
      <c r="E362" s="4"/>
      <c r="F362" s="4"/>
      <c r="G362" s="4"/>
      <c r="H362" s="4"/>
    </row>
    <row r="363">
      <c r="A363" s="6"/>
      <c r="B363" s="4"/>
      <c r="C363" s="4"/>
      <c r="D363" s="4"/>
      <c r="E363" s="4"/>
      <c r="F363" s="4"/>
      <c r="G363" s="4"/>
      <c r="H363" s="4"/>
    </row>
    <row r="364">
      <c r="A364" s="6"/>
      <c r="B364" s="4"/>
      <c r="C364" s="4"/>
      <c r="D364" s="4"/>
      <c r="E364" s="4"/>
      <c r="F364" s="4"/>
      <c r="G364" s="4"/>
      <c r="H364" s="4"/>
    </row>
    <row r="365">
      <c r="A365" s="6"/>
      <c r="B365" s="4"/>
      <c r="C365" s="4"/>
      <c r="D365" s="4"/>
      <c r="E365" s="4"/>
      <c r="F365" s="4"/>
      <c r="G365" s="4"/>
      <c r="H365" s="4"/>
    </row>
    <row r="366">
      <c r="A366" s="6"/>
      <c r="B366" s="4"/>
      <c r="C366" s="4"/>
      <c r="D366" s="4"/>
      <c r="E366" s="4"/>
      <c r="F366" s="4"/>
      <c r="G366" s="4"/>
      <c r="H366" s="4"/>
    </row>
    <row r="367">
      <c r="A367" s="6"/>
      <c r="B367" s="4"/>
      <c r="C367" s="4"/>
      <c r="D367" s="4"/>
      <c r="E367" s="4"/>
      <c r="F367" s="4"/>
      <c r="G367" s="4"/>
      <c r="H367" s="4"/>
    </row>
    <row r="368">
      <c r="A368" s="6"/>
      <c r="B368" s="4"/>
      <c r="C368" s="4"/>
      <c r="D368" s="4"/>
      <c r="E368" s="4"/>
      <c r="F368" s="4"/>
      <c r="G368" s="4"/>
      <c r="H368" s="4"/>
    </row>
    <row r="369">
      <c r="A369" s="6"/>
      <c r="B369" s="4"/>
      <c r="C369" s="4"/>
      <c r="D369" s="4"/>
      <c r="E369" s="4"/>
      <c r="F369" s="4"/>
      <c r="G369" s="4"/>
      <c r="H369" s="4"/>
    </row>
    <row r="370">
      <c r="A370" s="6"/>
      <c r="B370" s="4"/>
      <c r="C370" s="4"/>
      <c r="D370" s="4"/>
      <c r="E370" s="4"/>
      <c r="F370" s="4"/>
      <c r="G370" s="4"/>
      <c r="H370" s="4"/>
    </row>
    <row r="371">
      <c r="A371" s="6"/>
      <c r="B371" s="4"/>
      <c r="C371" s="4"/>
      <c r="D371" s="4"/>
      <c r="E371" s="4"/>
      <c r="F371" s="4"/>
      <c r="G371" s="4"/>
      <c r="H371" s="4"/>
    </row>
    <row r="372">
      <c r="A372" s="6"/>
      <c r="B372" s="4"/>
      <c r="C372" s="4"/>
      <c r="D372" s="4"/>
      <c r="E372" s="4"/>
      <c r="F372" s="4"/>
      <c r="G372" s="4"/>
      <c r="H372" s="4"/>
    </row>
    <row r="373">
      <c r="A373" s="6"/>
      <c r="B373" s="4"/>
      <c r="C373" s="4"/>
      <c r="D373" s="4"/>
      <c r="E373" s="4"/>
      <c r="F373" s="4"/>
      <c r="G373" s="4"/>
      <c r="H373" s="4"/>
    </row>
    <row r="374">
      <c r="A374" s="6"/>
      <c r="B374" s="4"/>
      <c r="C374" s="4"/>
      <c r="D374" s="4"/>
      <c r="E374" s="4"/>
      <c r="F374" s="4"/>
      <c r="G374" s="4"/>
      <c r="H374" s="4"/>
    </row>
    <row r="375">
      <c r="A375" s="6"/>
      <c r="B375" s="4"/>
      <c r="C375" s="4"/>
      <c r="D375" s="4"/>
      <c r="E375" s="4"/>
      <c r="F375" s="4"/>
      <c r="G375" s="4"/>
      <c r="H375" s="4"/>
    </row>
    <row r="376">
      <c r="A376" s="6"/>
      <c r="B376" s="4"/>
      <c r="C376" s="4"/>
      <c r="D376" s="4"/>
      <c r="E376" s="4"/>
      <c r="F376" s="4"/>
      <c r="G376" s="4"/>
      <c r="H376" s="4"/>
    </row>
    <row r="377">
      <c r="A377" s="6"/>
      <c r="B377" s="4"/>
      <c r="C377" s="4"/>
      <c r="D377" s="4"/>
      <c r="E377" s="4"/>
      <c r="F377" s="4"/>
      <c r="G377" s="4"/>
      <c r="H377" s="4"/>
    </row>
    <row r="378">
      <c r="A378" s="6"/>
      <c r="B378" s="4"/>
      <c r="C378" s="4"/>
      <c r="D378" s="4"/>
      <c r="E378" s="4"/>
      <c r="F378" s="4"/>
      <c r="G378" s="4"/>
      <c r="H378" s="4"/>
    </row>
    <row r="379">
      <c r="A379" s="6"/>
      <c r="B379" s="4"/>
      <c r="C379" s="4"/>
      <c r="D379" s="4"/>
      <c r="E379" s="4"/>
      <c r="F379" s="4"/>
      <c r="G379" s="4"/>
      <c r="H379" s="4"/>
    </row>
    <row r="380">
      <c r="A380" s="6"/>
      <c r="B380" s="4"/>
      <c r="C380" s="4"/>
      <c r="D380" s="4"/>
      <c r="E380" s="4"/>
      <c r="F380" s="4"/>
      <c r="G380" s="4"/>
      <c r="H380" s="4"/>
    </row>
    <row r="381">
      <c r="A381" s="6"/>
      <c r="B381" s="4"/>
      <c r="C381" s="4"/>
      <c r="D381" s="4"/>
      <c r="E381" s="4"/>
      <c r="F381" s="4"/>
      <c r="G381" s="4"/>
      <c r="H381" s="4"/>
    </row>
    <row r="382">
      <c r="A382" s="6"/>
      <c r="B382" s="4"/>
      <c r="C382" s="4"/>
      <c r="D382" s="4"/>
      <c r="E382" s="4"/>
      <c r="F382" s="4"/>
      <c r="G382" s="4"/>
      <c r="H382" s="4"/>
    </row>
    <row r="383">
      <c r="A383" s="6"/>
      <c r="B383" s="4"/>
      <c r="C383" s="4"/>
      <c r="D383" s="4"/>
      <c r="E383" s="4"/>
      <c r="F383" s="4"/>
      <c r="G383" s="4"/>
      <c r="H383" s="4"/>
    </row>
    <row r="384">
      <c r="A384" s="6"/>
      <c r="B384" s="4"/>
      <c r="C384" s="4"/>
      <c r="D384" s="4"/>
      <c r="E384" s="4"/>
      <c r="F384" s="4"/>
      <c r="G384" s="4"/>
      <c r="H384" s="4"/>
    </row>
    <row r="385">
      <c r="A385" s="6"/>
      <c r="B385" s="4"/>
      <c r="C385" s="4"/>
      <c r="D385" s="4"/>
      <c r="E385" s="4"/>
      <c r="F385" s="4"/>
      <c r="G385" s="4"/>
      <c r="H385" s="4"/>
    </row>
    <row r="386">
      <c r="A386" s="6"/>
      <c r="B386" s="4"/>
      <c r="C386" s="4"/>
      <c r="D386" s="4"/>
      <c r="E386" s="4"/>
      <c r="F386" s="4"/>
      <c r="G386" s="4"/>
      <c r="H386" s="4"/>
    </row>
    <row r="387">
      <c r="A387" s="6"/>
      <c r="B387" s="4"/>
      <c r="C387" s="4"/>
      <c r="D387" s="4"/>
      <c r="E387" s="4"/>
      <c r="F387" s="4"/>
      <c r="G387" s="4"/>
      <c r="H387" s="4"/>
    </row>
    <row r="388">
      <c r="A388" s="6"/>
      <c r="B388" s="4"/>
      <c r="C388" s="4"/>
      <c r="D388" s="4"/>
      <c r="E388" s="4"/>
      <c r="F388" s="4"/>
      <c r="G388" s="4"/>
      <c r="H388" s="4"/>
    </row>
    <row r="389">
      <c r="A389" s="6"/>
      <c r="B389" s="4"/>
      <c r="C389" s="4"/>
      <c r="D389" s="4"/>
      <c r="E389" s="4"/>
      <c r="F389" s="4"/>
      <c r="G389" s="4"/>
      <c r="H389" s="4"/>
    </row>
    <row r="390">
      <c r="A390" s="6"/>
      <c r="B390" s="4"/>
      <c r="C390" s="4"/>
      <c r="D390" s="4"/>
      <c r="E390" s="4"/>
      <c r="F390" s="4"/>
      <c r="G390" s="4"/>
      <c r="H390" s="4"/>
    </row>
    <row r="391">
      <c r="A391" s="6"/>
      <c r="B391" s="4"/>
      <c r="C391" s="4"/>
      <c r="D391" s="4"/>
      <c r="E391" s="4"/>
      <c r="F391" s="4"/>
      <c r="G391" s="4"/>
      <c r="H391" s="4"/>
    </row>
    <row r="392">
      <c r="A392" s="6"/>
      <c r="B392" s="4"/>
      <c r="C392" s="4"/>
      <c r="D392" s="4"/>
      <c r="E392" s="4"/>
      <c r="F392" s="4"/>
      <c r="G392" s="4"/>
      <c r="H392" s="4"/>
    </row>
    <row r="393">
      <c r="A393" s="6"/>
      <c r="B393" s="4"/>
      <c r="C393" s="4"/>
      <c r="D393" s="4"/>
      <c r="E393" s="4"/>
      <c r="F393" s="4"/>
      <c r="G393" s="4"/>
      <c r="H393" s="4"/>
    </row>
    <row r="394">
      <c r="A394" s="6"/>
      <c r="B394" s="4"/>
      <c r="C394" s="4"/>
      <c r="D394" s="4"/>
      <c r="E394" s="4"/>
      <c r="F394" s="4"/>
      <c r="G394" s="4"/>
      <c r="H394" s="4"/>
    </row>
    <row r="395">
      <c r="A395" s="6"/>
      <c r="B395" s="4"/>
      <c r="C395" s="4"/>
      <c r="D395" s="4"/>
      <c r="E395" s="4"/>
      <c r="F395" s="4"/>
      <c r="G395" s="4"/>
      <c r="H395" s="4"/>
    </row>
    <row r="396">
      <c r="A396" s="6"/>
      <c r="B396" s="4"/>
      <c r="C396" s="4"/>
      <c r="D396" s="4"/>
      <c r="E396" s="4"/>
      <c r="F396" s="4"/>
      <c r="G396" s="4"/>
      <c r="H396" s="4"/>
    </row>
    <row r="397">
      <c r="A397" s="6"/>
      <c r="B397" s="4"/>
      <c r="C397" s="4"/>
      <c r="D397" s="4"/>
      <c r="E397" s="4"/>
      <c r="F397" s="4"/>
      <c r="G397" s="4"/>
      <c r="H397" s="4"/>
    </row>
    <row r="398">
      <c r="A398" s="6"/>
      <c r="B398" s="4"/>
      <c r="C398" s="4"/>
      <c r="D398" s="4"/>
      <c r="E398" s="4"/>
      <c r="F398" s="4"/>
      <c r="G398" s="4"/>
      <c r="H398" s="4"/>
    </row>
    <row r="399">
      <c r="A399" s="6"/>
      <c r="B399" s="4"/>
      <c r="C399" s="4"/>
      <c r="D399" s="4"/>
      <c r="E399" s="4"/>
      <c r="F399" s="4"/>
      <c r="G399" s="4"/>
      <c r="H399" s="4"/>
    </row>
    <row r="400">
      <c r="A400" s="6"/>
      <c r="B400" s="4"/>
      <c r="C400" s="4"/>
      <c r="D400" s="4"/>
      <c r="E400" s="4"/>
      <c r="F400" s="4"/>
      <c r="G400" s="4"/>
      <c r="H400" s="4"/>
    </row>
    <row r="401">
      <c r="A401" s="6"/>
      <c r="B401" s="4"/>
      <c r="C401" s="4"/>
      <c r="D401" s="4"/>
      <c r="E401" s="4"/>
      <c r="F401" s="4"/>
      <c r="G401" s="4"/>
      <c r="H401" s="4"/>
    </row>
    <row r="402">
      <c r="A402" s="6"/>
      <c r="B402" s="4"/>
      <c r="C402" s="4"/>
      <c r="D402" s="4"/>
      <c r="E402" s="4"/>
      <c r="F402" s="4"/>
      <c r="G402" s="4"/>
      <c r="H402" s="4"/>
    </row>
    <row r="403">
      <c r="A403" s="6"/>
      <c r="B403" s="4"/>
      <c r="C403" s="4"/>
      <c r="D403" s="4"/>
      <c r="E403" s="4"/>
      <c r="F403" s="4"/>
      <c r="G403" s="4"/>
      <c r="H403" s="4"/>
    </row>
    <row r="404">
      <c r="A404" s="6"/>
      <c r="B404" s="4"/>
      <c r="C404" s="4"/>
      <c r="D404" s="4"/>
      <c r="E404" s="4"/>
      <c r="F404" s="4"/>
      <c r="G404" s="4"/>
      <c r="H404" s="4"/>
    </row>
    <row r="405">
      <c r="A405" s="6"/>
      <c r="B405" s="4"/>
      <c r="C405" s="4"/>
      <c r="D405" s="4"/>
      <c r="E405" s="4"/>
      <c r="F405" s="4"/>
      <c r="G405" s="4"/>
      <c r="H405" s="4"/>
    </row>
    <row r="406">
      <c r="A406" s="6"/>
      <c r="B406" s="4"/>
      <c r="C406" s="4"/>
      <c r="D406" s="4"/>
      <c r="E406" s="4"/>
      <c r="F406" s="4"/>
      <c r="G406" s="4"/>
      <c r="H406" s="4"/>
    </row>
    <row r="407">
      <c r="A407" s="6"/>
      <c r="B407" s="4"/>
      <c r="C407" s="4"/>
      <c r="D407" s="4"/>
      <c r="E407" s="4"/>
      <c r="F407" s="4"/>
      <c r="G407" s="4"/>
      <c r="H407" s="4"/>
    </row>
    <row r="408">
      <c r="A408" s="6"/>
      <c r="B408" s="4"/>
      <c r="C408" s="4"/>
      <c r="D408" s="4"/>
      <c r="E408" s="4"/>
      <c r="F408" s="4"/>
      <c r="G408" s="4"/>
      <c r="H408" s="4"/>
    </row>
    <row r="409">
      <c r="A409" s="6"/>
      <c r="B409" s="4"/>
      <c r="C409" s="4"/>
      <c r="D409" s="4"/>
      <c r="E409" s="4"/>
      <c r="F409" s="4"/>
      <c r="G409" s="4"/>
      <c r="H409" s="4"/>
    </row>
    <row r="410">
      <c r="A410" s="6"/>
      <c r="B410" s="4"/>
      <c r="C410" s="4"/>
      <c r="D410" s="4"/>
      <c r="E410" s="4"/>
      <c r="F410" s="4"/>
      <c r="G410" s="4"/>
      <c r="H410" s="4"/>
    </row>
    <row r="411">
      <c r="A411" s="6"/>
      <c r="B411" s="4"/>
      <c r="C411" s="4"/>
      <c r="D411" s="4"/>
      <c r="E411" s="4"/>
      <c r="F411" s="4"/>
      <c r="G411" s="4"/>
      <c r="H411" s="4"/>
    </row>
    <row r="412">
      <c r="A412" s="6"/>
      <c r="B412" s="4"/>
      <c r="C412" s="4"/>
      <c r="D412" s="4"/>
      <c r="E412" s="4"/>
      <c r="F412" s="4"/>
      <c r="G412" s="4"/>
      <c r="H412" s="4"/>
    </row>
    <row r="413">
      <c r="A413" s="6"/>
      <c r="B413" s="4"/>
      <c r="C413" s="4"/>
      <c r="D413" s="4"/>
      <c r="E413" s="4"/>
      <c r="F413" s="4"/>
      <c r="G413" s="4"/>
      <c r="H413" s="4"/>
    </row>
    <row r="414">
      <c r="A414" s="6"/>
      <c r="B414" s="4"/>
      <c r="C414" s="4"/>
      <c r="D414" s="4"/>
      <c r="E414" s="4"/>
      <c r="F414" s="4"/>
      <c r="G414" s="4"/>
      <c r="H414" s="4"/>
    </row>
    <row r="415">
      <c r="A415" s="6"/>
      <c r="B415" s="4"/>
      <c r="C415" s="4"/>
      <c r="D415" s="4"/>
      <c r="E415" s="4"/>
      <c r="F415" s="4"/>
      <c r="G415" s="4"/>
      <c r="H415" s="4"/>
    </row>
    <row r="416">
      <c r="A416" s="6"/>
      <c r="B416" s="4"/>
      <c r="C416" s="4"/>
      <c r="D416" s="4"/>
      <c r="E416" s="4"/>
      <c r="F416" s="4"/>
      <c r="G416" s="4"/>
      <c r="H416" s="4"/>
    </row>
    <row r="417">
      <c r="A417" s="6"/>
      <c r="B417" s="4"/>
      <c r="C417" s="4"/>
      <c r="D417" s="4"/>
      <c r="E417" s="4"/>
      <c r="F417" s="4"/>
      <c r="G417" s="4"/>
      <c r="H417" s="4"/>
    </row>
    <row r="418">
      <c r="A418" s="6"/>
      <c r="B418" s="4"/>
      <c r="C418" s="4"/>
      <c r="D418" s="4"/>
      <c r="E418" s="4"/>
      <c r="F418" s="4"/>
      <c r="G418" s="4"/>
      <c r="H418" s="4"/>
    </row>
    <row r="419">
      <c r="A419" s="6"/>
      <c r="B419" s="4"/>
      <c r="C419" s="4"/>
      <c r="D419" s="4"/>
      <c r="E419" s="4"/>
      <c r="F419" s="4"/>
      <c r="G419" s="4"/>
      <c r="H419" s="4"/>
    </row>
    <row r="420">
      <c r="A420" s="6"/>
      <c r="B420" s="4"/>
      <c r="C420" s="4"/>
      <c r="D420" s="4"/>
      <c r="E420" s="4"/>
      <c r="F420" s="4"/>
      <c r="G420" s="4"/>
      <c r="H420" s="4"/>
    </row>
    <row r="421">
      <c r="A421" s="6"/>
      <c r="B421" s="4"/>
      <c r="C421" s="4"/>
      <c r="D421" s="4"/>
      <c r="E421" s="4"/>
      <c r="F421" s="4"/>
      <c r="G421" s="4"/>
      <c r="H421" s="4"/>
    </row>
    <row r="422">
      <c r="A422" s="6"/>
      <c r="B422" s="4"/>
      <c r="C422" s="4"/>
      <c r="D422" s="4"/>
      <c r="E422" s="4"/>
      <c r="F422" s="4"/>
      <c r="G422" s="4"/>
      <c r="H422" s="4"/>
    </row>
    <row r="423">
      <c r="A423" s="6"/>
      <c r="B423" s="4"/>
      <c r="C423" s="4"/>
      <c r="D423" s="4"/>
      <c r="E423" s="4"/>
      <c r="F423" s="4"/>
      <c r="G423" s="4"/>
      <c r="H423" s="4"/>
    </row>
    <row r="424">
      <c r="A424" s="6"/>
      <c r="B424" s="4"/>
      <c r="C424" s="4"/>
      <c r="D424" s="4"/>
      <c r="E424" s="4"/>
      <c r="F424" s="4"/>
      <c r="G424" s="4"/>
      <c r="H424" s="4"/>
    </row>
    <row r="425">
      <c r="A425" s="6"/>
      <c r="B425" s="4"/>
      <c r="C425" s="4"/>
      <c r="D425" s="4"/>
      <c r="E425" s="4"/>
      <c r="F425" s="4"/>
      <c r="G425" s="4"/>
      <c r="H425" s="4"/>
    </row>
    <row r="426">
      <c r="A426" s="6"/>
      <c r="B426" s="4"/>
      <c r="C426" s="4"/>
      <c r="D426" s="4"/>
      <c r="E426" s="4"/>
      <c r="F426" s="4"/>
      <c r="G426" s="4"/>
      <c r="H426" s="4"/>
    </row>
    <row r="427">
      <c r="A427" s="6"/>
      <c r="B427" s="4"/>
      <c r="C427" s="4"/>
      <c r="D427" s="4"/>
      <c r="E427" s="4"/>
      <c r="F427" s="4"/>
      <c r="G427" s="4"/>
      <c r="H427" s="4"/>
    </row>
    <row r="428">
      <c r="A428" s="6"/>
      <c r="B428" s="4"/>
      <c r="C428" s="4"/>
      <c r="D428" s="4"/>
      <c r="E428" s="4"/>
      <c r="F428" s="4"/>
      <c r="G428" s="4"/>
      <c r="H428" s="4"/>
    </row>
    <row r="429">
      <c r="A429" s="6"/>
      <c r="B429" s="4"/>
      <c r="C429" s="4"/>
      <c r="D429" s="4"/>
      <c r="E429" s="4"/>
      <c r="F429" s="4"/>
      <c r="G429" s="4"/>
      <c r="H429" s="4"/>
    </row>
    <row r="430">
      <c r="A430" s="6"/>
      <c r="B430" s="4"/>
      <c r="C430" s="4"/>
      <c r="D430" s="4"/>
      <c r="E430" s="4"/>
      <c r="F430" s="4"/>
      <c r="G430" s="4"/>
      <c r="H430" s="4"/>
    </row>
    <row r="431">
      <c r="A431" s="6"/>
      <c r="B431" s="4"/>
      <c r="C431" s="4"/>
      <c r="D431" s="4"/>
      <c r="E431" s="4"/>
      <c r="F431" s="4"/>
      <c r="G431" s="4"/>
      <c r="H431" s="4"/>
    </row>
    <row r="432">
      <c r="A432" s="6"/>
      <c r="B432" s="4"/>
      <c r="C432" s="4"/>
      <c r="D432" s="4"/>
      <c r="E432" s="4"/>
      <c r="F432" s="4"/>
      <c r="G432" s="4"/>
      <c r="H432" s="4"/>
    </row>
    <row r="433">
      <c r="A433" s="6"/>
      <c r="B433" s="4"/>
      <c r="C433" s="4"/>
      <c r="D433" s="4"/>
      <c r="E433" s="4"/>
      <c r="F433" s="4"/>
      <c r="G433" s="4"/>
      <c r="H433" s="4"/>
    </row>
    <row r="434">
      <c r="A434" s="6"/>
      <c r="B434" s="4"/>
      <c r="C434" s="4"/>
      <c r="D434" s="4"/>
      <c r="E434" s="4"/>
      <c r="F434" s="4"/>
      <c r="G434" s="4"/>
      <c r="H434" s="4"/>
    </row>
    <row r="435">
      <c r="A435" s="6"/>
      <c r="B435" s="4"/>
      <c r="C435" s="4"/>
      <c r="D435" s="4"/>
      <c r="E435" s="4"/>
      <c r="F435" s="4"/>
      <c r="G435" s="4"/>
      <c r="H435" s="4"/>
    </row>
    <row r="436">
      <c r="A436" s="6"/>
      <c r="B436" s="4"/>
      <c r="C436" s="4"/>
      <c r="D436" s="4"/>
      <c r="E436" s="4"/>
      <c r="F436" s="4"/>
      <c r="G436" s="4"/>
      <c r="H436" s="4"/>
    </row>
    <row r="437">
      <c r="A437" s="6"/>
      <c r="B437" s="4"/>
      <c r="C437" s="4"/>
      <c r="D437" s="4"/>
      <c r="E437" s="4"/>
      <c r="F437" s="4"/>
      <c r="G437" s="4"/>
      <c r="H437" s="4"/>
    </row>
    <row r="438">
      <c r="A438" s="6"/>
      <c r="B438" s="4"/>
      <c r="C438" s="4"/>
      <c r="D438" s="4"/>
      <c r="E438" s="4"/>
      <c r="F438" s="4"/>
      <c r="G438" s="4"/>
      <c r="H438" s="4"/>
    </row>
    <row r="439">
      <c r="A439" s="6"/>
      <c r="B439" s="4"/>
      <c r="C439" s="4"/>
      <c r="D439" s="4"/>
      <c r="E439" s="4"/>
      <c r="F439" s="4"/>
      <c r="G439" s="4"/>
      <c r="H439" s="4"/>
    </row>
    <row r="440">
      <c r="A440" s="6"/>
      <c r="B440" s="4"/>
      <c r="C440" s="4"/>
      <c r="D440" s="4"/>
      <c r="E440" s="4"/>
      <c r="F440" s="4"/>
      <c r="G440" s="4"/>
      <c r="H440" s="4"/>
    </row>
    <row r="441">
      <c r="A441" s="6"/>
      <c r="B441" s="4"/>
      <c r="C441" s="4"/>
      <c r="D441" s="4"/>
      <c r="E441" s="4"/>
      <c r="F441" s="4"/>
      <c r="G441" s="4"/>
      <c r="H441" s="4"/>
    </row>
    <row r="442">
      <c r="A442" s="6"/>
      <c r="B442" s="4"/>
      <c r="C442" s="4"/>
      <c r="D442" s="4"/>
      <c r="E442" s="4"/>
      <c r="F442" s="4"/>
      <c r="G442" s="4"/>
      <c r="H442" s="4"/>
    </row>
    <row r="443">
      <c r="A443" s="6"/>
      <c r="B443" s="4"/>
      <c r="C443" s="4"/>
      <c r="D443" s="4"/>
      <c r="E443" s="4"/>
      <c r="F443" s="4"/>
      <c r="G443" s="4"/>
      <c r="H443" s="4"/>
    </row>
    <row r="444">
      <c r="A444" s="6"/>
      <c r="B444" s="4"/>
      <c r="C444" s="4"/>
      <c r="D444" s="4"/>
      <c r="E444" s="4"/>
      <c r="F444" s="4"/>
      <c r="G444" s="4"/>
      <c r="H444" s="4"/>
    </row>
    <row r="445">
      <c r="A445" s="6"/>
      <c r="B445" s="4"/>
      <c r="C445" s="4"/>
      <c r="D445" s="4"/>
      <c r="E445" s="4"/>
      <c r="F445" s="4"/>
      <c r="G445" s="4"/>
      <c r="H445" s="4"/>
    </row>
    <row r="446">
      <c r="A446" s="6"/>
      <c r="B446" s="4"/>
      <c r="C446" s="4"/>
      <c r="D446" s="4"/>
      <c r="E446" s="4"/>
      <c r="F446" s="4"/>
      <c r="G446" s="4"/>
      <c r="H446" s="4"/>
    </row>
    <row r="447">
      <c r="A447" s="6"/>
      <c r="B447" s="4"/>
      <c r="C447" s="4"/>
      <c r="D447" s="4"/>
      <c r="E447" s="4"/>
      <c r="F447" s="4"/>
      <c r="G447" s="4"/>
      <c r="H447" s="4"/>
    </row>
    <row r="448">
      <c r="A448" s="6"/>
      <c r="B448" s="4"/>
      <c r="C448" s="4"/>
      <c r="D448" s="4"/>
      <c r="E448" s="4"/>
      <c r="F448" s="4"/>
      <c r="G448" s="4"/>
      <c r="H448" s="4"/>
    </row>
    <row r="449">
      <c r="A449" s="6"/>
      <c r="B449" s="4"/>
      <c r="C449" s="4"/>
      <c r="D449" s="4"/>
      <c r="E449" s="4"/>
      <c r="F449" s="4"/>
      <c r="G449" s="4"/>
      <c r="H449" s="4"/>
    </row>
    <row r="450">
      <c r="A450" s="6"/>
      <c r="B450" s="4"/>
      <c r="C450" s="4"/>
      <c r="D450" s="4"/>
      <c r="E450" s="4"/>
      <c r="F450" s="4"/>
      <c r="G450" s="4"/>
      <c r="H450" s="4"/>
    </row>
    <row r="451">
      <c r="A451" s="6"/>
      <c r="B451" s="4"/>
      <c r="C451" s="4"/>
      <c r="D451" s="4"/>
      <c r="E451" s="4"/>
      <c r="F451" s="4"/>
      <c r="G451" s="4"/>
      <c r="H451" s="4"/>
    </row>
    <row r="452">
      <c r="A452" s="6"/>
      <c r="B452" s="4"/>
      <c r="C452" s="4"/>
      <c r="D452" s="4"/>
      <c r="E452" s="4"/>
      <c r="F452" s="4"/>
      <c r="G452" s="4"/>
      <c r="H452" s="4"/>
    </row>
    <row r="453">
      <c r="A453" s="6"/>
      <c r="B453" s="4"/>
      <c r="C453" s="4"/>
      <c r="D453" s="4"/>
      <c r="E453" s="4"/>
      <c r="F453" s="4"/>
      <c r="G453" s="4"/>
      <c r="H453" s="4"/>
    </row>
    <row r="454">
      <c r="A454" s="6"/>
      <c r="B454" s="4"/>
      <c r="C454" s="4"/>
      <c r="D454" s="4"/>
      <c r="E454" s="4"/>
      <c r="F454" s="4"/>
      <c r="G454" s="4"/>
      <c r="H454" s="4"/>
    </row>
    <row r="455">
      <c r="A455" s="6"/>
      <c r="B455" s="4"/>
      <c r="C455" s="4"/>
      <c r="D455" s="4"/>
      <c r="E455" s="4"/>
      <c r="F455" s="4"/>
      <c r="G455" s="4"/>
      <c r="H455" s="4"/>
    </row>
    <row r="456">
      <c r="A456" s="6"/>
      <c r="B456" s="4"/>
      <c r="C456" s="4"/>
      <c r="D456" s="4"/>
      <c r="E456" s="4"/>
      <c r="F456" s="4"/>
      <c r="G456" s="4"/>
      <c r="H456" s="4"/>
    </row>
    <row r="457">
      <c r="A457" s="6"/>
      <c r="B457" s="4"/>
      <c r="C457" s="4"/>
      <c r="D457" s="4"/>
      <c r="E457" s="4"/>
      <c r="F457" s="4"/>
      <c r="G457" s="4"/>
      <c r="H457" s="4"/>
    </row>
    <row r="458">
      <c r="A458" s="6"/>
      <c r="B458" s="4"/>
      <c r="C458" s="4"/>
      <c r="D458" s="4"/>
      <c r="E458" s="4"/>
      <c r="F458" s="4"/>
      <c r="G458" s="4"/>
      <c r="H458" s="4"/>
    </row>
    <row r="459">
      <c r="A459" s="6"/>
      <c r="B459" s="4"/>
      <c r="C459" s="4"/>
      <c r="D459" s="4"/>
      <c r="E459" s="4"/>
      <c r="F459" s="4"/>
      <c r="G459" s="4"/>
      <c r="H459" s="4"/>
    </row>
    <row r="460">
      <c r="A460" s="6"/>
      <c r="B460" s="4"/>
      <c r="C460" s="4"/>
      <c r="D460" s="4"/>
      <c r="E460" s="4"/>
      <c r="F460" s="4"/>
      <c r="G460" s="4"/>
      <c r="H460" s="4"/>
    </row>
    <row r="461">
      <c r="A461" s="6"/>
      <c r="B461" s="4"/>
      <c r="C461" s="4"/>
      <c r="D461" s="4"/>
      <c r="E461" s="4"/>
      <c r="F461" s="4"/>
      <c r="G461" s="4"/>
      <c r="H461" s="4"/>
    </row>
    <row r="462">
      <c r="A462" s="6"/>
      <c r="B462" s="4"/>
      <c r="C462" s="4"/>
      <c r="D462" s="4"/>
      <c r="E462" s="4"/>
      <c r="F462" s="4"/>
      <c r="G462" s="4"/>
      <c r="H462" s="4"/>
    </row>
    <row r="463">
      <c r="A463" s="6"/>
      <c r="B463" s="4"/>
      <c r="C463" s="4"/>
      <c r="D463" s="4"/>
      <c r="E463" s="4"/>
      <c r="F463" s="4"/>
      <c r="G463" s="4"/>
      <c r="H463" s="4"/>
    </row>
    <row r="464">
      <c r="A464" s="6"/>
      <c r="B464" s="4"/>
      <c r="C464" s="4"/>
      <c r="D464" s="4"/>
      <c r="E464" s="4"/>
      <c r="F464" s="4"/>
      <c r="G464" s="4"/>
      <c r="H464" s="4"/>
    </row>
    <row r="465">
      <c r="A465" s="6"/>
      <c r="B465" s="4"/>
      <c r="C465" s="4"/>
      <c r="D465" s="4"/>
      <c r="E465" s="4"/>
      <c r="F465" s="4"/>
      <c r="G465" s="4"/>
      <c r="H465" s="4"/>
    </row>
    <row r="466">
      <c r="A466" s="6"/>
      <c r="B466" s="4"/>
      <c r="C466" s="4"/>
      <c r="D466" s="4"/>
      <c r="E466" s="4"/>
      <c r="F466" s="4"/>
      <c r="G466" s="4"/>
      <c r="H466" s="4"/>
    </row>
    <row r="467">
      <c r="A467" s="6"/>
      <c r="B467" s="4"/>
      <c r="C467" s="4"/>
      <c r="D467" s="4"/>
      <c r="E467" s="4"/>
      <c r="F467" s="4"/>
      <c r="G467" s="4"/>
      <c r="H467" s="4"/>
    </row>
    <row r="468">
      <c r="A468" s="6"/>
      <c r="B468" s="4"/>
      <c r="C468" s="4"/>
      <c r="D468" s="4"/>
      <c r="E468" s="4"/>
      <c r="F468" s="4"/>
      <c r="G468" s="4"/>
      <c r="H468" s="4"/>
    </row>
    <row r="469">
      <c r="A469" s="6"/>
      <c r="B469" s="4"/>
      <c r="C469" s="4"/>
      <c r="D469" s="4"/>
      <c r="E469" s="4"/>
      <c r="F469" s="4"/>
      <c r="G469" s="4"/>
      <c r="H469" s="4"/>
    </row>
    <row r="470">
      <c r="A470" s="6"/>
      <c r="B470" s="4"/>
      <c r="C470" s="4"/>
      <c r="D470" s="4"/>
      <c r="E470" s="4"/>
      <c r="F470" s="4"/>
      <c r="G470" s="4"/>
      <c r="H470" s="4"/>
    </row>
    <row r="471">
      <c r="A471" s="6"/>
      <c r="B471" s="4"/>
      <c r="C471" s="4"/>
      <c r="D471" s="4"/>
      <c r="E471" s="4"/>
      <c r="F471" s="4"/>
      <c r="G471" s="4"/>
      <c r="H471" s="4"/>
    </row>
    <row r="472">
      <c r="A472" s="6"/>
      <c r="B472" s="4"/>
      <c r="C472" s="4"/>
      <c r="D472" s="4"/>
      <c r="E472" s="4"/>
      <c r="F472" s="4"/>
      <c r="G472" s="4"/>
      <c r="H472" s="4"/>
    </row>
    <row r="473">
      <c r="A473" s="6"/>
      <c r="B473" s="4"/>
      <c r="C473" s="4"/>
      <c r="D473" s="4"/>
      <c r="E473" s="4"/>
      <c r="F473" s="4"/>
      <c r="G473" s="4"/>
      <c r="H473" s="4"/>
    </row>
    <row r="474">
      <c r="A474" s="6"/>
      <c r="B474" s="4"/>
      <c r="C474" s="4"/>
      <c r="D474" s="4"/>
      <c r="E474" s="4"/>
      <c r="F474" s="4"/>
      <c r="G474" s="4"/>
      <c r="H474" s="4"/>
    </row>
    <row r="475">
      <c r="A475" s="6"/>
      <c r="B475" s="4"/>
      <c r="C475" s="4"/>
      <c r="D475" s="4"/>
      <c r="E475" s="4"/>
      <c r="F475" s="4"/>
      <c r="G475" s="4"/>
      <c r="H475" s="4"/>
    </row>
    <row r="476">
      <c r="A476" s="6"/>
      <c r="B476" s="4"/>
      <c r="C476" s="4"/>
      <c r="D476" s="4"/>
      <c r="E476" s="4"/>
      <c r="F476" s="4"/>
      <c r="G476" s="4"/>
      <c r="H476" s="4"/>
    </row>
    <row r="477">
      <c r="A477" s="6"/>
      <c r="B477" s="4"/>
      <c r="C477" s="4"/>
      <c r="D477" s="4"/>
      <c r="E477" s="4"/>
      <c r="F477" s="4"/>
      <c r="G477" s="4"/>
      <c r="H477" s="4"/>
    </row>
    <row r="478">
      <c r="A478" s="6"/>
      <c r="B478" s="4"/>
      <c r="C478" s="4"/>
      <c r="D478" s="4"/>
      <c r="E478" s="4"/>
      <c r="F478" s="4"/>
      <c r="G478" s="4"/>
      <c r="H478" s="4"/>
    </row>
    <row r="479">
      <c r="A479" s="6"/>
      <c r="B479" s="4"/>
      <c r="C479" s="4"/>
      <c r="D479" s="4"/>
      <c r="E479" s="4"/>
      <c r="F479" s="4"/>
      <c r="G479" s="4"/>
      <c r="H479" s="4"/>
    </row>
    <row r="480">
      <c r="A480" s="6"/>
      <c r="B480" s="4"/>
      <c r="C480" s="4"/>
      <c r="D480" s="4"/>
      <c r="E480" s="4"/>
      <c r="F480" s="4"/>
      <c r="G480" s="4"/>
      <c r="H480" s="4"/>
    </row>
    <row r="481">
      <c r="A481" s="6"/>
      <c r="B481" s="4"/>
      <c r="C481" s="4"/>
      <c r="D481" s="4"/>
      <c r="E481" s="4"/>
      <c r="F481" s="4"/>
      <c r="G481" s="4"/>
      <c r="H481" s="4"/>
    </row>
    <row r="482">
      <c r="A482" s="6"/>
      <c r="B482" s="4"/>
      <c r="C482" s="4"/>
      <c r="D482" s="4"/>
      <c r="E482" s="4"/>
      <c r="F482" s="4"/>
      <c r="G482" s="4"/>
      <c r="H482" s="4"/>
    </row>
    <row r="483">
      <c r="A483" s="6"/>
      <c r="B483" s="4"/>
      <c r="C483" s="4"/>
      <c r="D483" s="4"/>
      <c r="E483" s="4"/>
      <c r="F483" s="4"/>
      <c r="G483" s="4"/>
      <c r="H483" s="4"/>
    </row>
    <row r="484">
      <c r="A484" s="6"/>
      <c r="B484" s="4"/>
      <c r="C484" s="4"/>
      <c r="D484" s="4"/>
      <c r="E484" s="4"/>
      <c r="F484" s="4"/>
      <c r="G484" s="4"/>
      <c r="H484" s="4"/>
    </row>
    <row r="485">
      <c r="A485" s="6"/>
      <c r="B485" s="4"/>
      <c r="C485" s="4"/>
      <c r="D485" s="4"/>
      <c r="E485" s="4"/>
      <c r="F485" s="4"/>
      <c r="G485" s="4"/>
      <c r="H485" s="4"/>
    </row>
    <row r="486">
      <c r="A486" s="6"/>
      <c r="B486" s="4"/>
      <c r="C486" s="4"/>
      <c r="D486" s="4"/>
      <c r="E486" s="4"/>
      <c r="F486" s="4"/>
      <c r="G486" s="4"/>
      <c r="H486" s="4"/>
    </row>
    <row r="487">
      <c r="A487" s="6"/>
      <c r="B487" s="4"/>
      <c r="C487" s="4"/>
      <c r="D487" s="4"/>
      <c r="E487" s="4"/>
      <c r="F487" s="4"/>
      <c r="G487" s="4"/>
      <c r="H487" s="4"/>
    </row>
    <row r="488">
      <c r="A488" s="6"/>
      <c r="B488" s="4"/>
      <c r="C488" s="4"/>
      <c r="D488" s="4"/>
      <c r="E488" s="4"/>
      <c r="F488" s="4"/>
      <c r="G488" s="4"/>
      <c r="H488" s="4"/>
    </row>
    <row r="489">
      <c r="A489" s="6"/>
      <c r="B489" s="4"/>
      <c r="C489" s="4"/>
      <c r="D489" s="4"/>
      <c r="E489" s="4"/>
      <c r="F489" s="4"/>
      <c r="G489" s="4"/>
      <c r="H489" s="4"/>
    </row>
    <row r="490">
      <c r="A490" s="6"/>
      <c r="B490" s="4"/>
      <c r="C490" s="4"/>
      <c r="D490" s="4"/>
      <c r="E490" s="4"/>
      <c r="F490" s="4"/>
      <c r="G490" s="4"/>
      <c r="H490" s="4"/>
    </row>
    <row r="491">
      <c r="A491" s="6"/>
      <c r="B491" s="4"/>
      <c r="C491" s="4"/>
      <c r="D491" s="4"/>
      <c r="E491" s="4"/>
      <c r="F491" s="4"/>
      <c r="G491" s="4"/>
      <c r="H491" s="4"/>
    </row>
    <row r="492">
      <c r="A492" s="6"/>
      <c r="B492" s="4"/>
      <c r="C492" s="4"/>
      <c r="D492" s="4"/>
      <c r="E492" s="4"/>
      <c r="F492" s="4"/>
      <c r="G492" s="4"/>
      <c r="H492" s="4"/>
    </row>
    <row r="493">
      <c r="A493" s="6"/>
      <c r="B493" s="4"/>
      <c r="C493" s="4"/>
      <c r="D493" s="4"/>
      <c r="E493" s="4"/>
      <c r="F493" s="4"/>
      <c r="G493" s="4"/>
      <c r="H493" s="4"/>
    </row>
    <row r="494">
      <c r="A494" s="6"/>
      <c r="B494" s="4"/>
      <c r="C494" s="4"/>
      <c r="D494" s="4"/>
      <c r="E494" s="4"/>
      <c r="F494" s="4"/>
      <c r="G494" s="4"/>
      <c r="H494" s="4"/>
    </row>
    <row r="495">
      <c r="A495" s="6"/>
      <c r="B495" s="4"/>
      <c r="C495" s="4"/>
      <c r="D495" s="4"/>
      <c r="E495" s="4"/>
      <c r="F495" s="4"/>
      <c r="G495" s="4"/>
      <c r="H495" s="4"/>
    </row>
    <row r="496">
      <c r="A496" s="6"/>
      <c r="B496" s="4"/>
      <c r="C496" s="4"/>
      <c r="D496" s="4"/>
      <c r="E496" s="4"/>
      <c r="F496" s="4"/>
      <c r="G496" s="4"/>
      <c r="H496" s="4"/>
    </row>
    <row r="497">
      <c r="A497" s="6"/>
      <c r="B497" s="4"/>
      <c r="C497" s="4"/>
      <c r="D497" s="4"/>
      <c r="E497" s="4"/>
      <c r="F497" s="4"/>
      <c r="G497" s="4"/>
      <c r="H497" s="4"/>
    </row>
    <row r="498">
      <c r="A498" s="6"/>
      <c r="B498" s="4"/>
      <c r="C498" s="4"/>
      <c r="D498" s="4"/>
      <c r="E498" s="4"/>
      <c r="F498" s="4"/>
      <c r="G498" s="4"/>
      <c r="H498" s="4"/>
    </row>
    <row r="499">
      <c r="A499" s="6"/>
      <c r="B499" s="4"/>
      <c r="C499" s="4"/>
      <c r="D499" s="4"/>
      <c r="E499" s="4"/>
      <c r="F499" s="4"/>
      <c r="G499" s="4"/>
      <c r="H499" s="4"/>
    </row>
    <row r="500">
      <c r="A500" s="6"/>
      <c r="B500" s="4"/>
      <c r="C500" s="4"/>
      <c r="D500" s="4"/>
      <c r="E500" s="4"/>
      <c r="F500" s="4"/>
      <c r="G500" s="4"/>
      <c r="H500" s="4"/>
    </row>
    <row r="501">
      <c r="A501" s="6"/>
      <c r="B501" s="4"/>
      <c r="C501" s="4"/>
      <c r="D501" s="4"/>
      <c r="E501" s="4"/>
      <c r="F501" s="4"/>
      <c r="G501" s="4"/>
      <c r="H501" s="4"/>
    </row>
    <row r="502">
      <c r="A502" s="6"/>
      <c r="B502" s="4"/>
      <c r="C502" s="4"/>
      <c r="D502" s="4"/>
      <c r="E502" s="4"/>
      <c r="F502" s="4"/>
      <c r="G502" s="4"/>
      <c r="H502" s="4"/>
    </row>
    <row r="503">
      <c r="A503" s="6"/>
      <c r="B503" s="4"/>
      <c r="C503" s="4"/>
      <c r="D503" s="4"/>
      <c r="E503" s="4"/>
      <c r="F503" s="4"/>
      <c r="G503" s="4"/>
      <c r="H503" s="4"/>
    </row>
    <row r="504">
      <c r="A504" s="6"/>
      <c r="B504" s="4"/>
      <c r="C504" s="4"/>
      <c r="D504" s="4"/>
      <c r="E504" s="4"/>
      <c r="F504" s="4"/>
      <c r="G504" s="4"/>
      <c r="H504" s="4"/>
    </row>
    <row r="505">
      <c r="A505" s="6"/>
      <c r="B505" s="4"/>
      <c r="C505" s="4"/>
      <c r="D505" s="4"/>
      <c r="E505" s="4"/>
      <c r="F505" s="4"/>
      <c r="G505" s="4"/>
      <c r="H505" s="4"/>
    </row>
    <row r="506">
      <c r="A506" s="6"/>
      <c r="B506" s="4"/>
      <c r="C506" s="4"/>
      <c r="D506" s="4"/>
      <c r="E506" s="4"/>
      <c r="F506" s="4"/>
      <c r="G506" s="4"/>
      <c r="H506" s="4"/>
    </row>
    <row r="507">
      <c r="A507" s="6"/>
      <c r="B507" s="4"/>
      <c r="C507" s="4"/>
      <c r="D507" s="4"/>
      <c r="E507" s="4"/>
      <c r="F507" s="4"/>
      <c r="G507" s="4"/>
      <c r="H507" s="4"/>
    </row>
    <row r="508">
      <c r="A508" s="6"/>
      <c r="B508" s="4"/>
      <c r="C508" s="4"/>
      <c r="D508" s="4"/>
      <c r="E508" s="4"/>
      <c r="F508" s="4"/>
      <c r="G508" s="4"/>
      <c r="H508" s="4"/>
    </row>
    <row r="509">
      <c r="A509" s="6"/>
      <c r="B509" s="4"/>
      <c r="C509" s="4"/>
      <c r="D509" s="4"/>
      <c r="E509" s="4"/>
      <c r="F509" s="4"/>
      <c r="G509" s="4"/>
      <c r="H509" s="4"/>
    </row>
    <row r="510">
      <c r="A510" s="6"/>
      <c r="B510" s="4"/>
      <c r="C510" s="4"/>
      <c r="D510" s="4"/>
      <c r="E510" s="4"/>
      <c r="F510" s="4"/>
      <c r="G510" s="4"/>
      <c r="H510" s="4"/>
    </row>
    <row r="511">
      <c r="A511" s="6"/>
      <c r="B511" s="4"/>
      <c r="C511" s="4"/>
      <c r="D511" s="4"/>
      <c r="E511" s="4"/>
      <c r="F511" s="4"/>
      <c r="G511" s="4"/>
      <c r="H511" s="4"/>
    </row>
    <row r="512">
      <c r="A512" s="6"/>
      <c r="B512" s="4"/>
      <c r="C512" s="4"/>
      <c r="D512" s="4"/>
      <c r="E512" s="4"/>
      <c r="F512" s="4"/>
      <c r="G512" s="4"/>
      <c r="H512" s="4"/>
    </row>
    <row r="513">
      <c r="A513" s="6"/>
      <c r="B513" s="4"/>
      <c r="C513" s="4"/>
      <c r="D513" s="4"/>
      <c r="E513" s="4"/>
      <c r="F513" s="4"/>
      <c r="G513" s="4"/>
      <c r="H513" s="4"/>
    </row>
    <row r="514">
      <c r="A514" s="6"/>
      <c r="B514" s="4"/>
      <c r="C514" s="4"/>
      <c r="D514" s="4"/>
      <c r="E514" s="4"/>
      <c r="F514" s="4"/>
      <c r="G514" s="4"/>
      <c r="H514" s="4"/>
    </row>
    <row r="515">
      <c r="A515" s="6"/>
      <c r="B515" s="4"/>
      <c r="C515" s="4"/>
      <c r="D515" s="4"/>
      <c r="E515" s="4"/>
      <c r="F515" s="4"/>
      <c r="G515" s="4"/>
      <c r="H515" s="4"/>
    </row>
    <row r="516">
      <c r="A516" s="6"/>
      <c r="B516" s="4"/>
      <c r="C516" s="4"/>
      <c r="D516" s="4"/>
      <c r="E516" s="4"/>
      <c r="F516" s="4"/>
      <c r="G516" s="4"/>
      <c r="H516" s="4"/>
    </row>
    <row r="517">
      <c r="A517" s="6"/>
      <c r="B517" s="4"/>
      <c r="C517" s="4"/>
      <c r="D517" s="4"/>
      <c r="E517" s="4"/>
      <c r="F517" s="4"/>
      <c r="G517" s="4"/>
      <c r="H517" s="4"/>
    </row>
    <row r="518">
      <c r="A518" s="6"/>
      <c r="B518" s="4"/>
      <c r="C518" s="4"/>
      <c r="D518" s="4"/>
      <c r="E518" s="4"/>
      <c r="F518" s="4"/>
      <c r="G518" s="4"/>
      <c r="H518" s="4"/>
    </row>
    <row r="519">
      <c r="A519" s="6"/>
      <c r="B519" s="4"/>
      <c r="C519" s="4"/>
      <c r="D519" s="4"/>
      <c r="E519" s="4"/>
      <c r="F519" s="4"/>
      <c r="G519" s="4"/>
      <c r="H519" s="4"/>
    </row>
    <row r="520">
      <c r="A520" s="6"/>
      <c r="B520" s="4"/>
      <c r="C520" s="4"/>
      <c r="D520" s="4"/>
      <c r="E520" s="4"/>
      <c r="F520" s="4"/>
      <c r="G520" s="4"/>
      <c r="H520" s="4"/>
    </row>
    <row r="521">
      <c r="A521" s="6"/>
      <c r="B521" s="4"/>
      <c r="C521" s="4"/>
      <c r="D521" s="4"/>
      <c r="E521" s="4"/>
      <c r="F521" s="4"/>
      <c r="G521" s="4"/>
      <c r="H521" s="4"/>
    </row>
    <row r="522">
      <c r="A522" s="6"/>
      <c r="B522" s="4"/>
      <c r="C522" s="4"/>
      <c r="D522" s="4"/>
      <c r="E522" s="4"/>
      <c r="F522" s="4"/>
      <c r="G522" s="4"/>
      <c r="H522" s="4"/>
    </row>
    <row r="523">
      <c r="A523" s="6"/>
      <c r="B523" s="4"/>
      <c r="C523" s="4"/>
      <c r="D523" s="4"/>
      <c r="E523" s="4"/>
      <c r="F523" s="4"/>
      <c r="G523" s="4"/>
      <c r="H523" s="4"/>
    </row>
    <row r="524">
      <c r="A524" s="6"/>
      <c r="B524" s="4"/>
      <c r="C524" s="4"/>
      <c r="D524" s="4"/>
      <c r="E524" s="4"/>
      <c r="F524" s="4"/>
      <c r="G524" s="4"/>
      <c r="H524" s="4"/>
    </row>
    <row r="525">
      <c r="A525" s="6"/>
      <c r="B525" s="4"/>
      <c r="C525" s="4"/>
      <c r="D525" s="4"/>
      <c r="E525" s="4"/>
      <c r="F525" s="4"/>
      <c r="G525" s="4"/>
      <c r="H525" s="4"/>
    </row>
    <row r="526">
      <c r="A526" s="6"/>
      <c r="B526" s="4"/>
      <c r="C526" s="4"/>
      <c r="D526" s="4"/>
      <c r="E526" s="4"/>
      <c r="F526" s="4"/>
      <c r="G526" s="4"/>
      <c r="H526" s="4"/>
    </row>
    <row r="527">
      <c r="A527" s="6"/>
      <c r="B527" s="4"/>
      <c r="C527" s="4"/>
      <c r="D527" s="4"/>
      <c r="E527" s="4"/>
      <c r="F527" s="4"/>
      <c r="G527" s="4"/>
      <c r="H527" s="4"/>
    </row>
    <row r="528">
      <c r="A528" s="6"/>
      <c r="B528" s="4"/>
      <c r="C528" s="4"/>
      <c r="D528" s="4"/>
      <c r="E528" s="4"/>
      <c r="F528" s="4"/>
      <c r="G528" s="4"/>
      <c r="H528" s="4"/>
    </row>
    <row r="529">
      <c r="A529" s="6"/>
      <c r="B529" s="4"/>
      <c r="C529" s="4"/>
      <c r="D529" s="4"/>
      <c r="E529" s="4"/>
      <c r="F529" s="4"/>
      <c r="G529" s="4"/>
      <c r="H529" s="4"/>
    </row>
    <row r="530">
      <c r="A530" s="6"/>
      <c r="B530" s="4"/>
      <c r="C530" s="4"/>
      <c r="D530" s="4"/>
      <c r="E530" s="4"/>
      <c r="F530" s="4"/>
      <c r="G530" s="4"/>
      <c r="H530" s="4"/>
    </row>
    <row r="531">
      <c r="A531" s="6"/>
      <c r="B531" s="4"/>
      <c r="C531" s="4"/>
      <c r="D531" s="4"/>
      <c r="E531" s="4"/>
      <c r="F531" s="4"/>
      <c r="G531" s="4"/>
      <c r="H531" s="4"/>
    </row>
    <row r="532">
      <c r="A532" s="6"/>
      <c r="B532" s="4"/>
      <c r="C532" s="4"/>
      <c r="D532" s="4"/>
      <c r="E532" s="4"/>
      <c r="F532" s="4"/>
      <c r="G532" s="4"/>
      <c r="H532" s="4"/>
    </row>
    <row r="533">
      <c r="A533" s="6"/>
      <c r="B533" s="4"/>
      <c r="C533" s="4"/>
      <c r="D533" s="4"/>
      <c r="E533" s="4"/>
      <c r="F533" s="4"/>
      <c r="G533" s="4"/>
      <c r="H533" s="4"/>
    </row>
    <row r="534">
      <c r="A534" s="6"/>
      <c r="B534" s="4"/>
      <c r="C534" s="4"/>
      <c r="D534" s="4"/>
      <c r="E534" s="4"/>
      <c r="F534" s="4"/>
      <c r="G534" s="4"/>
      <c r="H534" s="4"/>
    </row>
    <row r="535">
      <c r="A535" s="6"/>
      <c r="B535" s="4"/>
      <c r="C535" s="4"/>
      <c r="D535" s="4"/>
      <c r="E535" s="4"/>
      <c r="F535" s="4"/>
      <c r="G535" s="4"/>
      <c r="H535" s="4"/>
    </row>
    <row r="536">
      <c r="A536" s="6"/>
      <c r="B536" s="4"/>
      <c r="C536" s="4"/>
      <c r="D536" s="4"/>
      <c r="E536" s="4"/>
      <c r="F536" s="4"/>
      <c r="G536" s="4"/>
      <c r="H536" s="4"/>
    </row>
    <row r="537">
      <c r="A537" s="6"/>
      <c r="B537" s="4"/>
      <c r="C537" s="4"/>
      <c r="D537" s="4"/>
      <c r="E537" s="4"/>
      <c r="F537" s="4"/>
      <c r="G537" s="4"/>
      <c r="H537" s="4"/>
    </row>
    <row r="538">
      <c r="A538" s="6"/>
      <c r="B538" s="4"/>
      <c r="C538" s="4"/>
      <c r="D538" s="4"/>
      <c r="E538" s="4"/>
      <c r="F538" s="4"/>
      <c r="G538" s="4"/>
      <c r="H538" s="4"/>
    </row>
    <row r="539">
      <c r="A539" s="6"/>
      <c r="B539" s="4"/>
      <c r="C539" s="4"/>
      <c r="D539" s="4"/>
      <c r="E539" s="4"/>
      <c r="F539" s="4"/>
      <c r="G539" s="4"/>
      <c r="H539" s="4"/>
    </row>
    <row r="540">
      <c r="A540" s="6"/>
      <c r="B540" s="4"/>
      <c r="C540" s="4"/>
      <c r="D540" s="4"/>
      <c r="E540" s="4"/>
      <c r="F540" s="4"/>
      <c r="G540" s="4"/>
      <c r="H540" s="4"/>
    </row>
    <row r="541">
      <c r="A541" s="6"/>
      <c r="B541" s="4"/>
      <c r="C541" s="4"/>
      <c r="D541" s="4"/>
      <c r="E541" s="4"/>
      <c r="F541" s="4"/>
      <c r="G541" s="4"/>
      <c r="H541" s="4"/>
    </row>
    <row r="542">
      <c r="A542" s="6"/>
      <c r="B542" s="4"/>
      <c r="C542" s="4"/>
      <c r="D542" s="4"/>
      <c r="E542" s="4"/>
      <c r="F542" s="4"/>
      <c r="G542" s="4"/>
      <c r="H542" s="4"/>
    </row>
    <row r="543">
      <c r="A543" s="6"/>
      <c r="B543" s="4"/>
      <c r="C543" s="4"/>
      <c r="D543" s="4"/>
      <c r="E543" s="4"/>
      <c r="F543" s="4"/>
      <c r="G543" s="4"/>
      <c r="H543" s="4"/>
    </row>
    <row r="544">
      <c r="A544" s="6"/>
      <c r="B544" s="4"/>
      <c r="C544" s="4"/>
      <c r="D544" s="4"/>
      <c r="E544" s="4"/>
      <c r="F544" s="4"/>
      <c r="G544" s="4"/>
      <c r="H544" s="4"/>
    </row>
    <row r="545">
      <c r="A545" s="6"/>
      <c r="B545" s="4"/>
      <c r="C545" s="4"/>
      <c r="D545" s="4"/>
      <c r="E545" s="4"/>
      <c r="F545" s="4"/>
      <c r="G545" s="4"/>
      <c r="H545" s="4"/>
    </row>
    <row r="546">
      <c r="A546" s="6"/>
      <c r="B546" s="4"/>
      <c r="C546" s="4"/>
      <c r="D546" s="4"/>
      <c r="E546" s="4"/>
      <c r="F546" s="4"/>
      <c r="G546" s="4"/>
      <c r="H546" s="4"/>
    </row>
    <row r="547">
      <c r="A547" s="6"/>
      <c r="B547" s="4"/>
      <c r="C547" s="4"/>
      <c r="D547" s="4"/>
      <c r="E547" s="4"/>
      <c r="F547" s="4"/>
      <c r="G547" s="4"/>
      <c r="H547" s="4"/>
    </row>
    <row r="548">
      <c r="A548" s="6"/>
      <c r="B548" s="4"/>
      <c r="C548" s="4"/>
      <c r="D548" s="4"/>
      <c r="E548" s="4"/>
      <c r="F548" s="4"/>
      <c r="G548" s="4"/>
      <c r="H548" s="4"/>
    </row>
    <row r="549">
      <c r="A549" s="6"/>
      <c r="B549" s="4"/>
      <c r="C549" s="4"/>
      <c r="D549" s="4"/>
      <c r="E549" s="4"/>
      <c r="F549" s="4"/>
      <c r="G549" s="4"/>
      <c r="H549" s="4"/>
    </row>
    <row r="550">
      <c r="A550" s="6"/>
      <c r="B550" s="4"/>
      <c r="C550" s="4"/>
      <c r="D550" s="4"/>
      <c r="E550" s="4"/>
      <c r="F550" s="4"/>
      <c r="G550" s="4"/>
      <c r="H550" s="4"/>
    </row>
    <row r="551">
      <c r="A551" s="6"/>
      <c r="B551" s="4"/>
      <c r="C551" s="4"/>
      <c r="D551" s="4"/>
      <c r="E551" s="4"/>
      <c r="F551" s="4"/>
      <c r="G551" s="4"/>
      <c r="H551" s="4"/>
    </row>
    <row r="552">
      <c r="A552" s="6"/>
      <c r="B552" s="4"/>
      <c r="C552" s="4"/>
      <c r="D552" s="4"/>
      <c r="E552" s="4"/>
      <c r="F552" s="4"/>
      <c r="G552" s="4"/>
      <c r="H552" s="4"/>
    </row>
    <row r="553">
      <c r="A553" s="6"/>
      <c r="B553" s="4"/>
      <c r="C553" s="4"/>
      <c r="D553" s="4"/>
      <c r="E553" s="4"/>
      <c r="F553" s="4"/>
      <c r="G553" s="4"/>
      <c r="H553" s="4"/>
    </row>
    <row r="554">
      <c r="A554" s="6"/>
      <c r="B554" s="4"/>
      <c r="C554" s="4"/>
      <c r="D554" s="4"/>
      <c r="E554" s="4"/>
      <c r="F554" s="4"/>
      <c r="G554" s="4"/>
      <c r="H554" s="4"/>
    </row>
    <row r="555">
      <c r="A555" s="6"/>
      <c r="B555" s="4"/>
      <c r="C555" s="4"/>
      <c r="D555" s="4"/>
      <c r="E555" s="4"/>
      <c r="F555" s="4"/>
      <c r="G555" s="4"/>
      <c r="H555" s="4"/>
    </row>
    <row r="556">
      <c r="A556" s="6"/>
      <c r="B556" s="4"/>
      <c r="C556" s="4"/>
      <c r="D556" s="4"/>
      <c r="E556" s="4"/>
      <c r="F556" s="4"/>
      <c r="G556" s="4"/>
      <c r="H556" s="4"/>
    </row>
    <row r="557">
      <c r="A557" s="6"/>
      <c r="B557" s="4"/>
      <c r="C557" s="4"/>
      <c r="D557" s="4"/>
      <c r="E557" s="4"/>
      <c r="F557" s="4"/>
      <c r="G557" s="4"/>
      <c r="H557" s="4"/>
    </row>
    <row r="558">
      <c r="A558" s="6"/>
      <c r="B558" s="4"/>
      <c r="C558" s="4"/>
      <c r="D558" s="4"/>
      <c r="E558" s="4"/>
      <c r="F558" s="4"/>
      <c r="G558" s="4"/>
      <c r="H558" s="4"/>
    </row>
    <row r="559">
      <c r="A559" s="6"/>
      <c r="B559" s="4"/>
      <c r="C559" s="4"/>
      <c r="D559" s="4"/>
      <c r="E559" s="4"/>
      <c r="F559" s="4"/>
      <c r="G559" s="4"/>
      <c r="H559" s="4"/>
    </row>
    <row r="560">
      <c r="A560" s="6"/>
      <c r="B560" s="4"/>
      <c r="C560" s="4"/>
      <c r="D560" s="4"/>
      <c r="E560" s="4"/>
      <c r="F560" s="4"/>
      <c r="G560" s="4"/>
      <c r="H560" s="4"/>
    </row>
    <row r="561">
      <c r="A561" s="6"/>
      <c r="B561" s="4"/>
      <c r="C561" s="4"/>
      <c r="D561" s="4"/>
      <c r="E561" s="4"/>
      <c r="F561" s="4"/>
      <c r="G561" s="4"/>
      <c r="H561" s="4"/>
    </row>
    <row r="562">
      <c r="A562" s="6"/>
      <c r="B562" s="4"/>
      <c r="C562" s="4"/>
      <c r="D562" s="4"/>
      <c r="E562" s="4"/>
      <c r="F562" s="4"/>
      <c r="G562" s="4"/>
      <c r="H562" s="4"/>
    </row>
    <row r="563">
      <c r="A563" s="6"/>
      <c r="B563" s="4"/>
      <c r="C563" s="4"/>
      <c r="D563" s="4"/>
      <c r="E563" s="4"/>
      <c r="F563" s="4"/>
      <c r="G563" s="4"/>
      <c r="H563" s="4"/>
    </row>
    <row r="564">
      <c r="A564" s="6"/>
      <c r="B564" s="4"/>
      <c r="C564" s="4"/>
      <c r="D564" s="4"/>
      <c r="E564" s="4"/>
      <c r="F564" s="4"/>
      <c r="G564" s="4"/>
      <c r="H564" s="4"/>
    </row>
    <row r="565">
      <c r="A565" s="6"/>
      <c r="B565" s="4"/>
      <c r="C565" s="4"/>
      <c r="D565" s="4"/>
      <c r="E565" s="4"/>
      <c r="F565" s="4"/>
      <c r="G565" s="4"/>
      <c r="H565" s="4"/>
    </row>
    <row r="566">
      <c r="A566" s="6"/>
      <c r="B566" s="4"/>
      <c r="C566" s="4"/>
      <c r="D566" s="4"/>
      <c r="E566" s="4"/>
      <c r="F566" s="4"/>
      <c r="G566" s="4"/>
      <c r="H566" s="4"/>
    </row>
    <row r="567">
      <c r="A567" s="6"/>
      <c r="B567" s="4"/>
      <c r="C567" s="4"/>
      <c r="D567" s="4"/>
      <c r="E567" s="4"/>
      <c r="F567" s="4"/>
      <c r="G567" s="4"/>
      <c r="H567" s="4"/>
    </row>
    <row r="568">
      <c r="A568" s="6"/>
      <c r="B568" s="4"/>
      <c r="C568" s="4"/>
      <c r="D568" s="4"/>
      <c r="E568" s="4"/>
      <c r="F568" s="4"/>
      <c r="G568" s="4"/>
      <c r="H568" s="4"/>
    </row>
    <row r="569">
      <c r="A569" s="6"/>
      <c r="B569" s="4"/>
      <c r="C569" s="4"/>
      <c r="D569" s="4"/>
      <c r="E569" s="4"/>
      <c r="F569" s="4"/>
      <c r="G569" s="4"/>
      <c r="H569" s="4"/>
    </row>
    <row r="570">
      <c r="A570" s="6"/>
      <c r="B570" s="4"/>
      <c r="C570" s="4"/>
      <c r="D570" s="4"/>
      <c r="E570" s="4"/>
      <c r="F570" s="4"/>
      <c r="G570" s="4"/>
      <c r="H570" s="4"/>
    </row>
    <row r="571">
      <c r="A571" s="6"/>
      <c r="B571" s="4"/>
      <c r="C571" s="4"/>
      <c r="D571" s="4"/>
      <c r="E571" s="4"/>
      <c r="F571" s="4"/>
      <c r="G571" s="4"/>
      <c r="H571" s="4"/>
    </row>
    <row r="572">
      <c r="A572" s="6"/>
      <c r="B572" s="4"/>
      <c r="C572" s="4"/>
      <c r="D572" s="4"/>
      <c r="E572" s="4"/>
      <c r="F572" s="4"/>
      <c r="G572" s="4"/>
      <c r="H572" s="4"/>
    </row>
    <row r="573">
      <c r="A573" s="6"/>
      <c r="B573" s="4"/>
      <c r="C573" s="4"/>
      <c r="D573" s="4"/>
      <c r="E573" s="4"/>
      <c r="F573" s="4"/>
      <c r="G573" s="4"/>
      <c r="H573" s="4"/>
    </row>
    <row r="574">
      <c r="A574" s="6"/>
      <c r="B574" s="4"/>
      <c r="C574" s="4"/>
      <c r="D574" s="4"/>
      <c r="E574" s="4"/>
      <c r="F574" s="4"/>
      <c r="G574" s="4"/>
      <c r="H574" s="4"/>
    </row>
    <row r="575">
      <c r="A575" s="6"/>
      <c r="B575" s="4"/>
      <c r="C575" s="4"/>
      <c r="D575" s="4"/>
      <c r="E575" s="4"/>
      <c r="F575" s="4"/>
      <c r="G575" s="4"/>
      <c r="H575" s="4"/>
    </row>
    <row r="576">
      <c r="A576" s="6"/>
      <c r="B576" s="4"/>
      <c r="C576" s="4"/>
      <c r="D576" s="4"/>
      <c r="E576" s="4"/>
      <c r="F576" s="4"/>
      <c r="G576" s="4"/>
      <c r="H576" s="4"/>
    </row>
    <row r="577">
      <c r="A577" s="6"/>
      <c r="B577" s="4"/>
      <c r="C577" s="4"/>
      <c r="D577" s="4"/>
      <c r="E577" s="4"/>
      <c r="F577" s="4"/>
      <c r="G577" s="4"/>
      <c r="H577" s="4"/>
    </row>
    <row r="578">
      <c r="A578" s="6"/>
      <c r="B578" s="4"/>
      <c r="C578" s="4"/>
      <c r="D578" s="4"/>
      <c r="E578" s="4"/>
      <c r="F578" s="4"/>
      <c r="G578" s="4"/>
      <c r="H578" s="4"/>
    </row>
    <row r="579">
      <c r="A579" s="6"/>
      <c r="B579" s="4"/>
      <c r="C579" s="4"/>
      <c r="D579" s="4"/>
      <c r="E579" s="4"/>
      <c r="F579" s="4"/>
      <c r="G579" s="4"/>
      <c r="H579" s="4"/>
    </row>
    <row r="580">
      <c r="A580" s="6"/>
      <c r="B580" s="4"/>
      <c r="C580" s="4"/>
      <c r="D580" s="4"/>
      <c r="E580" s="4"/>
      <c r="F580" s="4"/>
      <c r="G580" s="4"/>
      <c r="H580" s="4"/>
    </row>
    <row r="581">
      <c r="A581" s="6"/>
      <c r="B581" s="4"/>
      <c r="C581" s="4"/>
      <c r="D581" s="4"/>
      <c r="E581" s="4"/>
      <c r="F581" s="4"/>
      <c r="G581" s="4"/>
      <c r="H581" s="4"/>
    </row>
    <row r="582">
      <c r="A582" s="6"/>
      <c r="B582" s="4"/>
      <c r="C582" s="4"/>
      <c r="D582" s="4"/>
      <c r="E582" s="4"/>
      <c r="F582" s="4"/>
      <c r="G582" s="4"/>
      <c r="H582" s="4"/>
    </row>
    <row r="583">
      <c r="A583" s="6"/>
      <c r="B583" s="4"/>
      <c r="C583" s="4"/>
      <c r="D583" s="4"/>
      <c r="E583" s="4"/>
      <c r="F583" s="4"/>
      <c r="G583" s="4"/>
      <c r="H583" s="4"/>
    </row>
    <row r="584">
      <c r="A584" s="6"/>
      <c r="B584" s="4"/>
      <c r="C584" s="4"/>
      <c r="D584" s="4"/>
      <c r="E584" s="4"/>
      <c r="F584" s="4"/>
      <c r="G584" s="4"/>
      <c r="H584" s="4"/>
    </row>
    <row r="585">
      <c r="A585" s="6"/>
      <c r="B585" s="4"/>
      <c r="C585" s="4"/>
      <c r="D585" s="4"/>
      <c r="E585" s="4"/>
      <c r="F585" s="4"/>
      <c r="G585" s="4"/>
      <c r="H585" s="4"/>
    </row>
    <row r="586">
      <c r="A586" s="6"/>
      <c r="B586" s="4"/>
      <c r="C586" s="4"/>
      <c r="D586" s="4"/>
      <c r="E586" s="4"/>
      <c r="F586" s="4"/>
      <c r="G586" s="4"/>
      <c r="H586" s="4"/>
    </row>
    <row r="587">
      <c r="A587" s="6"/>
      <c r="B587" s="4"/>
      <c r="C587" s="4"/>
      <c r="D587" s="4"/>
      <c r="E587" s="4"/>
      <c r="F587" s="4"/>
      <c r="G587" s="4"/>
      <c r="H587" s="4"/>
    </row>
    <row r="588">
      <c r="A588" s="6"/>
      <c r="B588" s="4"/>
      <c r="C588" s="4"/>
      <c r="D588" s="4"/>
      <c r="E588" s="4"/>
      <c r="F588" s="4"/>
      <c r="G588" s="4"/>
      <c r="H588" s="4"/>
    </row>
    <row r="589">
      <c r="A589" s="6"/>
      <c r="B589" s="4"/>
      <c r="C589" s="4"/>
      <c r="D589" s="4"/>
      <c r="E589" s="4"/>
      <c r="F589" s="4"/>
      <c r="G589" s="4"/>
      <c r="H589" s="4"/>
    </row>
    <row r="590">
      <c r="A590" s="6"/>
      <c r="B590" s="4"/>
      <c r="C590" s="4"/>
      <c r="D590" s="4"/>
      <c r="E590" s="4"/>
      <c r="F590" s="4"/>
      <c r="G590" s="4"/>
      <c r="H590" s="4"/>
    </row>
    <row r="591">
      <c r="A591" s="6"/>
      <c r="B591" s="4"/>
      <c r="C591" s="4"/>
      <c r="D591" s="4"/>
      <c r="E591" s="4"/>
      <c r="F591" s="4"/>
      <c r="G591" s="4"/>
      <c r="H591" s="4"/>
    </row>
    <row r="592">
      <c r="A592" s="6"/>
      <c r="B592" s="4"/>
      <c r="C592" s="4"/>
      <c r="D592" s="4"/>
      <c r="E592" s="4"/>
      <c r="F592" s="4"/>
      <c r="G592" s="4"/>
      <c r="H592" s="4"/>
    </row>
    <row r="593">
      <c r="A593" s="6"/>
      <c r="B593" s="4"/>
      <c r="C593" s="4"/>
      <c r="D593" s="4"/>
      <c r="E593" s="4"/>
      <c r="F593" s="4"/>
      <c r="G593" s="4"/>
      <c r="H593" s="4"/>
    </row>
    <row r="594">
      <c r="A594" s="6"/>
      <c r="B594" s="4"/>
      <c r="C594" s="4"/>
      <c r="D594" s="4"/>
      <c r="E594" s="4"/>
      <c r="F594" s="4"/>
      <c r="G594" s="4"/>
      <c r="H594" s="4"/>
    </row>
    <row r="595">
      <c r="A595" s="6"/>
      <c r="B595" s="4"/>
      <c r="C595" s="4"/>
      <c r="D595" s="4"/>
      <c r="E595" s="4"/>
      <c r="F595" s="4"/>
      <c r="G595" s="4"/>
      <c r="H595" s="4"/>
    </row>
    <row r="596">
      <c r="A596" s="6"/>
      <c r="B596" s="4"/>
      <c r="C596" s="4"/>
      <c r="D596" s="4"/>
      <c r="E596" s="4"/>
      <c r="F596" s="4"/>
      <c r="G596" s="4"/>
      <c r="H596" s="4"/>
    </row>
    <row r="597">
      <c r="A597" s="6"/>
      <c r="B597" s="4"/>
      <c r="C597" s="4"/>
      <c r="D597" s="4"/>
      <c r="E597" s="4"/>
      <c r="F597" s="4"/>
      <c r="G597" s="4"/>
      <c r="H597" s="4"/>
    </row>
    <row r="598">
      <c r="A598" s="6"/>
      <c r="B598" s="4"/>
      <c r="C598" s="4"/>
      <c r="D598" s="4"/>
      <c r="E598" s="4"/>
      <c r="F598" s="4"/>
      <c r="G598" s="4"/>
      <c r="H598" s="4"/>
    </row>
    <row r="599">
      <c r="A599" s="6"/>
      <c r="B599" s="4"/>
      <c r="C599" s="4"/>
      <c r="D599" s="4"/>
      <c r="E599" s="4"/>
      <c r="F599" s="4"/>
      <c r="G599" s="4"/>
      <c r="H599" s="4"/>
    </row>
    <row r="600">
      <c r="A600" s="6"/>
      <c r="B600" s="4"/>
      <c r="C600" s="4"/>
      <c r="D600" s="4"/>
      <c r="E600" s="4"/>
      <c r="F600" s="4"/>
      <c r="G600" s="4"/>
      <c r="H600" s="4"/>
    </row>
    <row r="601">
      <c r="A601" s="6"/>
      <c r="B601" s="4"/>
      <c r="C601" s="4"/>
      <c r="D601" s="4"/>
      <c r="E601" s="4"/>
      <c r="F601" s="4"/>
      <c r="G601" s="4"/>
      <c r="H601" s="4"/>
    </row>
    <row r="602">
      <c r="A602" s="6"/>
      <c r="B602" s="4"/>
      <c r="C602" s="4"/>
      <c r="D602" s="4"/>
      <c r="E602" s="4"/>
      <c r="F602" s="4"/>
      <c r="G602" s="4"/>
      <c r="H602" s="4"/>
    </row>
    <row r="603">
      <c r="A603" s="6"/>
      <c r="B603" s="4"/>
      <c r="C603" s="4"/>
      <c r="D603" s="4"/>
      <c r="E603" s="4"/>
      <c r="F603" s="4"/>
      <c r="G603" s="4"/>
      <c r="H603" s="4"/>
    </row>
    <row r="604">
      <c r="A604" s="6"/>
      <c r="B604" s="4"/>
      <c r="C604" s="4"/>
      <c r="D604" s="4"/>
      <c r="E604" s="4"/>
      <c r="F604" s="4"/>
      <c r="G604" s="4"/>
      <c r="H604" s="4"/>
    </row>
    <row r="605">
      <c r="A605" s="6"/>
      <c r="B605" s="4"/>
      <c r="C605" s="4"/>
      <c r="D605" s="4"/>
      <c r="E605" s="4"/>
      <c r="F605" s="4"/>
      <c r="G605" s="4"/>
      <c r="H605" s="4"/>
    </row>
    <row r="606">
      <c r="A606" s="6"/>
      <c r="B606" s="4"/>
      <c r="C606" s="4"/>
      <c r="D606" s="4"/>
      <c r="E606" s="4"/>
      <c r="F606" s="4"/>
      <c r="G606" s="4"/>
      <c r="H606" s="4"/>
    </row>
    <row r="607">
      <c r="A607" s="6"/>
      <c r="B607" s="4"/>
      <c r="C607" s="4"/>
      <c r="D607" s="4"/>
      <c r="E607" s="4"/>
      <c r="F607" s="4"/>
      <c r="G607" s="4"/>
      <c r="H607" s="4"/>
    </row>
    <row r="608">
      <c r="A608" s="6"/>
      <c r="B608" s="4"/>
      <c r="C608" s="4"/>
      <c r="D608" s="4"/>
      <c r="E608" s="4"/>
      <c r="F608" s="4"/>
      <c r="G608" s="4"/>
      <c r="H608" s="4"/>
    </row>
    <row r="609">
      <c r="A609" s="6"/>
      <c r="B609" s="4"/>
      <c r="C609" s="4"/>
      <c r="D609" s="4"/>
      <c r="E609" s="4"/>
      <c r="F609" s="4"/>
      <c r="G609" s="4"/>
      <c r="H609" s="4"/>
    </row>
    <row r="610">
      <c r="A610" s="6"/>
      <c r="B610" s="4"/>
      <c r="C610" s="4"/>
      <c r="D610" s="4"/>
      <c r="E610" s="4"/>
      <c r="F610" s="4"/>
      <c r="G610" s="4"/>
      <c r="H610" s="4"/>
    </row>
    <row r="611">
      <c r="A611" s="6"/>
      <c r="B611" s="4"/>
      <c r="C611" s="4"/>
      <c r="D611" s="4"/>
      <c r="E611" s="4"/>
      <c r="F611" s="4"/>
      <c r="G611" s="4"/>
      <c r="H611" s="4"/>
    </row>
    <row r="612">
      <c r="A612" s="6"/>
      <c r="B612" s="4"/>
      <c r="C612" s="4"/>
      <c r="D612" s="4"/>
      <c r="E612" s="4"/>
      <c r="F612" s="4"/>
      <c r="G612" s="4"/>
      <c r="H612" s="4"/>
    </row>
    <row r="613">
      <c r="A613" s="6"/>
      <c r="B613" s="4"/>
      <c r="C613" s="4"/>
      <c r="D613" s="4"/>
      <c r="E613" s="4"/>
      <c r="F613" s="4"/>
      <c r="G613" s="4"/>
      <c r="H613" s="4"/>
    </row>
    <row r="614">
      <c r="A614" s="6"/>
      <c r="B614" s="4"/>
      <c r="C614" s="4"/>
      <c r="D614" s="4"/>
      <c r="E614" s="4"/>
      <c r="F614" s="4"/>
      <c r="G614" s="4"/>
      <c r="H614" s="4"/>
    </row>
    <row r="615">
      <c r="A615" s="6"/>
      <c r="B615" s="4"/>
      <c r="C615" s="4"/>
      <c r="D615" s="4"/>
      <c r="E615" s="4"/>
      <c r="F615" s="4"/>
      <c r="G615" s="4"/>
      <c r="H615" s="4"/>
    </row>
    <row r="616">
      <c r="A616" s="6"/>
      <c r="B616" s="4"/>
      <c r="C616" s="4"/>
      <c r="D616" s="4"/>
      <c r="E616" s="4"/>
      <c r="F616" s="4"/>
      <c r="G616" s="4"/>
      <c r="H616" s="4"/>
    </row>
    <row r="617">
      <c r="A617" s="6"/>
      <c r="B617" s="4"/>
      <c r="C617" s="4"/>
      <c r="D617" s="4"/>
      <c r="E617" s="4"/>
      <c r="F617" s="4"/>
      <c r="G617" s="4"/>
      <c r="H617" s="4"/>
    </row>
    <row r="618">
      <c r="A618" s="6"/>
      <c r="B618" s="4"/>
      <c r="C618" s="4"/>
      <c r="D618" s="4"/>
      <c r="E618" s="4"/>
      <c r="F618" s="4"/>
      <c r="G618" s="4"/>
      <c r="H618" s="4"/>
    </row>
    <row r="619">
      <c r="A619" s="6"/>
      <c r="B619" s="4"/>
      <c r="C619" s="4"/>
      <c r="D619" s="4"/>
      <c r="E619" s="4"/>
      <c r="F619" s="4"/>
      <c r="G619" s="4"/>
      <c r="H619" s="4"/>
    </row>
    <row r="620">
      <c r="A620" s="6"/>
      <c r="B620" s="4"/>
      <c r="C620" s="4"/>
      <c r="D620" s="4"/>
      <c r="E620" s="4"/>
      <c r="F620" s="4"/>
      <c r="G620" s="4"/>
      <c r="H620" s="4"/>
    </row>
    <row r="621">
      <c r="A621" s="6"/>
      <c r="B621" s="4"/>
      <c r="C621" s="4"/>
      <c r="D621" s="4"/>
      <c r="E621" s="4"/>
      <c r="F621" s="4"/>
      <c r="G621" s="4"/>
      <c r="H621" s="4"/>
    </row>
    <row r="622">
      <c r="A622" s="6"/>
      <c r="B622" s="4"/>
      <c r="C622" s="4"/>
      <c r="D622" s="4"/>
      <c r="E622" s="4"/>
      <c r="F622" s="4"/>
      <c r="G622" s="4"/>
      <c r="H622" s="4"/>
    </row>
    <row r="623">
      <c r="A623" s="6"/>
      <c r="B623" s="4"/>
      <c r="C623" s="4"/>
      <c r="D623" s="4"/>
      <c r="E623" s="4"/>
      <c r="F623" s="4"/>
      <c r="G623" s="4"/>
      <c r="H623" s="4"/>
    </row>
    <row r="624">
      <c r="A624" s="6"/>
      <c r="B624" s="4"/>
      <c r="C624" s="4"/>
      <c r="D624" s="4"/>
      <c r="E624" s="4"/>
      <c r="F624" s="4"/>
      <c r="G624" s="4"/>
      <c r="H624" s="4"/>
    </row>
    <row r="625">
      <c r="A625" s="6"/>
      <c r="B625" s="4"/>
      <c r="C625" s="4"/>
      <c r="D625" s="4"/>
      <c r="E625" s="4"/>
      <c r="F625" s="4"/>
      <c r="G625" s="4"/>
      <c r="H625" s="4"/>
    </row>
    <row r="626">
      <c r="A626" s="6"/>
      <c r="B626" s="4"/>
      <c r="C626" s="4"/>
      <c r="D626" s="4"/>
      <c r="E626" s="4"/>
      <c r="F626" s="4"/>
      <c r="G626" s="4"/>
      <c r="H626" s="4"/>
    </row>
    <row r="627">
      <c r="A627" s="6"/>
      <c r="B627" s="4"/>
      <c r="C627" s="4"/>
      <c r="D627" s="4"/>
      <c r="E627" s="4"/>
      <c r="F627" s="4"/>
      <c r="G627" s="4"/>
      <c r="H627" s="4"/>
    </row>
    <row r="628">
      <c r="A628" s="6"/>
      <c r="B628" s="4"/>
      <c r="C628" s="4"/>
      <c r="D628" s="4"/>
      <c r="E628" s="4"/>
      <c r="F628" s="4"/>
      <c r="G628" s="4"/>
      <c r="H628" s="4"/>
    </row>
    <row r="629">
      <c r="A629" s="6"/>
      <c r="B629" s="4"/>
      <c r="C629" s="4"/>
      <c r="D629" s="4"/>
      <c r="E629" s="4"/>
      <c r="F629" s="4"/>
      <c r="G629" s="4"/>
      <c r="H629" s="4"/>
    </row>
    <row r="630">
      <c r="A630" s="6"/>
      <c r="B630" s="4"/>
      <c r="C630" s="4"/>
      <c r="D630" s="4"/>
      <c r="E630" s="4"/>
      <c r="F630" s="4"/>
      <c r="G630" s="4"/>
      <c r="H630" s="4"/>
    </row>
    <row r="631">
      <c r="A631" s="6"/>
      <c r="B631" s="4"/>
      <c r="C631" s="4"/>
      <c r="D631" s="4"/>
      <c r="E631" s="4"/>
      <c r="F631" s="4"/>
      <c r="G631" s="4"/>
      <c r="H631" s="4"/>
    </row>
    <row r="632">
      <c r="A632" s="6"/>
      <c r="B632" s="4"/>
      <c r="C632" s="4"/>
      <c r="D632" s="4"/>
      <c r="E632" s="4"/>
      <c r="F632" s="4"/>
      <c r="G632" s="4"/>
      <c r="H632" s="4"/>
    </row>
    <row r="633">
      <c r="A633" s="6"/>
      <c r="B633" s="4"/>
      <c r="C633" s="4"/>
      <c r="D633" s="4"/>
      <c r="E633" s="4"/>
      <c r="F633" s="4"/>
      <c r="G633" s="4"/>
      <c r="H633" s="4"/>
    </row>
    <row r="634">
      <c r="A634" s="6"/>
      <c r="B634" s="4"/>
      <c r="C634" s="4"/>
      <c r="D634" s="4"/>
      <c r="E634" s="4"/>
      <c r="F634" s="4"/>
      <c r="G634" s="4"/>
      <c r="H634" s="4"/>
    </row>
    <row r="635">
      <c r="A635" s="6"/>
      <c r="B635" s="4"/>
      <c r="C635" s="4"/>
      <c r="D635" s="4"/>
      <c r="E635" s="4"/>
      <c r="F635" s="4"/>
      <c r="G635" s="4"/>
      <c r="H635" s="4"/>
    </row>
    <row r="636">
      <c r="A636" s="6"/>
      <c r="B636" s="4"/>
      <c r="C636" s="4"/>
      <c r="D636" s="4"/>
      <c r="E636" s="4"/>
      <c r="F636" s="4"/>
      <c r="G636" s="4"/>
      <c r="H636" s="4"/>
    </row>
    <row r="637">
      <c r="A637" s="6"/>
      <c r="B637" s="4"/>
      <c r="C637" s="4"/>
      <c r="D637" s="4"/>
      <c r="E637" s="4"/>
      <c r="F637" s="4"/>
      <c r="G637" s="4"/>
      <c r="H637" s="4"/>
    </row>
    <row r="638">
      <c r="A638" s="6"/>
      <c r="B638" s="4"/>
      <c r="C638" s="4"/>
      <c r="D638" s="4"/>
      <c r="E638" s="4"/>
      <c r="F638" s="4"/>
      <c r="G638" s="4"/>
      <c r="H638" s="4"/>
    </row>
    <row r="639">
      <c r="A639" s="6"/>
      <c r="B639" s="4"/>
      <c r="C639" s="4"/>
      <c r="D639" s="4"/>
      <c r="E639" s="4"/>
      <c r="F639" s="4"/>
      <c r="G639" s="4"/>
      <c r="H639" s="4"/>
    </row>
    <row r="640">
      <c r="A640" s="6"/>
      <c r="B640" s="4"/>
      <c r="C640" s="4"/>
      <c r="D640" s="4"/>
      <c r="E640" s="4"/>
      <c r="F640" s="4"/>
      <c r="G640" s="4"/>
      <c r="H640" s="4"/>
    </row>
    <row r="641">
      <c r="A641" s="6"/>
      <c r="B641" s="4"/>
      <c r="C641" s="4"/>
      <c r="D641" s="4"/>
      <c r="E641" s="4"/>
      <c r="F641" s="4"/>
      <c r="G641" s="4"/>
      <c r="H641" s="4"/>
    </row>
    <row r="642">
      <c r="A642" s="6"/>
      <c r="B642" s="4"/>
      <c r="C642" s="4"/>
      <c r="D642" s="4"/>
      <c r="E642" s="4"/>
      <c r="F642" s="4"/>
      <c r="G642" s="4"/>
      <c r="H642" s="4"/>
    </row>
    <row r="643">
      <c r="A643" s="6"/>
      <c r="B643" s="4"/>
      <c r="C643" s="4"/>
      <c r="D643" s="4"/>
      <c r="E643" s="4"/>
      <c r="F643" s="4"/>
      <c r="G643" s="4"/>
      <c r="H643" s="4"/>
    </row>
    <row r="644">
      <c r="A644" s="6"/>
      <c r="B644" s="4"/>
      <c r="C644" s="4"/>
      <c r="D644" s="4"/>
      <c r="E644" s="4"/>
      <c r="F644" s="4"/>
      <c r="G644" s="4"/>
      <c r="H644" s="4"/>
    </row>
    <row r="645">
      <c r="A645" s="6"/>
      <c r="B645" s="4"/>
      <c r="C645" s="4"/>
      <c r="D645" s="4"/>
      <c r="E645" s="4"/>
      <c r="F645" s="4"/>
      <c r="G645" s="4"/>
      <c r="H645" s="4"/>
    </row>
    <row r="646">
      <c r="A646" s="6"/>
      <c r="B646" s="4"/>
      <c r="C646" s="4"/>
      <c r="D646" s="4"/>
      <c r="E646" s="4"/>
      <c r="F646" s="4"/>
      <c r="G646" s="4"/>
      <c r="H646" s="4"/>
    </row>
    <row r="647">
      <c r="A647" s="6"/>
      <c r="B647" s="4"/>
      <c r="C647" s="4"/>
      <c r="D647" s="4"/>
      <c r="E647" s="4"/>
      <c r="F647" s="4"/>
      <c r="G647" s="4"/>
      <c r="H647" s="4"/>
    </row>
    <row r="648">
      <c r="A648" s="6"/>
      <c r="B648" s="4"/>
      <c r="C648" s="4"/>
      <c r="D648" s="4"/>
      <c r="E648" s="4"/>
      <c r="F648" s="4"/>
      <c r="G648" s="4"/>
      <c r="H648" s="4"/>
    </row>
    <row r="649">
      <c r="A649" s="6"/>
      <c r="B649" s="4"/>
      <c r="C649" s="4"/>
      <c r="D649" s="4"/>
      <c r="E649" s="4"/>
      <c r="F649" s="4"/>
      <c r="G649" s="4"/>
      <c r="H649" s="4"/>
    </row>
    <row r="650">
      <c r="A650" s="6"/>
      <c r="B650" s="4"/>
      <c r="C650" s="4"/>
      <c r="D650" s="4"/>
      <c r="E650" s="4"/>
      <c r="F650" s="4"/>
      <c r="G650" s="4"/>
      <c r="H650" s="4"/>
    </row>
    <row r="651">
      <c r="A651" s="6"/>
      <c r="B651" s="4"/>
      <c r="C651" s="4"/>
      <c r="D651" s="4"/>
      <c r="E651" s="4"/>
      <c r="F651" s="4"/>
      <c r="G651" s="4"/>
      <c r="H651" s="4"/>
    </row>
    <row r="652">
      <c r="A652" s="6"/>
      <c r="B652" s="4"/>
      <c r="C652" s="4"/>
      <c r="D652" s="4"/>
      <c r="E652" s="4"/>
      <c r="F652" s="4"/>
      <c r="G652" s="4"/>
      <c r="H652" s="4"/>
    </row>
    <row r="653">
      <c r="A653" s="6"/>
      <c r="B653" s="4"/>
      <c r="C653" s="4"/>
      <c r="D653" s="4"/>
      <c r="E653" s="4"/>
      <c r="F653" s="4"/>
      <c r="G653" s="4"/>
      <c r="H653" s="4"/>
    </row>
    <row r="654">
      <c r="A654" s="6"/>
      <c r="B654" s="4"/>
      <c r="C654" s="4"/>
      <c r="D654" s="4"/>
      <c r="E654" s="4"/>
      <c r="F654" s="4"/>
      <c r="G654" s="4"/>
      <c r="H654" s="4"/>
    </row>
    <row r="655">
      <c r="A655" s="6"/>
      <c r="B655" s="4"/>
      <c r="C655" s="4"/>
      <c r="D655" s="4"/>
      <c r="E655" s="4"/>
      <c r="F655" s="4"/>
      <c r="G655" s="4"/>
      <c r="H655" s="4"/>
    </row>
    <row r="656">
      <c r="A656" s="6"/>
      <c r="B656" s="4"/>
      <c r="C656" s="4"/>
      <c r="D656" s="4"/>
      <c r="E656" s="4"/>
      <c r="F656" s="4"/>
      <c r="G656" s="4"/>
      <c r="H656" s="4"/>
    </row>
    <row r="657">
      <c r="A657" s="6"/>
      <c r="B657" s="4"/>
      <c r="C657" s="4"/>
      <c r="D657" s="4"/>
      <c r="E657" s="4"/>
      <c r="F657" s="4"/>
      <c r="G657" s="4"/>
      <c r="H657" s="4"/>
    </row>
    <row r="658">
      <c r="A658" s="6"/>
      <c r="B658" s="4"/>
      <c r="C658" s="4"/>
      <c r="D658" s="4"/>
      <c r="E658" s="4"/>
      <c r="F658" s="4"/>
      <c r="G658" s="4"/>
      <c r="H658" s="4"/>
    </row>
    <row r="659">
      <c r="A659" s="6"/>
      <c r="B659" s="4"/>
      <c r="C659" s="4"/>
      <c r="D659" s="4"/>
      <c r="E659" s="4"/>
      <c r="F659" s="4"/>
      <c r="G659" s="4"/>
      <c r="H659" s="4"/>
    </row>
    <row r="660">
      <c r="A660" s="6"/>
      <c r="B660" s="4"/>
      <c r="C660" s="4"/>
      <c r="D660" s="4"/>
      <c r="E660" s="4"/>
      <c r="F660" s="4"/>
      <c r="G660" s="4"/>
      <c r="H660" s="4"/>
    </row>
    <row r="661">
      <c r="A661" s="6"/>
      <c r="B661" s="4"/>
      <c r="C661" s="4"/>
      <c r="D661" s="4"/>
      <c r="E661" s="4"/>
      <c r="F661" s="4"/>
      <c r="G661" s="4"/>
      <c r="H661" s="4"/>
    </row>
    <row r="662">
      <c r="A662" s="6"/>
      <c r="B662" s="4"/>
      <c r="C662" s="4"/>
      <c r="D662" s="4"/>
      <c r="E662" s="4"/>
      <c r="F662" s="4"/>
      <c r="G662" s="4"/>
      <c r="H662" s="4"/>
    </row>
    <row r="663">
      <c r="A663" s="6"/>
      <c r="B663" s="4"/>
      <c r="C663" s="4"/>
      <c r="D663" s="4"/>
      <c r="E663" s="4"/>
      <c r="F663" s="4"/>
      <c r="G663" s="4"/>
      <c r="H663" s="4"/>
    </row>
    <row r="664">
      <c r="A664" s="6"/>
      <c r="B664" s="4"/>
      <c r="C664" s="4"/>
      <c r="D664" s="4"/>
      <c r="E664" s="4"/>
      <c r="F664" s="4"/>
      <c r="G664" s="4"/>
      <c r="H664" s="4"/>
    </row>
    <row r="665">
      <c r="A665" s="6"/>
      <c r="B665" s="4"/>
      <c r="C665" s="4"/>
      <c r="D665" s="4"/>
      <c r="E665" s="4"/>
      <c r="F665" s="4"/>
      <c r="G665" s="4"/>
      <c r="H665" s="4"/>
    </row>
    <row r="666">
      <c r="A666" s="6"/>
      <c r="B666" s="4"/>
      <c r="C666" s="4"/>
      <c r="D666" s="4"/>
      <c r="E666" s="4"/>
      <c r="F666" s="4"/>
      <c r="G666" s="4"/>
      <c r="H666" s="4"/>
    </row>
    <row r="667">
      <c r="A667" s="6"/>
      <c r="B667" s="4"/>
      <c r="C667" s="4"/>
      <c r="D667" s="4"/>
      <c r="E667" s="4"/>
      <c r="F667" s="4"/>
      <c r="G667" s="4"/>
      <c r="H667" s="4"/>
    </row>
    <row r="668">
      <c r="A668" s="6"/>
      <c r="B668" s="4"/>
      <c r="C668" s="4"/>
      <c r="D668" s="4"/>
      <c r="E668" s="4"/>
      <c r="F668" s="4"/>
      <c r="G668" s="4"/>
      <c r="H668" s="4"/>
    </row>
    <row r="669">
      <c r="A669" s="6"/>
      <c r="B669" s="4"/>
      <c r="C669" s="4"/>
      <c r="D669" s="4"/>
      <c r="E669" s="4"/>
      <c r="F669" s="4"/>
      <c r="G669" s="4"/>
      <c r="H669" s="4"/>
    </row>
    <row r="670">
      <c r="A670" s="6"/>
      <c r="B670" s="4"/>
      <c r="C670" s="4"/>
      <c r="D670" s="4"/>
      <c r="E670" s="4"/>
      <c r="F670" s="4"/>
      <c r="G670" s="4"/>
      <c r="H670" s="4"/>
    </row>
    <row r="671">
      <c r="A671" s="6"/>
      <c r="B671" s="4"/>
      <c r="C671" s="4"/>
      <c r="D671" s="4"/>
      <c r="E671" s="4"/>
      <c r="F671" s="4"/>
      <c r="G671" s="4"/>
      <c r="H671" s="4"/>
    </row>
    <row r="672">
      <c r="A672" s="6"/>
      <c r="B672" s="4"/>
      <c r="C672" s="4"/>
      <c r="D672" s="4"/>
      <c r="E672" s="4"/>
      <c r="F672" s="4"/>
      <c r="G672" s="4"/>
      <c r="H672" s="4"/>
    </row>
    <row r="673">
      <c r="A673" s="6"/>
      <c r="B673" s="4"/>
      <c r="C673" s="4"/>
      <c r="D673" s="4"/>
      <c r="E673" s="4"/>
      <c r="F673" s="4"/>
      <c r="G673" s="4"/>
      <c r="H673" s="4"/>
    </row>
    <row r="674">
      <c r="A674" s="6"/>
      <c r="B674" s="4"/>
      <c r="C674" s="4"/>
      <c r="D674" s="4"/>
      <c r="E674" s="4"/>
      <c r="F674" s="4"/>
      <c r="G674" s="4"/>
      <c r="H674" s="4"/>
    </row>
    <row r="675">
      <c r="A675" s="6"/>
      <c r="B675" s="4"/>
      <c r="C675" s="4"/>
      <c r="D675" s="4"/>
      <c r="E675" s="4"/>
      <c r="F675" s="4"/>
      <c r="G675" s="4"/>
      <c r="H675" s="4"/>
    </row>
    <row r="676">
      <c r="A676" s="6"/>
      <c r="B676" s="4"/>
      <c r="C676" s="4"/>
      <c r="D676" s="4"/>
      <c r="E676" s="4"/>
      <c r="F676" s="4"/>
      <c r="G676" s="4"/>
      <c r="H676" s="4"/>
    </row>
    <row r="677">
      <c r="A677" s="6"/>
      <c r="B677" s="4"/>
      <c r="C677" s="4"/>
      <c r="D677" s="4"/>
      <c r="E677" s="4"/>
      <c r="F677" s="4"/>
      <c r="G677" s="4"/>
      <c r="H677" s="4"/>
    </row>
    <row r="678">
      <c r="A678" s="6"/>
      <c r="B678" s="4"/>
      <c r="C678" s="4"/>
      <c r="D678" s="4"/>
      <c r="E678" s="4"/>
      <c r="F678" s="4"/>
      <c r="G678" s="4"/>
      <c r="H678" s="4"/>
    </row>
    <row r="679">
      <c r="A679" s="6"/>
      <c r="B679" s="4"/>
      <c r="C679" s="4"/>
      <c r="D679" s="4"/>
      <c r="E679" s="4"/>
      <c r="F679" s="4"/>
      <c r="G679" s="4"/>
      <c r="H679" s="4"/>
    </row>
    <row r="680">
      <c r="A680" s="6"/>
      <c r="B680" s="4"/>
      <c r="C680" s="4"/>
      <c r="D680" s="4"/>
      <c r="E680" s="4"/>
      <c r="F680" s="4"/>
      <c r="G680" s="4"/>
      <c r="H680" s="4"/>
    </row>
    <row r="681">
      <c r="A681" s="6"/>
      <c r="B681" s="4"/>
      <c r="C681" s="4"/>
      <c r="D681" s="4"/>
      <c r="E681" s="4"/>
      <c r="F681" s="4"/>
      <c r="G681" s="4"/>
      <c r="H681" s="4"/>
    </row>
    <row r="682">
      <c r="A682" s="6"/>
      <c r="B682" s="4"/>
      <c r="C682" s="4"/>
      <c r="D682" s="4"/>
      <c r="E682" s="4"/>
      <c r="F682" s="4"/>
      <c r="G682" s="4"/>
      <c r="H682" s="4"/>
    </row>
    <row r="683">
      <c r="A683" s="6"/>
      <c r="B683" s="4"/>
      <c r="C683" s="4"/>
      <c r="D683" s="4"/>
      <c r="E683" s="4"/>
      <c r="F683" s="4"/>
      <c r="G683" s="4"/>
      <c r="H683" s="4"/>
    </row>
    <row r="684">
      <c r="A684" s="6"/>
      <c r="B684" s="4"/>
      <c r="C684" s="4"/>
      <c r="D684" s="4"/>
      <c r="E684" s="4"/>
      <c r="F684" s="4"/>
      <c r="G684" s="4"/>
      <c r="H684" s="4"/>
    </row>
    <row r="685">
      <c r="A685" s="6"/>
      <c r="B685" s="4"/>
      <c r="C685" s="4"/>
      <c r="D685" s="4"/>
      <c r="E685" s="4"/>
      <c r="F685" s="4"/>
      <c r="G685" s="4"/>
      <c r="H685" s="4"/>
    </row>
    <row r="686">
      <c r="A686" s="6"/>
      <c r="B686" s="4"/>
      <c r="C686" s="4"/>
      <c r="D686" s="4"/>
      <c r="E686" s="4"/>
      <c r="F686" s="4"/>
      <c r="G686" s="4"/>
      <c r="H686" s="4"/>
    </row>
    <row r="687">
      <c r="A687" s="6"/>
      <c r="B687" s="4"/>
      <c r="C687" s="4"/>
      <c r="D687" s="4"/>
      <c r="E687" s="4"/>
      <c r="F687" s="4"/>
      <c r="G687" s="4"/>
      <c r="H687" s="4"/>
    </row>
    <row r="688">
      <c r="A688" s="6"/>
      <c r="B688" s="4"/>
      <c r="C688" s="4"/>
      <c r="D688" s="4"/>
      <c r="E688" s="4"/>
      <c r="F688" s="4"/>
      <c r="G688" s="4"/>
      <c r="H688" s="4"/>
    </row>
    <row r="689">
      <c r="A689" s="6"/>
      <c r="B689" s="4"/>
      <c r="C689" s="4"/>
      <c r="D689" s="4"/>
      <c r="E689" s="4"/>
      <c r="F689" s="4"/>
      <c r="G689" s="4"/>
      <c r="H689" s="4"/>
    </row>
    <row r="690">
      <c r="A690" s="6"/>
      <c r="B690" s="4"/>
      <c r="C690" s="4"/>
      <c r="D690" s="4"/>
      <c r="E690" s="4"/>
      <c r="F690" s="4"/>
      <c r="G690" s="4"/>
      <c r="H690" s="4"/>
    </row>
    <row r="691">
      <c r="A691" s="6"/>
      <c r="B691" s="4"/>
      <c r="C691" s="4"/>
      <c r="D691" s="4"/>
      <c r="E691" s="4"/>
      <c r="F691" s="4"/>
      <c r="G691" s="4"/>
      <c r="H691" s="4"/>
    </row>
    <row r="692">
      <c r="A692" s="6"/>
      <c r="B692" s="4"/>
      <c r="C692" s="4"/>
      <c r="D692" s="4"/>
      <c r="E692" s="4"/>
      <c r="F692" s="4"/>
      <c r="G692" s="4"/>
      <c r="H692" s="4"/>
    </row>
    <row r="693">
      <c r="A693" s="6"/>
      <c r="B693" s="4"/>
      <c r="C693" s="4"/>
      <c r="D693" s="4"/>
      <c r="E693" s="4"/>
      <c r="F693" s="4"/>
      <c r="G693" s="4"/>
      <c r="H693" s="4"/>
    </row>
    <row r="694">
      <c r="A694" s="6"/>
      <c r="B694" s="4"/>
      <c r="C694" s="4"/>
      <c r="D694" s="4"/>
      <c r="E694" s="4"/>
      <c r="F694" s="4"/>
      <c r="G694" s="4"/>
      <c r="H694" s="4"/>
    </row>
    <row r="695">
      <c r="A695" s="6"/>
      <c r="B695" s="4"/>
      <c r="C695" s="4"/>
      <c r="D695" s="4"/>
      <c r="E695" s="4"/>
      <c r="F695" s="4"/>
      <c r="G695" s="4"/>
      <c r="H695" s="4"/>
    </row>
    <row r="696">
      <c r="A696" s="6"/>
      <c r="B696" s="4"/>
      <c r="C696" s="4"/>
      <c r="D696" s="4"/>
      <c r="E696" s="4"/>
      <c r="F696" s="4"/>
      <c r="G696" s="4"/>
      <c r="H696" s="4"/>
    </row>
    <row r="697">
      <c r="A697" s="6"/>
      <c r="B697" s="4"/>
      <c r="C697" s="4"/>
      <c r="D697" s="4"/>
      <c r="E697" s="4"/>
      <c r="F697" s="4"/>
      <c r="G697" s="4"/>
      <c r="H697" s="4"/>
    </row>
    <row r="698">
      <c r="A698" s="6"/>
      <c r="B698" s="4"/>
      <c r="C698" s="4"/>
      <c r="D698" s="4"/>
      <c r="E698" s="4"/>
      <c r="F698" s="4"/>
      <c r="G698" s="4"/>
      <c r="H698" s="4"/>
    </row>
    <row r="699">
      <c r="A699" s="6"/>
      <c r="B699" s="4"/>
      <c r="C699" s="4"/>
      <c r="D699" s="4"/>
      <c r="E699" s="4"/>
      <c r="F699" s="4"/>
      <c r="G699" s="4"/>
      <c r="H699" s="4"/>
    </row>
    <row r="700">
      <c r="A700" s="6"/>
      <c r="B700" s="4"/>
      <c r="C700" s="4"/>
      <c r="D700" s="4"/>
      <c r="E700" s="4"/>
      <c r="F700" s="4"/>
      <c r="G700" s="4"/>
      <c r="H700" s="4"/>
    </row>
    <row r="701">
      <c r="A701" s="6"/>
      <c r="B701" s="4"/>
      <c r="C701" s="4"/>
      <c r="D701" s="4"/>
      <c r="E701" s="4"/>
      <c r="F701" s="4"/>
      <c r="G701" s="4"/>
      <c r="H701" s="4"/>
    </row>
    <row r="702">
      <c r="A702" s="6"/>
      <c r="B702" s="4"/>
      <c r="C702" s="4"/>
      <c r="D702" s="4"/>
      <c r="E702" s="4"/>
      <c r="F702" s="4"/>
      <c r="G702" s="4"/>
      <c r="H702" s="4"/>
    </row>
    <row r="703">
      <c r="A703" s="6"/>
      <c r="B703" s="4"/>
      <c r="C703" s="4"/>
      <c r="D703" s="4"/>
      <c r="E703" s="4"/>
      <c r="F703" s="4"/>
      <c r="G703" s="4"/>
      <c r="H703" s="4"/>
    </row>
    <row r="704">
      <c r="A704" s="6"/>
      <c r="B704" s="4"/>
      <c r="C704" s="4"/>
      <c r="D704" s="4"/>
      <c r="E704" s="4"/>
      <c r="F704" s="4"/>
      <c r="G704" s="4"/>
      <c r="H704" s="4"/>
    </row>
    <row r="705">
      <c r="A705" s="6"/>
      <c r="B705" s="4"/>
      <c r="C705" s="4"/>
      <c r="D705" s="4"/>
      <c r="E705" s="4"/>
      <c r="F705" s="4"/>
      <c r="G705" s="4"/>
      <c r="H705" s="4"/>
    </row>
    <row r="706">
      <c r="A706" s="6"/>
      <c r="B706" s="4"/>
      <c r="C706" s="4"/>
      <c r="D706" s="4"/>
      <c r="E706" s="4"/>
      <c r="F706" s="4"/>
      <c r="G706" s="4"/>
      <c r="H706" s="4"/>
    </row>
    <row r="707">
      <c r="A707" s="6"/>
      <c r="B707" s="4"/>
      <c r="C707" s="4"/>
      <c r="D707" s="4"/>
      <c r="E707" s="4"/>
      <c r="F707" s="4"/>
      <c r="G707" s="4"/>
      <c r="H707" s="4"/>
    </row>
    <row r="708">
      <c r="A708" s="6"/>
      <c r="B708" s="4"/>
      <c r="C708" s="4"/>
      <c r="D708" s="4"/>
      <c r="E708" s="4"/>
      <c r="F708" s="4"/>
      <c r="G708" s="4"/>
      <c r="H708" s="4"/>
    </row>
    <row r="709">
      <c r="A709" s="6"/>
      <c r="B709" s="4"/>
      <c r="C709" s="4"/>
      <c r="D709" s="4"/>
      <c r="E709" s="4"/>
      <c r="F709" s="4"/>
      <c r="G709" s="4"/>
      <c r="H709" s="4"/>
    </row>
    <row r="710">
      <c r="A710" s="6"/>
      <c r="B710" s="4"/>
      <c r="C710" s="4"/>
      <c r="D710" s="4"/>
      <c r="E710" s="4"/>
      <c r="F710" s="4"/>
      <c r="G710" s="4"/>
      <c r="H710" s="4"/>
    </row>
    <row r="711">
      <c r="A711" s="6"/>
      <c r="B711" s="4"/>
      <c r="C711" s="4"/>
      <c r="D711" s="4"/>
      <c r="E711" s="4"/>
      <c r="F711" s="4"/>
      <c r="G711" s="4"/>
      <c r="H711" s="4"/>
    </row>
    <row r="712">
      <c r="A712" s="6"/>
      <c r="B712" s="4"/>
      <c r="C712" s="4"/>
      <c r="D712" s="4"/>
      <c r="E712" s="4"/>
      <c r="F712" s="4"/>
      <c r="G712" s="4"/>
      <c r="H712" s="4"/>
    </row>
    <row r="713">
      <c r="A713" s="6"/>
      <c r="B713" s="4"/>
      <c r="C713" s="4"/>
      <c r="D713" s="4"/>
      <c r="E713" s="4"/>
      <c r="F713" s="4"/>
      <c r="G713" s="4"/>
      <c r="H713" s="4"/>
    </row>
    <row r="714">
      <c r="A714" s="6"/>
      <c r="B714" s="4"/>
      <c r="C714" s="4"/>
      <c r="D714" s="4"/>
      <c r="E714" s="4"/>
      <c r="F714" s="4"/>
      <c r="G714" s="4"/>
      <c r="H714" s="4"/>
    </row>
    <row r="715">
      <c r="A715" s="6"/>
      <c r="B715" s="4"/>
      <c r="C715" s="4"/>
      <c r="D715" s="4"/>
      <c r="E715" s="4"/>
      <c r="F715" s="4"/>
      <c r="G715" s="4"/>
      <c r="H715" s="4"/>
    </row>
    <row r="716">
      <c r="A716" s="6"/>
      <c r="B716" s="4"/>
      <c r="C716" s="4"/>
      <c r="D716" s="4"/>
      <c r="E716" s="4"/>
      <c r="F716" s="4"/>
      <c r="G716" s="4"/>
      <c r="H716" s="4"/>
    </row>
    <row r="717">
      <c r="A717" s="6"/>
      <c r="B717" s="4"/>
      <c r="C717" s="4"/>
      <c r="D717" s="4"/>
      <c r="E717" s="4"/>
      <c r="F717" s="4"/>
      <c r="G717" s="4"/>
      <c r="H717" s="4"/>
    </row>
    <row r="718">
      <c r="A718" s="6"/>
      <c r="B718" s="4"/>
      <c r="C718" s="4"/>
      <c r="D718" s="4"/>
      <c r="E718" s="4"/>
      <c r="F718" s="4"/>
      <c r="G718" s="4"/>
      <c r="H718" s="4"/>
    </row>
    <row r="719">
      <c r="A719" s="6"/>
      <c r="B719" s="4"/>
      <c r="C719" s="4"/>
      <c r="D719" s="4"/>
      <c r="E719" s="4"/>
      <c r="F719" s="4"/>
      <c r="G719" s="4"/>
      <c r="H719" s="4"/>
    </row>
    <row r="720">
      <c r="A720" s="6"/>
      <c r="B720" s="4"/>
      <c r="C720" s="4"/>
      <c r="D720" s="4"/>
      <c r="E720" s="4"/>
      <c r="F720" s="4"/>
      <c r="G720" s="4"/>
      <c r="H720" s="4"/>
    </row>
    <row r="721">
      <c r="A721" s="6"/>
      <c r="B721" s="4"/>
      <c r="C721" s="4"/>
      <c r="D721" s="4"/>
      <c r="E721" s="4"/>
      <c r="F721" s="4"/>
      <c r="G721" s="4"/>
      <c r="H721" s="4"/>
    </row>
    <row r="722">
      <c r="A722" s="6"/>
      <c r="B722" s="4"/>
      <c r="C722" s="4"/>
      <c r="D722" s="4"/>
      <c r="E722" s="4"/>
      <c r="F722" s="4"/>
      <c r="G722" s="4"/>
      <c r="H722" s="4"/>
    </row>
    <row r="723">
      <c r="A723" s="6"/>
      <c r="B723" s="4"/>
      <c r="C723" s="4"/>
      <c r="D723" s="4"/>
      <c r="E723" s="4"/>
      <c r="F723" s="4"/>
      <c r="G723" s="4"/>
      <c r="H723" s="4"/>
    </row>
    <row r="724">
      <c r="A724" s="6"/>
      <c r="B724" s="4"/>
      <c r="C724" s="4"/>
      <c r="D724" s="4"/>
      <c r="E724" s="4"/>
      <c r="F724" s="4"/>
      <c r="G724" s="4"/>
      <c r="H724" s="4"/>
    </row>
    <row r="725">
      <c r="A725" s="6"/>
      <c r="B725" s="4"/>
      <c r="C725" s="4"/>
      <c r="D725" s="4"/>
      <c r="E725" s="4"/>
      <c r="F725" s="4"/>
      <c r="G725" s="4"/>
      <c r="H725" s="4"/>
    </row>
    <row r="726">
      <c r="A726" s="6"/>
      <c r="B726" s="4"/>
      <c r="C726" s="4"/>
      <c r="D726" s="4"/>
      <c r="E726" s="4"/>
      <c r="F726" s="4"/>
      <c r="G726" s="4"/>
      <c r="H726" s="4"/>
    </row>
    <row r="727">
      <c r="A727" s="6"/>
      <c r="B727" s="4"/>
      <c r="C727" s="4"/>
      <c r="D727" s="4"/>
      <c r="E727" s="4"/>
      <c r="F727" s="4"/>
      <c r="G727" s="4"/>
      <c r="H727" s="4"/>
    </row>
    <row r="728">
      <c r="A728" s="6"/>
      <c r="B728" s="4"/>
      <c r="C728" s="4"/>
      <c r="D728" s="4"/>
      <c r="E728" s="4"/>
      <c r="F728" s="4"/>
      <c r="G728" s="4"/>
      <c r="H728" s="4"/>
    </row>
    <row r="729">
      <c r="A729" s="6"/>
      <c r="B729" s="4"/>
      <c r="C729" s="4"/>
      <c r="D729" s="4"/>
      <c r="E729" s="4"/>
      <c r="F729" s="4"/>
      <c r="G729" s="4"/>
      <c r="H729" s="4"/>
    </row>
    <row r="730">
      <c r="A730" s="6"/>
      <c r="B730" s="4"/>
      <c r="C730" s="4"/>
      <c r="D730" s="4"/>
      <c r="E730" s="4"/>
      <c r="F730" s="4"/>
      <c r="G730" s="4"/>
      <c r="H730" s="4"/>
    </row>
    <row r="731">
      <c r="A731" s="6"/>
      <c r="B731" s="4"/>
      <c r="C731" s="4"/>
      <c r="D731" s="4"/>
      <c r="E731" s="4"/>
      <c r="F731" s="4"/>
      <c r="G731" s="4"/>
      <c r="H731" s="4"/>
    </row>
    <row r="732">
      <c r="A732" s="6"/>
      <c r="B732" s="4"/>
      <c r="C732" s="4"/>
      <c r="D732" s="4"/>
      <c r="E732" s="4"/>
      <c r="F732" s="4"/>
      <c r="G732" s="4"/>
      <c r="H732" s="4"/>
    </row>
    <row r="733">
      <c r="A733" s="6"/>
      <c r="B733" s="4"/>
      <c r="C733" s="4"/>
      <c r="D733" s="4"/>
      <c r="E733" s="4"/>
      <c r="F733" s="4"/>
      <c r="G733" s="4"/>
      <c r="H733" s="4"/>
    </row>
    <row r="734">
      <c r="A734" s="6"/>
      <c r="B734" s="4"/>
      <c r="C734" s="4"/>
      <c r="D734" s="4"/>
      <c r="E734" s="4"/>
      <c r="F734" s="4"/>
      <c r="G734" s="4"/>
      <c r="H734" s="4"/>
    </row>
    <row r="735">
      <c r="A735" s="6"/>
      <c r="B735" s="4"/>
      <c r="C735" s="4"/>
      <c r="D735" s="4"/>
      <c r="E735" s="4"/>
      <c r="F735" s="4"/>
      <c r="G735" s="4"/>
      <c r="H735" s="4"/>
    </row>
    <row r="736">
      <c r="A736" s="6"/>
      <c r="B736" s="4"/>
      <c r="C736" s="4"/>
      <c r="D736" s="4"/>
      <c r="E736" s="4"/>
      <c r="F736" s="4"/>
      <c r="G736" s="4"/>
      <c r="H736" s="4"/>
    </row>
    <row r="737">
      <c r="A737" s="6"/>
      <c r="B737" s="4"/>
      <c r="C737" s="4"/>
      <c r="D737" s="4"/>
      <c r="E737" s="4"/>
      <c r="F737" s="4"/>
      <c r="G737" s="4"/>
      <c r="H737" s="4"/>
    </row>
    <row r="738">
      <c r="A738" s="6"/>
      <c r="B738" s="4"/>
      <c r="C738" s="4"/>
      <c r="D738" s="4"/>
      <c r="E738" s="4"/>
      <c r="F738" s="4"/>
      <c r="G738" s="4"/>
      <c r="H738" s="4"/>
    </row>
    <row r="739">
      <c r="A739" s="6"/>
      <c r="B739" s="4"/>
      <c r="C739" s="4"/>
      <c r="D739" s="4"/>
      <c r="E739" s="4"/>
      <c r="F739" s="4"/>
      <c r="G739" s="4"/>
      <c r="H739" s="4"/>
    </row>
    <row r="740">
      <c r="A740" s="6"/>
      <c r="B740" s="4"/>
      <c r="C740" s="4"/>
      <c r="D740" s="4"/>
      <c r="E740" s="4"/>
      <c r="F740" s="4"/>
      <c r="G740" s="4"/>
      <c r="H740" s="4"/>
    </row>
    <row r="741">
      <c r="A741" s="6"/>
      <c r="B741" s="4"/>
      <c r="C741" s="4"/>
      <c r="D741" s="4"/>
      <c r="E741" s="4"/>
      <c r="F741" s="4"/>
      <c r="G741" s="4"/>
      <c r="H741" s="4"/>
    </row>
    <row r="742">
      <c r="A742" s="6"/>
      <c r="B742" s="4"/>
      <c r="C742" s="4"/>
      <c r="D742" s="4"/>
      <c r="E742" s="4"/>
      <c r="F742" s="4"/>
      <c r="G742" s="4"/>
      <c r="H742" s="4"/>
    </row>
    <row r="743">
      <c r="A743" s="6"/>
      <c r="B743" s="4"/>
      <c r="C743" s="4"/>
      <c r="D743" s="4"/>
      <c r="E743" s="4"/>
      <c r="F743" s="4"/>
      <c r="G743" s="4"/>
      <c r="H743" s="4"/>
    </row>
    <row r="744">
      <c r="A744" s="6"/>
      <c r="B744" s="4"/>
      <c r="C744" s="4"/>
      <c r="D744" s="4"/>
      <c r="E744" s="4"/>
      <c r="F744" s="4"/>
      <c r="G744" s="4"/>
      <c r="H744" s="4"/>
    </row>
    <row r="745">
      <c r="A745" s="6"/>
      <c r="B745" s="4"/>
      <c r="C745" s="4"/>
      <c r="D745" s="4"/>
      <c r="E745" s="4"/>
      <c r="F745" s="4"/>
      <c r="G745" s="4"/>
      <c r="H745" s="4"/>
    </row>
    <row r="746">
      <c r="A746" s="6"/>
      <c r="B746" s="4"/>
      <c r="C746" s="4"/>
      <c r="D746" s="4"/>
      <c r="E746" s="4"/>
      <c r="F746" s="4"/>
      <c r="G746" s="4"/>
      <c r="H746" s="4"/>
    </row>
    <row r="747">
      <c r="A747" s="6"/>
      <c r="B747" s="4"/>
      <c r="C747" s="4"/>
      <c r="D747" s="4"/>
      <c r="E747" s="4"/>
      <c r="F747" s="4"/>
      <c r="G747" s="4"/>
      <c r="H747" s="4"/>
    </row>
    <row r="748">
      <c r="A748" s="6"/>
      <c r="B748" s="4"/>
      <c r="C748" s="4"/>
      <c r="D748" s="4"/>
      <c r="E748" s="4"/>
      <c r="F748" s="4"/>
      <c r="G748" s="4"/>
      <c r="H748" s="4"/>
    </row>
    <row r="749">
      <c r="A749" s="6"/>
      <c r="B749" s="4"/>
      <c r="C749" s="4"/>
      <c r="D749" s="4"/>
      <c r="E749" s="4"/>
      <c r="F749" s="4"/>
      <c r="G749" s="4"/>
      <c r="H749" s="4"/>
    </row>
    <row r="750">
      <c r="A750" s="6"/>
      <c r="B750" s="4"/>
      <c r="C750" s="4"/>
      <c r="D750" s="4"/>
      <c r="E750" s="4"/>
      <c r="F750" s="4"/>
      <c r="G750" s="4"/>
      <c r="H750" s="4"/>
    </row>
    <row r="751">
      <c r="A751" s="6"/>
      <c r="B751" s="4"/>
      <c r="C751" s="4"/>
      <c r="D751" s="4"/>
      <c r="E751" s="4"/>
      <c r="F751" s="4"/>
      <c r="G751" s="4"/>
      <c r="H751" s="4"/>
    </row>
    <row r="752">
      <c r="A752" s="6"/>
      <c r="B752" s="4"/>
      <c r="C752" s="4"/>
      <c r="D752" s="4"/>
      <c r="E752" s="4"/>
      <c r="F752" s="4"/>
      <c r="G752" s="4"/>
      <c r="H752" s="4"/>
    </row>
    <row r="753">
      <c r="A753" s="6"/>
      <c r="B753" s="4"/>
      <c r="C753" s="4"/>
      <c r="D753" s="4"/>
      <c r="E753" s="4"/>
      <c r="F753" s="4"/>
      <c r="G753" s="4"/>
      <c r="H753" s="4"/>
    </row>
    <row r="754">
      <c r="A754" s="6"/>
      <c r="B754" s="4"/>
      <c r="C754" s="4"/>
      <c r="D754" s="4"/>
      <c r="E754" s="4"/>
      <c r="F754" s="4"/>
      <c r="G754" s="4"/>
      <c r="H754" s="4"/>
    </row>
    <row r="755">
      <c r="A755" s="6"/>
      <c r="B755" s="4"/>
      <c r="C755" s="4"/>
      <c r="D755" s="4"/>
      <c r="E755" s="4"/>
      <c r="F755" s="4"/>
      <c r="G755" s="4"/>
      <c r="H755" s="4"/>
    </row>
    <row r="756">
      <c r="A756" s="6"/>
      <c r="B756" s="4"/>
      <c r="C756" s="4"/>
      <c r="D756" s="4"/>
      <c r="E756" s="4"/>
      <c r="F756" s="4"/>
      <c r="G756" s="4"/>
      <c r="H756" s="4"/>
    </row>
    <row r="757">
      <c r="A757" s="6"/>
      <c r="B757" s="4"/>
      <c r="C757" s="4"/>
      <c r="D757" s="4"/>
      <c r="E757" s="4"/>
      <c r="F757" s="4"/>
      <c r="G757" s="4"/>
      <c r="H757" s="4"/>
    </row>
    <row r="758">
      <c r="A758" s="6"/>
      <c r="B758" s="4"/>
      <c r="C758" s="4"/>
      <c r="D758" s="4"/>
      <c r="E758" s="4"/>
      <c r="F758" s="4"/>
      <c r="G758" s="4"/>
      <c r="H758" s="4"/>
    </row>
    <row r="759">
      <c r="A759" s="6"/>
      <c r="B759" s="4"/>
      <c r="C759" s="4"/>
      <c r="D759" s="4"/>
      <c r="E759" s="4"/>
      <c r="F759" s="4"/>
      <c r="G759" s="4"/>
      <c r="H759" s="4"/>
    </row>
    <row r="760">
      <c r="A760" s="6"/>
      <c r="B760" s="4"/>
      <c r="C760" s="4"/>
      <c r="D760" s="4"/>
      <c r="E760" s="4"/>
      <c r="F760" s="4"/>
      <c r="G760" s="4"/>
      <c r="H760" s="4"/>
    </row>
    <row r="761">
      <c r="A761" s="6"/>
      <c r="B761" s="4"/>
      <c r="C761" s="4"/>
      <c r="D761" s="4"/>
      <c r="E761" s="4"/>
      <c r="F761" s="4"/>
      <c r="G761" s="4"/>
      <c r="H761" s="4"/>
    </row>
    <row r="762">
      <c r="A762" s="6"/>
      <c r="B762" s="4"/>
      <c r="C762" s="4"/>
      <c r="D762" s="4"/>
      <c r="E762" s="4"/>
      <c r="F762" s="4"/>
      <c r="G762" s="4"/>
      <c r="H762" s="4"/>
    </row>
    <row r="763">
      <c r="A763" s="6"/>
      <c r="B763" s="4"/>
      <c r="C763" s="4"/>
      <c r="D763" s="4"/>
      <c r="E763" s="4"/>
      <c r="F763" s="4"/>
      <c r="G763" s="4"/>
      <c r="H763" s="4"/>
    </row>
    <row r="764">
      <c r="A764" s="6"/>
      <c r="B764" s="4"/>
      <c r="C764" s="4"/>
      <c r="D764" s="4"/>
      <c r="E764" s="4"/>
      <c r="F764" s="4"/>
      <c r="G764" s="4"/>
      <c r="H764" s="4"/>
    </row>
    <row r="765">
      <c r="A765" s="6"/>
      <c r="B765" s="4"/>
      <c r="C765" s="4"/>
      <c r="D765" s="4"/>
      <c r="E765" s="4"/>
      <c r="F765" s="4"/>
      <c r="G765" s="4"/>
      <c r="H765" s="4"/>
    </row>
    <row r="766">
      <c r="A766" s="6"/>
      <c r="B766" s="4"/>
      <c r="C766" s="4"/>
      <c r="D766" s="4"/>
      <c r="E766" s="4"/>
      <c r="F766" s="4"/>
      <c r="G766" s="4"/>
      <c r="H766" s="4"/>
    </row>
    <row r="767">
      <c r="A767" s="6"/>
      <c r="B767" s="4"/>
      <c r="C767" s="4"/>
      <c r="D767" s="4"/>
      <c r="E767" s="4"/>
      <c r="F767" s="4"/>
      <c r="G767" s="4"/>
      <c r="H767" s="4"/>
    </row>
    <row r="768">
      <c r="A768" s="6"/>
      <c r="B768" s="4"/>
      <c r="C768" s="4"/>
      <c r="D768" s="4"/>
      <c r="E768" s="4"/>
      <c r="F768" s="4"/>
      <c r="G768" s="4"/>
      <c r="H768" s="4"/>
    </row>
    <row r="769">
      <c r="A769" s="6"/>
      <c r="B769" s="4"/>
      <c r="C769" s="4"/>
      <c r="D769" s="4"/>
      <c r="E769" s="4"/>
      <c r="F769" s="4"/>
      <c r="G769" s="4"/>
      <c r="H769" s="4"/>
    </row>
    <row r="770">
      <c r="A770" s="6"/>
      <c r="B770" s="4"/>
      <c r="C770" s="4"/>
      <c r="D770" s="4"/>
      <c r="E770" s="4"/>
      <c r="F770" s="4"/>
      <c r="G770" s="4"/>
      <c r="H770" s="4"/>
    </row>
    <row r="771">
      <c r="A771" s="6"/>
      <c r="B771" s="4"/>
      <c r="C771" s="4"/>
      <c r="D771" s="4"/>
      <c r="E771" s="4"/>
      <c r="F771" s="4"/>
      <c r="G771" s="4"/>
      <c r="H771" s="4"/>
    </row>
    <row r="772">
      <c r="A772" s="6"/>
      <c r="B772" s="4"/>
      <c r="C772" s="4"/>
      <c r="D772" s="4"/>
      <c r="E772" s="4"/>
      <c r="F772" s="4"/>
      <c r="G772" s="4"/>
      <c r="H772" s="4"/>
    </row>
    <row r="773">
      <c r="A773" s="6"/>
      <c r="B773" s="4"/>
      <c r="C773" s="4"/>
      <c r="D773" s="4"/>
      <c r="E773" s="4"/>
      <c r="F773" s="4"/>
      <c r="G773" s="4"/>
      <c r="H773" s="4"/>
    </row>
    <row r="774">
      <c r="A774" s="6"/>
      <c r="B774" s="4"/>
      <c r="C774" s="4"/>
      <c r="D774" s="4"/>
      <c r="E774" s="4"/>
      <c r="F774" s="4"/>
      <c r="G774" s="4"/>
      <c r="H774" s="4"/>
    </row>
    <row r="775">
      <c r="A775" s="6"/>
      <c r="B775" s="4"/>
      <c r="C775" s="4"/>
      <c r="D775" s="4"/>
      <c r="E775" s="4"/>
      <c r="F775" s="4"/>
      <c r="G775" s="4"/>
      <c r="H775" s="4"/>
    </row>
    <row r="776">
      <c r="A776" s="6"/>
      <c r="B776" s="4"/>
      <c r="C776" s="4"/>
      <c r="D776" s="4"/>
      <c r="E776" s="4"/>
      <c r="F776" s="4"/>
      <c r="G776" s="4"/>
      <c r="H776" s="4"/>
    </row>
    <row r="777">
      <c r="A777" s="6"/>
      <c r="B777" s="4"/>
      <c r="C777" s="4"/>
      <c r="D777" s="4"/>
      <c r="E777" s="4"/>
      <c r="F777" s="4"/>
      <c r="G777" s="4"/>
      <c r="H777" s="4"/>
    </row>
    <row r="778">
      <c r="A778" s="6"/>
      <c r="B778" s="4"/>
      <c r="C778" s="4"/>
      <c r="D778" s="4"/>
      <c r="E778" s="4"/>
      <c r="F778" s="4"/>
      <c r="G778" s="4"/>
      <c r="H778" s="4"/>
    </row>
    <row r="779">
      <c r="A779" s="6"/>
      <c r="B779" s="4"/>
      <c r="C779" s="4"/>
      <c r="D779" s="4"/>
      <c r="E779" s="4"/>
      <c r="F779" s="4"/>
      <c r="G779" s="4"/>
      <c r="H779" s="4"/>
    </row>
    <row r="780">
      <c r="A780" s="6"/>
      <c r="B780" s="4"/>
      <c r="C780" s="4"/>
      <c r="D780" s="4"/>
      <c r="E780" s="4"/>
      <c r="F780" s="4"/>
      <c r="G780" s="4"/>
      <c r="H780" s="4"/>
    </row>
    <row r="781">
      <c r="A781" s="6"/>
      <c r="B781" s="4"/>
      <c r="C781" s="4"/>
      <c r="D781" s="4"/>
      <c r="E781" s="4"/>
      <c r="F781" s="4"/>
      <c r="G781" s="4"/>
      <c r="H781" s="4"/>
    </row>
    <row r="782">
      <c r="A782" s="6"/>
      <c r="B782" s="4"/>
      <c r="C782" s="4"/>
      <c r="D782" s="4"/>
      <c r="E782" s="4"/>
      <c r="F782" s="4"/>
      <c r="G782" s="4"/>
      <c r="H782" s="4"/>
    </row>
    <row r="783">
      <c r="A783" s="6"/>
      <c r="B783" s="4"/>
      <c r="C783" s="4"/>
      <c r="D783" s="4"/>
      <c r="E783" s="4"/>
      <c r="F783" s="4"/>
      <c r="G783" s="4"/>
      <c r="H783" s="4"/>
    </row>
    <row r="784">
      <c r="A784" s="6"/>
      <c r="B784" s="4"/>
      <c r="C784" s="4"/>
      <c r="D784" s="4"/>
      <c r="E784" s="4"/>
      <c r="F784" s="4"/>
      <c r="G784" s="4"/>
      <c r="H784" s="4"/>
    </row>
    <row r="785">
      <c r="A785" s="6"/>
      <c r="B785" s="4"/>
      <c r="C785" s="4"/>
      <c r="D785" s="4"/>
      <c r="E785" s="4"/>
      <c r="F785" s="4"/>
      <c r="G785" s="4"/>
      <c r="H785" s="4"/>
    </row>
    <row r="786">
      <c r="A786" s="6"/>
      <c r="B786" s="4"/>
      <c r="C786" s="4"/>
      <c r="D786" s="4"/>
      <c r="E786" s="4"/>
      <c r="F786" s="4"/>
      <c r="G786" s="4"/>
      <c r="H786" s="4"/>
    </row>
    <row r="787">
      <c r="A787" s="6"/>
      <c r="B787" s="4"/>
      <c r="C787" s="4"/>
      <c r="D787" s="4"/>
      <c r="E787" s="4"/>
      <c r="F787" s="4"/>
      <c r="G787" s="4"/>
      <c r="H787" s="4"/>
    </row>
    <row r="788">
      <c r="A788" s="6"/>
      <c r="B788" s="4"/>
      <c r="C788" s="4"/>
      <c r="D788" s="4"/>
      <c r="E788" s="4"/>
      <c r="F788" s="4"/>
      <c r="G788" s="4"/>
      <c r="H788" s="4"/>
    </row>
    <row r="789">
      <c r="A789" s="6"/>
      <c r="B789" s="4"/>
      <c r="C789" s="4"/>
      <c r="D789" s="4"/>
      <c r="E789" s="4"/>
      <c r="F789" s="4"/>
      <c r="G789" s="4"/>
      <c r="H789" s="4"/>
    </row>
    <row r="790">
      <c r="A790" s="6"/>
      <c r="B790" s="4"/>
      <c r="C790" s="4"/>
      <c r="D790" s="4"/>
      <c r="E790" s="4"/>
      <c r="F790" s="4"/>
      <c r="G790" s="4"/>
      <c r="H790" s="4"/>
    </row>
    <row r="791">
      <c r="A791" s="6"/>
      <c r="B791" s="4"/>
      <c r="C791" s="4"/>
      <c r="D791" s="4"/>
      <c r="E791" s="4"/>
      <c r="F791" s="4"/>
      <c r="G791" s="4"/>
      <c r="H791" s="4"/>
    </row>
    <row r="792">
      <c r="A792" s="6"/>
      <c r="B792" s="4"/>
      <c r="C792" s="4"/>
      <c r="D792" s="4"/>
      <c r="E792" s="4"/>
      <c r="F792" s="4"/>
      <c r="G792" s="4"/>
      <c r="H792" s="4"/>
    </row>
    <row r="793">
      <c r="A793" s="6"/>
      <c r="B793" s="4"/>
      <c r="C793" s="4"/>
      <c r="D793" s="4"/>
      <c r="E793" s="4"/>
      <c r="F793" s="4"/>
      <c r="G793" s="4"/>
      <c r="H793" s="4"/>
    </row>
    <row r="794">
      <c r="A794" s="6"/>
      <c r="B794" s="4"/>
      <c r="C794" s="4"/>
      <c r="D794" s="4"/>
      <c r="E794" s="4"/>
      <c r="F794" s="4"/>
      <c r="G794" s="4"/>
      <c r="H794" s="4"/>
    </row>
    <row r="795">
      <c r="A795" s="6"/>
      <c r="B795" s="4"/>
      <c r="C795" s="4"/>
      <c r="D795" s="4"/>
      <c r="E795" s="4"/>
      <c r="F795" s="4"/>
      <c r="G795" s="4"/>
      <c r="H795" s="4"/>
    </row>
    <row r="796">
      <c r="A796" s="6"/>
      <c r="B796" s="4"/>
      <c r="C796" s="4"/>
      <c r="D796" s="4"/>
      <c r="E796" s="4"/>
      <c r="F796" s="4"/>
      <c r="G796" s="4"/>
      <c r="H796" s="4"/>
    </row>
    <row r="797">
      <c r="A797" s="6"/>
      <c r="B797" s="4"/>
      <c r="C797" s="4"/>
      <c r="D797" s="4"/>
      <c r="E797" s="4"/>
      <c r="F797" s="4"/>
      <c r="G797" s="4"/>
      <c r="H797" s="4"/>
    </row>
    <row r="798">
      <c r="A798" s="6"/>
      <c r="B798" s="4"/>
      <c r="C798" s="4"/>
      <c r="D798" s="4"/>
      <c r="E798" s="4"/>
      <c r="F798" s="4"/>
      <c r="G798" s="4"/>
      <c r="H798" s="4"/>
    </row>
    <row r="799">
      <c r="A799" s="6"/>
      <c r="B799" s="4"/>
      <c r="C799" s="4"/>
      <c r="D799" s="4"/>
      <c r="E799" s="4"/>
      <c r="F799" s="4"/>
      <c r="G799" s="4"/>
      <c r="H799" s="4"/>
    </row>
    <row r="800">
      <c r="A800" s="6"/>
      <c r="B800" s="4"/>
      <c r="C800" s="4"/>
      <c r="D800" s="4"/>
      <c r="E800" s="4"/>
      <c r="F800" s="4"/>
      <c r="G800" s="4"/>
      <c r="H800" s="4"/>
    </row>
    <row r="801">
      <c r="A801" s="6"/>
      <c r="B801" s="4"/>
      <c r="C801" s="4"/>
      <c r="D801" s="4"/>
      <c r="E801" s="4"/>
      <c r="F801" s="4"/>
      <c r="G801" s="4"/>
      <c r="H801" s="4"/>
    </row>
    <row r="802">
      <c r="A802" s="6"/>
      <c r="B802" s="4"/>
      <c r="C802" s="4"/>
      <c r="D802" s="4"/>
      <c r="E802" s="4"/>
      <c r="F802" s="4"/>
      <c r="G802" s="4"/>
      <c r="H802" s="4"/>
    </row>
    <row r="803">
      <c r="A803" s="6"/>
      <c r="B803" s="4"/>
      <c r="C803" s="4"/>
      <c r="D803" s="4"/>
      <c r="E803" s="4"/>
      <c r="F803" s="4"/>
      <c r="G803" s="4"/>
      <c r="H803" s="4"/>
    </row>
    <row r="804">
      <c r="A804" s="6"/>
      <c r="B804" s="4"/>
      <c r="C804" s="4"/>
      <c r="D804" s="4"/>
      <c r="E804" s="4"/>
      <c r="F804" s="4"/>
      <c r="G804" s="4"/>
      <c r="H804" s="4"/>
    </row>
    <row r="805">
      <c r="A805" s="6"/>
      <c r="B805" s="4"/>
      <c r="C805" s="4"/>
      <c r="D805" s="4"/>
      <c r="E805" s="4"/>
      <c r="F805" s="4"/>
      <c r="G805" s="4"/>
      <c r="H805" s="4"/>
    </row>
    <row r="806">
      <c r="A806" s="6"/>
      <c r="B806" s="4"/>
      <c r="C806" s="4"/>
      <c r="D806" s="4"/>
      <c r="E806" s="4"/>
      <c r="F806" s="4"/>
      <c r="G806" s="4"/>
      <c r="H806" s="4"/>
    </row>
    <row r="807">
      <c r="A807" s="6"/>
      <c r="B807" s="4"/>
      <c r="C807" s="4"/>
      <c r="D807" s="4"/>
      <c r="E807" s="4"/>
      <c r="F807" s="4"/>
      <c r="G807" s="4"/>
      <c r="H807" s="4"/>
    </row>
    <row r="808">
      <c r="A808" s="6"/>
      <c r="B808" s="4"/>
      <c r="C808" s="4"/>
      <c r="D808" s="4"/>
      <c r="E808" s="4"/>
      <c r="F808" s="4"/>
      <c r="G808" s="4"/>
      <c r="H808" s="4"/>
    </row>
    <row r="809">
      <c r="A809" s="6"/>
      <c r="B809" s="4"/>
      <c r="C809" s="4"/>
      <c r="D809" s="4"/>
      <c r="E809" s="4"/>
      <c r="F809" s="4"/>
      <c r="G809" s="4"/>
      <c r="H809" s="4"/>
    </row>
    <row r="810">
      <c r="A810" s="6"/>
      <c r="B810" s="4"/>
      <c r="C810" s="4"/>
      <c r="D810" s="4"/>
      <c r="E810" s="4"/>
      <c r="F810" s="4"/>
      <c r="G810" s="4"/>
      <c r="H810" s="4"/>
    </row>
    <row r="811">
      <c r="A811" s="6"/>
      <c r="B811" s="4"/>
      <c r="C811" s="4"/>
      <c r="D811" s="4"/>
      <c r="E811" s="4"/>
      <c r="F811" s="4"/>
      <c r="G811" s="4"/>
      <c r="H811" s="4"/>
    </row>
    <row r="812">
      <c r="A812" s="6"/>
      <c r="B812" s="4"/>
      <c r="C812" s="4"/>
      <c r="D812" s="4"/>
      <c r="E812" s="4"/>
      <c r="F812" s="4"/>
      <c r="G812" s="4"/>
      <c r="H812" s="4"/>
    </row>
    <row r="813">
      <c r="A813" s="6"/>
      <c r="B813" s="4"/>
      <c r="C813" s="4"/>
      <c r="D813" s="4"/>
      <c r="E813" s="4"/>
      <c r="F813" s="4"/>
      <c r="G813" s="4"/>
      <c r="H813" s="4"/>
    </row>
    <row r="814">
      <c r="A814" s="6"/>
      <c r="B814" s="4"/>
      <c r="C814" s="4"/>
      <c r="D814" s="4"/>
      <c r="E814" s="4"/>
      <c r="F814" s="4"/>
      <c r="G814" s="4"/>
      <c r="H814" s="4"/>
    </row>
    <row r="815">
      <c r="A815" s="6"/>
      <c r="B815" s="4"/>
      <c r="C815" s="4"/>
      <c r="D815" s="4"/>
      <c r="E815" s="4"/>
      <c r="F815" s="4"/>
      <c r="G815" s="4"/>
      <c r="H815" s="4"/>
    </row>
    <row r="816">
      <c r="A816" s="6"/>
      <c r="B816" s="4"/>
      <c r="C816" s="4"/>
      <c r="D816" s="4"/>
      <c r="E816" s="4"/>
      <c r="F816" s="4"/>
      <c r="G816" s="4"/>
      <c r="H816" s="4"/>
    </row>
    <row r="817">
      <c r="A817" s="6"/>
      <c r="B817" s="4"/>
      <c r="C817" s="4"/>
      <c r="D817" s="4"/>
      <c r="E817" s="4"/>
      <c r="F817" s="4"/>
      <c r="G817" s="4"/>
      <c r="H817" s="4"/>
    </row>
    <row r="818">
      <c r="A818" s="6"/>
      <c r="B818" s="4"/>
      <c r="C818" s="4"/>
      <c r="D818" s="4"/>
      <c r="E818" s="4"/>
      <c r="F818" s="4"/>
      <c r="G818" s="4"/>
      <c r="H818" s="4"/>
    </row>
    <row r="819">
      <c r="A819" s="6"/>
      <c r="B819" s="4"/>
      <c r="C819" s="4"/>
      <c r="D819" s="4"/>
      <c r="E819" s="4"/>
      <c r="F819" s="4"/>
      <c r="G819" s="4"/>
      <c r="H819" s="4"/>
    </row>
    <row r="820">
      <c r="A820" s="6"/>
      <c r="B820" s="4"/>
      <c r="C820" s="4"/>
      <c r="D820" s="4"/>
      <c r="E820" s="4"/>
      <c r="F820" s="4"/>
      <c r="G820" s="4"/>
      <c r="H820" s="4"/>
    </row>
    <row r="821">
      <c r="A821" s="6"/>
      <c r="B821" s="4"/>
      <c r="C821" s="4"/>
      <c r="D821" s="4"/>
      <c r="E821" s="4"/>
      <c r="F821" s="4"/>
      <c r="G821" s="4"/>
      <c r="H821" s="4"/>
    </row>
    <row r="822">
      <c r="A822" s="6"/>
      <c r="B822" s="4"/>
      <c r="C822" s="4"/>
      <c r="D822" s="4"/>
      <c r="E822" s="4"/>
      <c r="F822" s="4"/>
      <c r="G822" s="4"/>
      <c r="H822" s="4"/>
    </row>
    <row r="823">
      <c r="A823" s="6"/>
      <c r="B823" s="4"/>
      <c r="C823" s="4"/>
      <c r="D823" s="4"/>
      <c r="E823" s="4"/>
      <c r="F823" s="4"/>
      <c r="G823" s="4"/>
      <c r="H823" s="4"/>
    </row>
    <row r="824">
      <c r="A824" s="6"/>
      <c r="B824" s="4"/>
      <c r="C824" s="4"/>
      <c r="D824" s="4"/>
      <c r="E824" s="4"/>
      <c r="F824" s="4"/>
      <c r="G824" s="4"/>
      <c r="H824" s="4"/>
    </row>
    <row r="825">
      <c r="A825" s="6"/>
      <c r="B825" s="4"/>
      <c r="C825" s="4"/>
      <c r="D825" s="4"/>
      <c r="E825" s="4"/>
      <c r="F825" s="4"/>
      <c r="G825" s="4"/>
      <c r="H825" s="4"/>
    </row>
    <row r="826">
      <c r="A826" s="6"/>
      <c r="B826" s="4"/>
      <c r="C826" s="4"/>
      <c r="D826" s="4"/>
      <c r="E826" s="4"/>
      <c r="F826" s="4"/>
      <c r="G826" s="4"/>
      <c r="H826" s="4"/>
    </row>
    <row r="827">
      <c r="A827" s="6"/>
      <c r="B827" s="4"/>
      <c r="C827" s="4"/>
      <c r="D827" s="4"/>
      <c r="E827" s="4"/>
      <c r="F827" s="4"/>
      <c r="G827" s="4"/>
      <c r="H827" s="4"/>
    </row>
    <row r="828">
      <c r="A828" s="6"/>
      <c r="B828" s="4"/>
      <c r="C828" s="4"/>
      <c r="D828" s="4"/>
      <c r="E828" s="4"/>
      <c r="F828" s="4"/>
      <c r="G828" s="4"/>
      <c r="H828" s="4"/>
    </row>
    <row r="829">
      <c r="A829" s="6"/>
      <c r="B829" s="4"/>
      <c r="C829" s="4"/>
      <c r="D829" s="4"/>
      <c r="E829" s="4"/>
      <c r="F829" s="4"/>
      <c r="G829" s="4"/>
      <c r="H829" s="4"/>
    </row>
    <row r="830">
      <c r="A830" s="6"/>
      <c r="B830" s="4"/>
      <c r="C830" s="4"/>
      <c r="D830" s="4"/>
      <c r="E830" s="4"/>
      <c r="F830" s="4"/>
      <c r="G830" s="4"/>
      <c r="H830" s="4"/>
    </row>
    <row r="831">
      <c r="A831" s="6"/>
      <c r="B831" s="4"/>
      <c r="C831" s="4"/>
      <c r="D831" s="4"/>
      <c r="E831" s="4"/>
      <c r="F831" s="4"/>
      <c r="G831" s="4"/>
      <c r="H831" s="4"/>
    </row>
    <row r="832">
      <c r="A832" s="6"/>
      <c r="B832" s="4"/>
      <c r="C832" s="4"/>
      <c r="D832" s="4"/>
      <c r="E832" s="4"/>
      <c r="F832" s="4"/>
      <c r="G832" s="4"/>
      <c r="H832" s="4"/>
    </row>
    <row r="833">
      <c r="A833" s="6"/>
      <c r="B833" s="4"/>
      <c r="C833" s="4"/>
      <c r="D833" s="4"/>
      <c r="E833" s="4"/>
      <c r="F833" s="4"/>
      <c r="G833" s="4"/>
      <c r="H833" s="4"/>
    </row>
    <row r="834">
      <c r="A834" s="6"/>
      <c r="B834" s="4"/>
      <c r="C834" s="4"/>
      <c r="D834" s="4"/>
      <c r="E834" s="4"/>
      <c r="F834" s="4"/>
      <c r="G834" s="4"/>
      <c r="H834" s="4"/>
    </row>
    <row r="835">
      <c r="A835" s="6"/>
      <c r="B835" s="4"/>
      <c r="C835" s="4"/>
      <c r="D835" s="4"/>
      <c r="E835" s="4"/>
      <c r="F835" s="4"/>
      <c r="G835" s="4"/>
      <c r="H835" s="4"/>
    </row>
    <row r="836">
      <c r="A836" s="6"/>
      <c r="B836" s="4"/>
      <c r="C836" s="4"/>
      <c r="D836" s="4"/>
      <c r="E836" s="4"/>
      <c r="F836" s="4"/>
      <c r="G836" s="4"/>
      <c r="H836" s="4"/>
    </row>
    <row r="837">
      <c r="A837" s="6"/>
      <c r="B837" s="4"/>
      <c r="C837" s="4"/>
      <c r="D837" s="4"/>
      <c r="E837" s="4"/>
      <c r="F837" s="4"/>
      <c r="G837" s="4"/>
      <c r="H837" s="4"/>
    </row>
    <row r="838">
      <c r="A838" s="6"/>
      <c r="B838" s="4"/>
      <c r="C838" s="4"/>
      <c r="D838" s="4"/>
      <c r="E838" s="4"/>
      <c r="F838" s="4"/>
      <c r="G838" s="4"/>
      <c r="H838" s="4"/>
    </row>
    <row r="839">
      <c r="A839" s="6"/>
      <c r="B839" s="4"/>
      <c r="C839" s="4"/>
      <c r="D839" s="4"/>
      <c r="E839" s="4"/>
      <c r="F839" s="4"/>
      <c r="G839" s="4"/>
      <c r="H839" s="4"/>
    </row>
    <row r="840">
      <c r="A840" s="6"/>
      <c r="B840" s="4"/>
      <c r="C840" s="4"/>
      <c r="D840" s="4"/>
      <c r="E840" s="4"/>
      <c r="F840" s="4"/>
      <c r="G840" s="4"/>
      <c r="H840" s="4"/>
    </row>
    <row r="841">
      <c r="A841" s="6"/>
      <c r="B841" s="4"/>
      <c r="C841" s="4"/>
      <c r="D841" s="4"/>
      <c r="E841" s="4"/>
      <c r="F841" s="4"/>
      <c r="G841" s="4"/>
      <c r="H841" s="4"/>
    </row>
    <row r="842">
      <c r="A842" s="6"/>
      <c r="B842" s="4"/>
      <c r="C842" s="4"/>
      <c r="D842" s="4"/>
      <c r="E842" s="4"/>
      <c r="F842" s="4"/>
      <c r="G842" s="4"/>
      <c r="H842" s="4"/>
    </row>
    <row r="843">
      <c r="A843" s="6"/>
      <c r="B843" s="4"/>
      <c r="C843" s="4"/>
      <c r="D843" s="4"/>
      <c r="E843" s="4"/>
      <c r="F843" s="4"/>
      <c r="G843" s="4"/>
      <c r="H843" s="4"/>
    </row>
    <row r="844">
      <c r="A844" s="6"/>
      <c r="B844" s="4"/>
      <c r="C844" s="4"/>
      <c r="D844" s="4"/>
      <c r="E844" s="4"/>
      <c r="F844" s="4"/>
      <c r="G844" s="4"/>
      <c r="H844" s="4"/>
    </row>
    <row r="845">
      <c r="A845" s="6"/>
      <c r="B845" s="4"/>
      <c r="C845" s="4"/>
      <c r="D845" s="4"/>
      <c r="E845" s="4"/>
      <c r="F845" s="4"/>
      <c r="G845" s="4"/>
      <c r="H845" s="4"/>
    </row>
    <row r="846">
      <c r="A846" s="6"/>
      <c r="B846" s="4"/>
      <c r="C846" s="4"/>
      <c r="D846" s="4"/>
      <c r="E846" s="4"/>
      <c r="F846" s="4"/>
      <c r="G846" s="4"/>
      <c r="H846" s="4"/>
    </row>
    <row r="847">
      <c r="A847" s="6"/>
      <c r="B847" s="4"/>
      <c r="C847" s="4"/>
      <c r="D847" s="4"/>
      <c r="E847" s="4"/>
      <c r="F847" s="4"/>
      <c r="G847" s="4"/>
      <c r="H847" s="4"/>
    </row>
    <row r="848">
      <c r="A848" s="6"/>
      <c r="B848" s="4"/>
      <c r="C848" s="4"/>
      <c r="D848" s="4"/>
      <c r="E848" s="4"/>
      <c r="F848" s="4"/>
      <c r="G848" s="4"/>
      <c r="H848" s="4"/>
    </row>
    <row r="849">
      <c r="A849" s="6"/>
      <c r="B849" s="4"/>
      <c r="C849" s="4"/>
      <c r="D849" s="4"/>
      <c r="E849" s="4"/>
      <c r="F849" s="4"/>
      <c r="G849" s="4"/>
      <c r="H849" s="4"/>
    </row>
    <row r="850">
      <c r="A850" s="6"/>
      <c r="B850" s="4"/>
      <c r="C850" s="4"/>
      <c r="D850" s="4"/>
      <c r="E850" s="4"/>
      <c r="F850" s="4"/>
      <c r="G850" s="4"/>
      <c r="H850" s="4"/>
    </row>
    <row r="851">
      <c r="A851" s="6"/>
      <c r="B851" s="4"/>
      <c r="C851" s="4"/>
      <c r="D851" s="4"/>
      <c r="E851" s="4"/>
      <c r="F851" s="4"/>
      <c r="G851" s="4"/>
      <c r="H851" s="4"/>
    </row>
    <row r="852">
      <c r="A852" s="6"/>
      <c r="B852" s="4"/>
      <c r="C852" s="4"/>
      <c r="D852" s="4"/>
      <c r="E852" s="4"/>
      <c r="F852" s="4"/>
      <c r="G852" s="4"/>
      <c r="H852" s="4"/>
    </row>
    <row r="853">
      <c r="A853" s="6"/>
      <c r="B853" s="4"/>
      <c r="C853" s="4"/>
      <c r="D853" s="4"/>
      <c r="E853" s="4"/>
      <c r="F853" s="4"/>
      <c r="G853" s="4"/>
      <c r="H853" s="4"/>
    </row>
    <row r="854">
      <c r="A854" s="6"/>
      <c r="B854" s="4"/>
      <c r="C854" s="4"/>
      <c r="D854" s="4"/>
      <c r="E854" s="4"/>
      <c r="F854" s="4"/>
      <c r="G854" s="4"/>
      <c r="H854" s="4"/>
    </row>
    <row r="855">
      <c r="A855" s="6"/>
      <c r="B855" s="4"/>
      <c r="C855" s="4"/>
      <c r="D855" s="4"/>
      <c r="E855" s="4"/>
      <c r="F855" s="4"/>
      <c r="G855" s="4"/>
      <c r="H855" s="4"/>
    </row>
    <row r="856">
      <c r="A856" s="6"/>
      <c r="B856" s="4"/>
      <c r="C856" s="4"/>
      <c r="D856" s="4"/>
      <c r="E856" s="4"/>
      <c r="F856" s="4"/>
      <c r="G856" s="4"/>
      <c r="H856" s="4"/>
    </row>
    <row r="857">
      <c r="A857" s="6"/>
      <c r="B857" s="4"/>
      <c r="C857" s="4"/>
      <c r="D857" s="4"/>
      <c r="E857" s="4"/>
      <c r="F857" s="4"/>
      <c r="G857" s="4"/>
      <c r="H857" s="4"/>
    </row>
    <row r="858">
      <c r="A858" s="6"/>
      <c r="B858" s="4"/>
      <c r="C858" s="4"/>
      <c r="D858" s="4"/>
      <c r="E858" s="4"/>
      <c r="F858" s="4"/>
      <c r="G858" s="4"/>
      <c r="H858" s="4"/>
    </row>
    <row r="859">
      <c r="A859" s="6"/>
      <c r="B859" s="4"/>
      <c r="C859" s="4"/>
      <c r="D859" s="4"/>
      <c r="E859" s="4"/>
      <c r="F859" s="4"/>
      <c r="G859" s="4"/>
      <c r="H859" s="4"/>
    </row>
    <row r="860">
      <c r="A860" s="6"/>
      <c r="B860" s="4"/>
      <c r="C860" s="4"/>
      <c r="D860" s="4"/>
      <c r="E860" s="4"/>
      <c r="F860" s="4"/>
      <c r="G860" s="4"/>
      <c r="H860" s="4"/>
    </row>
    <row r="861">
      <c r="A861" s="6"/>
      <c r="B861" s="4"/>
      <c r="C861" s="4"/>
      <c r="D861" s="4"/>
      <c r="E861" s="4"/>
      <c r="F861" s="4"/>
      <c r="G861" s="4"/>
      <c r="H861" s="4"/>
    </row>
    <row r="862">
      <c r="A862" s="6"/>
      <c r="B862" s="4"/>
      <c r="C862" s="4"/>
      <c r="D862" s="4"/>
      <c r="E862" s="4"/>
      <c r="F862" s="4"/>
      <c r="G862" s="4"/>
      <c r="H862" s="4"/>
    </row>
    <row r="863">
      <c r="A863" s="6"/>
      <c r="B863" s="4"/>
      <c r="C863" s="4"/>
      <c r="D863" s="4"/>
      <c r="E863" s="4"/>
      <c r="F863" s="4"/>
      <c r="G863" s="4"/>
      <c r="H863" s="4"/>
    </row>
    <row r="864">
      <c r="A864" s="6"/>
      <c r="B864" s="4"/>
      <c r="C864" s="4"/>
      <c r="D864" s="4"/>
      <c r="E864" s="4"/>
      <c r="F864" s="4"/>
      <c r="G864" s="4"/>
      <c r="H864" s="4"/>
    </row>
    <row r="865">
      <c r="A865" s="6"/>
      <c r="B865" s="4"/>
      <c r="C865" s="4"/>
      <c r="D865" s="4"/>
      <c r="E865" s="4"/>
      <c r="F865" s="4"/>
      <c r="G865" s="4"/>
      <c r="H865" s="4"/>
    </row>
    <row r="866">
      <c r="A866" s="6"/>
      <c r="B866" s="4"/>
      <c r="C866" s="4"/>
      <c r="D866" s="4"/>
      <c r="E866" s="4"/>
      <c r="F866" s="4"/>
      <c r="G866" s="4"/>
      <c r="H866" s="4"/>
    </row>
    <row r="867">
      <c r="A867" s="6"/>
      <c r="B867" s="4"/>
      <c r="C867" s="4"/>
      <c r="D867" s="4"/>
      <c r="E867" s="4"/>
      <c r="F867" s="4"/>
      <c r="G867" s="4"/>
      <c r="H867" s="4"/>
    </row>
    <row r="868">
      <c r="A868" s="6"/>
      <c r="B868" s="4"/>
      <c r="C868" s="4"/>
      <c r="D868" s="4"/>
      <c r="E868" s="4"/>
      <c r="F868" s="4"/>
      <c r="G868" s="4"/>
      <c r="H868" s="4"/>
    </row>
    <row r="869">
      <c r="A869" s="6"/>
      <c r="B869" s="4"/>
      <c r="C869" s="4"/>
      <c r="D869" s="4"/>
      <c r="E869" s="4"/>
      <c r="F869" s="4"/>
      <c r="G869" s="4"/>
      <c r="H869" s="4"/>
    </row>
    <row r="870">
      <c r="A870" s="6"/>
      <c r="B870" s="4"/>
      <c r="C870" s="4"/>
      <c r="D870" s="4"/>
      <c r="E870" s="4"/>
      <c r="F870" s="4"/>
      <c r="G870" s="4"/>
      <c r="H870" s="4"/>
    </row>
    <row r="871">
      <c r="A871" s="6"/>
      <c r="B871" s="4"/>
      <c r="C871" s="4"/>
      <c r="D871" s="4"/>
      <c r="E871" s="4"/>
      <c r="F871" s="4"/>
      <c r="G871" s="4"/>
      <c r="H871" s="4"/>
    </row>
    <row r="872">
      <c r="A872" s="6"/>
      <c r="B872" s="4"/>
      <c r="C872" s="4"/>
      <c r="D872" s="4"/>
      <c r="E872" s="4"/>
      <c r="F872" s="4"/>
      <c r="G872" s="4"/>
      <c r="H872" s="4"/>
    </row>
    <row r="873">
      <c r="A873" s="6"/>
      <c r="B873" s="4"/>
      <c r="C873" s="4"/>
      <c r="D873" s="4"/>
      <c r="E873" s="4"/>
      <c r="F873" s="4"/>
      <c r="G873" s="4"/>
      <c r="H873" s="4"/>
    </row>
    <row r="874">
      <c r="A874" s="6"/>
      <c r="B874" s="4"/>
      <c r="C874" s="4"/>
      <c r="D874" s="4"/>
      <c r="E874" s="4"/>
      <c r="F874" s="4"/>
      <c r="G874" s="4"/>
      <c r="H874" s="4"/>
    </row>
    <row r="875">
      <c r="A875" s="6"/>
      <c r="B875" s="4"/>
      <c r="C875" s="4"/>
      <c r="D875" s="4"/>
      <c r="E875" s="4"/>
      <c r="F875" s="4"/>
      <c r="G875" s="4"/>
      <c r="H875" s="4"/>
    </row>
    <row r="876">
      <c r="A876" s="6"/>
      <c r="B876" s="4"/>
      <c r="C876" s="4"/>
      <c r="D876" s="4"/>
      <c r="E876" s="4"/>
      <c r="F876" s="4"/>
      <c r="G876" s="4"/>
      <c r="H876" s="4"/>
    </row>
    <row r="877">
      <c r="A877" s="6"/>
      <c r="B877" s="4"/>
      <c r="C877" s="4"/>
      <c r="D877" s="4"/>
      <c r="E877" s="4"/>
      <c r="F877" s="4"/>
      <c r="G877" s="4"/>
      <c r="H877" s="4"/>
    </row>
    <row r="878">
      <c r="A878" s="6"/>
      <c r="B878" s="4"/>
      <c r="C878" s="4"/>
      <c r="D878" s="4"/>
      <c r="E878" s="4"/>
      <c r="F878" s="4"/>
      <c r="G878" s="4"/>
      <c r="H878" s="4"/>
    </row>
    <row r="879">
      <c r="A879" s="6"/>
      <c r="B879" s="4"/>
      <c r="C879" s="4"/>
      <c r="D879" s="4"/>
      <c r="E879" s="4"/>
      <c r="F879" s="4"/>
      <c r="G879" s="4"/>
      <c r="H879" s="4"/>
    </row>
    <row r="880">
      <c r="A880" s="6"/>
      <c r="B880" s="4"/>
      <c r="C880" s="4"/>
      <c r="D880" s="4"/>
      <c r="E880" s="4"/>
      <c r="F880" s="4"/>
      <c r="G880" s="4"/>
      <c r="H880" s="4"/>
    </row>
    <row r="881">
      <c r="A881" s="6"/>
      <c r="B881" s="4"/>
      <c r="C881" s="4"/>
      <c r="D881" s="4"/>
      <c r="E881" s="4"/>
      <c r="F881" s="4"/>
      <c r="G881" s="4"/>
      <c r="H881" s="4"/>
    </row>
    <row r="882">
      <c r="A882" s="6"/>
      <c r="B882" s="4"/>
      <c r="C882" s="4"/>
      <c r="D882" s="4"/>
      <c r="E882" s="4"/>
      <c r="F882" s="4"/>
      <c r="G882" s="4"/>
      <c r="H882" s="4"/>
    </row>
    <row r="883">
      <c r="A883" s="6"/>
      <c r="B883" s="4"/>
      <c r="C883" s="4"/>
      <c r="D883" s="4"/>
      <c r="E883" s="4"/>
      <c r="F883" s="4"/>
      <c r="G883" s="4"/>
      <c r="H883" s="4"/>
    </row>
    <row r="884">
      <c r="A884" s="6"/>
      <c r="B884" s="4"/>
      <c r="C884" s="4"/>
      <c r="D884" s="4"/>
      <c r="E884" s="4"/>
      <c r="F884" s="4"/>
      <c r="G884" s="4"/>
      <c r="H884" s="4"/>
    </row>
    <row r="885">
      <c r="A885" s="6"/>
      <c r="B885" s="4"/>
      <c r="C885" s="4"/>
      <c r="D885" s="4"/>
      <c r="E885" s="4"/>
      <c r="F885" s="4"/>
      <c r="G885" s="4"/>
      <c r="H885" s="4"/>
    </row>
    <row r="886">
      <c r="A886" s="6"/>
      <c r="B886" s="4"/>
      <c r="C886" s="4"/>
      <c r="D886" s="4"/>
      <c r="E886" s="4"/>
      <c r="F886" s="4"/>
      <c r="G886" s="4"/>
      <c r="H886" s="4"/>
    </row>
    <row r="887">
      <c r="A887" s="6"/>
      <c r="B887" s="4"/>
      <c r="C887" s="4"/>
      <c r="D887" s="4"/>
      <c r="E887" s="4"/>
      <c r="F887" s="4"/>
      <c r="G887" s="4"/>
      <c r="H887" s="4"/>
    </row>
    <row r="888">
      <c r="A888" s="6"/>
      <c r="B888" s="4"/>
      <c r="C888" s="4"/>
      <c r="D888" s="4"/>
      <c r="E888" s="4"/>
      <c r="F888" s="4"/>
      <c r="G888" s="4"/>
      <c r="H888" s="4"/>
    </row>
    <row r="889">
      <c r="A889" s="6"/>
      <c r="B889" s="4"/>
      <c r="C889" s="4"/>
      <c r="D889" s="4"/>
      <c r="E889" s="4"/>
      <c r="F889" s="4"/>
      <c r="G889" s="4"/>
      <c r="H889" s="4"/>
    </row>
    <row r="890">
      <c r="A890" s="6"/>
      <c r="B890" s="4"/>
      <c r="C890" s="4"/>
      <c r="D890" s="4"/>
      <c r="E890" s="4"/>
      <c r="F890" s="4"/>
      <c r="G890" s="4"/>
      <c r="H890" s="4"/>
    </row>
    <row r="891">
      <c r="A891" s="6"/>
      <c r="B891" s="4"/>
      <c r="C891" s="4"/>
      <c r="D891" s="4"/>
      <c r="E891" s="4"/>
      <c r="F891" s="4"/>
      <c r="G891" s="4"/>
      <c r="H891" s="4"/>
    </row>
    <row r="892">
      <c r="A892" s="6"/>
      <c r="B892" s="4"/>
      <c r="C892" s="4"/>
      <c r="D892" s="4"/>
      <c r="E892" s="4"/>
      <c r="F892" s="4"/>
      <c r="G892" s="4"/>
      <c r="H892" s="4"/>
    </row>
    <row r="893">
      <c r="A893" s="6"/>
      <c r="B893" s="4"/>
      <c r="C893" s="4"/>
      <c r="D893" s="4"/>
      <c r="E893" s="4"/>
      <c r="F893" s="4"/>
      <c r="G893" s="4"/>
      <c r="H893" s="4"/>
    </row>
    <row r="894">
      <c r="A894" s="6"/>
      <c r="B894" s="4"/>
      <c r="C894" s="4"/>
      <c r="D894" s="4"/>
      <c r="E894" s="4"/>
      <c r="F894" s="4"/>
      <c r="G894" s="4"/>
      <c r="H894" s="4"/>
    </row>
    <row r="895">
      <c r="A895" s="6"/>
      <c r="B895" s="4"/>
      <c r="C895" s="4"/>
      <c r="D895" s="4"/>
      <c r="E895" s="4"/>
      <c r="F895" s="4"/>
      <c r="G895" s="4"/>
      <c r="H895" s="4"/>
    </row>
    <row r="896">
      <c r="A896" s="6"/>
      <c r="B896" s="4"/>
      <c r="C896" s="4"/>
      <c r="D896" s="4"/>
      <c r="E896" s="4"/>
      <c r="F896" s="4"/>
      <c r="G896" s="4"/>
      <c r="H896" s="4"/>
    </row>
    <row r="897">
      <c r="A897" s="6"/>
      <c r="B897" s="4"/>
      <c r="C897" s="4"/>
      <c r="D897" s="4"/>
      <c r="E897" s="4"/>
      <c r="F897" s="4"/>
      <c r="G897" s="4"/>
      <c r="H897" s="4"/>
    </row>
    <row r="898">
      <c r="A898" s="6"/>
      <c r="B898" s="4"/>
      <c r="C898" s="4"/>
      <c r="D898" s="4"/>
      <c r="E898" s="4"/>
      <c r="F898" s="4"/>
      <c r="G898" s="4"/>
      <c r="H898" s="4"/>
    </row>
    <row r="899">
      <c r="A899" s="6"/>
      <c r="B899" s="4"/>
      <c r="C899" s="4"/>
      <c r="D899" s="4"/>
      <c r="E899" s="4"/>
      <c r="F899" s="4"/>
      <c r="G899" s="4"/>
      <c r="H899" s="4"/>
    </row>
    <row r="900">
      <c r="A900" s="6"/>
      <c r="B900" s="4"/>
      <c r="C900" s="4"/>
      <c r="D900" s="4"/>
      <c r="E900" s="4"/>
      <c r="F900" s="4"/>
      <c r="G900" s="4"/>
      <c r="H900" s="4"/>
    </row>
    <row r="901">
      <c r="A901" s="6"/>
      <c r="B901" s="4"/>
      <c r="C901" s="4"/>
      <c r="D901" s="4"/>
      <c r="E901" s="4"/>
      <c r="F901" s="4"/>
      <c r="G901" s="4"/>
      <c r="H901" s="4"/>
    </row>
    <row r="902">
      <c r="A902" s="6"/>
      <c r="B902" s="4"/>
      <c r="C902" s="4"/>
      <c r="D902" s="4"/>
      <c r="E902" s="4"/>
      <c r="F902" s="4"/>
      <c r="G902" s="4"/>
      <c r="H902" s="4"/>
    </row>
    <row r="903">
      <c r="A903" s="6"/>
      <c r="B903" s="4"/>
      <c r="C903" s="4"/>
      <c r="D903" s="4"/>
      <c r="E903" s="4"/>
      <c r="F903" s="4"/>
      <c r="G903" s="4"/>
      <c r="H903" s="4"/>
    </row>
    <row r="904">
      <c r="A904" s="6"/>
      <c r="B904" s="4"/>
      <c r="C904" s="4"/>
      <c r="D904" s="4"/>
      <c r="E904" s="4"/>
      <c r="F904" s="4"/>
      <c r="G904" s="4"/>
      <c r="H904" s="4"/>
    </row>
    <row r="905">
      <c r="A905" s="6"/>
      <c r="B905" s="4"/>
      <c r="C905" s="4"/>
      <c r="D905" s="4"/>
      <c r="E905" s="4"/>
      <c r="F905" s="4"/>
      <c r="G905" s="4"/>
      <c r="H905" s="4"/>
    </row>
    <row r="906">
      <c r="A906" s="6"/>
      <c r="B906" s="4"/>
      <c r="C906" s="4"/>
      <c r="D906" s="4"/>
      <c r="E906" s="4"/>
      <c r="F906" s="4"/>
      <c r="G906" s="4"/>
      <c r="H906" s="4"/>
    </row>
    <row r="907">
      <c r="A907" s="6"/>
      <c r="B907" s="4"/>
      <c r="C907" s="4"/>
      <c r="D907" s="4"/>
      <c r="E907" s="4"/>
      <c r="F907" s="4"/>
      <c r="G907" s="4"/>
      <c r="H907" s="4"/>
    </row>
    <row r="908">
      <c r="A908" s="6"/>
      <c r="B908" s="4"/>
      <c r="C908" s="4"/>
      <c r="D908" s="4"/>
      <c r="E908" s="4"/>
      <c r="F908" s="4"/>
      <c r="G908" s="4"/>
      <c r="H908" s="4"/>
    </row>
    <row r="909">
      <c r="A909" s="6"/>
      <c r="B909" s="4"/>
      <c r="C909" s="4"/>
      <c r="D909" s="4"/>
      <c r="E909" s="4"/>
      <c r="F909" s="4"/>
      <c r="G909" s="4"/>
      <c r="H909" s="4"/>
    </row>
    <row r="910">
      <c r="A910" s="6"/>
      <c r="B910" s="4"/>
      <c r="C910" s="4"/>
      <c r="D910" s="4"/>
      <c r="E910" s="4"/>
      <c r="F910" s="4"/>
      <c r="G910" s="4"/>
      <c r="H910" s="4"/>
    </row>
    <row r="911">
      <c r="A911" s="6"/>
      <c r="B911" s="4"/>
      <c r="C911" s="4"/>
      <c r="D911" s="4"/>
      <c r="E911" s="4"/>
      <c r="F911" s="4"/>
      <c r="G911" s="4"/>
      <c r="H911" s="4"/>
    </row>
  </sheetData>
  <autoFilter ref="$A$1:$H$36"/>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41.38"/>
    <col customWidth="1" min="3" max="3" width="33.13"/>
    <col customWidth="1" min="4" max="8" width="26.25"/>
    <col customWidth="1" min="18" max="18" width="15.88"/>
  </cols>
  <sheetData>
    <row r="1">
      <c r="A1" s="1" t="s">
        <v>0</v>
      </c>
      <c r="B1" s="2" t="s">
        <v>1</v>
      </c>
      <c r="C1" s="2" t="s">
        <v>2</v>
      </c>
      <c r="D1" s="2" t="s">
        <v>3</v>
      </c>
      <c r="E1" s="2" t="s">
        <v>4</v>
      </c>
      <c r="F1" s="2" t="s">
        <v>5</v>
      </c>
      <c r="G1" s="2" t="s">
        <v>6</v>
      </c>
      <c r="H1" s="2" t="s">
        <v>7</v>
      </c>
    </row>
    <row r="2">
      <c r="A2" s="3">
        <v>1.0</v>
      </c>
      <c r="B2" s="4" t="s">
        <v>117</v>
      </c>
      <c r="C2" s="4" t="str">
        <f>IFERROR(__xludf.DUMMYFUNCTION("GOOGLETRANSLATE(B2,""en"",""ru"")"),"Анализ продукта")</f>
        <v>Анализ продукта</v>
      </c>
      <c r="D2" s="4" t="str">
        <f>IFERROR(__xludf.DUMMYFUNCTION("GOOGLETRANSLATE(B2,""en"",""id"")"),"Analisis produk")</f>
        <v>Analisis produk</v>
      </c>
      <c r="E2" s="4" t="str">
        <f>IFERROR(__xludf.DUMMYFUNCTION("GOOGLETRANSLATE(B2,""en"",""vi"")"),"Phân tích sản phẩm")</f>
        <v>Phân tích sản phẩm</v>
      </c>
      <c r="F2" s="4" t="str">
        <f>IFERROR(__xludf.DUMMYFUNCTION("GOOGLETRANSLATE(B2,""en"",""th"")"),"การวิเคราะห์ผลิตภัณฑ์")</f>
        <v>การวิเคราะห์ผลิตภัณฑ์</v>
      </c>
      <c r="G2" s="4" t="str">
        <f>IFERROR(__xludf.DUMMYFUNCTION("GOOGLETRANSLATE(B2,""en"",""ms"")"),"Analisis produk")</f>
        <v>Analisis produk</v>
      </c>
      <c r="H2" s="4" t="str">
        <f>IFERROR(__xludf.DUMMYFUNCTION("GOOGLETRANSLATE(B2,""en"",""zh-CN"")"),"产品分析")</f>
        <v>产品分析</v>
      </c>
    </row>
    <row r="3">
      <c r="A3" s="3">
        <v>1.0</v>
      </c>
      <c r="B3" s="8" t="s">
        <v>170</v>
      </c>
      <c r="C3" s="4" t="str">
        <f>IFERROR(__xludf.DUMMYFUNCTION("GOOGLETRANSLATE(B3,""en"",""ru"")"),"Улучшите ваши решения о продукте с помощью данных")</f>
        <v>Улучшите ваши решения о продукте с помощью данных</v>
      </c>
      <c r="D3" s="4" t="str">
        <f>IFERROR(__xludf.DUMMYFUNCTION("GOOGLETRANSLATE(B3,""en"",""id"")"),"Tingkatkan keputusan produk Anda dengan data")</f>
        <v>Tingkatkan keputusan produk Anda dengan data</v>
      </c>
      <c r="E3" s="4" t="str">
        <f>IFERROR(__xludf.DUMMYFUNCTION("GOOGLETRANSLATE(B3,""en"",""vi"")"),"Nâng cao quyết định sản phẩm của bạn với dữ liệu")</f>
        <v>Nâng cao quyết định sản phẩm của bạn với dữ liệu</v>
      </c>
      <c r="F3" s="4" t="str">
        <f>IFERROR(__xludf.DUMMYFUNCTION("GOOGLETRANSLATE(B3,""en"",""th"")"),"ปรับปรุงการตัดสินใจผลิตภัณฑ์ของคุณด้วยข้อมูล")</f>
        <v>ปรับปรุงการตัดสินใจผลิตภัณฑ์ของคุณด้วยข้อมูล</v>
      </c>
      <c r="G3" s="4" t="str">
        <f>IFERROR(__xludf.DUMMYFUNCTION("GOOGLETRANSLATE(B3,""en"",""ms"")"),"Tingkatkan keputusan produk anda dengan data")</f>
        <v>Tingkatkan keputusan produk anda dengan data</v>
      </c>
      <c r="H3" s="4" t="str">
        <f>IFERROR(__xludf.DUMMYFUNCTION("GOOGLETRANSLATE(B3,""en"",""zh-CN"")"),"通过数据增强您的产品决策")</f>
        <v>通过数据增强您的产品决策</v>
      </c>
    </row>
    <row r="4">
      <c r="A4" s="3">
        <v>1.0</v>
      </c>
      <c r="B4" s="4" t="s">
        <v>171</v>
      </c>
      <c r="C4" s="4" t="str">
        <f>IFERROR(__xludf.DUMMYFUNCTION("GOOGLETRANSLATE(B4,""en"",""ru"")"),"Этот отчет невероятно ценен не только для выбора идеальных продуктов для продажи, но и для оптимизации процесса продаж - от создания списков до эффективного управления запасами. Будьте готовы перегружать свои продажи с помощью анализа продукта!")</f>
        <v>Этот отчет невероятно ценен не только для выбора идеальных продуктов для продажи, но и для оптимизации процесса продаж - от создания списков до эффективного управления запасами. Будьте готовы перегружать свои продажи с помощью анализа продукта!</v>
      </c>
      <c r="D4" s="4" t="str">
        <f>IFERROR(__xludf.DUMMYFUNCTION("GOOGLETRANSLATE(B4,""en"",""id"")"),"Laporan ini sangat berharga, tidak hanya untuk memilih produk yang sempurna untuk dijual tetapi juga untuk mengoptimalkan proses penjualan - dari membuat daftar hingga manajemen inventaris yang efektif. Bersiaplah untuk menambah penjualan Anda dengan wawa"&amp;"san dari analisis produk!")</f>
        <v>Laporan ini sangat berharga, tidak hanya untuk memilih produk yang sempurna untuk dijual tetapi juga untuk mengoptimalkan proses penjualan - dari membuat daftar hingga manajemen inventaris yang efektif. Bersiaplah untuk menambah penjualan Anda dengan wawasan dari analisis produk!</v>
      </c>
      <c r="E4" s="4" t="str">
        <f>IFERROR(__xludf.DUMMYFUNCTION("GOOGLETRANSLATE(B4,""en"",""vi"")"),"Báo cáo này cực kỳ có giá trị, không chỉ để chọn các sản phẩm hoàn hảo để bán mà còn để tối ưu hóa quy trình bán hàng - từ danh sách chế tạo đến quản lý hàng tồn kho hiệu quả. Hãy sẵn sàng để tăng cường doanh số bán hàng của bạn với những hiểu biết từ phâ"&amp;"n tích sản phẩm!")</f>
        <v>Báo cáo này cực kỳ có giá trị, không chỉ để chọn các sản phẩm hoàn hảo để bán mà còn để tối ưu hóa quy trình bán hàng - từ danh sách chế tạo đến quản lý hàng tồn kho hiệu quả. Hãy sẵn sàng để tăng cường doanh số bán hàng của bạn với những hiểu biết từ phân tích sản phẩm!</v>
      </c>
      <c r="F4" s="4" t="str">
        <f>IFERROR(__xludf.DUMMYFUNCTION("GOOGLETRANSLATE(B4,""en"",""th"")"),"รายงานนี้มีค่าอย่างไม่น่าเชื่อไม่เพียง แต่สำหรับการเลือกผลิตภัณฑ์ที่สมบูรณ์แบบที่จะขาย แต่ยังเพื่อเพิ่มประสิทธิภาพกระบวนการขาย - ตั้งแต่การสร้างรายชื่อไปจนถึงการจัดการสินค้าคงคลังที่มีประสิทธิภาพ เตรียมพร้อมที่จะเพิ่มยอดขายของคุณด้วยข้อมูลเชิงลึกจากการวิเ"&amp;"คราะห์ผลิตภัณฑ์!")</f>
        <v>รายงานนี้มีค่าอย่างไม่น่าเชื่อไม่เพียง แต่สำหรับการเลือกผลิตภัณฑ์ที่สมบูรณ์แบบที่จะขาย แต่ยังเพื่อเพิ่มประสิทธิภาพกระบวนการขาย - ตั้งแต่การสร้างรายชื่อไปจนถึงการจัดการสินค้าคงคลังที่มีประสิทธิภาพ เตรียมพร้อมที่จะเพิ่มยอดขายของคุณด้วยข้อมูลเชิงลึกจากการวิเคราะห์ผลิตภัณฑ์!</v>
      </c>
      <c r="G4" s="4" t="str">
        <f>IFERROR(__xludf.DUMMYFUNCTION("GOOGLETRANSLATE(B4,""en"",""ms"")"),"Laporan ini sangat berharga, bukan sahaja untuk memilih produk yang sempurna untuk dijual tetapi juga untuk mengoptimumkan proses jualan - dari senarai kerajinan kepada pengurusan inventori yang berkesan. Bersiaplah untuk meningkatkan jualan anda dengan p"&amp;"andangan dari analisis produk!")</f>
        <v>Laporan ini sangat berharga, bukan sahaja untuk memilih produk yang sempurna untuk dijual tetapi juga untuk mengoptimumkan proses jualan - dari senarai kerajinan kepada pengurusan inventori yang berkesan. Bersiaplah untuk meningkatkan jualan anda dengan pandangan dari analisis produk!</v>
      </c>
      <c r="H4" s="4" t="str">
        <f>IFERROR(__xludf.DUMMYFUNCTION("GOOGLETRANSLATE(B4,""en"",""zh-CN"")"),"该报告非常有价值，不仅用于选择出售的理想产品，而且还用于优化销售流程 - 从制作清单到有效的库存管理。准备通过产品分析的见解来增强您的销售！")</f>
        <v>该报告非常有价值，不仅用于选择出售的理想产品，而且还用于优化销售流程 - 从制作清单到有效的库存管理。准备通过产品分析的见解来增强您的销售！</v>
      </c>
    </row>
    <row r="5">
      <c r="A5" s="3">
        <v>1.0</v>
      </c>
      <c r="B5" s="4" t="s">
        <v>10</v>
      </c>
      <c r="C5" s="4" t="str">
        <f>IFERROR(__xludf.DUMMYFUNCTION("GOOGLETRANSLATE(B5,""en"",""ru"")"),"Зарегистрироваться")</f>
        <v>Зарегистрироваться</v>
      </c>
      <c r="D5" s="4" t="str">
        <f>IFERROR(__xludf.DUMMYFUNCTION("GOOGLETRANSLATE(B5,""en"",""id"")"),"Mendaftar")</f>
        <v>Mendaftar</v>
      </c>
      <c r="E5" s="4" t="str">
        <f>IFERROR(__xludf.DUMMYFUNCTION("GOOGLETRANSLATE(B5,""en"",""vi"")"),"Đăng ký")</f>
        <v>Đăng ký</v>
      </c>
      <c r="F5" s="4" t="str">
        <f>IFERROR(__xludf.DUMMYFUNCTION("GOOGLETRANSLATE(B5,""en"",""th"")"),"ลงชื่อ")</f>
        <v>ลงชื่อ</v>
      </c>
      <c r="G5" s="4" t="str">
        <f>IFERROR(__xludf.DUMMYFUNCTION("GOOGLETRANSLATE(B5,""en"",""ms"")"),"Daftar")</f>
        <v>Daftar</v>
      </c>
      <c r="H5" s="4" t="str">
        <f>IFERROR(__xludf.DUMMYFUNCTION("GOOGLETRANSLATE(B5,""en"",""zh-CN"")"),"报名")</f>
        <v>报名</v>
      </c>
    </row>
    <row r="6">
      <c r="A6" s="3">
        <v>2.0</v>
      </c>
      <c r="B6" s="4" t="s">
        <v>172</v>
      </c>
      <c r="C6" s="4" t="str">
        <f>IFERROR(__xludf.DUMMYFUNCTION("GOOGLETRANSLATE(B6,""en"",""ru"")"),"Откройте для себя самые горячие предметы")</f>
        <v>Откройте для себя самые горячие предметы</v>
      </c>
      <c r="D6" s="4" t="str">
        <f>IFERROR(__xludf.DUMMYFUNCTION("GOOGLETRANSLATE(B6,""en"",""id"")"),"Temukan item terpanas")</f>
        <v>Temukan item terpanas</v>
      </c>
      <c r="E6" s="4" t="str">
        <f>IFERROR(__xludf.DUMMYFUNCTION("GOOGLETRANSLATE(B6,""en"",""vi"")"),"Khám phá các mục nóng nhất")</f>
        <v>Khám phá các mục nóng nhất</v>
      </c>
      <c r="F6" s="4" t="str">
        <f>IFERROR(__xludf.DUMMYFUNCTION("GOOGLETRANSLATE(B6,""en"",""th"")"),"ค้นพบรายการที่ร้อนแรงที่สุด")</f>
        <v>ค้นพบรายการที่ร้อนแรงที่สุด</v>
      </c>
      <c r="G6" s="4" t="str">
        <f>IFERROR(__xludf.DUMMYFUNCTION("GOOGLETRANSLATE(B6,""en"",""ms"")"),"Cari barang terpanas")</f>
        <v>Cari barang terpanas</v>
      </c>
      <c r="H6" s="4" t="str">
        <f>IFERROR(__xludf.DUMMYFUNCTION("GOOGLETRANSLATE(B6,""en"",""zh-CN"")"),"发现最热门的物品")</f>
        <v>发现最热门的物品</v>
      </c>
    </row>
    <row r="7">
      <c r="A7" s="3">
        <v>2.0</v>
      </c>
      <c r="B7" s="4" t="s">
        <v>173</v>
      </c>
      <c r="C7" s="4" t="str">
        <f>IFERROR(__xludf.DUMMYFUNCTION("GOOGLETRANSLATE(B7,""en"",""ru"")"),"Отчет дает вам возможность оценить производительность продукта на торговых площадках. Погрузитесь в ключевые показатели, такие как продажи, выручка и рост продаж, чтобы оценить, насколько хорошо работает конкретный продукт. Эта ценная информация позволяет"&amp;" вам раскрыть захватывающие возможности для увеличения продаж, дополнительных доходов и взрывного роста.")</f>
        <v>Отчет дает вам возможность оценить производительность продукта на торговых площадках. Погрузитесь в ключевые показатели, такие как продажи, выручка и рост продаж, чтобы оценить, насколько хорошо работает конкретный продукт. Эта ценная информация позволяет вам раскрыть захватывающие возможности для увеличения продаж, дополнительных доходов и взрывного роста.</v>
      </c>
      <c r="D7" s="4" t="str">
        <f>IFERROR(__xludf.DUMMYFUNCTION("GOOGLETRANSLATE(B7,""en"",""id"")"),"Laporan ini memberdayakan Anda untuk menilai kinerja produk di pasar. Selami metrik utama seperti penjualan, pendapatan, dan pertumbuhan penjualan untuk mengukur seberapa baik produk tertentu. Informasi berharga ini memungkinkan Anda untuk mengungkap pelu"&amp;"ang menarik untuk meningkatkan penjualan, pendapatan tambahan, dan pertumbuhan eksplosif.")</f>
        <v>Laporan ini memberdayakan Anda untuk menilai kinerja produk di pasar. Selami metrik utama seperti penjualan, pendapatan, dan pertumbuhan penjualan untuk mengukur seberapa baik produk tertentu. Informasi berharga ini memungkinkan Anda untuk mengungkap peluang menarik untuk meningkatkan penjualan, pendapatan tambahan, dan pertumbuhan eksplosif.</v>
      </c>
      <c r="E7" s="4" t="str">
        <f>IFERROR(__xludf.DUMMYFUNCTION("GOOGLETRANSLATE(B7,""en"",""vi"")"),"Báo cáo trao quyền cho bạn để đánh giá hiệu suất sản phẩm trên thị trường. Đi sâu vào các số liệu quan trọng như bán hàng, doanh thu và tăng trưởng bán hàng để đánh giá mức độ sản phẩm cụ thể của một sản phẩm. Thông tin có giá trị này cho phép bạn khám ph"&amp;"á các cơ hội thú vị để tăng doanh số, doanh thu gia tăng và tăng trưởng bùng nổ.")</f>
        <v>Báo cáo trao quyền cho bạn để đánh giá hiệu suất sản phẩm trên thị trường. Đi sâu vào các số liệu quan trọng như bán hàng, doanh thu và tăng trưởng bán hàng để đánh giá mức độ sản phẩm cụ thể của một sản phẩm. Thông tin có giá trị này cho phép bạn khám phá các cơ hội thú vị để tăng doanh số, doanh thu gia tăng và tăng trưởng bùng nổ.</v>
      </c>
      <c r="F7" s="4" t="str">
        <f>IFERROR(__xludf.DUMMYFUNCTION("GOOGLETRANSLATE(B7,""en"",""th"")"),"รายงานช่วยให้คุณประเมินประสิทธิภาพของผลิตภัณฑ์ในตลาด ดำดิ่งสู่ตัวชี้วัดที่สำคัญเช่นยอดขายรายได้และการเติบโตของยอดขายเพื่อวัดว่าผลิตภัณฑ์เฉพาะทำดีเพียงใด ข้อมูลที่มีค่านี้ช่วยให้คุณเปิดเผยโอกาสที่น่าตื่นเต้นสำหรับการขายที่เพิ่มขึ้นรายได้ที่เพิ่มขึ้นและการเ"&amp;"ติบโตของการระเบิด")</f>
        <v>รายงานช่วยให้คุณประเมินประสิทธิภาพของผลิตภัณฑ์ในตลาด ดำดิ่งสู่ตัวชี้วัดที่สำคัญเช่นยอดขายรายได้และการเติบโตของยอดขายเพื่อวัดว่าผลิตภัณฑ์เฉพาะทำดีเพียงใด ข้อมูลที่มีค่านี้ช่วยให้คุณเปิดเผยโอกาสที่น่าตื่นเต้นสำหรับการขายที่เพิ่มขึ้นรายได้ที่เพิ่มขึ้นและการเติบโตของการระเบิด</v>
      </c>
      <c r="G7" s="4" t="str">
        <f>IFERROR(__xludf.DUMMYFUNCTION("GOOGLETRANSLATE(B7,""en"",""ms"")"),"Laporan ini memberi kuasa kepada anda untuk menilai prestasi produk di pasaran. Menyelam ke dalam metrik utama seperti jualan, pendapatan, dan pertumbuhan jualan untuk mengukur seberapa baik produk tertentu. Maklumat berharga ini membolehkan anda mendedah"&amp;"kan peluang yang menarik untuk peningkatan jualan, pendapatan tambahan, dan pertumbuhan letupan.")</f>
        <v>Laporan ini memberi kuasa kepada anda untuk menilai prestasi produk di pasaran. Menyelam ke dalam metrik utama seperti jualan, pendapatan, dan pertumbuhan jualan untuk mengukur seberapa baik produk tertentu. Maklumat berharga ini membolehkan anda mendedahkan peluang yang menarik untuk peningkatan jualan, pendapatan tambahan, dan pertumbuhan letupan.</v>
      </c>
      <c r="H7" s="4" t="str">
        <f>IFERROR(__xludf.DUMMYFUNCTION("GOOGLETRANSLATE(B7,""en"",""zh-CN"")"),"该报告使您能够评估市场上的产品性能。深入研究关键指标，例如销售，收入和销售增长，以衡量特定产品的表现。这些有价值的信息使您可以发现增加销售，增量收入和爆炸性增长的激动人心的机会。")</f>
        <v>该报告使您能够评估市场上的产品性能。深入研究关键指标，例如销售，收入和销售增长，以衡量特定产品的表现。这些有价值的信息使您可以发现增加销售，增量收入和爆炸性增长的激动人心的机会。</v>
      </c>
    </row>
    <row r="8">
      <c r="A8" s="3">
        <v>2.0</v>
      </c>
      <c r="B8" s="4" t="s">
        <v>10</v>
      </c>
      <c r="C8" s="4" t="str">
        <f>IFERROR(__xludf.DUMMYFUNCTION("GOOGLETRANSLATE(B8,""en"",""ru"")"),"Зарегистрироваться")</f>
        <v>Зарегистрироваться</v>
      </c>
      <c r="D8" s="4" t="str">
        <f>IFERROR(__xludf.DUMMYFUNCTION("GOOGLETRANSLATE(B8,""en"",""id"")"),"Mendaftar")</f>
        <v>Mendaftar</v>
      </c>
      <c r="E8" s="4" t="str">
        <f>IFERROR(__xludf.DUMMYFUNCTION("GOOGLETRANSLATE(B8,""en"",""vi"")"),"Đăng ký")</f>
        <v>Đăng ký</v>
      </c>
      <c r="F8" s="4" t="str">
        <f>IFERROR(__xludf.DUMMYFUNCTION("GOOGLETRANSLATE(B8,""en"",""th"")"),"ลงชื่อ")</f>
        <v>ลงชื่อ</v>
      </c>
      <c r="G8" s="4" t="str">
        <f>IFERROR(__xludf.DUMMYFUNCTION("GOOGLETRANSLATE(B8,""en"",""ms"")"),"Daftar")</f>
        <v>Daftar</v>
      </c>
      <c r="H8" s="4" t="str">
        <f>IFERROR(__xludf.DUMMYFUNCTION("GOOGLETRANSLATE(B8,""en"",""zh-CN"")"),"报名")</f>
        <v>报名</v>
      </c>
    </row>
    <row r="9">
      <c r="A9" s="3">
        <v>2.0</v>
      </c>
      <c r="B9" s="4" t="s">
        <v>174</v>
      </c>
      <c r="C9" s="4" t="str">
        <f>IFERROR(__xludf.DUMMYFUNCTION("GOOGLETRANSLATE(B9,""en"",""ru"")"),"Найдите пробелы в рынке")</f>
        <v>Найдите пробелы в рынке</v>
      </c>
      <c r="D9" s="4" t="str">
        <f>IFERROR(__xludf.DUMMYFUNCTION("GOOGLETRANSLATE(B9,""en"",""id"")"),"Temukan kesenjangan pasar")</f>
        <v>Temukan kesenjangan pasar</v>
      </c>
      <c r="E9" s="4" t="str">
        <f>IFERROR(__xludf.DUMMYFUNCTION("GOOGLETRANSLATE(B9,""en"",""vi"")"),"Tìm khoảng cách thị trường")</f>
        <v>Tìm khoảng cách thị trường</v>
      </c>
      <c r="F9" s="4" t="str">
        <f>IFERROR(__xludf.DUMMYFUNCTION("GOOGLETRANSLATE(B9,""en"",""th"")"),"ค้นหาช่องว่างของตลาด")</f>
        <v>ค้นหาช่องว่างของตลาด</v>
      </c>
      <c r="G9" s="4" t="str">
        <f>IFERROR(__xludf.DUMMYFUNCTION("GOOGLETRANSLATE(B9,""en"",""ms"")"),"Cari jurang pasaran")</f>
        <v>Cari jurang pasaran</v>
      </c>
      <c r="H9" s="4" t="str">
        <f>IFERROR(__xludf.DUMMYFUNCTION("GOOGLETRANSLATE(B9,""en"",""zh-CN"")"),"找到市场差距")</f>
        <v>找到市场差距</v>
      </c>
    </row>
    <row r="10">
      <c r="A10" s="3">
        <v>2.0</v>
      </c>
      <c r="B10" s="4" t="s">
        <v>175</v>
      </c>
      <c r="C10" s="4" t="str">
        <f>IFERROR(__xludf.DUMMYFUNCTION("GOOGLETRANSLATE(B10,""en"",""ru"")"),"Возможности спотового рынка, такие как отсутствие определенных продуктов или вариаций, нехватка запасов среди конкурентов, негативная обратная связь о продуктах конкурента, отсутствие вариантов доставки, неоправданные цены и другие связанные факторы")</f>
        <v>Возможности спотового рынка, такие как отсутствие определенных продуктов или вариаций, нехватка запасов среди конкурентов, негативная обратная связь о продуктах конкурента, отсутствие вариантов доставки, неоправданные цены и другие связанные факторы</v>
      </c>
      <c r="D10" s="4" t="str">
        <f>IFERROR(__xludf.DUMMYFUNCTION("GOOGLETRANSLATE(B10,""en"",""id"")"),"Peluang pasar spot, seperti tidak adanya produk atau variasi tertentu, kekurangan inventaris di antara pesaing, umpan balik negatif pada produk pesaing, kurangnya pilihan pengiriman, harga yang tidak dapat dibenarkan, dan faktor terkait lainnya")</f>
        <v>Peluang pasar spot, seperti tidak adanya produk atau variasi tertentu, kekurangan inventaris di antara pesaing, umpan balik negatif pada produk pesaing, kurangnya pilihan pengiriman, harga yang tidak dapat dibenarkan, dan faktor terkait lainnya</v>
      </c>
      <c r="E10" s="4" t="str">
        <f>IFERROR(__xludf.DUMMYFUNCTION("GOOGLETRANSLATE(B10,""en"",""vi"")"),"Cơ hội thị trường giao ngay, chẳng hạn như không có một số sản phẩm hoặc biến thể, tình trạng thiếu hàng tồn kho giữa các đối thủ cạnh tranh, phản hồi tiêu cực về các sản phẩm của đối thủ cạnh tranh, thiếu các lựa chọn vận chuyển, giá cả không chính đáng "&amp;"và các yếu tố liên quan khác")</f>
        <v>Cơ hội thị trường giao ngay, chẳng hạn như không có một số sản phẩm hoặc biến thể, tình trạng thiếu hàng tồn kho giữa các đối thủ cạnh tranh, phản hồi tiêu cực về các sản phẩm của đối thủ cạnh tranh, thiếu các lựa chọn vận chuyển, giá cả không chính đáng và các yếu tố liên quan khác</v>
      </c>
      <c r="F10" s="4" t="str">
        <f>IFERROR(__xludf.DUMMYFUNCTION("GOOGLETRANSLATE(B10,""en"",""th"")"),"โอกาสทางการตลาดสปอตเช่นการขาดผลิตภัณฑ์หรือรูปแบบบางอย่างการขาดแคลนสินค้าคงคลังระหว่างคู่แข่งข้อเสนอแนะเชิงลบเกี่ยวกับผลิตภัณฑ์ของคู่แข่งการขาดตัวเลือกการจัดส่งการกำหนดราคาที่ไม่ยุติธรรมและปัจจัยอื่น ๆ ที่เกี่ยวข้อง")</f>
        <v>โอกาสทางการตลาดสปอตเช่นการขาดผลิตภัณฑ์หรือรูปแบบบางอย่างการขาดแคลนสินค้าคงคลังระหว่างคู่แข่งข้อเสนอแนะเชิงลบเกี่ยวกับผลิตภัณฑ์ของคู่แข่งการขาดตัวเลือกการจัดส่งการกำหนดราคาที่ไม่ยุติธรรมและปัจจัยอื่น ๆ ที่เกี่ยวข้อง</v>
      </c>
      <c r="G10" s="4" t="str">
        <f>IFERROR(__xludf.DUMMYFUNCTION("GOOGLETRANSLATE(B10,""en"",""ms"")"),"Peluang pasaran tempat, seperti ketiadaan produk atau variasi tertentu, kekurangan inventori di kalangan pesaing, maklum balas negatif mengenai produk pesaing, kekurangan pilihan perkapalan, harga yang tidak wajar dan faktor lain yang berkaitan")</f>
        <v>Peluang pasaran tempat, seperti ketiadaan produk atau variasi tertentu, kekurangan inventori di kalangan pesaing, maklum balas negatif mengenai produk pesaing, kekurangan pilihan perkapalan, harga yang tidak wajar dan faktor lain yang berkaitan</v>
      </c>
      <c r="H10" s="4" t="str">
        <f>IFERROR(__xludf.DUMMYFUNCTION("GOOGLETRANSLATE(B10,""en"",""zh-CN"")"),"现场市场机会，例如缺乏某些产品或变化，竞争对手之间的库存短缺，竞争对手产品的负面反馈，缺乏运输选择，不合理的定价和其他相关因素")</f>
        <v>现场市场机会，例如缺乏某些产品或变化，竞争对手之间的库存短缺，竞争对手产品的负面反馈，缺乏运输选择，不合理的定价和其他相关因素</v>
      </c>
      <c r="R10" s="5"/>
      <c r="S10" s="5"/>
    </row>
    <row r="11">
      <c r="A11" s="3">
        <v>2.0</v>
      </c>
      <c r="B11" s="4" t="s">
        <v>10</v>
      </c>
      <c r="C11" s="4" t="str">
        <f>IFERROR(__xludf.DUMMYFUNCTION("GOOGLETRANSLATE(B11,""en"",""ru"")"),"Зарегистрироваться")</f>
        <v>Зарегистрироваться</v>
      </c>
      <c r="D11" s="4" t="str">
        <f>IFERROR(__xludf.DUMMYFUNCTION("GOOGLETRANSLATE(B11,""en"",""id"")"),"Mendaftar")</f>
        <v>Mendaftar</v>
      </c>
      <c r="E11" s="4" t="str">
        <f>IFERROR(__xludf.DUMMYFUNCTION("GOOGLETRANSLATE(B11,""en"",""vi"")"),"Đăng ký")</f>
        <v>Đăng ký</v>
      </c>
      <c r="F11" s="4" t="str">
        <f>IFERROR(__xludf.DUMMYFUNCTION("GOOGLETRANSLATE(B11,""en"",""th"")"),"ลงชื่อ")</f>
        <v>ลงชื่อ</v>
      </c>
      <c r="G11" s="4" t="str">
        <f>IFERROR(__xludf.DUMMYFUNCTION("GOOGLETRANSLATE(B11,""en"",""ms"")"),"Daftar")</f>
        <v>Daftar</v>
      </c>
      <c r="H11" s="4" t="str">
        <f>IFERROR(__xludf.DUMMYFUNCTION("GOOGLETRANSLATE(B11,""en"",""zh-CN"")"),"报名")</f>
        <v>报名</v>
      </c>
      <c r="R11" s="5"/>
      <c r="S11" s="5"/>
    </row>
    <row r="12">
      <c r="A12" s="3">
        <v>2.0</v>
      </c>
      <c r="B12" s="4" t="s">
        <v>176</v>
      </c>
      <c r="C12" s="4" t="str">
        <f>IFERROR(__xludf.DUMMYFUNCTION("GOOGLETRANSLATE(B12,""en"",""ru"")"),"Перечислите идеи будущего анализа")</f>
        <v>Перечислите идеи будущего анализа</v>
      </c>
      <c r="D12" s="4" t="str">
        <f>IFERROR(__xludf.DUMMYFUNCTION("GOOGLETRANSLATE(B12,""en"",""id"")"),"Daftar Ide Analisis Masa Depan")</f>
        <v>Daftar Ide Analisis Masa Depan</v>
      </c>
      <c r="E12" s="4" t="str">
        <f>IFERROR(__xludf.DUMMYFUNCTION("GOOGLETRANSLATE(B12,""en"",""vi"")"),"Liệt kê các ý tưởng phân tích trong tương lai")</f>
        <v>Liệt kê các ý tưởng phân tích trong tương lai</v>
      </c>
      <c r="F12" s="4" t="str">
        <f>IFERROR(__xludf.DUMMYFUNCTION("GOOGLETRANSLATE(B12,""en"",""th"")"),"แสดงรายการแนวคิดการวิเคราะห์ในอนาคต")</f>
        <v>แสดงรายการแนวคิดการวิเคราะห์ในอนาคต</v>
      </c>
      <c r="G12" s="4" t="str">
        <f>IFERROR(__xludf.DUMMYFUNCTION("GOOGLETRANSLATE(B12,""en"",""ms"")"),"Senaraikan Idea Analisis Masa Depan")</f>
        <v>Senaraikan Idea Analisis Masa Depan</v>
      </c>
      <c r="H12" s="4" t="str">
        <f>IFERROR(__xludf.DUMMYFUNCTION("GOOGLETRANSLATE(B12,""en"",""zh-CN"")"),"列出未来的分析思想")</f>
        <v>列出未来的分析思想</v>
      </c>
    </row>
    <row r="13">
      <c r="A13" s="3">
        <v>2.0</v>
      </c>
      <c r="B13" s="4" t="s">
        <v>177</v>
      </c>
      <c r="C13" s="4" t="str">
        <f>IFERROR(__xludf.DUMMYFUNCTION("GOOGLETRANSLATE(B13,""en"",""ru"")"),"Откройте для себя интригующие связи между продажами, ценами и доходами, а также то, как они коррелируют с обзорами, рейтингами, просмоткой страниц, подключенными к ключевым словам заголовка, изображениям, видео, описаниям продуктов и многим другим! Эти зн"&amp;"ания дадут вам возможность точно понять, чего хотят покупатели, и эффективно удовлетворяют их потребности.")</f>
        <v>Откройте для себя интригующие связи между продажами, ценами и доходами, а также то, как они коррелируют с обзорами, рейтингами, просмоткой страниц, подключенными к ключевым словам заголовка, изображениям, видео, описаниям продуктов и многим другим! Эти знания дадут вам возможность точно понять, чего хотят покупатели, и эффективно удовлетворяют их потребности.</v>
      </c>
      <c r="D13" s="4" t="str">
        <f>IFERROR(__xludf.DUMMYFUNCTION("GOOGLETRANSLATE(B13,""en"",""id"")"),"Temukan koneksi yang menarik antara penjualan, harga, dan pendapatan, dan bagaimana mereka berkorelasi dengan ulasan, peringkat, tampilan halaman, terhubung ke kata kunci judul, gambar, video, deskripsi produk dan banyak lagi! Pengetahuan ini akan memberd"&amp;"ayakan Anda untuk secara tepat memahami apa yang diinginkan pembeli dan secara efektif memenuhi kebutuhan mereka.")</f>
        <v>Temukan koneksi yang menarik antara penjualan, harga, dan pendapatan, dan bagaimana mereka berkorelasi dengan ulasan, peringkat, tampilan halaman, terhubung ke kata kunci judul, gambar, video, deskripsi produk dan banyak lagi! Pengetahuan ini akan memberdayakan Anda untuk secara tepat memahami apa yang diinginkan pembeli dan secara efektif memenuhi kebutuhan mereka.</v>
      </c>
      <c r="E13" s="4" t="str">
        <f>IFERROR(__xludf.DUMMYFUNCTION("GOOGLETRANSLATE(B13,""en"",""vi"")"),"Khám phá các kết nối hấp dẫn giữa doanh số, giá cả và doanh thu và cách chúng tương quan với các đánh giá, xếp hạng, lượt xem trang, được kết nối với từ khóa tiêu đề, hình ảnh, video, mô tả sản phẩm và nhiều hơn nữa! Kiến thức này sẽ trao quyền cho bạn hi"&amp;"ểu chính xác những gì người mua muốn và phục vụ hiệu quả cho nhu cầu của họ.")</f>
        <v>Khám phá các kết nối hấp dẫn giữa doanh số, giá cả và doanh thu và cách chúng tương quan với các đánh giá, xếp hạng, lượt xem trang, được kết nối với từ khóa tiêu đề, hình ảnh, video, mô tả sản phẩm và nhiều hơn nữa! Kiến thức này sẽ trao quyền cho bạn hiểu chính xác những gì người mua muốn và phục vụ hiệu quả cho nhu cầu của họ.</v>
      </c>
      <c r="F13" s="4" t="str">
        <f>IFERROR(__xludf.DUMMYFUNCTION("GOOGLETRANSLATE(B13,""en"",""th"")"),"ค้นพบการเชื่อมต่อที่น่าสนใจระหว่างการขายราคาและรายได้และวิธีที่พวกเขามีความสัมพันธ์กับความคิดเห็นการจัดอันดับการดูหน้าเว็บเชื่อมต่อกับคำหลักชื่อรูปภาพวิดีโอคำอธิบายผลิตภัณฑ์และอื่น ๆ ! ความรู้นี้จะช่วยให้คุณเข้าใจได้อย่างแม่นยำในสิ่งที่ผู้ซื้อต้องการและตอ"&amp;"บสนองความต้องการของพวกเขาได้อย่างมีประสิทธิภาพ")</f>
        <v>ค้นพบการเชื่อมต่อที่น่าสนใจระหว่างการขายราคาและรายได้และวิธีที่พวกเขามีความสัมพันธ์กับความคิดเห็นการจัดอันดับการดูหน้าเว็บเชื่อมต่อกับคำหลักชื่อรูปภาพวิดีโอคำอธิบายผลิตภัณฑ์และอื่น ๆ ! ความรู้นี้จะช่วยให้คุณเข้าใจได้อย่างแม่นยำในสิ่งที่ผู้ซื้อต้องการและตอบสนองความต้องการของพวกเขาได้อย่างมีประสิทธิภาพ</v>
      </c>
      <c r="G13" s="4" t="str">
        <f>IFERROR(__xludf.DUMMYFUNCTION("GOOGLETRANSLATE(B13,""en"",""ms"")"),"Temui sambungan yang menarik antara jualan, harga, dan pendapatan, dan bagaimana mereka berkait rapat dengan ulasan, penilaian, paparan halaman, disambungkan ke kata kunci, gambar, video, deskripsi produk dan banyak lagi! Pengetahuan ini akan memberi kuas"&amp;"a kepada anda untuk memahami dengan tepat apa yang pembeli mahu dan berkesan memenuhi keperluan mereka.")</f>
        <v>Temui sambungan yang menarik antara jualan, harga, dan pendapatan, dan bagaimana mereka berkait rapat dengan ulasan, penilaian, paparan halaman, disambungkan ke kata kunci, gambar, video, deskripsi produk dan banyak lagi! Pengetahuan ini akan memberi kuasa kepada anda untuk memahami dengan tepat apa yang pembeli mahu dan berkesan memenuhi keperluan mereka.</v>
      </c>
      <c r="H13" s="4" t="str">
        <f>IFERROR(__xludf.DUMMYFUNCTION("GOOGLETRANSLATE(B13,""en"",""zh-CN"")"),"发现销售，价格和收入之间的有趣联系，以及它们与评论，评分，页面视图，连接到标题关键字，图片，视频，产品描述等的如何相关联！这些知识将使您能够准确了解买家想要的东西，并有效地满足他们的需求。")</f>
        <v>发现销售，价格和收入之间的有趣联系，以及它们与评论，评分，页面视图，连接到标题关键字，图片，视频，产品描述等的如何相关联！这些知识将使您能够准确了解买家想要的东西，并有效地满足他们的需求。</v>
      </c>
    </row>
    <row r="14">
      <c r="A14" s="3">
        <v>2.0</v>
      </c>
      <c r="B14" s="4" t="s">
        <v>10</v>
      </c>
      <c r="C14" s="4" t="str">
        <f>IFERROR(__xludf.DUMMYFUNCTION("GOOGLETRANSLATE(B14,""en"",""ru"")"),"Зарегистрироваться")</f>
        <v>Зарегистрироваться</v>
      </c>
      <c r="D14" s="4" t="str">
        <f>IFERROR(__xludf.DUMMYFUNCTION("GOOGLETRANSLATE(B14,""en"",""id"")"),"Mendaftar")</f>
        <v>Mendaftar</v>
      </c>
      <c r="E14" s="4" t="str">
        <f>IFERROR(__xludf.DUMMYFUNCTION("GOOGLETRANSLATE(B14,""en"",""vi"")"),"Đăng ký")</f>
        <v>Đăng ký</v>
      </c>
      <c r="F14" s="4" t="str">
        <f>IFERROR(__xludf.DUMMYFUNCTION("GOOGLETRANSLATE(B14,""en"",""th"")"),"ลงชื่อ")</f>
        <v>ลงชื่อ</v>
      </c>
      <c r="G14" s="4" t="str">
        <f>IFERROR(__xludf.DUMMYFUNCTION("GOOGLETRANSLATE(B14,""en"",""ms"")"),"Daftar")</f>
        <v>Daftar</v>
      </c>
      <c r="H14" s="4" t="str">
        <f>IFERROR(__xludf.DUMMYFUNCTION("GOOGLETRANSLATE(B14,""en"",""zh-CN"")"),"报名")</f>
        <v>报名</v>
      </c>
    </row>
    <row r="15">
      <c r="A15" s="3">
        <v>2.0</v>
      </c>
      <c r="B15" s="4" t="s">
        <v>178</v>
      </c>
      <c r="C15" s="4" t="str">
        <f>IFERROR(__xludf.DUMMYFUNCTION("GOOGLETRANSLATE(B15,""en"",""ru"")"),"Уточните цены")</f>
        <v>Уточните цены</v>
      </c>
      <c r="D15" s="4" t="str">
        <f>IFERROR(__xludf.DUMMYFUNCTION("GOOGLETRANSLATE(B15,""en"",""id"")"),"Perbaiki harga Anda")</f>
        <v>Perbaiki harga Anda</v>
      </c>
      <c r="E15" s="4" t="str">
        <f>IFERROR(__xludf.DUMMYFUNCTION("GOOGLETRANSLATE(B15,""en"",""vi"")"),"Tinh chỉnh giá của bạn")</f>
        <v>Tinh chỉnh giá của bạn</v>
      </c>
      <c r="F15" s="4" t="str">
        <f>IFERROR(__xludf.DUMMYFUNCTION("GOOGLETRANSLATE(B15,""en"",""th"")"),"ปรับแต่งราคาของคุณ")</f>
        <v>ปรับแต่งราคาของคุณ</v>
      </c>
      <c r="G15" s="4" t="str">
        <f>IFERROR(__xludf.DUMMYFUNCTION("GOOGLETRANSLATE(B15,""en"",""ms"")"),"Menapis harga anda")</f>
        <v>Menapis harga anda</v>
      </c>
      <c r="H15" s="4" t="str">
        <f>IFERROR(__xludf.DUMMYFUNCTION("GOOGLETRANSLATE(B15,""en"",""zh-CN"")"),"优化您的价格")</f>
        <v>优化您的价格</v>
      </c>
    </row>
    <row r="16">
      <c r="A16" s="3">
        <v>2.0</v>
      </c>
      <c r="B16" s="4" t="s">
        <v>179</v>
      </c>
      <c r="C16" s="4" t="str">
        <f>IFERROR(__xludf.DUMMYFUNCTION("GOOGLETRANSLATE(B16,""en"",""ru"")"),"При определении стратегии ценообразования для вашего продукта может быть полезно исследовать затраты на сопоставимые предметы, предлагаемые конкурентами. Если ваш продукт предлагает уникальные функции, не найденные в аналогичных предметах, это дает возмож"&amp;"ность выделиться и потенциально оправдать более высокую цену. Так что иди и с уверенностью установить правильную цену!")</f>
        <v>При определении стратегии ценообразования для вашего продукта может быть полезно исследовать затраты на сопоставимые предметы, предлагаемые конкурентами. Если ваш продукт предлагает уникальные функции, не найденные в аналогичных предметах, это дает возможность выделиться и потенциально оправдать более высокую цену. Так что иди и с уверенностью установить правильную цену!</v>
      </c>
      <c r="D16" s="4" t="str">
        <f>IFERROR(__xludf.DUMMYFUNCTION("GOOGLETRANSLATE(B16,""en"",""id"")"),"Saat menentukan strategi penetapan harga untuk produk Anda, akan sangat membantu untuk meneliti biaya barang yang sebanding yang ditawarkan oleh pesaing. Jika produk Anda menawarkan fitur unik yang tidak ditemukan dalam item serupa, ini menghadirkan pelua"&amp;"ng untuk menonjol dan berpotensi membenarkan titik harga yang lebih tinggi. Jadi silakan dan atur harga yang tepat dengan percaya diri!")</f>
        <v>Saat menentukan strategi penetapan harga untuk produk Anda, akan sangat membantu untuk meneliti biaya barang yang sebanding yang ditawarkan oleh pesaing. Jika produk Anda menawarkan fitur unik yang tidak ditemukan dalam item serupa, ini menghadirkan peluang untuk menonjol dan berpotensi membenarkan titik harga yang lebih tinggi. Jadi silakan dan atur harga yang tepat dengan percaya diri!</v>
      </c>
      <c r="E16" s="4" t="str">
        <f>IFERROR(__xludf.DUMMYFUNCTION("GOOGLETRANSLATE(B16,""en"",""vi"")"),"Khi xác định chiến lược giá cho sản phẩm của bạn, có thể hữu ích để nghiên cứu chi phí của các mặt hàng tương đương được cung cấp bởi các đối thủ cạnh tranh. Nếu sản phẩm của bạn cung cấp các tính năng độc đáo không được tìm thấy trong các mặt hàng tương "&amp;"tự, điều này mang đến cơ hội để nổi bật và có khả năng biện minh cho mức giá cao hơn. Vì vậy, hãy tiếp tục và đặt giá phù hợp với sự tự tin!")</f>
        <v>Khi xác định chiến lược giá cho sản phẩm của bạn, có thể hữu ích để nghiên cứu chi phí của các mặt hàng tương đương được cung cấp bởi các đối thủ cạnh tranh. Nếu sản phẩm của bạn cung cấp các tính năng độc đáo không được tìm thấy trong các mặt hàng tương tự, điều này mang đến cơ hội để nổi bật và có khả năng biện minh cho mức giá cao hơn. Vì vậy, hãy tiếp tục và đặt giá phù hợp với sự tự tin!</v>
      </c>
      <c r="F16" s="4" t="str">
        <f>IFERROR(__xludf.DUMMYFUNCTION("GOOGLETRANSLATE(B16,""en"",""th"")"),"เมื่อพิจารณากลยุทธ์การกำหนดราคาสำหรับผลิตภัณฑ์ของคุณจะมีประโยชน์ในการวิจัยค่าใช้จ่ายของรายการที่เทียบเคียงได้โดยคู่แข่งที่เสนอ หากผลิตภัณฑ์ของคุณมีคุณสมบัติที่ไม่ซ้ำกันที่ไม่พบในรายการที่คล้ายกันสิ่งนี้จะเป็นโอกาสที่จะโดดเด่นและอาจแสดงให้เห็นถึงจุดราคาที่"&amp;"สูงขึ้น ดังนั้นไปข้างหน้าและกำหนดราคาที่เหมาะสมด้วยความมั่นใจ!")</f>
        <v>เมื่อพิจารณากลยุทธ์การกำหนดราคาสำหรับผลิตภัณฑ์ของคุณจะมีประโยชน์ในการวิจัยค่าใช้จ่ายของรายการที่เทียบเคียงได้โดยคู่แข่งที่เสนอ หากผลิตภัณฑ์ของคุณมีคุณสมบัติที่ไม่ซ้ำกันที่ไม่พบในรายการที่คล้ายกันสิ่งนี้จะเป็นโอกาสที่จะโดดเด่นและอาจแสดงให้เห็นถึงจุดราคาที่สูงขึ้น ดังนั้นไปข้างหน้าและกำหนดราคาที่เหมาะสมด้วยความมั่นใจ!</v>
      </c>
      <c r="G16" s="4" t="str">
        <f>IFERROR(__xludf.DUMMYFUNCTION("GOOGLETRANSLATE(B16,""en"",""ms"")"),"Apabila menentukan strategi harga untuk produk anda, dapat membantu menyelidik kos barang -barang setanding yang ditawarkan oleh pesaing. Jika produk anda menawarkan ciri -ciri unik yang tidak terdapat dalam item yang sama, ini memberikan peluang untuk me"&amp;"nonjol dan berpotensi membenarkan titik harga yang lebih tinggi. Jadi teruskan dan tetapkan harga yang tepat dengan keyakinan!")</f>
        <v>Apabila menentukan strategi harga untuk produk anda, dapat membantu menyelidik kos barang -barang setanding yang ditawarkan oleh pesaing. Jika produk anda menawarkan ciri -ciri unik yang tidak terdapat dalam item yang sama, ini memberikan peluang untuk menonjol dan berpotensi membenarkan titik harga yang lebih tinggi. Jadi teruskan dan tetapkan harga yang tepat dengan keyakinan!</v>
      </c>
      <c r="H16" s="4" t="str">
        <f>IFERROR(__xludf.DUMMYFUNCTION("GOOGLETRANSLATE(B16,""en"",""zh-CN"")"),"在确定产品的定价策略时，研究竞争对手提供的可比物品的成本可能会有所帮助。如果您的产品提供了类似物品中未找到的独特功能，则为脱颖而出并有可能证明更高的价格是合理的机会。因此，继续前进，充满信心地设定合适的价格！")</f>
        <v>在确定产品的定价策略时，研究竞争对手提供的可比物品的成本可能会有所帮助。如果您的产品提供了类似物品中未找到的独特功能，则为脱颖而出并有可能证明更高的价格是合理的机会。因此，继续前进，充满信心地设定合适的价格！</v>
      </c>
    </row>
    <row r="17">
      <c r="A17" s="3">
        <v>2.0</v>
      </c>
      <c r="B17" s="4" t="s">
        <v>10</v>
      </c>
      <c r="C17" s="4" t="str">
        <f>IFERROR(__xludf.DUMMYFUNCTION("GOOGLETRANSLATE(B17,""en"",""ru"")"),"Зарегистрироваться")</f>
        <v>Зарегистрироваться</v>
      </c>
      <c r="D17" s="4" t="str">
        <f>IFERROR(__xludf.DUMMYFUNCTION("GOOGLETRANSLATE(B17,""en"",""id"")"),"Mendaftar")</f>
        <v>Mendaftar</v>
      </c>
      <c r="E17" s="4" t="str">
        <f>IFERROR(__xludf.DUMMYFUNCTION("GOOGLETRANSLATE(B17,""en"",""vi"")"),"Đăng ký")</f>
        <v>Đăng ký</v>
      </c>
      <c r="F17" s="4" t="str">
        <f>IFERROR(__xludf.DUMMYFUNCTION("GOOGLETRANSLATE(B17,""en"",""th"")"),"ลงชื่อ")</f>
        <v>ลงชื่อ</v>
      </c>
      <c r="G17" s="4" t="str">
        <f>IFERROR(__xludf.DUMMYFUNCTION("GOOGLETRANSLATE(B17,""en"",""ms"")"),"Daftar")</f>
        <v>Daftar</v>
      </c>
      <c r="H17" s="4" t="str">
        <f>IFERROR(__xludf.DUMMYFUNCTION("GOOGLETRANSLATE(B17,""en"",""zh-CN"")"),"报名")</f>
        <v>报名</v>
      </c>
    </row>
    <row r="18">
      <c r="A18" s="3">
        <v>2.0</v>
      </c>
      <c r="B18" s="4" t="s">
        <v>180</v>
      </c>
      <c r="C18" s="4" t="str">
        <f>IFERROR(__xludf.DUMMYFUNCTION("GOOGLETRANSLATE(B18,""en"",""ru"")"),"Поддерживать оптимальный инвентарь")</f>
        <v>Поддерживать оптимальный инвентарь</v>
      </c>
      <c r="D18" s="4" t="str">
        <f>IFERROR(__xludf.DUMMYFUNCTION("GOOGLETRANSLATE(B18,""en"",""id"")"),"Pertahankan inventaris yang optimal")</f>
        <v>Pertahankan inventaris yang optimal</v>
      </c>
      <c r="E18" s="4" t="str">
        <f>IFERROR(__xludf.DUMMYFUNCTION("GOOGLETRANSLATE(B18,""en"",""vi"")"),"Duy trì hàng tồn kho tối ưu")</f>
        <v>Duy trì hàng tồn kho tối ưu</v>
      </c>
      <c r="F18" s="4" t="str">
        <f>IFERROR(__xludf.DUMMYFUNCTION("GOOGLETRANSLATE(B18,""en"",""th"")"),"รักษาสินค้าคงคลังที่ดีที่สุด")</f>
        <v>รักษาสินค้าคงคลังที่ดีที่สุด</v>
      </c>
      <c r="G18" s="4" t="str">
        <f>IFERROR(__xludf.DUMMYFUNCTION("GOOGLETRANSLATE(B18,""en"",""ms"")"),"Mengekalkan inventori yang optimum")</f>
        <v>Mengekalkan inventori yang optimum</v>
      </c>
      <c r="H18" s="4" t="str">
        <f>IFERROR(__xludf.DUMMYFUNCTION("GOOGLETRANSLATE(B18,""en"",""zh-CN"")"),"保持最佳库存")</f>
        <v>保持最佳库存</v>
      </c>
    </row>
    <row r="19">
      <c r="A19" s="3">
        <v>2.0</v>
      </c>
      <c r="B19" s="4" t="s">
        <v>181</v>
      </c>
      <c r="C19" s="4" t="str">
        <f>IFERROR(__xludf.DUMMYFUNCTION("GOOGLETRANSLATE(B19,""en"",""ru"")"),"Эффективно планируйте уровни запасов, принимая во внимание исторические данные о продажах как для вашего собственного продукта, так и для сопоставимых продуктов на рынке. Кроме того, такие факторы, как сезонность и другие потенциальные рыночные влияния, т"&amp;"акже следует учитывать при оценке объема и скорости продаж.")</f>
        <v>Эффективно планируйте уровни запасов, принимая во внимание исторические данные о продажах как для вашего собственного продукта, так и для сопоставимых продуктов на рынке. Кроме того, такие факторы, как сезонность и другие потенциальные рыночные влияния, также следует учитывать при оценке объема и скорости продаж.</v>
      </c>
      <c r="D19" s="4" t="str">
        <f>IFERROR(__xludf.DUMMYFUNCTION("GOOGLETRANSLATE(B19,""en"",""id"")"),"Rencanakan tingkat inventaris secara efektif, dengan mempertimbangkan data penjualan historis untuk produk Anda sendiri dan produk yang sebanding di pasar. Selain itu, faktor -faktor seperti musiman dan pengaruh pasar potensial lainnya juga harus dipertim"&amp;"bangkan ketika menilai volume penjualan dan kecepatan.")</f>
        <v>Rencanakan tingkat inventaris secara efektif, dengan mempertimbangkan data penjualan historis untuk produk Anda sendiri dan produk yang sebanding di pasar. Selain itu, faktor -faktor seperti musiman dan pengaruh pasar potensial lainnya juga harus dipertimbangkan ketika menilai volume penjualan dan kecepatan.</v>
      </c>
      <c r="E19" s="4" t="str">
        <f>IFERROR(__xludf.DUMMYFUNCTION("GOOGLETRANSLATE(B19,""en"",""vi"")"),"Lập kế hoạch hiệu quả các mức tồn kho, xem xét dữ liệu bán hàng lịch sử cho cả sản phẩm của riêng bạn và các sản phẩm có thể so sánh trên thị trường. Ngoài ra, các yếu tố như tính thời vụ và các ảnh hưởng thị trường tiềm năng khác cũng nên được xem xét kh"&amp;"i đánh giá khối lượng và vận tốc bán hàng.")</f>
        <v>Lập kế hoạch hiệu quả các mức tồn kho, xem xét dữ liệu bán hàng lịch sử cho cả sản phẩm của riêng bạn và các sản phẩm có thể so sánh trên thị trường. Ngoài ra, các yếu tố như tính thời vụ và các ảnh hưởng thị trường tiềm năng khác cũng nên được xem xét khi đánh giá khối lượng và vận tốc bán hàng.</v>
      </c>
      <c r="F19" s="4" t="str">
        <f>IFERROR(__xludf.DUMMYFUNCTION("GOOGLETRANSLATE(B19,""en"",""th"")"),"วางแผนระดับสินค้าคงคลังอย่างมีประสิทธิภาพโดยคำนึงถึงข้อมูลการขายในอดีตสำหรับทั้งผลิตภัณฑ์ของคุณเองและผลิตภัณฑ์ที่เทียบเท่าในตลาด นอกจากนี้ปัจจัยต่าง ๆ เช่นฤดูกาลและอิทธิพลของตลาดที่มีศักยภาพอื่น ๆ ควรได้รับการพิจารณาเมื่อประเมินปริมาณการขายและความเร็ว")</f>
        <v>วางแผนระดับสินค้าคงคลังอย่างมีประสิทธิภาพโดยคำนึงถึงข้อมูลการขายในอดีตสำหรับทั้งผลิตภัณฑ์ของคุณเองและผลิตภัณฑ์ที่เทียบเท่าในตลาด นอกจากนี้ปัจจัยต่าง ๆ เช่นฤดูกาลและอิทธิพลของตลาดที่มีศักยภาพอื่น ๆ ควรได้รับการพิจารณาเมื่อประเมินปริมาณการขายและความเร็ว</v>
      </c>
      <c r="G19" s="4" t="str">
        <f>IFERROR(__xludf.DUMMYFUNCTION("GOOGLETRANSLATE(B19,""en"",""ms"")"),"Berkesan merancang tahap inventori, dengan mengambil kira data jualan sejarah untuk kedua -dua produk anda sendiri dan produk setanding di pasaran. Di samping itu, faktor -faktor seperti bermusim dan pengaruh pasaran berpotensi lain juga harus dipertimban"&amp;"gkan ketika menilai jumlah jualan dan halaju.")</f>
        <v>Berkesan merancang tahap inventori, dengan mengambil kira data jualan sejarah untuk kedua -dua produk anda sendiri dan produk setanding di pasaran. Di samping itu, faktor -faktor seperti bermusim dan pengaruh pasaran berpotensi lain juga harus dipertimbangkan ketika menilai jumlah jualan dan halaju.</v>
      </c>
      <c r="H19" s="4" t="str">
        <f>IFERROR(__xludf.DUMMYFUNCTION("GOOGLETRANSLATE(B19,""en"",""zh-CN"")"),"有效地计划库存水平，考虑到您自己的产品和市场上可比产品的历史销售数据。此外，在评估销量和速度时，还应考虑季节性和其他潜在市场影响等因素。")</f>
        <v>有效地计划库存水平，考虑到您自己的产品和市场上可比产品的历史销售数据。此外，在评估销量和速度时，还应考虑季节性和其他潜在市场影响等因素。</v>
      </c>
    </row>
    <row r="20">
      <c r="A20" s="3">
        <v>2.0</v>
      </c>
      <c r="B20" s="4" t="s">
        <v>10</v>
      </c>
      <c r="C20" s="4" t="str">
        <f>IFERROR(__xludf.DUMMYFUNCTION("GOOGLETRANSLATE(B20,""en"",""ru"")"),"Зарегистрироваться")</f>
        <v>Зарегистрироваться</v>
      </c>
      <c r="D20" s="4" t="str">
        <f>IFERROR(__xludf.DUMMYFUNCTION("GOOGLETRANSLATE(B20,""en"",""id"")"),"Mendaftar")</f>
        <v>Mendaftar</v>
      </c>
      <c r="E20" s="4" t="str">
        <f>IFERROR(__xludf.DUMMYFUNCTION("GOOGLETRANSLATE(B20,""en"",""vi"")"),"Đăng ký")</f>
        <v>Đăng ký</v>
      </c>
      <c r="F20" s="4" t="str">
        <f>IFERROR(__xludf.DUMMYFUNCTION("GOOGLETRANSLATE(B20,""en"",""th"")"),"ลงชื่อ")</f>
        <v>ลงชื่อ</v>
      </c>
      <c r="G20" s="4" t="str">
        <f>IFERROR(__xludf.DUMMYFUNCTION("GOOGLETRANSLATE(B20,""en"",""ms"")"),"Daftar")</f>
        <v>Daftar</v>
      </c>
      <c r="H20" s="4" t="str">
        <f>IFERROR(__xludf.DUMMYFUNCTION("GOOGLETRANSLATE(B20,""en"",""zh-CN"")"),"报名")</f>
        <v>报名</v>
      </c>
    </row>
    <row r="21">
      <c r="A21" s="3">
        <v>3.0</v>
      </c>
      <c r="B21" s="4" t="s">
        <v>54</v>
      </c>
      <c r="C21" s="4" t="str">
        <f>IFERROR(__xludf.DUMMYFUNCTION("GOOGLETRANSLATE(B21,""en"",""ru"")"),"Выберите подписку, которая соответствует вашим потребностям")</f>
        <v>Выберите подписку, которая соответствует вашим потребностям</v>
      </c>
      <c r="D21" s="4" t="str">
        <f>IFERROR(__xludf.DUMMYFUNCTION("GOOGLETRANSLATE(B21,""en"",""id"")"),"Pilih langganan yang sesuai dengan kebutuhan Anda")</f>
        <v>Pilih langganan yang sesuai dengan kebutuhan Anda</v>
      </c>
      <c r="E21" s="4" t="str">
        <f>IFERROR(__xludf.DUMMYFUNCTION("GOOGLETRANSLATE(B21,""en"",""vi"")"),"Chọn đăng ký phù hợp với nhu cầu của bạn")</f>
        <v>Chọn đăng ký phù hợp với nhu cầu của bạn</v>
      </c>
      <c r="F21" s="4" t="str">
        <f>IFERROR(__xludf.DUMMYFUNCTION("GOOGLETRANSLATE(B21,""en"",""th"")"),"เลือกการสมัครสมาชิกที่เหมาะกับความต้องการของคุณ")</f>
        <v>เลือกการสมัครสมาชิกที่เหมาะกับความต้องการของคุณ</v>
      </c>
      <c r="G21" s="4" t="str">
        <f>IFERROR(__xludf.DUMMYFUNCTION("GOOGLETRANSLATE(B21,""en"",""ms"")"),"Pilih langganan yang sesuai dengan keperluan anda")</f>
        <v>Pilih langganan yang sesuai dengan keperluan anda</v>
      </c>
      <c r="H21" s="4" t="str">
        <f>IFERROR(__xludf.DUMMYFUNCTION("GOOGLETRANSLATE(B21,""en"",""zh-CN"")"),"选择适合您需求的订阅")</f>
        <v>选择适合您需求的订阅</v>
      </c>
    </row>
    <row r="22">
      <c r="A22" s="3">
        <v>3.0</v>
      </c>
      <c r="B22" s="4" t="s">
        <v>55</v>
      </c>
      <c r="C22" s="4" t="str">
        <f>IFERROR(__xludf.DUMMYFUNCTION("GOOGLETRANSLATE(B22,""en"",""ru"")"),"План пробного плана")</f>
        <v>План пробного плана</v>
      </c>
      <c r="D22" s="4" t="str">
        <f>IFERROR(__xludf.DUMMYFUNCTION("GOOGLETRANSLATE(B22,""en"",""id"")"),"Rencana percobaan")</f>
        <v>Rencana percobaan</v>
      </c>
      <c r="E22" s="4" t="str">
        <f>IFERROR(__xludf.DUMMYFUNCTION("GOOGLETRANSLATE(B22,""en"",""vi"")"),"Kế hoạch thử nghiệm")</f>
        <v>Kế hoạch thử nghiệm</v>
      </c>
      <c r="F22" s="4" t="str">
        <f>IFERROR(__xludf.DUMMYFUNCTION("GOOGLETRANSLATE(B22,""en"",""th"")"),"แผนทดลองใช้")</f>
        <v>แผนทดลองใช้</v>
      </c>
      <c r="G22" s="4" t="str">
        <f>IFERROR(__xludf.DUMMYFUNCTION("GOOGLETRANSLATE(B22,""en"",""ms"")"),"Pelan Percubaan")</f>
        <v>Pelan Percubaan</v>
      </c>
      <c r="H22" s="4" t="str">
        <f>IFERROR(__xludf.DUMMYFUNCTION("GOOGLETRANSLATE(B22,""en"",""zh-CN"")"),"试用计划")</f>
        <v>试用计划</v>
      </c>
    </row>
    <row r="23">
      <c r="A23" s="3">
        <v>3.0</v>
      </c>
      <c r="B23" s="4" t="s">
        <v>56</v>
      </c>
      <c r="C23" s="4" t="str">
        <f>IFERROR(__xludf.DUMMYFUNCTION("GOOGLETRANSLATE(B23,""en"",""ru"")"),"Разблокируйте ключевые функции: получить доступ к основной функциональности и инструментам")</f>
        <v>Разблокируйте ключевые функции: получить доступ к основной функциональности и инструментам</v>
      </c>
      <c r="D23" s="4" t="str">
        <f>IFERROR(__xludf.DUMMYFUNCTION("GOOGLETRANSLATE(B23,""en"",""id"")"),"Buka Kunci Fitur Kunci: Dapatkan akses ke fungsionalitas dan alat penting")</f>
        <v>Buka Kunci Fitur Kunci: Dapatkan akses ke fungsionalitas dan alat penting</v>
      </c>
      <c r="E23" s="4" t="str">
        <f>IFERROR(__xludf.DUMMYFUNCTION("GOOGLETRANSLATE(B23,""en"",""vi"")"),"Mở khóa các tính năng chính: có được quyền truy cập vào các chức năng và công cụ thiết yếu")</f>
        <v>Mở khóa các tính năng chính: có được quyền truy cập vào các chức năng và công cụ thiết yếu</v>
      </c>
      <c r="F23" s="4" t="str">
        <f>IFERROR(__xludf.DUMMYFUNCTION("GOOGLETRANSLATE(B23,""en"",""th"")"),"ปลดล็อกคุณสมบัติสำคัญ: เข้าถึงฟังก์ชั่นและเครื่องมือที่จำเป็น")</f>
        <v>ปลดล็อกคุณสมบัติสำคัญ: เข้าถึงฟังก์ชั่นและเครื่องมือที่จำเป็น</v>
      </c>
      <c r="G23" s="4" t="str">
        <f>IFERROR(__xludf.DUMMYFUNCTION("GOOGLETRANSLATE(B23,""en"",""ms"")"),"Buka kunci Ciri Utama: Dapatkan akses kepada fungsi dan alat penting")</f>
        <v>Buka kunci Ciri Utama: Dapatkan akses kepada fungsi dan alat penting</v>
      </c>
      <c r="H23" s="4" t="str">
        <f>IFERROR(__xludf.DUMMYFUNCTION("GOOGLETRANSLATE(B23,""en"",""zh-CN"")"),"解锁关键功能：访问基本功能和工具")</f>
        <v>解锁关键功能：访问基本功能和工具</v>
      </c>
    </row>
    <row r="24">
      <c r="A24" s="3">
        <v>3.0</v>
      </c>
      <c r="B24" s="4" t="s">
        <v>57</v>
      </c>
      <c r="C24" s="4" t="str">
        <f>IFERROR(__xludf.DUMMYFUNCTION("GOOGLETRANSLATE(B24,""en"",""ru"")"),"Профессиональный план")</f>
        <v>Профессиональный план</v>
      </c>
      <c r="D24" s="4" t="str">
        <f>IFERROR(__xludf.DUMMYFUNCTION("GOOGLETRANSLATE(B24,""en"",""id"")"),"Rencana profesional")</f>
        <v>Rencana profesional</v>
      </c>
      <c r="E24" s="4" t="str">
        <f>IFERROR(__xludf.DUMMYFUNCTION("GOOGLETRANSLATE(B24,""en"",""vi"")"),"Kế hoạch chuyên nghiệp")</f>
        <v>Kế hoạch chuyên nghiệp</v>
      </c>
      <c r="F24" s="4" t="str">
        <f>IFERROR(__xludf.DUMMYFUNCTION("GOOGLETRANSLATE(B24,""en"",""th"")"),"แผนมืออาชีพ")</f>
        <v>แผนมืออาชีพ</v>
      </c>
      <c r="G24" s="4" t="str">
        <f>IFERROR(__xludf.DUMMYFUNCTION("GOOGLETRANSLATE(B24,""en"",""ms"")"),"Rancangan Profesional")</f>
        <v>Rancangan Profesional</v>
      </c>
      <c r="H24" s="4" t="str">
        <f>IFERROR(__xludf.DUMMYFUNCTION("GOOGLETRANSLATE(B24,""en"",""zh-CN"")"),"专业计划")</f>
        <v>专业计划</v>
      </c>
    </row>
    <row r="25">
      <c r="A25" s="3">
        <v>3.0</v>
      </c>
      <c r="B25" s="4" t="s">
        <v>58</v>
      </c>
      <c r="C25" s="4" t="str">
        <f>IFERROR(__xludf.DUMMYFUNCTION("GOOGLETRANSLATE(B25,""en"",""ru"")"),"✔ Разблокировать все функции: Получите полный доступ к Sellmatica")</f>
        <v>✔ Разблокировать все функции: Получите полный доступ к Sellmatica</v>
      </c>
      <c r="D25" s="4" t="str">
        <f>IFERROR(__xludf.DUMMYFUNCTION("GOOGLETRANSLATE(B25,""en"",""id"")"),"✔ Buka kunci semua fitur: Dapatkan akses penuh ke Sellmatatica")</f>
        <v>✔ Buka kunci semua fitur: Dapatkan akses penuh ke Sellmatatica</v>
      </c>
      <c r="E25" s="4" t="str">
        <f>IFERROR(__xludf.DUMMYFUNCTION("GOOGLETRANSLATE(B25,""en"",""vi"")"),"Mở khóa tất cả các tính năng: có quyền truy cập đầy đủ vào Sellmatica")</f>
        <v>Mở khóa tất cả các tính năng: có quyền truy cập đầy đủ vào Sellmatica</v>
      </c>
      <c r="F25" s="4" t="str">
        <f>IFERROR(__xludf.DUMMYFUNCTION("GOOGLETRANSLATE(B25,""en"",""th"")"),"✔ปลดล็อกคุณสมบัติทั้งหมด: เข้าถึง SellMatica ได้อย่างเต็มที่")</f>
        <v>✔ปลดล็อกคุณสมบัติทั้งหมด: เข้าถึง SellMatica ได้อย่างเต็มที่</v>
      </c>
      <c r="G25" s="4" t="str">
        <f>IFERROR(__xludf.DUMMYFUNCTION("GOOGLETRANSLATE(B25,""en"",""ms"")"),"✔ Buka kunci semua ciri: Dapatkan akses penuh ke sellmatica")</f>
        <v>✔ Buka kunci semua ciri: Dapatkan akses penuh ke sellmatica</v>
      </c>
      <c r="H25" s="4" t="str">
        <f>IFERROR(__xludf.DUMMYFUNCTION("GOOGLETRANSLATE(B25,""en"",""zh-CN"")"),"✔解锁所有功能：获得塞尔玛蒂亚的完整访问权限")</f>
        <v>✔解锁所有功能：获得塞尔玛蒂亚的完整访问权限</v>
      </c>
    </row>
    <row r="26">
      <c r="A26" s="3">
        <v>3.0</v>
      </c>
      <c r="B26" s="4" t="s">
        <v>59</v>
      </c>
      <c r="C26" s="4" t="str">
        <f>IFERROR(__xludf.DUMMYFUNCTION("GOOGLETRANSLATE(B26,""en"",""ru"")"),"✔ Однопользовательская лицензия")</f>
        <v>✔ Однопользовательская лицензия</v>
      </c>
      <c r="D26" s="4" t="str">
        <f>IFERROR(__xludf.DUMMYFUNCTION("GOOGLETRANSLATE(B26,""en"",""id"")"),"✔ Lisensi Pengguna Tunggal")</f>
        <v>✔ Lisensi Pengguna Tunggal</v>
      </c>
      <c r="E26" s="4" t="str">
        <f>IFERROR(__xludf.DUMMYFUNCTION("GOOGLETRANSLATE(B26,""en"",""vi"")"),"✔ Giấy phép người dùng duy nhất")</f>
        <v>✔ Giấy phép người dùng duy nhất</v>
      </c>
      <c r="F26" s="4" t="str">
        <f>IFERROR(__xludf.DUMMYFUNCTION("GOOGLETRANSLATE(B26,""en"",""th"")"),"✔ใบอนุญาตผู้ใช้เดี่ยว")</f>
        <v>✔ใบอนุญาตผู้ใช้เดี่ยว</v>
      </c>
      <c r="G26" s="4" t="str">
        <f>IFERROR(__xludf.DUMMYFUNCTION("GOOGLETRANSLATE(B26,""en"",""ms"")"),"✔ Lesen Pengguna Tunggal")</f>
        <v>✔ Lesen Pengguna Tunggal</v>
      </c>
      <c r="H26" s="4" t="str">
        <f>IFERROR(__xludf.DUMMYFUNCTION("GOOGLETRANSLATE(B26,""en"",""zh-CN"")"),"✔单用户许可证")</f>
        <v>✔单用户许可证</v>
      </c>
    </row>
    <row r="27">
      <c r="A27" s="3">
        <v>3.0</v>
      </c>
      <c r="B27" s="4" t="s">
        <v>60</v>
      </c>
      <c r="C27" s="4" t="str">
        <f>IFERROR(__xludf.DUMMYFUNCTION("GOOGLETRANSLATE(B27,""en"",""ru"")"),"✔ Полный доступ к данным")</f>
        <v>✔ Полный доступ к данным</v>
      </c>
      <c r="D27" s="4" t="str">
        <f>IFERROR(__xludf.DUMMYFUNCTION("GOOGLETRANSLATE(B27,""en"",""id"")"),"✔ Akses penuh ke data")</f>
        <v>✔ Akses penuh ke data</v>
      </c>
      <c r="E27" s="4" t="str">
        <f>IFERROR(__xludf.DUMMYFUNCTION("GOOGLETRANSLATE(B27,""en"",""vi"")"),"Truy cập đầy đủ vào dữ liệu")</f>
        <v>Truy cập đầy đủ vào dữ liệu</v>
      </c>
      <c r="F27" s="4" t="str">
        <f>IFERROR(__xludf.DUMMYFUNCTION("GOOGLETRANSLATE(B27,""en"",""th"")"),"✔การเข้าถึงข้อมูลเต็มรูปแบบ")</f>
        <v>✔การเข้าถึงข้อมูลเต็มรูปแบบ</v>
      </c>
      <c r="G27" s="4" t="str">
        <f>IFERROR(__xludf.DUMMYFUNCTION("GOOGLETRANSLATE(B27,""en"",""ms"")"),"✔ Akses penuh ke data")</f>
        <v>✔ Akses penuh ke data</v>
      </c>
      <c r="H27" s="4" t="str">
        <f>IFERROR(__xludf.DUMMYFUNCTION("GOOGLETRANSLATE(B27,""en"",""zh-CN"")"),"✔完全访问数据")</f>
        <v>✔完全访问数据</v>
      </c>
    </row>
    <row r="28">
      <c r="A28" s="3">
        <v>3.0</v>
      </c>
      <c r="B28" s="4" t="s">
        <v>61</v>
      </c>
      <c r="C28" s="4" t="str">
        <f>IFERROR(__xludf.DUMMYFUNCTION("GOOGLETRANSLATE(B28,""en"",""ru"")"),"✔ Единственная консультация с нашим специалистом")</f>
        <v>✔ Единственная консультация с нашим специалистом</v>
      </c>
      <c r="D28" s="4" t="str">
        <f>IFERROR(__xludf.DUMMYFUNCTION("GOOGLETRANSLATE(B28,""en"",""id"")"),"✔ Konsultasi satu kali dengan spesialis kami")</f>
        <v>✔ Konsultasi satu kali dengan spesialis kami</v>
      </c>
      <c r="E28" s="4" t="str">
        <f>IFERROR(__xludf.DUMMYFUNCTION("GOOGLETRANSLATE(B28,""en"",""vi"")"),"✔ Tư vấn một lần với chuyên gia của chúng tôi")</f>
        <v>✔ Tư vấn một lần với chuyên gia của chúng tôi</v>
      </c>
      <c r="F28" s="4" t="str">
        <f>IFERROR(__xludf.DUMMYFUNCTION("GOOGLETRANSLATE(B28,""en"",""th"")"),"✔การปรึกษาหารือครั้งเดียวกับผู้เชี่ยวชาญของเรา")</f>
        <v>✔การปรึกษาหารือครั้งเดียวกับผู้เชี่ยวชาญของเรา</v>
      </c>
      <c r="G28" s="4" t="str">
        <f>IFERROR(__xludf.DUMMYFUNCTION("GOOGLETRANSLATE(B28,""en"",""ms"")"),"✔ Rundingan satu kali dengan pakar kami")</f>
        <v>✔ Rundingan satu kali dengan pakar kami</v>
      </c>
      <c r="H28" s="4" t="str">
        <f>IFERROR(__xludf.DUMMYFUNCTION("GOOGLETRANSLATE(B28,""en"",""zh-CN"")"),"✔与我们的专家进行一次性咨询")</f>
        <v>✔与我们的专家进行一次性咨询</v>
      </c>
    </row>
    <row r="29">
      <c r="A29" s="3">
        <v>3.0</v>
      </c>
      <c r="B29" s="4" t="s">
        <v>62</v>
      </c>
      <c r="C29" s="4" t="str">
        <f>IFERROR(__xludf.DUMMYFUNCTION("GOOGLETRANSLATE(B29,""en"",""ru"")"),"✔ поддержка электронной почты")</f>
        <v>✔ поддержка электронной почты</v>
      </c>
      <c r="D29" s="4" t="str">
        <f>IFERROR(__xludf.DUMMYFUNCTION("GOOGLETRANSLATE(B29,""en"",""id"")"),"✔ Dukungan email")</f>
        <v>✔ Dukungan email</v>
      </c>
      <c r="E29" s="4" t="str">
        <f>IFERROR(__xludf.DUMMYFUNCTION("GOOGLETRANSLATE(B29,""en"",""vi"")"),"Hỗ trợ email")</f>
        <v>Hỗ trợ email</v>
      </c>
      <c r="F29" s="4" t="str">
        <f>IFERROR(__xludf.DUMMYFUNCTION("GOOGLETRANSLATE(B29,""en"",""th"")"),"✔การสนับสนุนอีเมล")</f>
        <v>✔การสนับสนุนอีเมล</v>
      </c>
      <c r="G29" s="4" t="str">
        <f>IFERROR(__xludf.DUMMYFUNCTION("GOOGLETRANSLATE(B29,""en"",""ms"")"),"✔ Sokongan e -mel")</f>
        <v>✔ Sokongan e -mel</v>
      </c>
      <c r="H29" s="4" t="str">
        <f>IFERROR(__xludf.DUMMYFUNCTION("GOOGLETRANSLATE(B29,""en"",""zh-CN"")"),"✔电子邮件支持")</f>
        <v>✔电子邮件支持</v>
      </c>
    </row>
    <row r="30">
      <c r="A30" s="3">
        <v>3.0</v>
      </c>
      <c r="B30" s="4" t="s">
        <v>63</v>
      </c>
      <c r="C30" s="4" t="str">
        <f>IFERROR(__xludf.DUMMYFUNCTION("GOOGLETRANSLATE(B30,""en"",""ru"")"),"Купить сейчас")</f>
        <v>Купить сейчас</v>
      </c>
      <c r="D30" s="4" t="str">
        <f>IFERROR(__xludf.DUMMYFUNCTION("GOOGLETRANSLATE(B30,""en"",""id"")"),"Beli sekarang")</f>
        <v>Beli sekarang</v>
      </c>
      <c r="E30" s="4" t="str">
        <f>IFERROR(__xludf.DUMMYFUNCTION("GOOGLETRANSLATE(B30,""en"",""vi"")"),"Mua ngay")</f>
        <v>Mua ngay</v>
      </c>
      <c r="F30" s="4" t="str">
        <f>IFERROR(__xludf.DUMMYFUNCTION("GOOGLETRANSLATE(B30,""en"",""th"")"),"ซื้อตอนนี้")</f>
        <v>ซื้อตอนนี้</v>
      </c>
      <c r="G30" s="4" t="str">
        <f>IFERROR(__xludf.DUMMYFUNCTION("GOOGLETRANSLATE(B30,""en"",""ms"")"),"Beli sekarang")</f>
        <v>Beli sekarang</v>
      </c>
      <c r="H30" s="4" t="str">
        <f>IFERROR(__xludf.DUMMYFUNCTION("GOOGLETRANSLATE(B30,""en"",""zh-CN"")"),"立即购买")</f>
        <v>立即购买</v>
      </c>
    </row>
    <row r="31">
      <c r="A31" s="3">
        <v>3.0</v>
      </c>
      <c r="B31" s="4" t="s">
        <v>64</v>
      </c>
      <c r="C31" s="4" t="str">
        <f>IFERROR(__xludf.DUMMYFUNCTION("GOOGLETRANSLATE(B31,""en"",""ru"")"),"7 дней")</f>
        <v>7 дней</v>
      </c>
      <c r="D31" s="4" t="str">
        <f>IFERROR(__xludf.DUMMYFUNCTION("GOOGLETRANSLATE(B31,""en"",""id"")"),"7 hari")</f>
        <v>7 hari</v>
      </c>
      <c r="E31" s="4" t="str">
        <f>IFERROR(__xludf.DUMMYFUNCTION("GOOGLETRANSLATE(B31,""en"",""vi"")"),"7 ngày")</f>
        <v>7 ngày</v>
      </c>
      <c r="F31" s="4" t="str">
        <f>IFERROR(__xludf.DUMMYFUNCTION("GOOGLETRANSLATE(B31,""en"",""th"")"),"7 วัน")</f>
        <v>7 วัน</v>
      </c>
      <c r="G31" s="4" t="str">
        <f>IFERROR(__xludf.DUMMYFUNCTION("GOOGLETRANSLATE(B31,""en"",""ms"")"),"7 hari")</f>
        <v>7 hari</v>
      </c>
      <c r="H31" s="4" t="str">
        <f>IFERROR(__xludf.DUMMYFUNCTION("GOOGLETRANSLATE(B31,""en"",""zh-CN"")"),"7天")</f>
        <v>7天</v>
      </c>
    </row>
    <row r="32">
      <c r="A32" s="3">
        <v>3.0</v>
      </c>
      <c r="B32" s="4" t="s">
        <v>65</v>
      </c>
      <c r="C32" s="4" t="str">
        <f>IFERROR(__xludf.DUMMYFUNCTION("GOOGLETRANSLATE(B32,""en"",""ru"")"),"30 дней")</f>
        <v>30 дней</v>
      </c>
      <c r="D32" s="4" t="str">
        <f>IFERROR(__xludf.DUMMYFUNCTION("GOOGLETRANSLATE(B32,""en"",""id"")"),"30 hari")</f>
        <v>30 hari</v>
      </c>
      <c r="E32" s="4" t="str">
        <f>IFERROR(__xludf.DUMMYFUNCTION("GOOGLETRANSLATE(B32,""en"",""vi"")"),"30 ngày")</f>
        <v>30 ngày</v>
      </c>
      <c r="F32" s="4" t="str">
        <f>IFERROR(__xludf.DUMMYFUNCTION("GOOGLETRANSLATE(B32,""en"",""th"")"),"30 วัน")</f>
        <v>30 วัน</v>
      </c>
      <c r="G32" s="4" t="str">
        <f>IFERROR(__xludf.DUMMYFUNCTION("GOOGLETRANSLATE(B32,""en"",""ms"")"),"30 hari")</f>
        <v>30 hari</v>
      </c>
      <c r="H32" s="4" t="str">
        <f>IFERROR(__xludf.DUMMYFUNCTION("GOOGLETRANSLATE(B32,""en"",""zh-CN"")"),"30天")</f>
        <v>30天</v>
      </c>
    </row>
    <row r="33">
      <c r="A33" s="3">
        <v>3.0</v>
      </c>
      <c r="B33" s="4" t="s">
        <v>66</v>
      </c>
      <c r="C33" s="4" t="str">
        <f>IFERROR(__xludf.DUMMYFUNCTION("GOOGLETRANSLATE(B33,""en"",""ru"")"),"90 дней")</f>
        <v>90 дней</v>
      </c>
      <c r="D33" s="4" t="str">
        <f>IFERROR(__xludf.DUMMYFUNCTION("GOOGLETRANSLATE(B33,""en"",""id"")"),"90 hari")</f>
        <v>90 hari</v>
      </c>
      <c r="E33" s="4" t="str">
        <f>IFERROR(__xludf.DUMMYFUNCTION("GOOGLETRANSLATE(B33,""en"",""vi"")"),"90 ngày")</f>
        <v>90 ngày</v>
      </c>
      <c r="F33" s="4" t="str">
        <f>IFERROR(__xludf.DUMMYFUNCTION("GOOGLETRANSLATE(B33,""en"",""th"")"),"90 วัน")</f>
        <v>90 วัน</v>
      </c>
      <c r="G33" s="4" t="str">
        <f>IFERROR(__xludf.DUMMYFUNCTION("GOOGLETRANSLATE(B33,""en"",""ms"")"),"90 hari")</f>
        <v>90 hari</v>
      </c>
      <c r="H33" s="4" t="str">
        <f>IFERROR(__xludf.DUMMYFUNCTION("GOOGLETRANSLATE(B33,""en"",""zh-CN"")"),"90天")</f>
        <v>90天</v>
      </c>
    </row>
    <row r="34">
      <c r="A34" s="3">
        <v>3.0</v>
      </c>
      <c r="B34" s="4" t="s">
        <v>67</v>
      </c>
      <c r="C34" s="4" t="str">
        <f>IFERROR(__xludf.DUMMYFUNCTION("GOOGLETRANSLATE(B34,""en"",""ru"")"),"180 дней")</f>
        <v>180 дней</v>
      </c>
      <c r="D34" s="4" t="str">
        <f>IFERROR(__xludf.DUMMYFUNCTION("GOOGLETRANSLATE(B34,""en"",""id"")"),"180 hari")</f>
        <v>180 hari</v>
      </c>
      <c r="E34" s="4" t="str">
        <f>IFERROR(__xludf.DUMMYFUNCTION("GOOGLETRANSLATE(B34,""en"",""vi"")"),"180 ngày")</f>
        <v>180 ngày</v>
      </c>
      <c r="F34" s="4" t="str">
        <f>IFERROR(__xludf.DUMMYFUNCTION("GOOGLETRANSLATE(B34,""en"",""th"")"),"180 วัน")</f>
        <v>180 วัน</v>
      </c>
      <c r="G34" s="4" t="str">
        <f>IFERROR(__xludf.DUMMYFUNCTION("GOOGLETRANSLATE(B34,""en"",""ms"")"),"180 hari")</f>
        <v>180 hari</v>
      </c>
      <c r="H34" s="4" t="str">
        <f>IFERROR(__xludf.DUMMYFUNCTION("GOOGLETRANSLATE(B34,""en"",""zh-CN"")"),"180天")</f>
        <v>180天</v>
      </c>
    </row>
    <row r="35">
      <c r="A35" s="3">
        <v>3.0</v>
      </c>
      <c r="B35" s="4" t="s">
        <v>68</v>
      </c>
      <c r="C35" s="4" t="str">
        <f>IFERROR(__xludf.DUMMYFUNCTION("GOOGLETRANSLATE(B35,""en"",""ru"")"),"365 дней")</f>
        <v>365 дней</v>
      </c>
      <c r="D35" s="4" t="str">
        <f>IFERROR(__xludf.DUMMYFUNCTION("GOOGLETRANSLATE(B35,""en"",""id"")"),"365 hari")</f>
        <v>365 hari</v>
      </c>
      <c r="E35" s="4" t="str">
        <f>IFERROR(__xludf.DUMMYFUNCTION("GOOGLETRANSLATE(B35,""en"",""vi"")"),"365 ngày")</f>
        <v>365 ngày</v>
      </c>
      <c r="F35" s="4" t="str">
        <f>IFERROR(__xludf.DUMMYFUNCTION("GOOGLETRANSLATE(B35,""en"",""th"")"),"365 วัน")</f>
        <v>365 วัน</v>
      </c>
      <c r="G35" s="4" t="str">
        <f>IFERROR(__xludf.DUMMYFUNCTION("GOOGLETRANSLATE(B35,""en"",""ms"")"),"365 hari")</f>
        <v>365 hari</v>
      </c>
      <c r="H35" s="4" t="str">
        <f>IFERROR(__xludf.DUMMYFUNCTION("GOOGLETRANSLATE(B35,""en"",""zh-CN"")"),"365天")</f>
        <v>365天</v>
      </c>
    </row>
    <row r="36">
      <c r="A36" s="3">
        <v>3.0</v>
      </c>
      <c r="B36" s="4" t="s">
        <v>69</v>
      </c>
      <c r="C36" s="4" t="str">
        <f>IFERROR(__xludf.DUMMYFUNCTION("GOOGLETRANSLATE(B36,""en"",""ru"")"),"Сохранить x%")</f>
        <v>Сохранить x%</v>
      </c>
      <c r="D36" s="4" t="str">
        <f>IFERROR(__xludf.DUMMYFUNCTION("GOOGLETRANSLATE(B36,""en"",""id"")"),"Simpan x%")</f>
        <v>Simpan x%</v>
      </c>
      <c r="E36" s="4" t="str">
        <f>IFERROR(__xludf.DUMMYFUNCTION("GOOGLETRANSLATE(B36,""en"",""vi"")"),"Tiết kiệm x%")</f>
        <v>Tiết kiệm x%</v>
      </c>
      <c r="F36" s="4" t="str">
        <f>IFERROR(__xludf.DUMMYFUNCTION("GOOGLETRANSLATE(B36,""en"",""th"")"),"ประหยัด x%")</f>
        <v>ประหยัด x%</v>
      </c>
      <c r="G36" s="4" t="str">
        <f>IFERROR(__xludf.DUMMYFUNCTION("GOOGLETRANSLATE(B36,""en"",""ms"")"),"Jimat X%")</f>
        <v>Jimat X%</v>
      </c>
      <c r="H36" s="4" t="str">
        <f>IFERROR(__xludf.DUMMYFUNCTION("GOOGLETRANSLATE(B36,""en"",""zh-CN"")"),"节省x％")</f>
        <v>节省x％</v>
      </c>
    </row>
    <row r="37">
      <c r="A37" s="3">
        <v>3.0</v>
      </c>
      <c r="B37" s="4" t="s">
        <v>70</v>
      </c>
      <c r="C37" s="4" t="str">
        <f>IFERROR(__xludf.DUMMYFUNCTION("GOOGLETRANSLATE(B37,""en"",""ru"")"),"Самый популярный")</f>
        <v>Самый популярный</v>
      </c>
      <c r="D37" s="4" t="str">
        <f>IFERROR(__xludf.DUMMYFUNCTION("GOOGLETRANSLATE(B37,""en"",""id"")"),"Paling Populer")</f>
        <v>Paling Populer</v>
      </c>
      <c r="E37" s="4" t="str">
        <f>IFERROR(__xludf.DUMMYFUNCTION("GOOGLETRANSLATE(B37,""en"",""vi"")"),"Phổ biến nhất")</f>
        <v>Phổ biến nhất</v>
      </c>
      <c r="F37" s="4" t="str">
        <f>IFERROR(__xludf.DUMMYFUNCTION("GOOGLETRANSLATE(B37,""en"",""th"")"),"ที่นิยมมากที่สุด")</f>
        <v>ที่นิยมมากที่สุด</v>
      </c>
      <c r="G37" s="4" t="str">
        <f>IFERROR(__xludf.DUMMYFUNCTION("GOOGLETRANSLATE(B37,""en"",""ms"")"),"Paling popular")</f>
        <v>Paling popular</v>
      </c>
      <c r="H37" s="4" t="str">
        <f>IFERROR(__xludf.DUMMYFUNCTION("GOOGLETRANSLATE(B37,""en"",""zh-CN"")"),"最受欢迎")</f>
        <v>最受欢迎</v>
      </c>
    </row>
    <row r="38">
      <c r="A38" s="3">
        <v>4.0</v>
      </c>
      <c r="B38" s="4" t="s">
        <v>73</v>
      </c>
      <c r="C38" s="4" t="str">
        <f>IFERROR(__xludf.DUMMYFUNCTION("GOOGLETRANSLATE(B38,""en"",""ru"")"),"Часто задаваемые вопросы")</f>
        <v>Часто задаваемые вопросы</v>
      </c>
      <c r="D38" s="4" t="str">
        <f>IFERROR(__xludf.DUMMYFUNCTION("GOOGLETRANSLATE(B38,""en"",""id"")"),"FAQ")</f>
        <v>FAQ</v>
      </c>
      <c r="E38" s="4" t="str">
        <f>IFERROR(__xludf.DUMMYFUNCTION("GOOGLETRANSLATE(B38,""en"",""vi"")"),"Câu hỏi thường gặp")</f>
        <v>Câu hỏi thường gặp</v>
      </c>
      <c r="F38" s="4" t="str">
        <f>IFERROR(__xludf.DUMMYFUNCTION("GOOGLETRANSLATE(B38,""en"",""th"")"),"คำถามที่พบบ่อย")</f>
        <v>คำถามที่พบบ่อย</v>
      </c>
      <c r="G38" s="4" t="str">
        <f>IFERROR(__xludf.DUMMYFUNCTION("GOOGLETRANSLATE(B38,""en"",""ms"")"),"Soalan Lazim")</f>
        <v>Soalan Lazim</v>
      </c>
      <c r="H38" s="4" t="str">
        <f>IFERROR(__xludf.DUMMYFUNCTION("GOOGLETRANSLATE(B38,""en"",""zh-CN"")"),"常问问题")</f>
        <v>常问问题</v>
      </c>
    </row>
    <row r="39">
      <c r="A39" s="3">
        <v>4.0</v>
      </c>
      <c r="B39" s="4" t="s">
        <v>182</v>
      </c>
      <c r="C39" s="4" t="str">
        <f>IFERROR(__xludf.DUMMYFUNCTION("GOOGLETRANSLATE(B39,""en"",""ru"")"),"Как часто обновляется база данных продукта?")</f>
        <v>Как часто обновляется база данных продукта?</v>
      </c>
      <c r="D39" s="4" t="str">
        <f>IFERROR(__xludf.DUMMYFUNCTION("GOOGLETRANSLATE(B39,""en"",""id"")"),"Seberapa sering database produk diperbarui?")</f>
        <v>Seberapa sering database produk diperbarui?</v>
      </c>
      <c r="E39" s="4" t="str">
        <f>IFERROR(__xludf.DUMMYFUNCTION("GOOGLETRANSLATE(B39,""en"",""vi"")"),"Cơ sở dữ liệu sản phẩm được cập nhật thường xuyên như thế nào?")</f>
        <v>Cơ sở dữ liệu sản phẩm được cập nhật thường xuyên như thế nào?</v>
      </c>
      <c r="F39" s="4" t="str">
        <f>IFERROR(__xludf.DUMMYFUNCTION("GOOGLETRANSLATE(B39,""en"",""th"")"),"ฐานข้อมูลผลิตภัณฑ์ได้รับการอัปเดตบ่อยแค่ไหน?")</f>
        <v>ฐานข้อมูลผลิตภัณฑ์ได้รับการอัปเดตบ่อยแค่ไหน?</v>
      </c>
      <c r="G39" s="4" t="str">
        <f>IFERROR(__xludf.DUMMYFUNCTION("GOOGLETRANSLATE(B39,""en"",""ms"")"),"Berapa kerapkah pangkalan data produk dikemas kini?")</f>
        <v>Berapa kerapkah pangkalan data produk dikemas kini?</v>
      </c>
      <c r="H39" s="4" t="str">
        <f>IFERROR(__xludf.DUMMYFUNCTION("GOOGLETRANSLATE(B39,""en"",""zh-CN"")"),"产品数据库多久更新一次？")</f>
        <v>产品数据库多久更新一次？</v>
      </c>
    </row>
    <row r="40">
      <c r="A40" s="3">
        <v>4.0</v>
      </c>
      <c r="B40" s="4" t="s">
        <v>183</v>
      </c>
      <c r="C40" s="4" t="str">
        <f>IFERROR(__xludf.DUMMYFUNCTION("GOOGLETRANSLATE(B40,""en"",""ru"")"),"База данных продукта регулярно обновляется, чтобы данные оставались точными и актуальными. Обновления сделаны на постоянной основе, чтобы отразить последнюю информацию с поддерживаемых рынков")</f>
        <v>База данных продукта регулярно обновляется, чтобы данные оставались точными и актуальными. Обновления сделаны на постоянной основе, чтобы отразить последнюю информацию с поддерживаемых рынков</v>
      </c>
      <c r="D40" s="4" t="str">
        <f>IFERROR(__xludf.DUMMYFUNCTION("GOOGLETRANSLATE(B40,""en"",""id"")"),"Database produk diperbarui secara berkala untuk memastikan data tetap akurat dan terkini. Pembaruan dilakukan secara berkelanjutan untuk mencerminkan informasi terbaru dari pasar yang didukung")</f>
        <v>Database produk diperbarui secara berkala untuk memastikan data tetap akurat dan terkini. Pembaruan dilakukan secara berkelanjutan untuk mencerminkan informasi terbaru dari pasar yang didukung</v>
      </c>
      <c r="E40" s="4" t="str">
        <f>IFERROR(__xludf.DUMMYFUNCTION("GOOGLETRANSLATE(B40,""en"",""vi"")"),"Cơ sở dữ liệu sản phẩm được cập nhật thường xuyên để đảm bảo dữ liệu vẫn chính xác và cập nhật. Các bản cập nhật được thực hiện liên tục để phản ánh thông tin mới nhất từ ​​các thị trường được hỗ trợ")</f>
        <v>Cơ sở dữ liệu sản phẩm được cập nhật thường xuyên để đảm bảo dữ liệu vẫn chính xác và cập nhật. Các bản cập nhật được thực hiện liên tục để phản ánh thông tin mới nhất từ ​​các thị trường được hỗ trợ</v>
      </c>
      <c r="F40" s="4" t="str">
        <f>IFERROR(__xludf.DUMMYFUNCTION("GOOGLETRANSLATE(B40,""en"",""th"")"),"ฐานข้อมูลผลิตภัณฑ์ได้รับการอัปเดตเป็นประจำเพื่อให้แน่ใจว่าข้อมูลยังคงถูกต้องและทันสมัย การอัปเดตจะดำเนินการอย่างต่อเนื่องเพื่อสะท้อนข้อมูลล่าสุดจากตลาดที่รองรับ")</f>
        <v>ฐานข้อมูลผลิตภัณฑ์ได้รับการอัปเดตเป็นประจำเพื่อให้แน่ใจว่าข้อมูลยังคงถูกต้องและทันสมัย การอัปเดตจะดำเนินการอย่างต่อเนื่องเพื่อสะท้อนข้อมูลล่าสุดจากตลาดที่รองรับ</v>
      </c>
      <c r="G40" s="4" t="str">
        <f>IFERROR(__xludf.DUMMYFUNCTION("GOOGLETRANSLATE(B40,""en"",""ms"")"),"Pangkalan data produk sentiasa dikemas kini untuk memastikan data tetap tepat dan terkini. Kemas kini dibuat secara berterusan untuk mencerminkan maklumat terkini dari pasaran yang disokong")</f>
        <v>Pangkalan data produk sentiasa dikemas kini untuk memastikan data tetap tepat dan terkini. Kemas kini dibuat secara berterusan untuk mencerminkan maklumat terkini dari pasaran yang disokong</v>
      </c>
      <c r="H40" s="4" t="str">
        <f>IFERROR(__xludf.DUMMYFUNCTION("GOOGLETRANSLATE(B40,""en"",""zh-CN"")"),"定期更新产品数据库，以确保数据保持准确和最新。更新是连续进行的，以反映受支持市场的最新信息")</f>
        <v>定期更新产品数据库，以确保数据保持准确和最新。更新是连续进行的，以反映受支持市场的最新信息</v>
      </c>
    </row>
    <row r="41">
      <c r="A41" s="3">
        <v>4.0</v>
      </c>
      <c r="B41" s="4" t="s">
        <v>184</v>
      </c>
      <c r="C41" s="4" t="str">
        <f>IFERROR(__xludf.DUMMYFUNCTION("GOOGLETRANSLATE(B41,""en"",""ru"")"),"Могу ли я экспортировать данные анализа продукта в другие форматы, такие как CSV или Excel?")</f>
        <v>Могу ли я экспортировать данные анализа продукта в другие форматы, такие как CSV или Excel?</v>
      </c>
      <c r="D41" s="4" t="str">
        <f>IFERROR(__xludf.DUMMYFUNCTION("GOOGLETRANSLATE(B41,""en"",""id"")"),"Dapatkah saya mengekspor data analisis produk ke format lain seperti CSV atau Excel?")</f>
        <v>Dapatkah saya mengekspor data analisis produk ke format lain seperti CSV atau Excel?</v>
      </c>
      <c r="E41" s="4" t="str">
        <f>IFERROR(__xludf.DUMMYFUNCTION("GOOGLETRANSLATE(B41,""en"",""vi"")"),"Tôi có thể xuất dữ liệu phân tích sản phẩm sang các định dạng khác như CSV hoặc Excel không?")</f>
        <v>Tôi có thể xuất dữ liệu phân tích sản phẩm sang các định dạng khác như CSV hoặc Excel không?</v>
      </c>
      <c r="F41" s="4" t="str">
        <f>IFERROR(__xludf.DUMMYFUNCTION("GOOGLETRANSLATE(B41,""en"",""th"")"),"ฉันสามารถส่งออกข้อมูลการวิเคราะห์ผลิตภัณฑ์ไปยังรูปแบบอื่น ๆ เช่น CSV หรือ Excel ได้หรือไม่?")</f>
        <v>ฉันสามารถส่งออกข้อมูลการวิเคราะห์ผลิตภัณฑ์ไปยังรูปแบบอื่น ๆ เช่น CSV หรือ Excel ได้หรือไม่?</v>
      </c>
      <c r="G41" s="4" t="str">
        <f>IFERROR(__xludf.DUMMYFUNCTION("GOOGLETRANSLATE(B41,""en"",""ms"")"),"Bolehkah saya mengeksport data analisis produk ke format lain seperti CSV atau Excel?")</f>
        <v>Bolehkah saya mengeksport data analisis produk ke format lain seperti CSV atau Excel?</v>
      </c>
      <c r="H41" s="4" t="str">
        <f>IFERROR(__xludf.DUMMYFUNCTION("GOOGLETRANSLATE(B41,""en"",""zh-CN"")"),"我可以将产品分析数据导出到其他格式，例如CSV或Excel吗？")</f>
        <v>我可以将产品分析数据导出到其他格式，例如CSV或Excel吗？</v>
      </c>
    </row>
    <row r="42">
      <c r="A42" s="3">
        <v>4.0</v>
      </c>
      <c r="B42" s="4" t="s">
        <v>185</v>
      </c>
      <c r="C42" s="4" t="str">
        <f>IFERROR(__xludf.DUMMYFUNCTION("GOOGLETRANSLATE(B42,""en"",""ru"")"),"Да, вы можете экспортировать данные анализа продукта в различные форматы, включая CSV или Excel. Это позволяет дополнительно анализировать и манипулировать данными в соответствии с вашими конкретными требованиями")</f>
        <v>Да, вы можете экспортировать данные анализа продукта в различные форматы, включая CSV или Excel. Это позволяет дополнительно анализировать и манипулировать данными в соответствии с вашими конкретными требованиями</v>
      </c>
      <c r="D42" s="4" t="str">
        <f>IFERROR(__xludf.DUMMYFUNCTION("GOOGLETRANSLATE(B42,""en"",""id"")"),"Ya, Anda dapat mengekspor data analisis produk ke berbagai format, termasuk CSV atau Excel. Ini memungkinkan Anda untuk menganalisis dan memanipulasi data lebih lanjut sesuai dengan persyaratan spesifik Anda")</f>
        <v>Ya, Anda dapat mengekspor data analisis produk ke berbagai format, termasuk CSV atau Excel. Ini memungkinkan Anda untuk menganalisis dan memanipulasi data lebih lanjut sesuai dengan persyaratan spesifik Anda</v>
      </c>
      <c r="E42" s="4" t="str">
        <f>IFERROR(__xludf.DUMMYFUNCTION("GOOGLETRANSLATE(B42,""en"",""vi"")"),"Có, bạn có thể xuất dữ liệu phân tích sản phẩm sang các định dạng khác nhau, bao gồm CSV hoặc Excel. Điều này cho phép bạn phân tích và thao tác dữ liệu theo các yêu cầu cụ thể của bạn")</f>
        <v>Có, bạn có thể xuất dữ liệu phân tích sản phẩm sang các định dạng khác nhau, bao gồm CSV hoặc Excel. Điều này cho phép bạn phân tích và thao tác dữ liệu theo các yêu cầu cụ thể của bạn</v>
      </c>
      <c r="F42" s="4" t="str">
        <f>IFERROR(__xludf.DUMMYFUNCTION("GOOGLETRANSLATE(B42,""en"",""th"")"),"ใช่คุณสามารถส่งออกข้อมูลการวิเคราะห์ผลิตภัณฑ์ไปยังรูปแบบต่าง ๆ รวมถึง CSV หรือ Excel สิ่งนี้ช่วยให้คุณวิเคราะห์และจัดการข้อมูลเพิ่มเติมตามข้อกำหนดเฉพาะของคุณ")</f>
        <v>ใช่คุณสามารถส่งออกข้อมูลการวิเคราะห์ผลิตภัณฑ์ไปยังรูปแบบต่าง ๆ รวมถึง CSV หรือ Excel สิ่งนี้ช่วยให้คุณวิเคราะห์และจัดการข้อมูลเพิ่มเติมตามข้อกำหนดเฉพาะของคุณ</v>
      </c>
      <c r="G42" s="4" t="str">
        <f>IFERROR(__xludf.DUMMYFUNCTION("GOOGLETRANSLATE(B42,""en"",""ms"")"),"Ya, anda boleh mengeksport data analisis produk ke pelbagai format, termasuk CSV atau Excel. Ini membolehkan anda menganalisis dan memanipulasi data mengikut keperluan khusus anda")</f>
        <v>Ya, anda boleh mengeksport data analisis produk ke pelbagai format, termasuk CSV atau Excel. Ini membolehkan anda menganalisis dan memanipulasi data mengikut keperluan khusus anda</v>
      </c>
      <c r="H42" s="4" t="str">
        <f>IFERROR(__xludf.DUMMYFUNCTION("GOOGLETRANSLATE(B42,""en"",""zh-CN"")"),"是的，您可以将产品分析数据导出到包括CSV或Excel在内的各种格式。这使您可以根据自己的特定要求进一步分析和操纵数据")</f>
        <v>是的，您可以将产品分析数据导出到包括CSV或Excel在内的各种格式。这使您可以根据自己的特定要求进一步分析和操纵数据</v>
      </c>
    </row>
    <row r="43">
      <c r="A43" s="3">
        <v>4.0</v>
      </c>
      <c r="B43" s="4" t="s">
        <v>186</v>
      </c>
      <c r="C43" s="4" t="str">
        <f>IFERROR(__xludf.DUMMYFUNCTION("GOOGLETRANSLATE(B43,""en"",""ru"")"),"Существуют ли какие -либо конкретные фильтры или критерии поиска, чтобы сузить результаты отчета?")</f>
        <v>Существуют ли какие -либо конкретные фильтры или критерии поиска, чтобы сузить результаты отчета?</v>
      </c>
      <c r="D43" s="4" t="str">
        <f>IFERROR(__xludf.DUMMYFUNCTION("GOOGLETRANSLATE(B43,""en"",""id"")"),"Apakah ada filter atau kriteria pencarian spesifik yang tersedia untuk mempersempit hasil laporan?")</f>
        <v>Apakah ada filter atau kriteria pencarian spesifik yang tersedia untuk mempersempit hasil laporan?</v>
      </c>
      <c r="E43" s="4" t="str">
        <f>IFERROR(__xludf.DUMMYFUNCTION("GOOGLETRANSLATE(B43,""en"",""vi"")"),"Có bất kỳ bộ lọc cụ thể hoặc tiêu chí tìm kiếm có sẵn để thu hẹp kết quả báo cáo?")</f>
        <v>Có bất kỳ bộ lọc cụ thể hoặc tiêu chí tìm kiếm có sẵn để thu hẹp kết quả báo cáo?</v>
      </c>
      <c r="F43" s="4" t="str">
        <f>IFERROR(__xludf.DUMMYFUNCTION("GOOGLETRANSLATE(B43,""en"",""th"")"),"มีตัวกรองเฉพาะหรือเกณฑ์การค้นหาที่มีอยู่เพื่อ จำกัด ผลการรายงานให้แคบลงหรือไม่?")</f>
        <v>มีตัวกรองเฉพาะหรือเกณฑ์การค้นหาที่มีอยู่เพื่อ จำกัด ผลการรายงานให้แคบลงหรือไม่?</v>
      </c>
      <c r="G43" s="4" t="str">
        <f>IFERROR(__xludf.DUMMYFUNCTION("GOOGLETRANSLATE(B43,""en"",""ms"")"),"Adakah terdapat penapis tertentu atau kriteria carian yang tersedia untuk menyempitkan hasil laporan?")</f>
        <v>Adakah terdapat penapis tertentu atau kriteria carian yang tersedia untuk menyempitkan hasil laporan?</v>
      </c>
      <c r="H43" s="4" t="str">
        <f>IFERROR(__xludf.DUMMYFUNCTION("GOOGLETRANSLATE(B43,""en"",""zh-CN"")"),"是否可以使用任何特定的过滤器或搜索标准来缩小报告结果？")</f>
        <v>是否可以使用任何特定的过滤器或搜索标准来缩小报告结果？</v>
      </c>
    </row>
    <row r="44">
      <c r="A44" s="3">
        <v>4.0</v>
      </c>
      <c r="B44" s="4" t="s">
        <v>187</v>
      </c>
      <c r="C44" s="4" t="str">
        <f>IFERROR(__xludf.DUMMYFUNCTION("GOOGLETRANSLATE(B44,""en"",""ru"")"),"Да, функция предлагает различные фильтры и критерии поиска, чтобы уточнить и сузить результаты. Вы можете применять фильтры на основе страны, рынка, категории и других соответствующих параметров, чтобы сосредоточить свой анализ")</f>
        <v>Да, функция предлагает различные фильтры и критерии поиска, чтобы уточнить и сузить результаты. Вы можете применять фильтры на основе страны, рынка, категории и других соответствующих параметров, чтобы сосредоточить свой анализ</v>
      </c>
      <c r="D44" s="4" t="str">
        <f>IFERROR(__xludf.DUMMYFUNCTION("GOOGLETRANSLATE(B44,""en"",""id"")"),"Ya, fitur ini menawarkan berbagai filter dan kriteria pencarian untuk memperbaiki dan mempersempit hasilnya. Anda dapat menerapkan filter berdasarkan negara, pasar, kategori, dan parameter lain yang relevan untuk memfokuskan analisis Anda")</f>
        <v>Ya, fitur ini menawarkan berbagai filter dan kriteria pencarian untuk memperbaiki dan mempersempit hasilnya. Anda dapat menerapkan filter berdasarkan negara, pasar, kategori, dan parameter lain yang relevan untuk memfokuskan analisis Anda</v>
      </c>
      <c r="E44" s="4" t="str">
        <f>IFERROR(__xludf.DUMMYFUNCTION("GOOGLETRANSLATE(B44,""en"",""vi"")"),"Có, tính năng này cung cấp các bộ lọc và tiêu chí tìm kiếm khác nhau để tinh chỉnh và thu hẹp kết quả. Bạn có thể áp dụng các bộ lọc dựa trên quốc gia, thị trường, danh mục và các thông số có liên quan khác để tập trung phân tích của bạn")</f>
        <v>Có, tính năng này cung cấp các bộ lọc và tiêu chí tìm kiếm khác nhau để tinh chỉnh và thu hẹp kết quả. Bạn có thể áp dụng các bộ lọc dựa trên quốc gia, thị trường, danh mục và các thông số có liên quan khác để tập trung phân tích của bạn</v>
      </c>
      <c r="F44" s="4" t="str">
        <f>IFERROR(__xludf.DUMMYFUNCTION("GOOGLETRANSLATE(B44,""en"",""th"")"),"ใช่คุณลักษณะนี้มีตัวกรองและเกณฑ์การค้นหาที่หลากหลายเพื่อปรับแต่งและ จำกัด ผลลัพธ์ให้แคบลง คุณสามารถใช้ตัวกรองตามประเทศตลาดหมวดหมู่และพารามิเตอร์อื่น ๆ ที่เกี่ยวข้องเพื่อมุ่งเน้นการวิเคราะห์ของคุณ")</f>
        <v>ใช่คุณลักษณะนี้มีตัวกรองและเกณฑ์การค้นหาที่หลากหลายเพื่อปรับแต่งและ จำกัด ผลลัพธ์ให้แคบลง คุณสามารถใช้ตัวกรองตามประเทศตลาดหมวดหมู่และพารามิเตอร์อื่น ๆ ที่เกี่ยวข้องเพื่อมุ่งเน้นการวิเคราะห์ของคุณ</v>
      </c>
      <c r="G44" s="4" t="str">
        <f>IFERROR(__xludf.DUMMYFUNCTION("GOOGLETRANSLATE(B44,""en"",""ms"")"),"Ya, ciri ini menawarkan pelbagai penapis dan kriteria carian untuk memperbaiki dan menyempitkan hasilnya. Anda boleh memohon penapis berdasarkan negara, pasaran, kategori, dan parameter lain yang berkaitan untuk memfokuskan analisis anda")</f>
        <v>Ya, ciri ini menawarkan pelbagai penapis dan kriteria carian untuk memperbaiki dan menyempitkan hasilnya. Anda boleh memohon penapis berdasarkan negara, pasaran, kategori, dan parameter lain yang berkaitan untuk memfokuskan analisis anda</v>
      </c>
      <c r="H44" s="4" t="str">
        <f>IFERROR(__xludf.DUMMYFUNCTION("GOOGLETRANSLATE(B44,""en"",""zh-CN"")"),"是的，该功能提供了各种过滤器和搜索标准，可完善和缩小结果。您可以根据国家，市场，类别和其他相关参数应用过滤器来集中您的分析")</f>
        <v>是的，该功能提供了各种过滤器和搜索标准，可完善和缩小结果。您可以根据国家，市场，类别和其他相关参数应用过滤器来集中您的分析</v>
      </c>
    </row>
    <row r="45">
      <c r="A45" s="3">
        <v>4.0</v>
      </c>
      <c r="B45" s="4" t="s">
        <v>188</v>
      </c>
      <c r="C45" s="4" t="str">
        <f>IFERROR(__xludf.DUMMYFUNCTION("GOOGLETRANSLATE(B45,""en"",""ru"")"),"Предоставляет ли функция анализа продукта какие -либо понимания или рекомендации на основе данных, которые он собирает?")</f>
        <v>Предоставляет ли функция анализа продукта какие -либо понимания или рекомендации на основе данных, которые он собирает?</v>
      </c>
      <c r="D45" s="4" t="str">
        <f>IFERROR(__xludf.DUMMYFUNCTION("GOOGLETRANSLATE(B45,""en"",""id"")"),"Apakah fitur analisis produk memberikan wawasan atau rekomendasi berdasarkan data yang dikumpulkannya?")</f>
        <v>Apakah fitur analisis produk memberikan wawasan atau rekomendasi berdasarkan data yang dikumpulkannya?</v>
      </c>
      <c r="E45" s="4" t="str">
        <f>IFERROR(__xludf.DUMMYFUNCTION("GOOGLETRANSLATE(B45,""en"",""vi"")"),"Tính năng phân tích sản phẩm có cung cấp bất kỳ hiểu biết hoặc đề xuất nào dựa trên dữ liệu mà nó thu thập không?")</f>
        <v>Tính năng phân tích sản phẩm có cung cấp bất kỳ hiểu biết hoặc đề xuất nào dựa trên dữ liệu mà nó thu thập không?</v>
      </c>
      <c r="F45" s="4" t="str">
        <f>IFERROR(__xludf.DUMMYFUNCTION("GOOGLETRANSLATE(B45,""en"",""th"")"),"คุณลักษณะการวิเคราะห์ผลิตภัณฑ์ให้ข้อมูลเชิงลึกหรือคำแนะนำใด ๆ ตามข้อมูลที่รวบรวมไว้หรือไม่?")</f>
        <v>คุณลักษณะการวิเคราะห์ผลิตภัณฑ์ให้ข้อมูลเชิงลึกหรือคำแนะนำใด ๆ ตามข้อมูลที่รวบรวมไว้หรือไม่?</v>
      </c>
      <c r="G45" s="4" t="str">
        <f>IFERROR(__xludf.DUMMYFUNCTION("GOOGLETRANSLATE(B45,""en"",""ms"")"),"Adakah ciri analisis produk memberikan sebarang pandangan atau cadangan berdasarkan data yang dikumpulkannya?")</f>
        <v>Adakah ciri analisis produk memberikan sebarang pandangan atau cadangan berdasarkan data yang dikumpulkannya?</v>
      </c>
      <c r="H45" s="4" t="str">
        <f>IFERROR(__xludf.DUMMYFUNCTION("GOOGLETRANSLATE(B45,""en"",""zh-CN"")"),"产品分析功能是否根据收集的数据提供任何见解或建议？")</f>
        <v>产品分析功能是否根据收集的数据提供任何见解或建议？</v>
      </c>
    </row>
    <row r="46">
      <c r="A46" s="3">
        <v>4.0</v>
      </c>
      <c r="B46" s="4" t="s">
        <v>189</v>
      </c>
      <c r="C46" s="4" t="str">
        <f>IFERROR(__xludf.DUMMYFUNCTION("GOOGLETRANSLATE(B46,""en"",""ru"")"),"Хотя функция анализа продукта предоставляет обширные данные и метрики для оценки, она не предоставляет прямое понимание или рекомендации. Тем не менее, вы можете получить ценную информацию, анализируя данные, выявляя тенденции и принимая обоснованные реше"&amp;"ния на основе результатов.")</f>
        <v>Хотя функция анализа продукта предоставляет обширные данные и метрики для оценки, она не предоставляет прямое понимание или рекомендации. Тем не менее, вы можете получить ценную информацию, анализируя данные, выявляя тенденции и принимая обоснованные решения на основе результатов.</v>
      </c>
      <c r="D46" s="4" t="str">
        <f>IFERROR(__xludf.DUMMYFUNCTION("GOOGLETRANSLATE(B46,""en"",""id"")"),"Sementara fitur analisis produk menyediakan data dan metrik yang luas untuk evaluasi, itu tidak memberikan wawasan atau rekomendasi langsung. Namun, Anda dapat memperoleh wawasan yang berharga dengan menganalisis data, mengidentifikasi tren, dan membuat k"&amp;"eputusan berdasarkan informasi berdasarkan temuan.")</f>
        <v>Sementara fitur analisis produk menyediakan data dan metrik yang luas untuk evaluasi, itu tidak memberikan wawasan atau rekomendasi langsung. Namun, Anda dapat memperoleh wawasan yang berharga dengan menganalisis data, mengidentifikasi tren, dan membuat keputusan berdasarkan informasi berdasarkan temuan.</v>
      </c>
      <c r="E46" s="4" t="str">
        <f>IFERROR(__xludf.DUMMYFUNCTION("GOOGLETRANSLATE(B46,""en"",""vi"")"),"Mặc dù tính năng phân tích sản phẩm cung cấp dữ liệu và số liệu sâu rộng để đánh giá, nhưng nó không cung cấp những hiểu biết hoặc khuyến nghị trực tiếp. Tuy nhiên, bạn có thể rút ra những hiểu biết có giá trị bằng cách phân tích dữ liệu, xác định xu hướn"&amp;"g và đưa ra quyết định sáng suốt dựa trên các phát hiện.")</f>
        <v>Mặc dù tính năng phân tích sản phẩm cung cấp dữ liệu và số liệu sâu rộng để đánh giá, nhưng nó không cung cấp những hiểu biết hoặc khuyến nghị trực tiếp. Tuy nhiên, bạn có thể rút ra những hiểu biết có giá trị bằng cách phân tích dữ liệu, xác định xu hướng và đưa ra quyết định sáng suốt dựa trên các phát hiện.</v>
      </c>
      <c r="F46" s="4" t="str">
        <f>IFERROR(__xludf.DUMMYFUNCTION("GOOGLETRANSLATE(B46,""en"",""th"")"),"ในขณะที่คุณลักษณะการวิเคราะห์ผลิตภัณฑ์ให้ข้อมูลและตัวชี้วัดที่กว้างขวางสำหรับการประเมินผล แต่ก็ไม่ได้ให้ข้อมูลเชิงลึกหรือคำแนะนำโดยตรง อย่างไรก็ตามคุณสามารถได้รับข้อมูลเชิงลึกที่มีค่าโดยการวิเคราะห์ข้อมูลระบุแนวโน้มและการตัดสินใจอย่างชาญฉลาดตามผลการวิจัย")</f>
        <v>ในขณะที่คุณลักษณะการวิเคราะห์ผลิตภัณฑ์ให้ข้อมูลและตัวชี้วัดที่กว้างขวางสำหรับการประเมินผล แต่ก็ไม่ได้ให้ข้อมูลเชิงลึกหรือคำแนะนำโดยตรง อย่างไรก็ตามคุณสามารถได้รับข้อมูลเชิงลึกที่มีค่าโดยการวิเคราะห์ข้อมูลระบุแนวโน้มและการตัดสินใจอย่างชาญฉลาดตามผลการวิจัย</v>
      </c>
      <c r="G46" s="4" t="str">
        <f>IFERROR(__xludf.DUMMYFUNCTION("GOOGLETRANSLATE(B46,""en"",""ms"")"),"Walaupun ciri analisis produk menyediakan data dan metrik yang luas untuk penilaian, ia tidak memberikan pandangan langsung atau cadangan. Walau bagaimanapun, anda dapat memperoleh pandangan berharga dengan menganalisis data, mengenal pasti trend, dan mem"&amp;"buat keputusan yang tepat berdasarkan penemuan.")</f>
        <v>Walaupun ciri analisis produk menyediakan data dan metrik yang luas untuk penilaian, ia tidak memberikan pandangan langsung atau cadangan. Walau bagaimanapun, anda dapat memperoleh pandangan berharga dengan menganalisis data, mengenal pasti trend, dan membuat keputusan yang tepat berdasarkan penemuan.</v>
      </c>
      <c r="H46" s="4" t="str">
        <f>IFERROR(__xludf.DUMMYFUNCTION("GOOGLETRANSLATE(B46,""en"",""zh-CN"")"),"虽然产品分析功能提供了广泛的数据和评估指标，但它不提供直接的见解或建议。但是，您可以通过分析数据，识别趋势并根据发现做出明智的决策来获得宝贵的见解。")</f>
        <v>虽然产品分析功能提供了广泛的数据和评估指标，但它不提供直接的见解或建议。但是，您可以通过分析数据，识别趋势并根据发现做出明智的决策来获得宝贵的见解。</v>
      </c>
    </row>
    <row r="47">
      <c r="A47" s="3">
        <v>4.0</v>
      </c>
      <c r="B47" s="4" t="s">
        <v>190</v>
      </c>
      <c r="C47" s="4" t="str">
        <f>IFERROR(__xludf.DUMMYFUNCTION("GOOGLETRANSLATE(B47,""en"",""ru"")"),"Предоставляет ли эта функция какая -либо информация о стратегиях ценообразования продукта или ценах конкурентов?")</f>
        <v>Предоставляет ли эта функция какая -либо информация о стратегиях ценообразования продукта или ценах конкурентов?</v>
      </c>
      <c r="D47" s="4" t="str">
        <f>IFERROR(__xludf.DUMMYFUNCTION("GOOGLETRANSLATE(B47,""en"",""id"")"),"Apakah fitur ini memberikan informasi tentang strategi penetapan harga produk atau harga pesaing?")</f>
        <v>Apakah fitur ini memberikan informasi tentang strategi penetapan harga produk atau harga pesaing?</v>
      </c>
      <c r="E47" s="4" t="str">
        <f>IFERROR(__xludf.DUMMYFUNCTION("GOOGLETRANSLATE(B47,""en"",""vi"")"),"Tính năng này có cung cấp bất kỳ thông tin nào về chiến lược giá sản phẩm hoặc giá của đối thủ cạnh tranh không?")</f>
        <v>Tính năng này có cung cấp bất kỳ thông tin nào về chiến lược giá sản phẩm hoặc giá của đối thủ cạnh tranh không?</v>
      </c>
      <c r="F47" s="4" t="str">
        <f>IFERROR(__xludf.DUMMYFUNCTION("GOOGLETRANSLATE(B47,""en"",""th"")"),"คุณลักษณะนี้ให้ข้อมูลเกี่ยวกับกลยุทธ์การกำหนดราคาผลิตภัณฑ์หรือการกำหนดราคาของคู่แข่งหรือไม่?")</f>
        <v>คุณลักษณะนี้ให้ข้อมูลเกี่ยวกับกลยุทธ์การกำหนดราคาผลิตภัณฑ์หรือการกำหนดราคาของคู่แข่งหรือไม่?</v>
      </c>
      <c r="G47" s="4" t="str">
        <f>IFERROR(__xludf.DUMMYFUNCTION("GOOGLETRANSLATE(B47,""en"",""ms"")"),"Adakah ciri ini memberikan maklumat mengenai strategi harga produk atau harga pesaing?")</f>
        <v>Adakah ciri ini memberikan maklumat mengenai strategi harga produk atau harga pesaing?</v>
      </c>
      <c r="H47" s="4" t="str">
        <f>IFERROR(__xludf.DUMMYFUNCTION("GOOGLETRANSLATE(B47,""en"",""zh-CN"")"),"该功能是否提供有关产品定价策略或竞争对手定价的任何信息？")</f>
        <v>该功能是否提供有关产品定价策略或竞争对手定价的任何信息？</v>
      </c>
    </row>
    <row r="48">
      <c r="A48" s="3">
        <v>4.0</v>
      </c>
      <c r="B48" s="4" t="s">
        <v>191</v>
      </c>
      <c r="C48" s="4" t="str">
        <f>IFERROR(__xludf.DUMMYFUNCTION("GOOGLETRANSLATE(B48,""en"",""ru"")"),"Функция анализа продукта включает информацию о ценах, такую ​​как цена каждого продукта и изменения цен по сравнению с предыдущими периодами. Несмотря на то, что он может явно не дать представление о стратегиях ценообразования конкурентов, вы можете проан"&amp;"ализировать доступные данные о ценах, чтобы получить более широкое понимание рынка и соответствующим образом принимать решения по ценам.")</f>
        <v>Функция анализа продукта включает информацию о ценах, такую ​​как цена каждого продукта и изменения цен по сравнению с предыдущими периодами. Несмотря на то, что он может явно не дать представление о стратегиях ценообразования конкурентов, вы можете проанализировать доступные данные о ценах, чтобы получить более широкое понимание рынка и соответствующим образом принимать решения по ценам.</v>
      </c>
      <c r="D48" s="4" t="str">
        <f>IFERROR(__xludf.DUMMYFUNCTION("GOOGLETRANSLATE(B48,""en"",""id"")"),"Fitur analisis produk mencakup informasi harga, seperti harga masing -masing produk dan perubahan harga dibandingkan dengan periode sebelumnya. Meskipun mungkin tidak secara eksplisit memberikan wawasan tentang strategi penetapan harga pesaing, Anda dapat"&amp;" menganalisis data penetapan harga yang tersedia untuk mendapatkan pemahaman yang lebih luas tentang pasar dan membuat keputusan harga yang sesuai.")</f>
        <v>Fitur analisis produk mencakup informasi harga, seperti harga masing -masing produk dan perubahan harga dibandingkan dengan periode sebelumnya. Meskipun mungkin tidak secara eksplisit memberikan wawasan tentang strategi penetapan harga pesaing, Anda dapat menganalisis data penetapan harga yang tersedia untuk mendapatkan pemahaman yang lebih luas tentang pasar dan membuat keputusan harga yang sesuai.</v>
      </c>
      <c r="E48" s="4" t="str">
        <f>IFERROR(__xludf.DUMMYFUNCTION("GOOGLETRANSLATE(B48,""en"",""vi"")"),"Tính năng phân tích sản phẩm bao gồm thông tin giá, chẳng hạn như giá của mỗi sản phẩm và thay đổi giá so với các giai đoạn trước. Mặc dù nó có thể không cung cấp rõ ràng những hiểu biết về các chiến lược giá của các đối thủ cạnh tranh, bạn có thể phân tí"&amp;"ch dữ liệu giá có sẵn để có được sự hiểu biết rộng hơn về thị trường và đưa ra quyết định định giá theo đó.")</f>
        <v>Tính năng phân tích sản phẩm bao gồm thông tin giá, chẳng hạn như giá của mỗi sản phẩm và thay đổi giá so với các giai đoạn trước. Mặc dù nó có thể không cung cấp rõ ràng những hiểu biết về các chiến lược giá của các đối thủ cạnh tranh, bạn có thể phân tích dữ liệu giá có sẵn để có được sự hiểu biết rộng hơn về thị trường và đưa ra quyết định định giá theo đó.</v>
      </c>
      <c r="F48" s="4" t="str">
        <f>IFERROR(__xludf.DUMMYFUNCTION("GOOGLETRANSLATE(B48,""en"",""th"")"),"คุณลักษณะการวิเคราะห์ผลิตภัณฑ์รวมถึงข้อมูลการกำหนดราคาเช่นราคาของแต่ละผลิตภัณฑ์และการเปลี่ยนแปลงราคาเมื่อเทียบกับช่วงเวลาก่อนหน้า แม้ว่าจะไม่ได้ให้ข้อมูลเชิงลึกเกี่ยวกับกลยุทธ์การกำหนดราคาของคู่แข่งอย่างชัดเจน แต่คุณสามารถวิเคราะห์ข้อมูลการกำหนดราคาที่มีอ"&amp;"ยู่เพื่อรับความเข้าใจที่กว้างขึ้นเกี่ยวกับตลาดและตัดสินใจกำหนดราคาตามลำดับ")</f>
        <v>คุณลักษณะการวิเคราะห์ผลิตภัณฑ์รวมถึงข้อมูลการกำหนดราคาเช่นราคาของแต่ละผลิตภัณฑ์และการเปลี่ยนแปลงราคาเมื่อเทียบกับช่วงเวลาก่อนหน้า แม้ว่าจะไม่ได้ให้ข้อมูลเชิงลึกเกี่ยวกับกลยุทธ์การกำหนดราคาของคู่แข่งอย่างชัดเจน แต่คุณสามารถวิเคราะห์ข้อมูลการกำหนดราคาที่มีอยู่เพื่อรับความเข้าใจที่กว้างขึ้นเกี่ยวกับตลาดและตัดสินใจกำหนดราคาตามลำดับ</v>
      </c>
      <c r="G48" s="4" t="str">
        <f>IFERROR(__xludf.DUMMYFUNCTION("GOOGLETRANSLATE(B48,""en"",""ms"")"),"Ciri analisis produk termasuk maklumat harga, seperti harga setiap produk dan perubahan harga berbanding dengan tempoh sebelumnya. Walaupun ia tidak dapat memberi gambaran tentang strategi harga pesaing, anda boleh menganalisis data harga yang tersedia un"&amp;"tuk mendapatkan pemahaman yang lebih luas tentang pasaran dan membuat keputusan harga dengan sewajarnya.")</f>
        <v>Ciri analisis produk termasuk maklumat harga, seperti harga setiap produk dan perubahan harga berbanding dengan tempoh sebelumnya. Walaupun ia tidak dapat memberi gambaran tentang strategi harga pesaing, anda boleh menganalisis data harga yang tersedia untuk mendapatkan pemahaman yang lebih luas tentang pasaran dan membuat keputusan harga dengan sewajarnya.</v>
      </c>
      <c r="H48" s="4" t="str">
        <f>IFERROR(__xludf.DUMMYFUNCTION("GOOGLETRANSLATE(B48,""en"",""zh-CN"")"),"产品分析功能包括定价信息，例如每种产品的价格和与以前的时期相比的价格变化。虽然它可能无法明确提供有关竞争对手定价策略的见解，但您可以分析可用的定价数据以获得对市场的广泛了解并相应地做出定价决策。")</f>
        <v>产品分析功能包括定价信息，例如每种产品的价格和与以前的时期相比的价格变化。虽然它可能无法明确提供有关竞争对手定价策略的见解，但您可以分析可用的定价数据以获得对市场的广泛了解并相应地做出定价决策。</v>
      </c>
    </row>
    <row r="49">
      <c r="A49" s="3">
        <v>4.0</v>
      </c>
      <c r="B49" s="4" t="s">
        <v>192</v>
      </c>
      <c r="C49" s="4" t="str">
        <f>IFERROR(__xludf.DUMMYFUNCTION("GOOGLETRANSLATE(B49,""en"",""ru"")"),"Предоставляет ли эта функция какие -либо данные о демографии клиента или целевой аудитории для конкретных продуктов?")</f>
        <v>Предоставляет ли эта функция какие -либо данные о демографии клиента или целевой аудитории для конкретных продуктов?</v>
      </c>
      <c r="D49" s="4" t="str">
        <f>IFERROR(__xludf.DUMMYFUNCTION("GOOGLETRANSLATE(B49,""en"",""id"")"),"Apakah fitur ini menyediakan data apa pun tentang demografi pelanggan atau audiens target untuk produk tertentu?")</f>
        <v>Apakah fitur ini menyediakan data apa pun tentang demografi pelanggan atau audiens target untuk produk tertentu?</v>
      </c>
      <c r="E49" s="4" t="str">
        <f>IFERROR(__xludf.DUMMYFUNCTION("GOOGLETRANSLATE(B49,""en"",""vi"")"),"Tính năng này có cung cấp bất kỳ dữ liệu nào về nhân khẩu học của khách hàng hoặc đối tượng mục tiêu cho các sản phẩm cụ thể không?")</f>
        <v>Tính năng này có cung cấp bất kỳ dữ liệu nào về nhân khẩu học của khách hàng hoặc đối tượng mục tiêu cho các sản phẩm cụ thể không?</v>
      </c>
      <c r="F49" s="4" t="str">
        <f>IFERROR(__xludf.DUMMYFUNCTION("GOOGLETRANSLATE(B49,""en"",""th"")"),"คุณลักษณะนี้ให้ข้อมูลเกี่ยวกับข้อมูลประชากรของลูกค้าหรือกลุ่มเป้าหมายสำหรับผลิตภัณฑ์เฉพาะหรือไม่?")</f>
        <v>คุณลักษณะนี้ให้ข้อมูลเกี่ยวกับข้อมูลประชากรของลูกค้าหรือกลุ่มเป้าหมายสำหรับผลิตภัณฑ์เฉพาะหรือไม่?</v>
      </c>
      <c r="G49" s="4" t="str">
        <f>IFERROR(__xludf.DUMMYFUNCTION("GOOGLETRANSLATE(B49,""en"",""ms"")"),"Adakah ciri ini memberikan sebarang data mengenai demografi pelanggan atau penonton sasaran untuk produk tertentu?")</f>
        <v>Adakah ciri ini memberikan sebarang data mengenai demografi pelanggan atau penonton sasaran untuk produk tertentu?</v>
      </c>
      <c r="H49" s="4" t="str">
        <f>IFERROR(__xludf.DUMMYFUNCTION("GOOGLETRANSLATE(B49,""en"",""zh-CN"")"),"该功能是否提供有关特定产品的客户人口统计学或目标受众的任何数据？")</f>
        <v>该功能是否提供有关特定产品的客户人口统计学或目标受众的任何数据？</v>
      </c>
    </row>
    <row r="50">
      <c r="A50" s="3">
        <v>4.0</v>
      </c>
      <c r="B50" s="4" t="s">
        <v>193</v>
      </c>
      <c r="C50" s="4" t="str">
        <f>IFERROR(__xludf.DUMMYFUNCTION("GOOGLETRANSLATE(B50,""en"",""ru"")"),"Анализ продукта в основном фокусируется на метриках, связанных с продуктом, таких как продажи, обзоры, рейтинги и другие показатели эффективности. Это может не предоставить непосредственно демографические данные клиента или целевую информацию о аудитории."&amp;" Тем не менее, вы можете сделать представление о своей целевой аудитории, проанализируя доступные показатели и учитывая категорию продукта, рыночные тенденции и предпочтения клиентов.")</f>
        <v>Анализ продукта в основном фокусируется на метриках, связанных с продуктом, таких как продажи, обзоры, рейтинги и другие показатели эффективности. Это может не предоставить непосредственно демографические данные клиента или целевую информацию о аудитории. Тем не менее, вы можете сделать представление о своей целевой аудитории, проанализируя доступные показатели и учитывая категорию продукта, рыночные тенденции и предпочтения клиентов.</v>
      </c>
      <c r="D50" s="4" t="str">
        <f>IFERROR(__xludf.DUMMYFUNCTION("GOOGLETRANSLATE(B50,""en"",""id"")"),"Fitur analisis produk terutama berfokus pada metrik terkait produk, seperti penjualan, ulasan, peringkat, dan indikator kinerja lainnya. Ini mungkin tidak secara langsung menyediakan data demografis pelanggan atau informasi audiens target. Namun, Anda dap"&amp;"at menyimpulkan wawasan tentang audiens target Anda dengan menganalisis metrik yang tersedia dan mempertimbangkan kategori produk, tren pasar, dan preferensi pelanggan.")</f>
        <v>Fitur analisis produk terutama berfokus pada metrik terkait produk, seperti penjualan, ulasan, peringkat, dan indikator kinerja lainnya. Ini mungkin tidak secara langsung menyediakan data demografis pelanggan atau informasi audiens target. Namun, Anda dapat menyimpulkan wawasan tentang audiens target Anda dengan menganalisis metrik yang tersedia dan mempertimbangkan kategori produk, tren pasar, dan preferensi pelanggan.</v>
      </c>
      <c r="E50" s="4" t="str">
        <f>IFERROR(__xludf.DUMMYFUNCTION("GOOGLETRANSLATE(B50,""en"",""vi"")"),"Tính năng phân tích sản phẩm chủ yếu tập trung vào các số liệu liên quan đến sản phẩm, chẳng hạn như bán hàng, đánh giá, xếp hạng và các chỉ số hiệu suất khác. Nó có thể không trực tiếp cung cấp dữ liệu nhân khẩu học của khách hàng hoặc thông tin đối tượn"&amp;"g mục tiêu. Tuy nhiên, bạn có thể suy ra những hiểu biết về đối tượng mục tiêu của mình bằng cách phân tích các số liệu có sẵn và xem xét danh mục sản phẩm, xu hướng thị trường và sở thích của khách hàng.")</f>
        <v>Tính năng phân tích sản phẩm chủ yếu tập trung vào các số liệu liên quan đến sản phẩm, chẳng hạn như bán hàng, đánh giá, xếp hạng và các chỉ số hiệu suất khác. Nó có thể không trực tiếp cung cấp dữ liệu nhân khẩu học của khách hàng hoặc thông tin đối tượng mục tiêu. Tuy nhiên, bạn có thể suy ra những hiểu biết về đối tượng mục tiêu của mình bằng cách phân tích các số liệu có sẵn và xem xét danh mục sản phẩm, xu hướng thị trường và sở thích của khách hàng.</v>
      </c>
      <c r="F50" s="4" t="str">
        <f>IFERROR(__xludf.DUMMYFUNCTION("GOOGLETRANSLATE(B50,""en"",""th"")"),"คุณลักษณะการวิเคราะห์ผลิตภัณฑ์มุ่งเน้นไปที่การวัดที่เกี่ยวข้องกับผลิตภัณฑ์เป็นหลักเช่นการขายบทวิจารณ์การให้คะแนนและตัวบ่งชี้ประสิทธิภาพอื่น ๆ อาจไม่ได้ให้ข้อมูลประชากรของลูกค้าโดยตรงหรือข้อมูลกลุ่มเป้าหมาย อย่างไรก็ตามคุณสามารถอนุมานข้อมูลเชิงลึกเกี่ยวกับ"&amp;"กลุ่มเป้าหมายของคุณได้โดยการวิเคราะห์ตัวชี้วัดที่มีอยู่และพิจารณาหมวดหมู่ผลิตภัณฑ์แนวโน้มตลาดและการตั้งค่าของลูกค้า")</f>
        <v>คุณลักษณะการวิเคราะห์ผลิตภัณฑ์มุ่งเน้นไปที่การวัดที่เกี่ยวข้องกับผลิตภัณฑ์เป็นหลักเช่นการขายบทวิจารณ์การให้คะแนนและตัวบ่งชี้ประสิทธิภาพอื่น ๆ อาจไม่ได้ให้ข้อมูลประชากรของลูกค้าโดยตรงหรือข้อมูลกลุ่มเป้าหมาย อย่างไรก็ตามคุณสามารถอนุมานข้อมูลเชิงลึกเกี่ยวกับกลุ่มเป้าหมายของคุณได้โดยการวิเคราะห์ตัวชี้วัดที่มีอยู่และพิจารณาหมวดหมู่ผลิตภัณฑ์แนวโน้มตลาดและการตั้งค่าของลูกค้า</v>
      </c>
      <c r="G50" s="4" t="str">
        <f>IFERROR(__xludf.DUMMYFUNCTION("GOOGLETRANSLATE(B50,""en"",""ms"")"),"Ciri analisis produk terutamanya memberi tumpuan kepada metrik yang berkaitan dengan produk, seperti jualan, ulasan, penilaian, dan petunjuk prestasi lain. Ia mungkin tidak secara langsung menyediakan data demografi pelanggan atau maklumat penonton sasara"&amp;"n. Walau bagaimanapun, anda boleh menyimpulkan pandangan tentang penonton sasaran anda dengan menganalisis metrik yang ada dan mempertimbangkan kategori produk, trend pasaran, dan keutamaan pelanggan.")</f>
        <v>Ciri analisis produk terutamanya memberi tumpuan kepada metrik yang berkaitan dengan produk, seperti jualan, ulasan, penilaian, dan petunjuk prestasi lain. Ia mungkin tidak secara langsung menyediakan data demografi pelanggan atau maklumat penonton sasaran. Walau bagaimanapun, anda boleh menyimpulkan pandangan tentang penonton sasaran anda dengan menganalisis metrik yang ada dan mempertimbangkan kategori produk, trend pasaran, dan keutamaan pelanggan.</v>
      </c>
      <c r="H50" s="4" t="str">
        <f>IFERROR(__xludf.DUMMYFUNCTION("GOOGLETRANSLATE(B50,""en"",""zh-CN"")"),"产品分析功能主要集中于与产品相关的指标，例如销售，评论，评级和其他性能指标。它可能无法直接提供客户人口统计数据或目标受众信息。但是，您可以通过分析可用指标，考虑产品类别，市场趋势和客户偏好来推断有关目标受众的见解。")</f>
        <v>产品分析功能主要集中于与产品相关的指标，例如销售，评论，评级和其他性能指标。它可能无法直接提供客户人口统计数据或目标受众信息。但是，您可以通过分析可用指标，考虑产品类别，市场趋势和客户偏好来推断有关目标受众的见解。</v>
      </c>
    </row>
    <row r="51">
      <c r="A51" s="3">
        <v>4.0</v>
      </c>
      <c r="B51" s="4" t="s">
        <v>194</v>
      </c>
      <c r="C51" s="4" t="str">
        <f>IFERROR(__xludf.DUMMYFUNCTION("GOOGLETRANSLATE(B51,""en"",""ru"")"),"Могу ли я получить доступ к историческим данным для продуктов и сравнить их с текущими данными?")</f>
        <v>Могу ли я получить доступ к историческим данным для продуктов и сравнить их с текущими данными?</v>
      </c>
      <c r="D51" s="4" t="str">
        <f>IFERROR(__xludf.DUMMYFUNCTION("GOOGLETRANSLATE(B51,""en"",""id"")"),"Dapatkah saya mengakses data historis untuk produk dan membandingkannya dengan data saat ini?")</f>
        <v>Dapatkah saya mengakses data historis untuk produk dan membandingkannya dengan data saat ini?</v>
      </c>
      <c r="E51" s="4" t="str">
        <f>IFERROR(__xludf.DUMMYFUNCTION("GOOGLETRANSLATE(B51,""en"",""vi"")"),"Tôi có thể truy cập dữ liệu lịch sử cho các sản phẩm và so sánh nó với dữ liệu hiện tại không?")</f>
        <v>Tôi có thể truy cập dữ liệu lịch sử cho các sản phẩm và so sánh nó với dữ liệu hiện tại không?</v>
      </c>
      <c r="F51" s="4" t="str">
        <f>IFERROR(__xludf.DUMMYFUNCTION("GOOGLETRANSLATE(B51,""en"",""th"")"),"ฉันสามารถเข้าถึงข้อมูลประวัติสำหรับผลิตภัณฑ์และเปรียบเทียบกับข้อมูลปัจจุบันได้หรือไม่?")</f>
        <v>ฉันสามารถเข้าถึงข้อมูลประวัติสำหรับผลิตภัณฑ์และเปรียบเทียบกับข้อมูลปัจจุบันได้หรือไม่?</v>
      </c>
      <c r="G51" s="4" t="str">
        <f>IFERROR(__xludf.DUMMYFUNCTION("GOOGLETRANSLATE(B51,""en"",""ms"")"),"Bolehkah saya mengakses data sejarah untuk produk dan membandingkannya dengan data semasa?")</f>
        <v>Bolehkah saya mengakses data sejarah untuk produk dan membandingkannya dengan data semasa?</v>
      </c>
      <c r="H51" s="4" t="str">
        <f>IFERROR(__xludf.DUMMYFUNCTION("GOOGLETRANSLATE(B51,""en"",""zh-CN"")"),"我可以访问产品的历史数据并将其与当前数据进行比较吗？")</f>
        <v>我可以访问产品的历史数据并将其与当前数据进行比较吗？</v>
      </c>
    </row>
    <row r="52">
      <c r="A52" s="3">
        <v>4.0</v>
      </c>
      <c r="B52" s="4" t="s">
        <v>195</v>
      </c>
      <c r="C52" s="4" t="str">
        <f>IFERROR(__xludf.DUMMYFUNCTION("GOOGLETRANSLATE(B52,""en"",""ru"")"),"Да, вы можете получить доступ к историческим данным для продуктов, используя функцию анализа продукта. Это позволяет сравнивать текущие метрики с предыдущими периодами, что позволяет вам оценить изменения производительности, модели роста и тенденции с теч"&amp;"ением времени. Эта историческая перспектива улучшает ваше понимание динамики продукта и поведения на рынке.")</f>
        <v>Да, вы можете получить доступ к историческим данным для продуктов, используя функцию анализа продукта. Это позволяет сравнивать текущие метрики с предыдущими периодами, что позволяет вам оценить изменения производительности, модели роста и тенденции с течением времени. Эта историческая перспектива улучшает ваше понимание динамики продукта и поведения на рынке.</v>
      </c>
      <c r="D52" s="4" t="str">
        <f>IFERROR(__xludf.DUMMYFUNCTION("GOOGLETRANSLATE(B52,""en"",""id"")"),"Ya, Anda dapat mengakses data historis untuk produk menggunakan fitur analisis produk. Ini memungkinkan Anda untuk membandingkan metrik saat ini dengan periode sebelumnya, memungkinkan Anda untuk menilai perubahan kinerja, pola pertumbuhan, dan tren dari "&amp;"waktu ke waktu. Perspektif historis ini meningkatkan pemahaman Anda tentang dinamika produk dan perilaku pasar.")</f>
        <v>Ya, Anda dapat mengakses data historis untuk produk menggunakan fitur analisis produk. Ini memungkinkan Anda untuk membandingkan metrik saat ini dengan periode sebelumnya, memungkinkan Anda untuk menilai perubahan kinerja, pola pertumbuhan, dan tren dari waktu ke waktu. Perspektif historis ini meningkatkan pemahaman Anda tentang dinamika produk dan perilaku pasar.</v>
      </c>
      <c r="E52" s="4" t="str">
        <f>IFERROR(__xludf.DUMMYFUNCTION("GOOGLETRANSLATE(B52,""en"",""vi"")"),"Có, bạn có thể truy cập dữ liệu lịch sử cho các sản phẩm sử dụng tính năng phân tích sản phẩm. Nó cho phép bạn so sánh các số liệu hiện tại với các giai đoạn trước, cho phép bạn đánh giá thay đổi hiệu suất, mô hình tăng trưởng và xu hướng theo thời gian. "&amp;"Quan điểm lịch sử này giúp bạn tăng cường sự hiểu biết của bạn về động lực sản phẩm và hành vi thị trường.")</f>
        <v>Có, bạn có thể truy cập dữ liệu lịch sử cho các sản phẩm sử dụng tính năng phân tích sản phẩm. Nó cho phép bạn so sánh các số liệu hiện tại với các giai đoạn trước, cho phép bạn đánh giá thay đổi hiệu suất, mô hình tăng trưởng và xu hướng theo thời gian. Quan điểm lịch sử này giúp bạn tăng cường sự hiểu biết của bạn về động lực sản phẩm và hành vi thị trường.</v>
      </c>
      <c r="F52" s="4" t="str">
        <f>IFERROR(__xludf.DUMMYFUNCTION("GOOGLETRANSLATE(B52,""en"",""th"")"),"ใช่คุณสามารถเข้าถึงข้อมูลประวัติสำหรับผลิตภัณฑ์โดยใช้คุณสมบัติการวิเคราะห์ผลิตภัณฑ์ ช่วยให้คุณเปรียบเทียบตัวชี้วัดปัจจุบันกับช่วงเวลาก่อนหน้าทำให้คุณสามารถประเมินการเปลี่ยนแปลงประสิทธิภาพรูปแบบการเติบโตและแนวโน้มเมื่อเวลาผ่านไป มุมมองทางประวัติศาสตร์นี้ช่"&amp;"วยเพิ่มความเข้าใจในการเปลี่ยนแปลงของผลิตภัณฑ์และพฤติกรรมการตลาด")</f>
        <v>ใช่คุณสามารถเข้าถึงข้อมูลประวัติสำหรับผลิตภัณฑ์โดยใช้คุณสมบัติการวิเคราะห์ผลิตภัณฑ์ ช่วยให้คุณเปรียบเทียบตัวชี้วัดปัจจุบันกับช่วงเวลาก่อนหน้าทำให้คุณสามารถประเมินการเปลี่ยนแปลงประสิทธิภาพรูปแบบการเติบโตและแนวโน้มเมื่อเวลาผ่านไป มุมมองทางประวัติศาสตร์นี้ช่วยเพิ่มความเข้าใจในการเปลี่ยนแปลงของผลิตภัณฑ์และพฤติกรรมการตลาด</v>
      </c>
      <c r="G52" s="4" t="str">
        <f>IFERROR(__xludf.DUMMYFUNCTION("GOOGLETRANSLATE(B52,""en"",""ms"")"),"Ya, anda boleh mengakses data sejarah untuk produk menggunakan ciri analisis produk. Ia membolehkan anda membandingkan metrik semasa dengan tempoh sebelumnya, membolehkan anda menilai perubahan prestasi, corak pertumbuhan, dan trend dari masa ke masa. Per"&amp;"spektif sejarah ini meningkatkan pemahaman anda tentang dinamik produk dan tingkah laku pasaran.")</f>
        <v>Ya, anda boleh mengakses data sejarah untuk produk menggunakan ciri analisis produk. Ia membolehkan anda membandingkan metrik semasa dengan tempoh sebelumnya, membolehkan anda menilai perubahan prestasi, corak pertumbuhan, dan trend dari masa ke masa. Perspektif sejarah ini meningkatkan pemahaman anda tentang dinamik produk dan tingkah laku pasaran.</v>
      </c>
      <c r="H52" s="4" t="str">
        <f>IFERROR(__xludf.DUMMYFUNCTION("GOOGLETRANSLATE(B52,""en"",""zh-CN"")"),"是的，您可以使用产品分析功能访问产品的历史数据。它使您可以将当前指标与以前的时期进行比较，从而使您能够评估绩效变化，增长模式和随时间的变化。这种历史观点增强了您对产品动态和市场行为的理解。")</f>
        <v>是的，您可以使用产品分析功能访问产品的历史数据。它使您可以将当前指标与以前的时期进行比较，从而使您能够评估绩效变化，增长模式和随时间的变化。这种历史观点增强了您对产品动态和市场行为的理解。</v>
      </c>
    </row>
    <row r="53">
      <c r="A53" s="3">
        <v>4.0</v>
      </c>
      <c r="B53" s="4" t="s">
        <v>196</v>
      </c>
      <c r="C53" s="4" t="str">
        <f>IFERROR(__xludf.DUMMYFUNCTION("GOOGLETRANSLATE(B53,""en"",""ru"")"),"Предоставляет ли функция какие -либо данные о вариантах доставки или выполнения для конкретных продуктов?")</f>
        <v>Предоставляет ли функция какие -либо данные о вариантах доставки или выполнения для конкретных продуктов?</v>
      </c>
      <c r="D53" s="4" t="str">
        <f>IFERROR(__xludf.DUMMYFUNCTION("GOOGLETRANSLATE(B53,""en"",""id"")"),"Apakah fitur ini menyediakan data tentang pengiriman atau opsi pemenuhan untuk produk tertentu?")</f>
        <v>Apakah fitur ini menyediakan data tentang pengiriman atau opsi pemenuhan untuk produk tertentu?</v>
      </c>
      <c r="E53" s="4" t="str">
        <f>IFERROR(__xludf.DUMMYFUNCTION("GOOGLETRANSLATE(B53,""en"",""vi"")"),"Tính năng này có cung cấp bất kỳ dữ liệu nào về các tùy chọn vận chuyển hoặc thực hiện cho các sản phẩm cụ thể không?")</f>
        <v>Tính năng này có cung cấp bất kỳ dữ liệu nào về các tùy chọn vận chuyển hoặc thực hiện cho các sản phẩm cụ thể không?</v>
      </c>
      <c r="F53" s="4" t="str">
        <f>IFERROR(__xludf.DUMMYFUNCTION("GOOGLETRANSLATE(B53,""en"",""th"")"),"คุณลักษณะนี้ให้ข้อมูลเกี่ยวกับตัวเลือกการจัดส่งหรือการเติมเต็มสำหรับผลิตภัณฑ์เฉพาะหรือไม่?")</f>
        <v>คุณลักษณะนี้ให้ข้อมูลเกี่ยวกับตัวเลือกการจัดส่งหรือการเติมเต็มสำหรับผลิตภัณฑ์เฉพาะหรือไม่?</v>
      </c>
      <c r="G53" s="4" t="str">
        <f>IFERROR(__xludf.DUMMYFUNCTION("GOOGLETRANSLATE(B53,""en"",""ms"")"),"Adakah ciri ini memberikan sebarang data mengenai pilihan penghantaran atau pemenuhan untuk produk tertentu?")</f>
        <v>Adakah ciri ini memberikan sebarang data mengenai pilihan penghantaran atau pemenuhan untuk produk tertentu?</v>
      </c>
      <c r="H53" s="4" t="str">
        <f>IFERROR(__xludf.DUMMYFUNCTION("GOOGLETRANSLATE(B53,""en"",""zh-CN"")"),"该功能是否提供有关特定产品的运输或履行选项的任何数据？")</f>
        <v>该功能是否提供有关特定产品的运输或履行选项的任何数据？</v>
      </c>
    </row>
    <row r="54">
      <c r="A54" s="3">
        <v>4.0</v>
      </c>
      <c r="B54" s="4" t="s">
        <v>197</v>
      </c>
      <c r="C54" s="4" t="str">
        <f>IFERROR(__xludf.DUMMYFUNCTION("GOOGLETRANSLATE(B54,""en"",""ru"")"),"Функция анализа продукта явно не предоставляет данные о доставке или выполнении для конкретных продуктов. Тем не менее, вы можете изучить соответствующие метрики, такие как даты доставки, доступность акций и наличные деньги на доставку, чтобы получить пре"&amp;"дставление о аспектах логистики и выполнения, связанных с продуктами, которые вы анализируете.")</f>
        <v>Функция анализа продукта явно не предоставляет данные о доставке или выполнении для конкретных продуктов. Тем не менее, вы можете изучить соответствующие метрики, такие как даты доставки, доступность акций и наличные деньги на доставку, чтобы получить представление о аспектах логистики и выполнения, связанных с продуктами, которые вы анализируете.</v>
      </c>
      <c r="D54" s="4" t="str">
        <f>IFERROR(__xludf.DUMMYFUNCTION("GOOGLETRANSLATE(B54,""en"",""id"")"),"Fitur analisis produk tidak secara eksplisit menyediakan data pengiriman atau pemenuhan untuk produk tertentu. Namun, Anda dapat mengeksplorasi metrik terkait seperti tanggal pengiriman, ketersediaan saham, dan uang tunai pada pengiriman untuk mendapatkan"&amp;" wawasan tentang aspek logistik dan pemenuhan yang terkait dengan produk yang Anda analisis.")</f>
        <v>Fitur analisis produk tidak secara eksplisit menyediakan data pengiriman atau pemenuhan untuk produk tertentu. Namun, Anda dapat mengeksplorasi metrik terkait seperti tanggal pengiriman, ketersediaan saham, dan uang tunai pada pengiriman untuk mendapatkan wawasan tentang aspek logistik dan pemenuhan yang terkait dengan produk yang Anda analisis.</v>
      </c>
      <c r="E54" s="4" t="str">
        <f>IFERROR(__xludf.DUMMYFUNCTION("GOOGLETRANSLATE(B54,""en"",""vi"")"),"Tính năng phân tích sản phẩm không cung cấp rõ ràng dữ liệu vận chuyển hoặc thực hiện cho các sản phẩm cụ thể. Tuy nhiên, bạn có thể khám phá các số liệu liên quan như ngày giao hàng, tính khả dụng của cổ phiếu và tiền mặt khi giao hàng để hiểu rõ hơn về "&amp;"các khía cạnh hậu cần và thực hiện liên quan đến các sản phẩm bạn đang phân tích.")</f>
        <v>Tính năng phân tích sản phẩm không cung cấp rõ ràng dữ liệu vận chuyển hoặc thực hiện cho các sản phẩm cụ thể. Tuy nhiên, bạn có thể khám phá các số liệu liên quan như ngày giao hàng, tính khả dụng của cổ phiếu và tiền mặt khi giao hàng để hiểu rõ hơn về các khía cạnh hậu cần và thực hiện liên quan đến các sản phẩm bạn đang phân tích.</v>
      </c>
      <c r="F54" s="4" t="str">
        <f>IFERROR(__xludf.DUMMYFUNCTION("GOOGLETRANSLATE(B54,""en"",""th"")"),"คุณลักษณะการวิเคราะห์ผลิตภัณฑ์ไม่ได้ให้ข้อมูลการจัดส่งหรือการปฏิบัติตามสำหรับผลิตภัณฑ์เฉพาะอย่างชัดเจน อย่างไรก็ตามคุณสามารถสำรวจตัวชี้วัดที่เกี่ยวข้องเช่นวันที่ส่งมอบความพร้อมใช้งานของหุ้นและเงินสดในการจัดส่งเพื่อรับข้อมูลเชิงลึกเกี่ยวกับด้านโลจิสติกส์แล"&amp;"ะการปฏิบัติตามที่เกี่ยวข้องกับผลิตภัณฑ์ที่คุณวิเคราะห์")</f>
        <v>คุณลักษณะการวิเคราะห์ผลิตภัณฑ์ไม่ได้ให้ข้อมูลการจัดส่งหรือการปฏิบัติตามสำหรับผลิตภัณฑ์เฉพาะอย่างชัดเจน อย่างไรก็ตามคุณสามารถสำรวจตัวชี้วัดที่เกี่ยวข้องเช่นวันที่ส่งมอบความพร้อมใช้งานของหุ้นและเงินสดในการจัดส่งเพื่อรับข้อมูลเชิงลึกเกี่ยวกับด้านโลจิสติกส์และการปฏิบัติตามที่เกี่ยวข้องกับผลิตภัณฑ์ที่คุณวิเคราะห์</v>
      </c>
      <c r="G54" s="4" t="str">
        <f>IFERROR(__xludf.DUMMYFUNCTION("GOOGLETRANSLATE(B54,""en"",""ms"")"),"Ciri analisis produk tidak secara eksplisit menyediakan data penghantaran atau pemenuhan untuk produk tertentu. Walau bagaimanapun, anda boleh meneroka metrik yang berkaitan seperti tarikh penghantaran, ketersediaan stok, dan wang tunai untuk penghantaran"&amp;" untuk mendapatkan pandangan mengenai aspek logistik dan pemenuhan yang berkaitan dengan produk yang anda analisis.")</f>
        <v>Ciri analisis produk tidak secara eksplisit menyediakan data penghantaran atau pemenuhan untuk produk tertentu. Walau bagaimanapun, anda boleh meneroka metrik yang berkaitan seperti tarikh penghantaran, ketersediaan stok, dan wang tunai untuk penghantaran untuk mendapatkan pandangan mengenai aspek logistik dan pemenuhan yang berkaitan dengan produk yang anda analisis.</v>
      </c>
      <c r="H54" s="4" t="str">
        <f>IFERROR(__xludf.DUMMYFUNCTION("GOOGLETRANSLATE(B54,""en"",""zh-CN"")"),"产品分析功能并未明确提供特定产品的运输或履行数据。但是，您可以探索相关指标，例如交货日期，股票可用性和现金交付，以了解与您正在分析的产品相关的物流和实现方面的见解。")</f>
        <v>产品分析功能并未明确提供特定产品的运输或履行数据。但是，您可以探索相关指标，例如交货日期，股票可用性和现金交付，以了解与您正在分析的产品相关的物流和实现方面的见解。</v>
      </c>
    </row>
    <row r="55">
      <c r="A55" s="3">
        <v>5.0</v>
      </c>
      <c r="B55" s="4" t="s">
        <v>71</v>
      </c>
      <c r="C55" s="4" t="str">
        <f>IFERROR(__xludf.DUMMYFUNCTION("GOOGLETRANSLATE(B55,""en"",""ru"")"),"Блог")</f>
        <v>Блог</v>
      </c>
      <c r="D55" s="4" t="str">
        <f>IFERROR(__xludf.DUMMYFUNCTION("GOOGLETRANSLATE(B55,""en"",""id"")"),"Blog")</f>
        <v>Blog</v>
      </c>
      <c r="E55" s="4" t="str">
        <f>IFERROR(__xludf.DUMMYFUNCTION("GOOGLETRANSLATE(B55,""en"",""vi"")"),"Blog")</f>
        <v>Blog</v>
      </c>
      <c r="F55" s="4" t="str">
        <f>IFERROR(__xludf.DUMMYFUNCTION("GOOGLETRANSLATE(B55,""en"",""th"")"),"บล็อก")</f>
        <v>บล็อก</v>
      </c>
      <c r="G55" s="4" t="str">
        <f>IFERROR(__xludf.DUMMYFUNCTION("GOOGLETRANSLATE(B55,""en"",""ms"")"),"Blog")</f>
        <v>Blog</v>
      </c>
      <c r="H55" s="4" t="str">
        <f>IFERROR(__xludf.DUMMYFUNCTION("GOOGLETRANSLATE(B55,""en"",""zh-CN"")"),"博客")</f>
        <v>博客</v>
      </c>
    </row>
    <row r="56">
      <c r="A56" s="3">
        <v>5.0</v>
      </c>
      <c r="B56" s="4" t="s">
        <v>84</v>
      </c>
      <c r="C56" s="4" t="str">
        <f>IFERROR(__xludf.DUMMYFUNCTION("GOOGLETRANSLATE(B56,""en"",""ru"")"),"Получите несправедливое преимущество: используйте силу нашего инструмента сегодня")</f>
        <v>Получите несправедливое преимущество: используйте силу нашего инструмента сегодня</v>
      </c>
      <c r="D56" s="4" t="str">
        <f>IFERROR(__xludf.DUMMYFUNCTION("GOOGLETRANSLATE(B56,""en"",""id"")"),"Mendapatkan keuntungan yang tidak adil: memanfaatkan kekuatan alat kami hari ini")</f>
        <v>Mendapatkan keuntungan yang tidak adil: memanfaatkan kekuatan alat kami hari ini</v>
      </c>
      <c r="E56" s="4" t="str">
        <f>IFERROR(__xludf.DUMMYFUNCTION("GOOGLETRANSLATE(B56,""en"",""vi"")"),"Đạt được một lợi thế không công bằng: Khai thác sức mạnh của công cụ của chúng tôi ngày hôm nay")</f>
        <v>Đạt được một lợi thế không công bằng: Khai thác sức mạnh của công cụ của chúng tôi ngày hôm nay</v>
      </c>
      <c r="F56" s="4" t="str">
        <f>IFERROR(__xludf.DUMMYFUNCTION("GOOGLETRANSLATE(B56,""en"",""th"")"),"ได้รับประโยชน์ที่ไม่เป็นธรรม: ควบคุมพลังของเครื่องมือของเราในวันนี้")</f>
        <v>ได้รับประโยชน์ที่ไม่เป็นธรรม: ควบคุมพลังของเครื่องมือของเราในวันนี้</v>
      </c>
      <c r="G56" s="4" t="str">
        <f>IFERROR(__xludf.DUMMYFUNCTION("GOOGLETRANSLATE(B56,""en"",""ms"")"),"Dapatkan Kelebihan Tidak Sengaja: Memanfaatkan Kekuatan Alat Kami Hari Ini")</f>
        <v>Dapatkan Kelebihan Tidak Sengaja: Memanfaatkan Kekuatan Alat Kami Hari Ini</v>
      </c>
      <c r="H56" s="4" t="str">
        <f>IFERROR(__xludf.DUMMYFUNCTION("GOOGLETRANSLATE(B56,""en"",""zh-CN"")"),"获得不公平的优势：利用今天的工具的力量")</f>
        <v>获得不公平的优势：利用今天的工具的力量</v>
      </c>
    </row>
    <row r="57">
      <c r="A57" s="3">
        <v>5.0</v>
      </c>
      <c r="B57" s="4" t="s">
        <v>198</v>
      </c>
      <c r="C57" s="4" t="str">
        <f>IFERROR(__xludf.DUMMYFUNCTION("GOOGLETRANSLATE(B57,""en"",""ru"")"),"Присоединяйтесь к тысячам продавцов, уже растущих с Sellmatica")</f>
        <v>Присоединяйтесь к тысячам продавцов, уже растущих с Sellmatica</v>
      </c>
      <c r="D57" s="4" t="str">
        <f>IFERROR(__xludf.DUMMYFUNCTION("GOOGLETRANSLATE(B57,""en"",""id"")"),"Bergabunglah dengan ribuan penjual yang sudah tumbuh dengan Sellmatatica")</f>
        <v>Bergabunglah dengan ribuan penjual yang sudah tumbuh dengan Sellmatatica</v>
      </c>
      <c r="E57" s="4" t="str">
        <f>IFERROR(__xludf.DUMMYFUNCTION("GOOGLETRANSLATE(B57,""en"",""vi"")"),"Tham gia hàng ngàn người bán đã phát triển với Sellmatica")</f>
        <v>Tham gia hàng ngàn người bán đã phát triển với Sellmatica</v>
      </c>
      <c r="F57" s="4" t="str">
        <f>IFERROR(__xludf.DUMMYFUNCTION("GOOGLETRANSLATE(B57,""en"",""th"")"),"เข้าร่วมผู้ขายหลายพันคนที่เติบโตขึ้นด้วย Sellmatica")</f>
        <v>เข้าร่วมผู้ขายหลายพันคนที่เติบโตขึ้นด้วย Sellmatica</v>
      </c>
      <c r="G57" s="4" t="str">
        <f>IFERROR(__xludf.DUMMYFUNCTION("GOOGLETRANSLATE(B57,""en"",""ms"")"),"Sertailah beribu -ribu penjual yang sudah berkembang dengan sellmatica")</f>
        <v>Sertailah beribu -ribu penjual yang sudah berkembang dengan sellmatica</v>
      </c>
      <c r="H57" s="4" t="str">
        <f>IFERROR(__xludf.DUMMYFUNCTION("GOOGLETRANSLATE(B57,""en"",""zh-CN"")"),"加入成千上万的卖家，已经与Sellmatica一起成长")</f>
        <v>加入成千上万的卖家，已经与Sellmatica一起成长</v>
      </c>
    </row>
    <row r="58">
      <c r="A58" s="3">
        <v>5.0</v>
      </c>
      <c r="B58" s="4" t="s">
        <v>10</v>
      </c>
      <c r="C58" s="4" t="str">
        <f>IFERROR(__xludf.DUMMYFUNCTION("GOOGLETRANSLATE(B58,""en"",""ru"")"),"Зарегистрироваться")</f>
        <v>Зарегистрироваться</v>
      </c>
      <c r="D58" s="4" t="str">
        <f>IFERROR(__xludf.DUMMYFUNCTION("GOOGLETRANSLATE(B58,""en"",""id"")"),"Mendaftar")</f>
        <v>Mendaftar</v>
      </c>
      <c r="E58" s="4" t="str">
        <f>IFERROR(__xludf.DUMMYFUNCTION("GOOGLETRANSLATE(B58,""en"",""vi"")"),"Đăng ký")</f>
        <v>Đăng ký</v>
      </c>
      <c r="F58" s="4" t="str">
        <f>IFERROR(__xludf.DUMMYFUNCTION("GOOGLETRANSLATE(B58,""en"",""th"")"),"ลงชื่อ")</f>
        <v>ลงชื่อ</v>
      </c>
      <c r="G58" s="4" t="str">
        <f>IFERROR(__xludf.DUMMYFUNCTION("GOOGLETRANSLATE(B58,""en"",""ms"")"),"Daftar")</f>
        <v>Daftar</v>
      </c>
      <c r="H58" s="4" t="str">
        <f>IFERROR(__xludf.DUMMYFUNCTION("GOOGLETRANSLATE(B58,""en"",""zh-CN"")"),"报名")</f>
        <v>报名</v>
      </c>
    </row>
    <row r="59">
      <c r="A59" s="3">
        <v>6.0</v>
      </c>
      <c r="B59" s="4" t="s">
        <v>87</v>
      </c>
      <c r="C59" s="4" t="str">
        <f>IFERROR(__xludf.DUMMYFUNCTION("GOOGLETRANSLATE(B59,""en"",""ru"")"),"Sellmatica")</f>
        <v>Sellmatica</v>
      </c>
      <c r="D59" s="4" t="str">
        <f>IFERROR(__xludf.DUMMYFUNCTION("GOOGLETRANSLATE(B59,""en"",""id"")"),"Sellmatcia")</f>
        <v>Sellmatcia</v>
      </c>
      <c r="E59" s="4" t="str">
        <f>IFERROR(__xludf.DUMMYFUNCTION("GOOGLETRANSLATE(B59,""en"",""vi"")"),"Bán")</f>
        <v>Bán</v>
      </c>
      <c r="F59" s="4" t="str">
        <f>IFERROR(__xludf.DUMMYFUNCTION("GOOGLETRANSLATE(B59,""en"",""th"")"),"Sellmatica")</f>
        <v>Sellmatica</v>
      </c>
      <c r="G59" s="4" t="str">
        <f>IFERROR(__xludf.DUMMYFUNCTION("GOOGLETRANSLATE(B59,""en"",""ms"")"),"Sellmatica")</f>
        <v>Sellmatica</v>
      </c>
      <c r="H59" s="4" t="str">
        <f>IFERROR(__xludf.DUMMYFUNCTION("GOOGLETRANSLATE(B59,""en"",""zh-CN"")"),"Sellmatica")</f>
        <v>Sellmatica</v>
      </c>
    </row>
    <row r="60">
      <c r="A60" s="3">
        <v>6.0</v>
      </c>
      <c r="B60" s="4" t="s">
        <v>88</v>
      </c>
      <c r="C60" s="4" t="str">
        <f>IFERROR(__xludf.DUMMYFUNCTION("GOOGLETRANSLATE(B60,""en"",""ru"")"),"info@sellmatica.com")</f>
        <v>info@sellmatica.com</v>
      </c>
      <c r="D60" s="4" t="str">
        <f>IFERROR(__xludf.DUMMYFUNCTION("GOOGLETRANSLATE(B60,""en"",""id"")"),"info@sellmatica.com")</f>
        <v>info@sellmatica.com</v>
      </c>
      <c r="E60" s="4" t="str">
        <f>IFERROR(__xludf.DUMMYFUNCTION("GOOGLETRANSLATE(B60,""en"",""vi"")"),"info@sellmatica.com")</f>
        <v>info@sellmatica.com</v>
      </c>
      <c r="F60" s="4" t="str">
        <f>IFERROR(__xludf.DUMMYFUNCTION("GOOGLETRANSLATE(B60,""en"",""th"")"),"info@sellmatica.com")</f>
        <v>info@sellmatica.com</v>
      </c>
      <c r="G60" s="4" t="str">
        <f>IFERROR(__xludf.DUMMYFUNCTION("GOOGLETRANSLATE(B60,""en"",""ms"")"),"info@sellmatica.com")</f>
        <v>info@sellmatica.com</v>
      </c>
      <c r="H60" s="4" t="str">
        <f>IFERROR(__xludf.DUMMYFUNCTION("GOOGLETRANSLATE(B60,""en"",""zh-CN"")"),"info@sellmatica.com")</f>
        <v>info@sellmatica.com</v>
      </c>
    </row>
    <row r="61">
      <c r="A61" s="3">
        <v>6.0</v>
      </c>
      <c r="B61" s="4" t="s">
        <v>89</v>
      </c>
      <c r="C61" s="4" t="str">
        <f>IFERROR(__xludf.DUMMYFUNCTION("GOOGLETRANSLATE(B61,""en"",""ru"")"),"Решения")</f>
        <v>Решения</v>
      </c>
      <c r="D61" s="4" t="str">
        <f>IFERROR(__xludf.DUMMYFUNCTION("GOOGLETRANSLATE(B61,""en"",""id"")"),"Solusi")</f>
        <v>Solusi</v>
      </c>
      <c r="E61" s="4" t="str">
        <f>IFERROR(__xludf.DUMMYFUNCTION("GOOGLETRANSLATE(B61,""en"",""vi"")"),"Các giải pháp")</f>
        <v>Các giải pháp</v>
      </c>
      <c r="F61" s="4" t="str">
        <f>IFERROR(__xludf.DUMMYFUNCTION("GOOGLETRANSLATE(B61,""en"",""th"")"),"การแก้ปัญหา")</f>
        <v>การแก้ปัญหา</v>
      </c>
      <c r="G61" s="4" t="str">
        <f>IFERROR(__xludf.DUMMYFUNCTION("GOOGLETRANSLATE(B61,""en"",""ms"")"),"Penyelesaian")</f>
        <v>Penyelesaian</v>
      </c>
      <c r="H61" s="4" t="str">
        <f>IFERROR(__xludf.DUMMYFUNCTION("GOOGLETRANSLATE(B61,""en"",""zh-CN"")"),"解决方案")</f>
        <v>解决方案</v>
      </c>
    </row>
    <row r="62">
      <c r="A62" s="3">
        <v>6.0</v>
      </c>
      <c r="B62" s="4" t="s">
        <v>90</v>
      </c>
      <c r="C62" s="4" t="str">
        <f>IFERROR(__xludf.DUMMYFUNCTION("GOOGLETRANSLATE(B62,""en"",""ru"")"),"Новые продавцы")</f>
        <v>Новые продавцы</v>
      </c>
      <c r="D62" s="4" t="str">
        <f>IFERROR(__xludf.DUMMYFUNCTION("GOOGLETRANSLATE(B62,""en"",""id"")"),"Penjual baru")</f>
        <v>Penjual baru</v>
      </c>
      <c r="E62" s="4" t="str">
        <f>IFERROR(__xludf.DUMMYFUNCTION("GOOGLETRANSLATE(B62,""en"",""vi"")"),"Người bán mới")</f>
        <v>Người bán mới</v>
      </c>
      <c r="F62" s="4" t="str">
        <f>IFERROR(__xludf.DUMMYFUNCTION("GOOGLETRANSLATE(B62,""en"",""th"")"),"ผู้ขายใหม่")</f>
        <v>ผู้ขายใหม่</v>
      </c>
      <c r="G62" s="4" t="str">
        <f>IFERROR(__xludf.DUMMYFUNCTION("GOOGLETRANSLATE(B62,""en"",""ms"")"),"Penjual baru")</f>
        <v>Penjual baru</v>
      </c>
      <c r="H62" s="4" t="str">
        <f>IFERROR(__xludf.DUMMYFUNCTION("GOOGLETRANSLATE(B62,""en"",""zh-CN"")"),"新卖家")</f>
        <v>新卖家</v>
      </c>
    </row>
    <row r="63">
      <c r="A63" s="3">
        <v>6.0</v>
      </c>
      <c r="B63" s="4" t="s">
        <v>91</v>
      </c>
      <c r="C63" s="4" t="str">
        <f>IFERROR(__xludf.DUMMYFUNCTION("GOOGLETRANSLATE(B63,""en"",""ru"")"),"Опытные продавцы")</f>
        <v>Опытные продавцы</v>
      </c>
      <c r="D63" s="4" t="str">
        <f>IFERROR(__xludf.DUMMYFUNCTION("GOOGLETRANSLATE(B63,""en"",""id"")"),"Penjual berpengalaman")</f>
        <v>Penjual berpengalaman</v>
      </c>
      <c r="E63" s="4" t="str">
        <f>IFERROR(__xludf.DUMMYFUNCTION("GOOGLETRANSLATE(B63,""en"",""vi"")"),"Người bán có kinh nghiệm")</f>
        <v>Người bán có kinh nghiệm</v>
      </c>
      <c r="F63" s="4" t="str">
        <f>IFERROR(__xludf.DUMMYFUNCTION("GOOGLETRANSLATE(B63,""en"",""th"")"),"ผู้ขายที่มีประสบการณ์")</f>
        <v>ผู้ขายที่มีประสบการณ์</v>
      </c>
      <c r="G63" s="4" t="str">
        <f>IFERROR(__xludf.DUMMYFUNCTION("GOOGLETRANSLATE(B63,""en"",""ms"")"),"Penjual yang berpengalaman")</f>
        <v>Penjual yang berpengalaman</v>
      </c>
      <c r="H63" s="4" t="str">
        <f>IFERROR(__xludf.DUMMYFUNCTION("GOOGLETRANSLATE(B63,""en"",""zh-CN"")"),"经验丰富的卖家")</f>
        <v>经验丰富的卖家</v>
      </c>
    </row>
    <row r="64">
      <c r="A64" s="3">
        <v>6.0</v>
      </c>
      <c r="B64" s="4" t="s">
        <v>16</v>
      </c>
      <c r="C64" s="4" t="str">
        <f>IFERROR(__xludf.DUMMYFUNCTION("GOOGLETRANSLATE(B64,""en"",""ru"")"),"Бренды")</f>
        <v>Бренды</v>
      </c>
      <c r="D64" s="4" t="str">
        <f>IFERROR(__xludf.DUMMYFUNCTION("GOOGLETRANSLATE(B64,""en"",""id"")"),"Merek")</f>
        <v>Merek</v>
      </c>
      <c r="E64" s="4" t="str">
        <f>IFERROR(__xludf.DUMMYFUNCTION("GOOGLETRANSLATE(B64,""en"",""vi"")"),"Nhãn hiệu")</f>
        <v>Nhãn hiệu</v>
      </c>
      <c r="F64" s="4" t="str">
        <f>IFERROR(__xludf.DUMMYFUNCTION("GOOGLETRANSLATE(B64,""en"",""th"")"),"แบรนด์")</f>
        <v>แบรนด์</v>
      </c>
      <c r="G64" s="4" t="str">
        <f>IFERROR(__xludf.DUMMYFUNCTION("GOOGLETRANSLATE(B64,""en"",""ms"")"),"Jenama")</f>
        <v>Jenama</v>
      </c>
      <c r="H64" s="4" t="str">
        <f>IFERROR(__xludf.DUMMYFUNCTION("GOOGLETRANSLATE(B64,""en"",""zh-CN"")"),"品牌")</f>
        <v>品牌</v>
      </c>
    </row>
    <row r="65">
      <c r="A65" s="3">
        <v>6.0</v>
      </c>
      <c r="B65" s="4" t="s">
        <v>20</v>
      </c>
      <c r="C65" s="4" t="str">
        <f>IFERROR(__xludf.DUMMYFUNCTION("GOOGLETRANSLATE(B65,""en"",""ru"")"),"Агентства и консультанты")</f>
        <v>Агентства и консультанты</v>
      </c>
      <c r="D65" s="4" t="str">
        <f>IFERROR(__xludf.DUMMYFUNCTION("GOOGLETRANSLATE(B65,""en"",""id"")"),"Agensi &amp; Konsultan")</f>
        <v>Agensi &amp; Konsultan</v>
      </c>
      <c r="E65" s="4" t="str">
        <f>IFERROR(__xludf.DUMMYFUNCTION("GOOGLETRANSLATE(B65,""en"",""vi"")"),"Các cơ quan &amp; chuyên gia tư vấn")</f>
        <v>Các cơ quan &amp; chuyên gia tư vấn</v>
      </c>
      <c r="F65" s="4" t="str">
        <f>IFERROR(__xludf.DUMMYFUNCTION("GOOGLETRANSLATE(B65,""en"",""th"")"),"เอเจนซี่และที่ปรึกษา")</f>
        <v>เอเจนซี่และที่ปรึกษา</v>
      </c>
      <c r="G65" s="4" t="str">
        <f>IFERROR(__xludf.DUMMYFUNCTION("GOOGLETRANSLATE(B65,""en"",""ms"")"),"Agensi &amp; Perunding")</f>
        <v>Agensi &amp; Perunding</v>
      </c>
      <c r="H65" s="4" t="str">
        <f>IFERROR(__xludf.DUMMYFUNCTION("GOOGLETRANSLATE(B65,""en"",""zh-CN"")"),"机构和顾问")</f>
        <v>机构和顾问</v>
      </c>
    </row>
    <row r="66">
      <c r="A66" s="3">
        <v>6.0</v>
      </c>
      <c r="B66" s="4" t="s">
        <v>92</v>
      </c>
      <c r="C66" s="4" t="str">
        <f>IFERROR(__xludf.DUMMYFUNCTION("GOOGLETRANSLATE(B66,""en"",""ru"")"),"Ритейлеры и реселлеры")</f>
        <v>Ритейлеры и реселлеры</v>
      </c>
      <c r="D66" s="4" t="str">
        <f>IFERROR(__xludf.DUMMYFUNCTION("GOOGLETRANSLATE(B66,""en"",""id"")"),"Pengecer &amp; Pengecer")</f>
        <v>Pengecer &amp; Pengecer</v>
      </c>
      <c r="E66" s="4" t="str">
        <f>IFERROR(__xludf.DUMMYFUNCTION("GOOGLETRANSLATE(B66,""en"",""vi"")"),"Nhà bán lẻ &amp; đại lý")</f>
        <v>Nhà bán lẻ &amp; đại lý</v>
      </c>
      <c r="F66" s="4" t="str">
        <f>IFERROR(__xludf.DUMMYFUNCTION("GOOGLETRANSLATE(B66,""en"",""th"")"),"ผู้ค้าปลีกและผู้ค้าปลีก")</f>
        <v>ผู้ค้าปลีกและผู้ค้าปลีก</v>
      </c>
      <c r="G66" s="4" t="str">
        <f>IFERROR(__xludf.DUMMYFUNCTION("GOOGLETRANSLATE(B66,""en"",""ms"")"),"Peruncit &amp; penjual semula")</f>
        <v>Peruncit &amp; penjual semula</v>
      </c>
      <c r="H66" s="4" t="str">
        <f>IFERROR(__xludf.DUMMYFUNCTION("GOOGLETRANSLATE(B66,""en"",""zh-CN"")"),"零售商和经销商")</f>
        <v>零售商和经销商</v>
      </c>
    </row>
    <row r="67">
      <c r="A67" s="3">
        <v>6.0</v>
      </c>
      <c r="B67" s="4" t="s">
        <v>93</v>
      </c>
      <c r="C67" s="4" t="str">
        <f>IFERROR(__xludf.DUMMYFUNCTION("GOOGLETRANSLATE(B67,""en"",""ru"")"),"Случаи использования")</f>
        <v>Случаи использования</v>
      </c>
      <c r="D67" s="4" t="str">
        <f>IFERROR(__xludf.DUMMYFUNCTION("GOOGLETRANSLATE(B67,""en"",""id"")"),"Menggunakan kasus")</f>
        <v>Menggunakan kasus</v>
      </c>
      <c r="E67" s="4" t="str">
        <f>IFERROR(__xludf.DUMMYFUNCTION("GOOGLETRANSLATE(B67,""en"",""vi"")"),"Trường hợp sử dụng")</f>
        <v>Trường hợp sử dụng</v>
      </c>
      <c r="F67" s="4" t="str">
        <f>IFERROR(__xludf.DUMMYFUNCTION("GOOGLETRANSLATE(B67,""en"",""th"")"),"ใช้เคส")</f>
        <v>ใช้เคส</v>
      </c>
      <c r="G67" s="4" t="str">
        <f>IFERROR(__xludf.DUMMYFUNCTION("GOOGLETRANSLATE(B67,""en"",""ms"")"),"Gunakan kes")</f>
        <v>Gunakan kes</v>
      </c>
      <c r="H67" s="4" t="str">
        <f>IFERROR(__xludf.DUMMYFUNCTION("GOOGLETRANSLATE(B67,""en"",""zh-CN"")"),"用例")</f>
        <v>用例</v>
      </c>
    </row>
    <row r="68">
      <c r="A68" s="3">
        <v>6.0</v>
      </c>
      <c r="B68" s="4" t="s">
        <v>94</v>
      </c>
      <c r="C68" s="4" t="str">
        <f>IFERROR(__xludf.DUMMYFUNCTION("GOOGLETRANSLATE(B68,""en"",""ru"")"),"Найдите продукт для продажи")</f>
        <v>Найдите продукт для продажи</v>
      </c>
      <c r="D68" s="4" t="str">
        <f>IFERROR(__xludf.DUMMYFUNCTION("GOOGLETRANSLATE(B68,""en"",""id"")"),"Temukan produk untuk dijual")</f>
        <v>Temukan produk untuk dijual</v>
      </c>
      <c r="E68" s="4" t="str">
        <f>IFERROR(__xludf.DUMMYFUNCTION("GOOGLETRANSLATE(B68,""en"",""vi"")"),"Tìm một sản phẩm để bán")</f>
        <v>Tìm một sản phẩm để bán</v>
      </c>
      <c r="F68" s="4" t="str">
        <f>IFERROR(__xludf.DUMMYFUNCTION("GOOGLETRANSLATE(B68,""en"",""th"")"),"ค้นหาผลิตภัณฑ์ที่จะขาย")</f>
        <v>ค้นหาผลิตภัณฑ์ที่จะขาย</v>
      </c>
      <c r="G68" s="4" t="str">
        <f>IFERROR(__xludf.DUMMYFUNCTION("GOOGLETRANSLATE(B68,""en"",""ms"")"),"Cari produk untuk dijual")</f>
        <v>Cari produk untuk dijual</v>
      </c>
      <c r="H68" s="4" t="str">
        <f>IFERROR(__xludf.DUMMYFUNCTION("GOOGLETRANSLATE(B68,""en"",""zh-CN"")"),"寻找出售产品")</f>
        <v>寻找出售产品</v>
      </c>
    </row>
    <row r="69">
      <c r="A69" s="3">
        <v>6.0</v>
      </c>
      <c r="B69" s="4" t="s">
        <v>95</v>
      </c>
      <c r="C69" s="4" t="str">
        <f>IFERROR(__xludf.DUMMYFUNCTION("GOOGLETRANSLATE(B69,""en"",""ru"")"),"Расширить на торговые площадки")</f>
        <v>Расширить на торговые площадки</v>
      </c>
      <c r="D69" s="4" t="str">
        <f>IFERROR(__xludf.DUMMYFUNCTION("GOOGLETRANSLATE(B69,""en"",""id"")"),"Perluas ke pasar")</f>
        <v>Perluas ke pasar</v>
      </c>
      <c r="E69" s="4" t="str">
        <f>IFERROR(__xludf.DUMMYFUNCTION("GOOGLETRANSLATE(B69,""en"",""vi"")"),"Mở rộng đến thị trường")</f>
        <v>Mở rộng đến thị trường</v>
      </c>
      <c r="F69" s="4" t="str">
        <f>IFERROR(__xludf.DUMMYFUNCTION("GOOGLETRANSLATE(B69,""en"",""th"")"),"ขยายไปยังตลาด")</f>
        <v>ขยายไปยังตลาด</v>
      </c>
      <c r="G69" s="4" t="str">
        <f>IFERROR(__xludf.DUMMYFUNCTION("GOOGLETRANSLATE(B69,""en"",""ms"")"),"Berkembang ke pasaran")</f>
        <v>Berkembang ke pasaran</v>
      </c>
      <c r="H69" s="4" t="str">
        <f>IFERROR(__xludf.DUMMYFUNCTION("GOOGLETRANSLATE(B69,""en"",""zh-CN"")"),"扩展到市场")</f>
        <v>扩展到市场</v>
      </c>
    </row>
    <row r="70">
      <c r="A70" s="3">
        <v>6.0</v>
      </c>
      <c r="B70" s="4" t="s">
        <v>96</v>
      </c>
      <c r="C70" s="4" t="str">
        <f>IFERROR(__xludf.DUMMYFUNCTION("GOOGLETRANSLATE(B70,""en"",""ru"")"),"Улучшить мою прибыльность")</f>
        <v>Улучшить мою прибыльность</v>
      </c>
      <c r="D70" s="4" t="str">
        <f>IFERROR(__xludf.DUMMYFUNCTION("GOOGLETRANSLATE(B70,""en"",""id"")"),"Meningkatkan profitabilitas saya")</f>
        <v>Meningkatkan profitabilitas saya</v>
      </c>
      <c r="E70" s="4" t="str">
        <f>IFERROR(__xludf.DUMMYFUNCTION("GOOGLETRANSLATE(B70,""en"",""vi"")"),"Cải thiện lợi nhuận của tôi")</f>
        <v>Cải thiện lợi nhuận của tôi</v>
      </c>
      <c r="F70" s="4" t="str">
        <f>IFERROR(__xludf.DUMMYFUNCTION("GOOGLETRANSLATE(B70,""en"",""th"")"),"ปรับปรุงผลกำไรของฉัน")</f>
        <v>ปรับปรุงผลกำไรของฉัน</v>
      </c>
      <c r="G70" s="4" t="str">
        <f>IFERROR(__xludf.DUMMYFUNCTION("GOOGLETRANSLATE(B70,""en"",""ms"")"),"Meningkatkan keuntungan saya")</f>
        <v>Meningkatkan keuntungan saya</v>
      </c>
      <c r="H70" s="4" t="str">
        <f>IFERROR(__xludf.DUMMYFUNCTION("GOOGLETRANSLATE(B70,""en"",""zh-CN"")"),"提高我的盈利能力")</f>
        <v>提高我的盈利能力</v>
      </c>
    </row>
    <row r="71">
      <c r="A71" s="3">
        <v>6.0</v>
      </c>
      <c r="B71" s="4" t="s">
        <v>97</v>
      </c>
      <c r="C71" s="4" t="str">
        <f>IFERROR(__xludf.DUMMYFUNCTION("GOOGLETRANSLATE(B71,""en"",""ru"")"),"Оптимизировать мое присутствие в Интернете")</f>
        <v>Оптимизировать мое присутствие в Интернете</v>
      </c>
      <c r="D71" s="4" t="str">
        <f>IFERROR(__xludf.DUMMYFUNCTION("GOOGLETRANSLATE(B71,""en"",""id"")"),"Optimalkan Kehadiran Online Saya")</f>
        <v>Optimalkan Kehadiran Online Saya</v>
      </c>
      <c r="E71" s="4" t="str">
        <f>IFERROR(__xludf.DUMMYFUNCTION("GOOGLETRANSLATE(B71,""en"",""vi"")"),"Tối ưu hóa sự hiện diện trực tuyến của tôi")</f>
        <v>Tối ưu hóa sự hiện diện trực tuyến của tôi</v>
      </c>
      <c r="F71" s="4" t="str">
        <f>IFERROR(__xludf.DUMMYFUNCTION("GOOGLETRANSLATE(B71,""en"",""th"")"),"เพิ่มประสิทธิภาพสถานะออนไลน์ของฉัน")</f>
        <v>เพิ่มประสิทธิภาพสถานะออนไลน์ของฉัน</v>
      </c>
      <c r="G71" s="4" t="str">
        <f>IFERROR(__xludf.DUMMYFUNCTION("GOOGLETRANSLATE(B71,""en"",""ms"")"),"Mengoptimumkan kehadiran dalam talian saya")</f>
        <v>Mengoptimumkan kehadiran dalam talian saya</v>
      </c>
      <c r="H71" s="4" t="str">
        <f>IFERROR(__xludf.DUMMYFUNCTION("GOOGLETRANSLATE(B71,""en"",""zh-CN"")"),"优化我的在线存在")</f>
        <v>优化我的在线存在</v>
      </c>
    </row>
    <row r="72">
      <c r="A72" s="3">
        <v>6.0</v>
      </c>
      <c r="B72" s="4" t="s">
        <v>98</v>
      </c>
      <c r="C72" s="4" t="str">
        <f>IFERROR(__xludf.DUMMYFUNCTION("GOOGLETRANSLATE(B72,""en"",""ru"")"),"Централизовать мои данные")</f>
        <v>Централизовать мои данные</v>
      </c>
      <c r="D72" s="4" t="str">
        <f>IFERROR(__xludf.DUMMYFUNCTION("GOOGLETRANSLATE(B72,""en"",""id"")"),"Memusatkan data saya")</f>
        <v>Memusatkan data saya</v>
      </c>
      <c r="E72" s="4" t="str">
        <f>IFERROR(__xludf.DUMMYFUNCTION("GOOGLETRANSLATE(B72,""en"",""vi"")"),"Tập trung dữ liệu của tôi")</f>
        <v>Tập trung dữ liệu của tôi</v>
      </c>
      <c r="F72" s="4" t="str">
        <f>IFERROR(__xludf.DUMMYFUNCTION("GOOGLETRANSLATE(B72,""en"",""th"")"),"รวมศูนย์ข้อมูลของฉัน")</f>
        <v>รวมศูนย์ข้อมูลของฉัน</v>
      </c>
      <c r="G72" s="4" t="str">
        <f>IFERROR(__xludf.DUMMYFUNCTION("GOOGLETRANSLATE(B72,""en"",""ms"")"),"Memusatkan data saya")</f>
        <v>Memusatkan data saya</v>
      </c>
      <c r="H72" s="4" t="str">
        <f>IFERROR(__xludf.DUMMYFUNCTION("GOOGLETRANSLATE(B72,""en"",""zh-CN"")"),"集中我的数据")</f>
        <v>集中我的数据</v>
      </c>
    </row>
    <row r="73">
      <c r="A73" s="3">
        <v>6.0</v>
      </c>
      <c r="B73" s="4" t="s">
        <v>99</v>
      </c>
      <c r="C73" s="4" t="str">
        <f>IFERROR(__xludf.DUMMYFUNCTION("GOOGLETRANSLATE(B73,""en"",""ru"")"),"Упростить мой бизнес")</f>
        <v>Упростить мой бизнес</v>
      </c>
      <c r="D73" s="4" t="str">
        <f>IFERROR(__xludf.DUMMYFUNCTION("GOOGLETRANSLATE(B73,""en"",""id"")"),"Merampingkan bisnis saya")</f>
        <v>Merampingkan bisnis saya</v>
      </c>
      <c r="E73" s="4" t="str">
        <f>IFERROR(__xludf.DUMMYFUNCTION("GOOGLETRANSLATE(B73,""en"",""vi"")"),"Hợp lý hóa doanh nghiệp của tôi")</f>
        <v>Hợp lý hóa doanh nghiệp của tôi</v>
      </c>
      <c r="F73" s="4" t="str">
        <f>IFERROR(__xludf.DUMMYFUNCTION("GOOGLETRANSLATE(B73,""en"",""th"")"),"ปรับปรุงธุรกิจของฉัน")</f>
        <v>ปรับปรุงธุรกิจของฉัน</v>
      </c>
      <c r="G73" s="4" t="str">
        <f>IFERROR(__xludf.DUMMYFUNCTION("GOOGLETRANSLATE(B73,""en"",""ms"")"),"Menyelaraskan perniagaan saya")</f>
        <v>Menyelaraskan perniagaan saya</v>
      </c>
      <c r="H73" s="4" t="str">
        <f>IFERROR(__xludf.DUMMYFUNCTION("GOOGLETRANSLATE(B73,""en"",""zh-CN"")"),"简化我的业务")</f>
        <v>简化我的业务</v>
      </c>
    </row>
    <row r="74">
      <c r="A74" s="3">
        <v>6.0</v>
      </c>
      <c r="B74" s="4" t="s">
        <v>100</v>
      </c>
      <c r="C74" s="4" t="str">
        <f>IFERROR(__xludf.DUMMYFUNCTION("GOOGLETRANSLATE(B74,""en"",""ru"")"),"Платформа")</f>
        <v>Платформа</v>
      </c>
      <c r="D74" s="4" t="str">
        <f>IFERROR(__xludf.DUMMYFUNCTION("GOOGLETRANSLATE(B74,""en"",""id"")"),"Platform")</f>
        <v>Platform</v>
      </c>
      <c r="E74" s="4" t="str">
        <f>IFERROR(__xludf.DUMMYFUNCTION("GOOGLETRANSLATE(B74,""en"",""vi"")"),"Nền tảng")</f>
        <v>Nền tảng</v>
      </c>
      <c r="F74" s="4" t="str">
        <f>IFERROR(__xludf.DUMMYFUNCTION("GOOGLETRANSLATE(B74,""en"",""th"")"),"แพลตฟอร์ม")</f>
        <v>แพลตฟอร์ม</v>
      </c>
      <c r="G74" s="4" t="str">
        <f>IFERROR(__xludf.DUMMYFUNCTION("GOOGLETRANSLATE(B74,""en"",""ms"")"),"Platform")</f>
        <v>Platform</v>
      </c>
      <c r="H74" s="4" t="str">
        <f>IFERROR(__xludf.DUMMYFUNCTION("GOOGLETRANSLATE(B74,""en"",""zh-CN"")"),"平台")</f>
        <v>平台</v>
      </c>
    </row>
    <row r="75">
      <c r="A75" s="3">
        <v>6.0</v>
      </c>
      <c r="B75" s="4" t="s">
        <v>101</v>
      </c>
      <c r="C75" s="4" t="str">
        <f>IFERROR(__xludf.DUMMYFUNCTION("GOOGLETRANSLATE(B75,""en"",""ru"")"),"Внешняя аналитика")</f>
        <v>Внешняя аналитика</v>
      </c>
      <c r="D75" s="4" t="str">
        <f>IFERROR(__xludf.DUMMYFUNCTION("GOOGLETRANSLATE(B75,""en"",""id"")"),"Analitik eksternal")</f>
        <v>Analitik eksternal</v>
      </c>
      <c r="E75" s="4" t="str">
        <f>IFERROR(__xludf.DUMMYFUNCTION("GOOGLETRANSLATE(B75,""en"",""vi"")"),"Phân tích bên ngoài")</f>
        <v>Phân tích bên ngoài</v>
      </c>
      <c r="F75" s="4" t="str">
        <f>IFERROR(__xludf.DUMMYFUNCTION("GOOGLETRANSLATE(B75,""en"",""th"")"),"การวิเคราะห์ภายนอก")</f>
        <v>การวิเคราะห์ภายนอก</v>
      </c>
      <c r="G75" s="4" t="str">
        <f>IFERROR(__xludf.DUMMYFUNCTION("GOOGLETRANSLATE(B75,""en"",""ms"")"),"Analisis luaran")</f>
        <v>Analisis luaran</v>
      </c>
      <c r="H75" s="4" t="str">
        <f>IFERROR(__xludf.DUMMYFUNCTION("GOOGLETRANSLATE(B75,""en"",""zh-CN"")"),"外部分析")</f>
        <v>外部分析</v>
      </c>
    </row>
    <row r="76">
      <c r="A76" s="3">
        <v>6.0</v>
      </c>
      <c r="B76" s="4" t="s">
        <v>102</v>
      </c>
      <c r="C76" s="4" t="str">
        <f>IFERROR(__xludf.DUMMYFUNCTION("GOOGLETRANSLATE(B76,""en"",""ru"")"),"Магазины и списки")</f>
        <v>Магазины и списки</v>
      </c>
      <c r="D76" s="4" t="str">
        <f>IFERROR(__xludf.DUMMYFUNCTION("GOOGLETRANSLATE(B76,""en"",""id"")"),"Etalase &amp; daftar")</f>
        <v>Etalase &amp; daftar</v>
      </c>
      <c r="E76" s="4" t="str">
        <f>IFERROR(__xludf.DUMMYFUNCTION("GOOGLETRANSLATE(B76,""en"",""vi"")"),"Cửa hàng &amp; Danh sách")</f>
        <v>Cửa hàng &amp; Danh sách</v>
      </c>
      <c r="F76" s="4" t="str">
        <f>IFERROR(__xludf.DUMMYFUNCTION("GOOGLETRANSLATE(B76,""en"",""th"")"),"หน้าร้านและรายชื่อ")</f>
        <v>หน้าร้านและรายชื่อ</v>
      </c>
      <c r="G76" s="4" t="str">
        <f>IFERROR(__xludf.DUMMYFUNCTION("GOOGLETRANSLATE(B76,""en"",""ms"")"),"Kedai depan &amp; penyenaraian")</f>
        <v>Kedai depan &amp; penyenaraian</v>
      </c>
      <c r="H76" s="4" t="str">
        <f>IFERROR(__xludf.DUMMYFUNCTION("GOOGLETRANSLATE(B76,""en"",""zh-CN"")"),"店面和列表")</f>
        <v>店面和列表</v>
      </c>
    </row>
    <row r="77">
      <c r="A77" s="3">
        <v>6.0</v>
      </c>
      <c r="B77" s="4" t="s">
        <v>103</v>
      </c>
      <c r="C77" s="4" t="str">
        <f>IFERROR(__xludf.DUMMYFUNCTION("GOOGLETRANSLATE(B77,""en"",""ru"")"),"Акции и реклама")</f>
        <v>Акции и реклама</v>
      </c>
      <c r="D77" s="4" t="str">
        <f>IFERROR(__xludf.DUMMYFUNCTION("GOOGLETRANSLATE(B77,""en"",""id"")"),"Promosi &amp; Periklanan")</f>
        <v>Promosi &amp; Periklanan</v>
      </c>
      <c r="E77" s="4" t="str">
        <f>IFERROR(__xludf.DUMMYFUNCTION("GOOGLETRANSLATE(B77,""en"",""vi"")"),"Chương trình khuyến mãi &amp; Quảng cáo")</f>
        <v>Chương trình khuyến mãi &amp; Quảng cáo</v>
      </c>
      <c r="F77" s="4" t="str">
        <f>IFERROR(__xludf.DUMMYFUNCTION("GOOGLETRANSLATE(B77,""en"",""th"")"),"โปรโมชั่นและการโฆษณา")</f>
        <v>โปรโมชั่นและการโฆษณา</v>
      </c>
      <c r="G77" s="4" t="str">
        <f>IFERROR(__xludf.DUMMYFUNCTION("GOOGLETRANSLATE(B77,""en"",""ms"")"),"Promosi &amp; Pengiklanan")</f>
        <v>Promosi &amp; Pengiklanan</v>
      </c>
      <c r="H77" s="4" t="str">
        <f>IFERROR(__xludf.DUMMYFUNCTION("GOOGLETRANSLATE(B77,""en"",""zh-CN"")"),"促销与广告")</f>
        <v>促销与广告</v>
      </c>
    </row>
    <row r="78">
      <c r="A78" s="3">
        <v>6.0</v>
      </c>
      <c r="B78" s="4" t="s">
        <v>31</v>
      </c>
      <c r="C78" s="4" t="str">
        <f>IFERROR(__xludf.DUMMYFUNCTION("GOOGLETRANSLATE(B78,""en"",""ru"")"),"Внутренняя аналитика")</f>
        <v>Внутренняя аналитика</v>
      </c>
      <c r="D78" s="4" t="str">
        <f>IFERROR(__xludf.DUMMYFUNCTION("GOOGLETRANSLATE(B78,""en"",""id"")"),"Analitik internal")</f>
        <v>Analitik internal</v>
      </c>
      <c r="E78" s="4" t="str">
        <f>IFERROR(__xludf.DUMMYFUNCTION("GOOGLETRANSLATE(B78,""en"",""vi"")"),"Phân tích nội bộ")</f>
        <v>Phân tích nội bộ</v>
      </c>
      <c r="F78" s="4" t="str">
        <f>IFERROR(__xludf.DUMMYFUNCTION("GOOGLETRANSLATE(B78,""en"",""th"")"),"การวิเคราะห์ภายใน")</f>
        <v>การวิเคราะห์ภายใน</v>
      </c>
      <c r="G78" s="4" t="str">
        <f>IFERROR(__xludf.DUMMYFUNCTION("GOOGLETRANSLATE(B78,""en"",""ms"")"),"Analisis dalaman")</f>
        <v>Analisis dalaman</v>
      </c>
      <c r="H78" s="4" t="str">
        <f>IFERROR(__xludf.DUMMYFUNCTION("GOOGLETRANSLATE(B78,""en"",""zh-CN"")"),"内部分析")</f>
        <v>内部分析</v>
      </c>
    </row>
    <row r="79">
      <c r="A79" s="3">
        <v>6.0</v>
      </c>
      <c r="B79" s="4" t="s">
        <v>104</v>
      </c>
      <c r="C79" s="4" t="str">
        <f>IFERROR(__xludf.DUMMYFUNCTION("GOOGLETRANSLATE(B79,""en"",""ru"")"),"Компания")</f>
        <v>Компания</v>
      </c>
      <c r="D79" s="4" t="str">
        <f>IFERROR(__xludf.DUMMYFUNCTION("GOOGLETRANSLATE(B79,""en"",""id"")"),"Perusahaan")</f>
        <v>Perusahaan</v>
      </c>
      <c r="E79" s="4" t="str">
        <f>IFERROR(__xludf.DUMMYFUNCTION("GOOGLETRANSLATE(B79,""en"",""vi"")"),"Công ty")</f>
        <v>Công ty</v>
      </c>
      <c r="F79" s="4" t="str">
        <f>IFERROR(__xludf.DUMMYFUNCTION("GOOGLETRANSLATE(B79,""en"",""th"")"),"บริษัท")</f>
        <v>บริษัท</v>
      </c>
      <c r="G79" s="4" t="str">
        <f>IFERROR(__xludf.DUMMYFUNCTION("GOOGLETRANSLATE(B79,""en"",""ms"")"),"Syarikat")</f>
        <v>Syarikat</v>
      </c>
      <c r="H79" s="4" t="str">
        <f>IFERROR(__xludf.DUMMYFUNCTION("GOOGLETRANSLATE(B79,""en"",""zh-CN"")"),"公司")</f>
        <v>公司</v>
      </c>
    </row>
    <row r="80">
      <c r="A80" s="3">
        <v>6.0</v>
      </c>
      <c r="B80" s="4" t="s">
        <v>105</v>
      </c>
      <c r="C80" s="4" t="str">
        <f>IFERROR(__xludf.DUMMYFUNCTION("GOOGLETRANSLATE(B80,""en"",""ru"")"),"О нас")</f>
        <v>О нас</v>
      </c>
      <c r="D80" s="4" t="str">
        <f>IFERROR(__xludf.DUMMYFUNCTION("GOOGLETRANSLATE(B80,""en"",""id"")"),"Tentang kami")</f>
        <v>Tentang kami</v>
      </c>
      <c r="E80" s="4" t="str">
        <f>IFERROR(__xludf.DUMMYFUNCTION("GOOGLETRANSLATE(B80,""en"",""vi"")"),"Về chúng tôi")</f>
        <v>Về chúng tôi</v>
      </c>
      <c r="F80" s="4" t="str">
        <f>IFERROR(__xludf.DUMMYFUNCTION("GOOGLETRANSLATE(B80,""en"",""th"")"),"เกี่ยวกับเรา")</f>
        <v>เกี่ยวกับเรา</v>
      </c>
      <c r="G80" s="4" t="str">
        <f>IFERROR(__xludf.DUMMYFUNCTION("GOOGLETRANSLATE(B80,""en"",""ms"")"),"Tentang kita")</f>
        <v>Tentang kita</v>
      </c>
      <c r="H80" s="4" t="str">
        <f>IFERROR(__xludf.DUMMYFUNCTION("GOOGLETRANSLATE(B80,""en"",""zh-CN"")"),"关于我们")</f>
        <v>关于我们</v>
      </c>
    </row>
    <row r="81">
      <c r="A81" s="3">
        <v>6.0</v>
      </c>
      <c r="B81" s="4" t="s">
        <v>106</v>
      </c>
      <c r="C81" s="4" t="str">
        <f>IFERROR(__xludf.DUMMYFUNCTION("GOOGLETRANSLATE(B81,""en"",""ru"")"),"Наша команда")</f>
        <v>Наша команда</v>
      </c>
      <c r="D81" s="4" t="str">
        <f>IFERROR(__xludf.DUMMYFUNCTION("GOOGLETRANSLATE(B81,""en"",""id"")"),"Tim kita")</f>
        <v>Tim kita</v>
      </c>
      <c r="E81" s="4" t="str">
        <f>IFERROR(__xludf.DUMMYFUNCTION("GOOGLETRANSLATE(B81,""en"",""vi"")"),"Đội của chúng tôi")</f>
        <v>Đội của chúng tôi</v>
      </c>
      <c r="F81" s="4" t="str">
        <f>IFERROR(__xludf.DUMMYFUNCTION("GOOGLETRANSLATE(B81,""en"",""th"")"),"ทีมงานของเรา")</f>
        <v>ทีมงานของเรา</v>
      </c>
      <c r="G81" s="4" t="str">
        <f>IFERROR(__xludf.DUMMYFUNCTION("GOOGLETRANSLATE(B81,""en"",""ms"")"),"Pasukan kami")</f>
        <v>Pasukan kami</v>
      </c>
      <c r="H81" s="4" t="str">
        <f>IFERROR(__xludf.DUMMYFUNCTION("GOOGLETRANSLATE(B81,""en"",""zh-CN"")"),"我们的队伍")</f>
        <v>我们的队伍</v>
      </c>
    </row>
    <row r="82">
      <c r="A82" s="3">
        <v>6.0</v>
      </c>
      <c r="B82" s="4" t="s">
        <v>107</v>
      </c>
      <c r="C82" s="4" t="str">
        <f>IFERROR(__xludf.DUMMYFUNCTION("GOOGLETRANSLATE(B82,""en"",""ru"")"),"Карьера")</f>
        <v>Карьера</v>
      </c>
      <c r="D82" s="4" t="str">
        <f>IFERROR(__xludf.DUMMYFUNCTION("GOOGLETRANSLATE(B82,""en"",""id"")"),"Karier")</f>
        <v>Karier</v>
      </c>
      <c r="E82" s="4" t="str">
        <f>IFERROR(__xludf.DUMMYFUNCTION("GOOGLETRANSLATE(B82,""en"",""vi"")"),"Sự nghiệp")</f>
        <v>Sự nghiệp</v>
      </c>
      <c r="F82" s="4" t="str">
        <f>IFERROR(__xludf.DUMMYFUNCTION("GOOGLETRANSLATE(B82,""en"",""th"")"),"อาชีพ")</f>
        <v>อาชีพ</v>
      </c>
      <c r="G82" s="4" t="str">
        <f>IFERROR(__xludf.DUMMYFUNCTION("GOOGLETRANSLATE(B82,""en"",""ms"")"),"Kerjaya")</f>
        <v>Kerjaya</v>
      </c>
      <c r="H82" s="4" t="str">
        <f>IFERROR(__xludf.DUMMYFUNCTION("GOOGLETRANSLATE(B82,""en"",""zh-CN"")"),"职业")</f>
        <v>职业</v>
      </c>
    </row>
    <row r="83">
      <c r="A83" s="3">
        <v>6.0</v>
      </c>
      <c r="B83" s="4" t="s">
        <v>108</v>
      </c>
      <c r="C83" s="4" t="str">
        <f>IFERROR(__xludf.DUMMYFUNCTION("GOOGLETRANSLATE(B83,""en"",""ru"")"),"Бесплатные услуги")</f>
        <v>Бесплатные услуги</v>
      </c>
      <c r="D83" s="4" t="str">
        <f>IFERROR(__xludf.DUMMYFUNCTION("GOOGLETRANSLATE(B83,""en"",""id"")"),"Layanan gratis")</f>
        <v>Layanan gratis</v>
      </c>
      <c r="E83" s="4" t="str">
        <f>IFERROR(__xludf.DUMMYFUNCTION("GOOGLETRANSLATE(B83,""en"",""vi"")"),"Dịch vụ miễn phí")</f>
        <v>Dịch vụ miễn phí</v>
      </c>
      <c r="F83" s="4" t="str">
        <f>IFERROR(__xludf.DUMMYFUNCTION("GOOGLETRANSLATE(B83,""en"",""th"")"),"บริการฟรี")</f>
        <v>บริการฟรี</v>
      </c>
      <c r="G83" s="4" t="str">
        <f>IFERROR(__xludf.DUMMYFUNCTION("GOOGLETRANSLATE(B83,""en"",""ms"")"),"Perkhidmatan percuma")</f>
        <v>Perkhidmatan percuma</v>
      </c>
      <c r="H83" s="4" t="str">
        <f>IFERROR(__xludf.DUMMYFUNCTION("GOOGLETRANSLATE(B83,""en"",""zh-CN"")"),"免费服务")</f>
        <v>免费服务</v>
      </c>
    </row>
    <row r="84">
      <c r="A84" s="3">
        <v>6.0</v>
      </c>
      <c r="B84" s="4" t="s">
        <v>109</v>
      </c>
      <c r="C84" s="4" t="str">
        <f>IFERROR(__xludf.DUMMYFUNCTION("GOOGLETRANSLATE(B84,""en"",""ru"")"),"Партнерские отношения")</f>
        <v>Партнерские отношения</v>
      </c>
      <c r="D84" s="4" t="str">
        <f>IFERROR(__xludf.DUMMYFUNCTION("GOOGLETRANSLATE(B84,""en"",""id"")"),"Kemitraan")</f>
        <v>Kemitraan</v>
      </c>
      <c r="E84" s="4" t="str">
        <f>IFERROR(__xludf.DUMMYFUNCTION("GOOGLETRANSLATE(B84,""en"",""vi"")"),"Quan hệ đối tác")</f>
        <v>Quan hệ đối tác</v>
      </c>
      <c r="F84" s="4" t="str">
        <f>IFERROR(__xludf.DUMMYFUNCTION("GOOGLETRANSLATE(B84,""en"",""th"")"),"การเป็นหุ้นส่วน")</f>
        <v>การเป็นหุ้นส่วน</v>
      </c>
      <c r="G84" s="4" t="str">
        <f>IFERROR(__xludf.DUMMYFUNCTION("GOOGLETRANSLATE(B84,""en"",""ms"")"),"Perkongsian")</f>
        <v>Perkongsian</v>
      </c>
      <c r="H84" s="4" t="str">
        <f>IFERROR(__xludf.DUMMYFUNCTION("GOOGLETRANSLATE(B84,""en"",""zh-CN"")"),"伙伴关系")</f>
        <v>伙伴关系</v>
      </c>
    </row>
    <row r="85">
      <c r="A85" s="3">
        <v>6.0</v>
      </c>
      <c r="B85" s="4" t="s">
        <v>71</v>
      </c>
      <c r="C85" s="4" t="str">
        <f>IFERROR(__xludf.DUMMYFUNCTION("GOOGLETRANSLATE(B85,""en"",""ru"")"),"Блог")</f>
        <v>Блог</v>
      </c>
      <c r="D85" s="4" t="str">
        <f>IFERROR(__xludf.DUMMYFUNCTION("GOOGLETRANSLATE(B85,""en"",""id"")"),"Blog")</f>
        <v>Blog</v>
      </c>
      <c r="E85" s="4" t="str">
        <f>IFERROR(__xludf.DUMMYFUNCTION("GOOGLETRANSLATE(B85,""en"",""vi"")"),"Blog")</f>
        <v>Blog</v>
      </c>
      <c r="F85" s="4" t="str">
        <f>IFERROR(__xludf.DUMMYFUNCTION("GOOGLETRANSLATE(B85,""en"",""th"")"),"บล็อก")</f>
        <v>บล็อก</v>
      </c>
      <c r="G85" s="4" t="str">
        <f>IFERROR(__xludf.DUMMYFUNCTION("GOOGLETRANSLATE(B85,""en"",""ms"")"),"Blog")</f>
        <v>Blog</v>
      </c>
      <c r="H85" s="4" t="str">
        <f>IFERROR(__xludf.DUMMYFUNCTION("GOOGLETRANSLATE(B85,""en"",""zh-CN"")"),"博客")</f>
        <v>博客</v>
      </c>
    </row>
    <row r="86">
      <c r="A86" s="3">
        <v>6.0</v>
      </c>
      <c r="B86" s="4" t="s">
        <v>110</v>
      </c>
      <c r="C86" s="4" t="str">
        <f>IFERROR(__xludf.DUMMYFUNCTION("GOOGLETRANSLATE(B86,""en"",""ru"")"),"2023. Sellmatica. Все права защищены")</f>
        <v>2023. Sellmatica. Все права защищены</v>
      </c>
      <c r="D86" s="4" t="str">
        <f>IFERROR(__xludf.DUMMYFUNCTION("GOOGLETRANSLATE(B86,""en"",""id"")"),"2023. SellMatica. Seluruh hak cipta")</f>
        <v>2023. SellMatica. Seluruh hak cipta</v>
      </c>
      <c r="E86" s="4" t="str">
        <f>IFERROR(__xludf.DUMMYFUNCTION("GOOGLETRANSLATE(B86,""en"",""vi"")"),"2023. Sellmatica. Đã đăng ký Bản quyền")</f>
        <v>2023. Sellmatica. Đã đăng ký Bản quyền</v>
      </c>
      <c r="F86" s="4" t="str">
        <f>IFERROR(__xludf.DUMMYFUNCTION("GOOGLETRANSLATE(B86,""en"",""th"")"),"2023. Sellmatica สงวนลิขสิทธิ์")</f>
        <v>2023. Sellmatica สงวนลิขสิทธิ์</v>
      </c>
      <c r="G86" s="4" t="str">
        <f>IFERROR(__xludf.DUMMYFUNCTION("GOOGLETRANSLATE(B86,""en"",""ms"")"),"2023. Sellmatica. Hak cipta terpelihara")</f>
        <v>2023. Sellmatica. Hak cipta terpelihara</v>
      </c>
      <c r="H86" s="4" t="str">
        <f>IFERROR(__xludf.DUMMYFUNCTION("GOOGLETRANSLATE(B86,""en"",""zh-CN"")"),"2023年。版权所有")</f>
        <v>2023年。版权所有</v>
      </c>
    </row>
    <row r="87">
      <c r="A87" s="3">
        <v>6.0</v>
      </c>
      <c r="B87" s="4" t="s">
        <v>111</v>
      </c>
      <c r="C87" s="4" t="str">
        <f>IFERROR(__xludf.DUMMYFUNCTION("GOOGLETRANSLATE(B87,""en"",""ru"")"),"Условия использования")</f>
        <v>Условия использования</v>
      </c>
      <c r="D87" s="4" t="str">
        <f>IFERROR(__xludf.DUMMYFUNCTION("GOOGLETRANSLATE(B87,""en"",""id"")"),"Ketentuan Layanan")</f>
        <v>Ketentuan Layanan</v>
      </c>
      <c r="E87" s="4" t="str">
        <f>IFERROR(__xludf.DUMMYFUNCTION("GOOGLETRANSLATE(B87,""en"",""vi"")"),"Điều khoản dịch vụ")</f>
        <v>Điều khoản dịch vụ</v>
      </c>
      <c r="F87" s="4" t="str">
        <f>IFERROR(__xludf.DUMMYFUNCTION("GOOGLETRANSLATE(B87,""en"",""th"")"),"เงื่อนไขการให้บริการ")</f>
        <v>เงื่อนไขการให้บริการ</v>
      </c>
      <c r="G87" s="4" t="str">
        <f>IFERROR(__xludf.DUMMYFUNCTION("GOOGLETRANSLATE(B87,""en"",""ms"")"),"Syarat Perkhidmatan")</f>
        <v>Syarat Perkhidmatan</v>
      </c>
      <c r="H87" s="4" t="str">
        <f>IFERROR(__xludf.DUMMYFUNCTION("GOOGLETRANSLATE(B87,""en"",""zh-CN"")"),"服务条款")</f>
        <v>服务条款</v>
      </c>
    </row>
    <row r="88">
      <c r="A88" s="3">
        <v>6.0</v>
      </c>
      <c r="B88" s="4" t="s">
        <v>112</v>
      </c>
      <c r="C88" s="4" t="str">
        <f>IFERROR(__xludf.DUMMYFUNCTION("GOOGLETRANSLATE(B88,""en"",""ru"")"),"политика конфиденциальности")</f>
        <v>политика конфиденциальности</v>
      </c>
      <c r="D88" s="4" t="str">
        <f>IFERROR(__xludf.DUMMYFUNCTION("GOOGLETRANSLATE(B88,""en"",""id"")"),"Kebijakan pribadi")</f>
        <v>Kebijakan pribadi</v>
      </c>
      <c r="E88" s="4" t="str">
        <f>IFERROR(__xludf.DUMMYFUNCTION("GOOGLETRANSLATE(B88,""en"",""vi"")"),"Chính sách bảo mật")</f>
        <v>Chính sách bảo mật</v>
      </c>
      <c r="F88" s="4" t="str">
        <f>IFERROR(__xludf.DUMMYFUNCTION("GOOGLETRANSLATE(B88,""en"",""th"")"),"นโยบายความเป็นส่วนตัว")</f>
        <v>นโยบายความเป็นส่วนตัว</v>
      </c>
      <c r="G88" s="4" t="str">
        <f>IFERROR(__xludf.DUMMYFUNCTION("GOOGLETRANSLATE(B88,""en"",""ms"")"),"Dasar Privasi")</f>
        <v>Dasar Privasi</v>
      </c>
      <c r="H88" s="4" t="str">
        <f>IFERROR(__xludf.DUMMYFUNCTION("GOOGLETRANSLATE(B88,""en"",""zh-CN"")"),"隐私政策")</f>
        <v>隐私政策</v>
      </c>
    </row>
    <row r="89">
      <c r="A89" s="6"/>
      <c r="B89" s="4"/>
      <c r="C89" s="4"/>
      <c r="D89" s="4"/>
      <c r="E89" s="4"/>
      <c r="F89" s="4"/>
      <c r="G89" s="4"/>
      <c r="H89" s="4"/>
    </row>
    <row r="90">
      <c r="A90" s="6"/>
      <c r="B90" s="4"/>
      <c r="C90" s="4"/>
      <c r="D90" s="4"/>
      <c r="E90" s="4"/>
      <c r="F90" s="4"/>
      <c r="G90" s="4"/>
      <c r="H90" s="4"/>
    </row>
    <row r="91">
      <c r="A91" s="6"/>
      <c r="B91" s="4"/>
      <c r="C91" s="4"/>
      <c r="D91" s="4"/>
      <c r="E91" s="4"/>
      <c r="F91" s="4"/>
      <c r="G91" s="4"/>
      <c r="H91" s="4"/>
    </row>
    <row r="92">
      <c r="A92" s="6"/>
      <c r="B92" s="4"/>
      <c r="C92" s="4"/>
      <c r="D92" s="4"/>
      <c r="E92" s="4"/>
      <c r="F92" s="4"/>
      <c r="G92" s="4"/>
      <c r="H92" s="4"/>
    </row>
    <row r="93">
      <c r="A93" s="6"/>
      <c r="B93" s="4"/>
      <c r="C93" s="4"/>
      <c r="D93" s="4"/>
      <c r="E93" s="4"/>
      <c r="F93" s="4"/>
      <c r="G93" s="4"/>
      <c r="H93" s="4"/>
    </row>
    <row r="94">
      <c r="A94" s="6"/>
      <c r="B94" s="4"/>
      <c r="C94" s="4"/>
      <c r="D94" s="4"/>
      <c r="E94" s="4"/>
      <c r="F94" s="4"/>
      <c r="G94" s="4"/>
      <c r="H94" s="4"/>
    </row>
    <row r="95">
      <c r="A95" s="6"/>
      <c r="B95" s="4"/>
      <c r="C95" s="4"/>
      <c r="D95" s="4"/>
      <c r="E95" s="4"/>
      <c r="F95" s="4"/>
      <c r="G95" s="4"/>
      <c r="H95" s="4"/>
    </row>
    <row r="96">
      <c r="A96" s="6"/>
      <c r="B96" s="4"/>
      <c r="C96" s="4"/>
      <c r="D96" s="4"/>
      <c r="E96" s="4"/>
      <c r="F96" s="4"/>
      <c r="G96" s="4"/>
      <c r="H96" s="4"/>
    </row>
    <row r="97">
      <c r="A97" s="6"/>
      <c r="B97" s="4"/>
      <c r="C97" s="4"/>
      <c r="D97" s="4"/>
      <c r="E97" s="4"/>
      <c r="F97" s="4"/>
      <c r="G97" s="4"/>
      <c r="H97" s="4"/>
    </row>
    <row r="98">
      <c r="A98" s="6"/>
      <c r="B98" s="4"/>
      <c r="C98" s="4"/>
      <c r="D98" s="4"/>
      <c r="E98" s="4"/>
      <c r="F98" s="4"/>
      <c r="G98" s="4"/>
      <c r="H98" s="4"/>
    </row>
    <row r="99">
      <c r="A99" s="6"/>
      <c r="B99" s="4"/>
      <c r="C99" s="4"/>
      <c r="D99" s="4"/>
      <c r="E99" s="4"/>
      <c r="F99" s="4"/>
      <c r="G99" s="4"/>
      <c r="H99" s="4"/>
    </row>
    <row r="100">
      <c r="A100" s="6"/>
      <c r="B100" s="4"/>
      <c r="C100" s="4"/>
      <c r="D100" s="4"/>
      <c r="E100" s="4"/>
      <c r="F100" s="4"/>
      <c r="G100" s="4"/>
      <c r="H100" s="4"/>
    </row>
    <row r="101">
      <c r="A101" s="6"/>
      <c r="B101" s="4"/>
      <c r="C101" s="4"/>
      <c r="D101" s="4"/>
      <c r="E101" s="4"/>
      <c r="F101" s="4"/>
      <c r="G101" s="4"/>
      <c r="H101" s="4"/>
    </row>
    <row r="102">
      <c r="A102" s="6"/>
      <c r="B102" s="4"/>
      <c r="C102" s="4"/>
      <c r="D102" s="4"/>
      <c r="E102" s="4"/>
      <c r="F102" s="4"/>
      <c r="G102" s="4"/>
      <c r="H102" s="4"/>
    </row>
    <row r="103">
      <c r="A103" s="6"/>
      <c r="B103" s="4"/>
      <c r="C103" s="4"/>
      <c r="D103" s="4"/>
      <c r="E103" s="4"/>
      <c r="F103" s="4"/>
      <c r="G103" s="4"/>
      <c r="H103" s="4"/>
    </row>
    <row r="104">
      <c r="A104" s="6"/>
      <c r="B104" s="4"/>
      <c r="C104" s="4"/>
      <c r="D104" s="4"/>
      <c r="E104" s="4"/>
      <c r="F104" s="4"/>
      <c r="G104" s="4"/>
      <c r="H104" s="4"/>
    </row>
    <row r="105">
      <c r="A105" s="6"/>
      <c r="B105" s="4"/>
      <c r="C105" s="4"/>
      <c r="D105" s="4"/>
      <c r="E105" s="4"/>
      <c r="F105" s="4"/>
      <c r="G105" s="4"/>
      <c r="H105" s="4"/>
    </row>
    <row r="106">
      <c r="A106" s="6"/>
      <c r="B106" s="4"/>
      <c r="C106" s="4"/>
      <c r="D106" s="4"/>
      <c r="E106" s="4"/>
      <c r="F106" s="4"/>
      <c r="G106" s="4"/>
      <c r="H106" s="4"/>
    </row>
    <row r="107">
      <c r="A107" s="6"/>
      <c r="B107" s="4"/>
      <c r="C107" s="4"/>
      <c r="D107" s="4"/>
      <c r="E107" s="4"/>
      <c r="F107" s="4"/>
      <c r="G107" s="4"/>
      <c r="H107" s="4"/>
    </row>
    <row r="108">
      <c r="A108" s="6"/>
      <c r="B108" s="4"/>
      <c r="C108" s="4"/>
      <c r="D108" s="4"/>
      <c r="E108" s="4"/>
      <c r="F108" s="4"/>
      <c r="G108" s="4"/>
      <c r="H108" s="4"/>
    </row>
    <row r="109">
      <c r="A109" s="6"/>
      <c r="B109" s="4"/>
      <c r="C109" s="4"/>
      <c r="D109" s="4"/>
      <c r="E109" s="4"/>
      <c r="F109" s="4"/>
      <c r="G109" s="4"/>
      <c r="H109" s="4"/>
    </row>
    <row r="110">
      <c r="A110" s="6"/>
      <c r="B110" s="4"/>
      <c r="C110" s="4"/>
      <c r="D110" s="4"/>
      <c r="E110" s="4"/>
      <c r="F110" s="4"/>
      <c r="G110" s="4"/>
      <c r="H110" s="4"/>
    </row>
    <row r="111">
      <c r="A111" s="6"/>
      <c r="B111" s="4"/>
      <c r="C111" s="4"/>
      <c r="D111" s="4"/>
      <c r="E111" s="4"/>
      <c r="F111" s="4"/>
      <c r="G111" s="4"/>
      <c r="H111" s="4"/>
    </row>
    <row r="112">
      <c r="A112" s="6"/>
      <c r="B112" s="4"/>
      <c r="C112" s="4"/>
      <c r="D112" s="4"/>
      <c r="E112" s="4"/>
      <c r="F112" s="4"/>
      <c r="G112" s="4"/>
      <c r="H112" s="4"/>
    </row>
    <row r="113">
      <c r="A113" s="6"/>
      <c r="B113" s="4"/>
      <c r="C113" s="4"/>
      <c r="D113" s="4"/>
      <c r="E113" s="4"/>
      <c r="F113" s="4"/>
      <c r="G113" s="4"/>
      <c r="H113" s="4"/>
    </row>
    <row r="114">
      <c r="A114" s="6"/>
      <c r="B114" s="4"/>
      <c r="C114" s="4"/>
      <c r="D114" s="4"/>
      <c r="E114" s="4"/>
      <c r="F114" s="4"/>
      <c r="G114" s="4"/>
      <c r="H114" s="4"/>
    </row>
    <row r="115">
      <c r="A115" s="6"/>
      <c r="B115" s="4"/>
      <c r="C115" s="4"/>
      <c r="D115" s="4"/>
      <c r="E115" s="4"/>
      <c r="F115" s="4"/>
      <c r="G115" s="4"/>
      <c r="H115" s="4"/>
    </row>
    <row r="116">
      <c r="A116" s="6"/>
      <c r="B116" s="4"/>
      <c r="C116" s="4"/>
      <c r="D116" s="4"/>
      <c r="E116" s="4"/>
      <c r="F116" s="4"/>
      <c r="G116" s="4"/>
      <c r="H116" s="4"/>
    </row>
    <row r="117">
      <c r="A117" s="6"/>
      <c r="B117" s="4"/>
      <c r="C117" s="4"/>
      <c r="D117" s="4"/>
      <c r="E117" s="4"/>
      <c r="F117" s="4"/>
      <c r="G117" s="4"/>
      <c r="H117" s="4"/>
    </row>
    <row r="118">
      <c r="A118" s="6"/>
      <c r="B118" s="4"/>
      <c r="C118" s="4"/>
      <c r="D118" s="4"/>
      <c r="E118" s="4"/>
      <c r="F118" s="4"/>
      <c r="G118" s="4"/>
      <c r="H118" s="4"/>
    </row>
    <row r="119">
      <c r="A119" s="6"/>
      <c r="B119" s="4"/>
      <c r="C119" s="4"/>
      <c r="D119" s="4"/>
      <c r="E119" s="4"/>
      <c r="F119" s="4"/>
      <c r="G119" s="4"/>
      <c r="H119" s="4"/>
    </row>
    <row r="120">
      <c r="A120" s="6"/>
      <c r="B120" s="4"/>
      <c r="C120" s="4"/>
      <c r="D120" s="4"/>
      <c r="E120" s="4"/>
      <c r="F120" s="4"/>
      <c r="G120" s="4"/>
      <c r="H120" s="4"/>
    </row>
    <row r="121">
      <c r="A121" s="6"/>
      <c r="B121" s="4"/>
      <c r="C121" s="4"/>
      <c r="D121" s="4"/>
      <c r="E121" s="4"/>
      <c r="F121" s="4"/>
      <c r="G121" s="4"/>
      <c r="H121" s="4"/>
    </row>
    <row r="122">
      <c r="A122" s="6"/>
      <c r="B122" s="4"/>
      <c r="C122" s="4"/>
      <c r="D122" s="4"/>
      <c r="E122" s="4"/>
      <c r="F122" s="4"/>
      <c r="G122" s="4"/>
      <c r="H122" s="4"/>
    </row>
    <row r="123">
      <c r="A123" s="6"/>
      <c r="B123" s="4"/>
      <c r="C123" s="4"/>
      <c r="D123" s="4"/>
      <c r="E123" s="4"/>
      <c r="F123" s="4"/>
      <c r="G123" s="4"/>
      <c r="H123" s="4"/>
    </row>
    <row r="124">
      <c r="A124" s="6"/>
      <c r="B124" s="4"/>
      <c r="C124" s="4"/>
      <c r="D124" s="4"/>
      <c r="E124" s="4"/>
      <c r="F124" s="4"/>
      <c r="G124" s="4"/>
      <c r="H124" s="4"/>
    </row>
    <row r="125">
      <c r="A125" s="6"/>
      <c r="B125" s="4"/>
      <c r="C125" s="4"/>
      <c r="D125" s="4"/>
      <c r="E125" s="4"/>
      <c r="F125" s="4"/>
      <c r="G125" s="4"/>
      <c r="H125" s="4"/>
    </row>
    <row r="126">
      <c r="A126" s="6"/>
      <c r="B126" s="4"/>
      <c r="C126" s="4"/>
      <c r="D126" s="4"/>
      <c r="E126" s="4"/>
      <c r="F126" s="4"/>
      <c r="G126" s="4"/>
      <c r="H126" s="4"/>
    </row>
    <row r="127">
      <c r="A127" s="6"/>
      <c r="B127" s="4"/>
      <c r="C127" s="4"/>
      <c r="D127" s="4"/>
      <c r="E127" s="4"/>
      <c r="F127" s="4"/>
      <c r="G127" s="4"/>
      <c r="H127" s="4"/>
    </row>
    <row r="128">
      <c r="A128" s="6"/>
      <c r="B128" s="4"/>
      <c r="C128" s="4"/>
      <c r="D128" s="4"/>
      <c r="E128" s="4"/>
      <c r="F128" s="4"/>
      <c r="G128" s="4"/>
      <c r="H128" s="4"/>
    </row>
    <row r="129">
      <c r="A129" s="6"/>
      <c r="B129" s="4"/>
      <c r="C129" s="4"/>
      <c r="D129" s="4"/>
      <c r="E129" s="4"/>
      <c r="F129" s="4"/>
      <c r="G129" s="4"/>
      <c r="H129" s="4"/>
    </row>
    <row r="130">
      <c r="A130" s="6"/>
      <c r="B130" s="4"/>
      <c r="C130" s="4"/>
      <c r="D130" s="4"/>
      <c r="E130" s="4"/>
      <c r="F130" s="4"/>
      <c r="G130" s="4"/>
      <c r="H130" s="4"/>
    </row>
    <row r="131">
      <c r="A131" s="6"/>
      <c r="B131" s="4"/>
      <c r="C131" s="4"/>
      <c r="D131" s="4"/>
      <c r="E131" s="4"/>
      <c r="F131" s="4"/>
      <c r="G131" s="4"/>
      <c r="H131" s="4"/>
    </row>
    <row r="132">
      <c r="A132" s="6"/>
      <c r="B132" s="4"/>
      <c r="C132" s="4"/>
      <c r="D132" s="4"/>
      <c r="E132" s="4"/>
      <c r="F132" s="4"/>
      <c r="G132" s="4"/>
      <c r="H132" s="4"/>
    </row>
    <row r="133">
      <c r="A133" s="6"/>
      <c r="B133" s="4"/>
      <c r="C133" s="4"/>
      <c r="D133" s="4"/>
      <c r="E133" s="4"/>
      <c r="F133" s="4"/>
      <c r="G133" s="4"/>
      <c r="H133" s="4"/>
    </row>
    <row r="134">
      <c r="A134" s="6"/>
      <c r="B134" s="4"/>
      <c r="C134" s="4"/>
      <c r="D134" s="4"/>
      <c r="E134" s="4"/>
      <c r="F134" s="4"/>
      <c r="G134" s="4"/>
      <c r="H134" s="4"/>
    </row>
    <row r="135">
      <c r="A135" s="6"/>
      <c r="B135" s="4"/>
      <c r="C135" s="4"/>
      <c r="D135" s="4"/>
      <c r="E135" s="4"/>
      <c r="F135" s="4"/>
      <c r="G135" s="4"/>
      <c r="H135" s="4"/>
    </row>
    <row r="136">
      <c r="A136" s="6"/>
      <c r="B136" s="4"/>
      <c r="C136" s="4"/>
      <c r="D136" s="4"/>
      <c r="E136" s="4"/>
      <c r="F136" s="4"/>
      <c r="G136" s="4"/>
      <c r="H136" s="4"/>
    </row>
    <row r="137">
      <c r="A137" s="6"/>
      <c r="B137" s="4"/>
      <c r="C137" s="4"/>
      <c r="D137" s="4"/>
      <c r="E137" s="4"/>
      <c r="F137" s="4"/>
      <c r="G137" s="4"/>
      <c r="H137" s="4"/>
    </row>
    <row r="138">
      <c r="A138" s="6"/>
      <c r="B138" s="4"/>
      <c r="C138" s="4"/>
      <c r="D138" s="4"/>
      <c r="E138" s="4"/>
      <c r="F138" s="4"/>
      <c r="G138" s="4"/>
      <c r="H138" s="4"/>
    </row>
    <row r="139">
      <c r="A139" s="6"/>
      <c r="B139" s="4"/>
      <c r="C139" s="4"/>
      <c r="D139" s="4"/>
      <c r="E139" s="4"/>
      <c r="F139" s="4"/>
      <c r="G139" s="4"/>
      <c r="H139" s="4"/>
    </row>
    <row r="140">
      <c r="A140" s="6"/>
      <c r="B140" s="4"/>
      <c r="C140" s="4"/>
      <c r="D140" s="4"/>
      <c r="E140" s="4"/>
      <c r="F140" s="4"/>
      <c r="G140" s="4"/>
      <c r="H140" s="4"/>
    </row>
    <row r="141">
      <c r="A141" s="6"/>
      <c r="B141" s="4"/>
      <c r="C141" s="4"/>
      <c r="D141" s="4"/>
      <c r="E141" s="4"/>
      <c r="F141" s="4"/>
      <c r="G141" s="4"/>
      <c r="H141" s="4"/>
    </row>
    <row r="142">
      <c r="A142" s="6"/>
      <c r="B142" s="4"/>
      <c r="C142" s="4"/>
      <c r="D142" s="4"/>
      <c r="E142" s="4"/>
      <c r="F142" s="4"/>
      <c r="G142" s="4"/>
      <c r="H142" s="4"/>
    </row>
    <row r="143">
      <c r="A143" s="6"/>
      <c r="B143" s="4"/>
      <c r="C143" s="4"/>
      <c r="D143" s="4"/>
      <c r="E143" s="4"/>
      <c r="F143" s="4"/>
      <c r="G143" s="4"/>
      <c r="H143" s="4"/>
    </row>
    <row r="144">
      <c r="A144" s="6"/>
      <c r="B144" s="4"/>
      <c r="C144" s="4"/>
      <c r="D144" s="4"/>
      <c r="E144" s="4"/>
      <c r="F144" s="4"/>
      <c r="G144" s="4"/>
      <c r="H144" s="4"/>
    </row>
    <row r="145">
      <c r="A145" s="6"/>
      <c r="B145" s="4"/>
      <c r="C145" s="4"/>
      <c r="D145" s="4"/>
      <c r="E145" s="4"/>
      <c r="F145" s="4"/>
      <c r="G145" s="4"/>
      <c r="H145" s="4"/>
    </row>
    <row r="146">
      <c r="A146" s="6"/>
      <c r="B146" s="4"/>
      <c r="C146" s="4"/>
      <c r="D146" s="4"/>
      <c r="E146" s="4"/>
      <c r="F146" s="4"/>
      <c r="G146" s="4"/>
      <c r="H146" s="4"/>
    </row>
    <row r="147">
      <c r="A147" s="6"/>
      <c r="B147" s="4"/>
      <c r="C147" s="4"/>
      <c r="D147" s="4"/>
      <c r="E147" s="4"/>
      <c r="F147" s="4"/>
      <c r="G147" s="4"/>
      <c r="H147" s="4"/>
    </row>
    <row r="148">
      <c r="A148" s="6"/>
      <c r="B148" s="4"/>
      <c r="C148" s="4"/>
      <c r="D148" s="4"/>
      <c r="E148" s="4"/>
      <c r="F148" s="4"/>
      <c r="G148" s="4"/>
      <c r="H148" s="4"/>
    </row>
    <row r="149">
      <c r="A149" s="6"/>
      <c r="B149" s="4"/>
      <c r="C149" s="4"/>
      <c r="D149" s="4"/>
      <c r="E149" s="4"/>
      <c r="F149" s="4"/>
      <c r="G149" s="4"/>
      <c r="H149" s="4"/>
    </row>
    <row r="150">
      <c r="A150" s="6"/>
      <c r="B150" s="4"/>
      <c r="C150" s="4"/>
      <c r="D150" s="4"/>
      <c r="E150" s="4"/>
      <c r="F150" s="4"/>
      <c r="G150" s="4"/>
      <c r="H150" s="4"/>
    </row>
    <row r="151">
      <c r="A151" s="6"/>
      <c r="B151" s="4"/>
      <c r="C151" s="4"/>
      <c r="D151" s="4"/>
      <c r="E151" s="4"/>
      <c r="F151" s="4"/>
      <c r="G151" s="4"/>
      <c r="H151" s="4"/>
    </row>
    <row r="152">
      <c r="A152" s="6"/>
      <c r="B152" s="4"/>
      <c r="C152" s="4"/>
      <c r="D152" s="4"/>
      <c r="E152" s="4"/>
      <c r="F152" s="4"/>
      <c r="G152" s="4"/>
      <c r="H152" s="4"/>
    </row>
    <row r="153">
      <c r="A153" s="6"/>
      <c r="B153" s="4"/>
      <c r="C153" s="4"/>
      <c r="D153" s="4"/>
      <c r="E153" s="4"/>
      <c r="F153" s="4"/>
      <c r="G153" s="4"/>
      <c r="H153" s="4"/>
    </row>
    <row r="154">
      <c r="A154" s="6"/>
      <c r="B154" s="4"/>
      <c r="C154" s="4"/>
      <c r="D154" s="4"/>
      <c r="E154" s="4"/>
      <c r="F154" s="4"/>
      <c r="G154" s="4"/>
      <c r="H154" s="4"/>
    </row>
    <row r="155">
      <c r="A155" s="6"/>
      <c r="B155" s="4"/>
      <c r="C155" s="4"/>
      <c r="D155" s="4"/>
      <c r="E155" s="4"/>
      <c r="F155" s="4"/>
      <c r="G155" s="4"/>
      <c r="H155" s="4"/>
    </row>
    <row r="156">
      <c r="A156" s="6"/>
      <c r="B156" s="4"/>
      <c r="C156" s="4"/>
      <c r="D156" s="4"/>
      <c r="E156" s="4"/>
      <c r="F156" s="4"/>
      <c r="G156" s="4"/>
      <c r="H156" s="4"/>
    </row>
    <row r="157">
      <c r="A157" s="6"/>
      <c r="B157" s="4"/>
      <c r="C157" s="4"/>
      <c r="D157" s="4"/>
      <c r="E157" s="4"/>
      <c r="F157" s="4"/>
      <c r="G157" s="4"/>
      <c r="H157" s="4"/>
    </row>
    <row r="158">
      <c r="A158" s="6"/>
      <c r="B158" s="4"/>
      <c r="C158" s="4"/>
      <c r="D158" s="4"/>
      <c r="E158" s="4"/>
      <c r="F158" s="4"/>
      <c r="G158" s="4"/>
      <c r="H158" s="4"/>
    </row>
    <row r="159">
      <c r="A159" s="6"/>
      <c r="B159" s="4"/>
      <c r="C159" s="4"/>
      <c r="D159" s="4"/>
      <c r="E159" s="4"/>
      <c r="F159" s="4"/>
      <c r="G159" s="4"/>
      <c r="H159" s="4"/>
    </row>
    <row r="160">
      <c r="A160" s="6"/>
      <c r="B160" s="4"/>
      <c r="C160" s="4"/>
      <c r="D160" s="4"/>
      <c r="E160" s="4"/>
      <c r="F160" s="4"/>
      <c r="G160" s="4"/>
      <c r="H160" s="4"/>
    </row>
    <row r="161">
      <c r="A161" s="6"/>
      <c r="B161" s="4"/>
      <c r="C161" s="4"/>
      <c r="D161" s="4"/>
      <c r="E161" s="4"/>
      <c r="F161" s="4"/>
      <c r="G161" s="4"/>
      <c r="H161" s="4"/>
    </row>
    <row r="162">
      <c r="A162" s="6"/>
      <c r="B162" s="4"/>
      <c r="C162" s="4"/>
      <c r="D162" s="4"/>
      <c r="E162" s="4"/>
      <c r="F162" s="4"/>
      <c r="G162" s="4"/>
      <c r="H162" s="4"/>
    </row>
    <row r="163">
      <c r="A163" s="6"/>
      <c r="B163" s="4"/>
      <c r="C163" s="4"/>
      <c r="D163" s="4"/>
      <c r="E163" s="4"/>
      <c r="F163" s="4"/>
      <c r="G163" s="4"/>
      <c r="H163" s="4"/>
    </row>
    <row r="164">
      <c r="A164" s="6"/>
      <c r="B164" s="4"/>
      <c r="C164" s="4"/>
      <c r="D164" s="4"/>
      <c r="E164" s="4"/>
      <c r="F164" s="4"/>
      <c r="G164" s="4"/>
      <c r="H164" s="4"/>
    </row>
    <row r="165">
      <c r="A165" s="6"/>
      <c r="B165" s="4"/>
      <c r="C165" s="4"/>
      <c r="D165" s="4"/>
      <c r="E165" s="4"/>
      <c r="F165" s="4"/>
      <c r="G165" s="4"/>
      <c r="H165" s="4"/>
    </row>
    <row r="166">
      <c r="A166" s="6"/>
      <c r="B166" s="4"/>
      <c r="C166" s="4"/>
      <c r="D166" s="4"/>
      <c r="E166" s="4"/>
      <c r="F166" s="4"/>
      <c r="G166" s="4"/>
      <c r="H166" s="4"/>
    </row>
    <row r="167">
      <c r="A167" s="6"/>
      <c r="B167" s="4"/>
      <c r="C167" s="4"/>
      <c r="D167" s="4"/>
      <c r="E167" s="4"/>
      <c r="F167" s="4"/>
      <c r="G167" s="4"/>
      <c r="H167" s="4"/>
    </row>
    <row r="168">
      <c r="A168" s="6"/>
      <c r="B168" s="4"/>
      <c r="C168" s="4"/>
      <c r="D168" s="4"/>
      <c r="E168" s="4"/>
      <c r="F168" s="4"/>
      <c r="G168" s="4"/>
      <c r="H168" s="4"/>
    </row>
    <row r="169">
      <c r="A169" s="6"/>
      <c r="B169" s="4"/>
      <c r="C169" s="4"/>
      <c r="D169" s="4"/>
      <c r="E169" s="4"/>
      <c r="F169" s="4"/>
      <c r="G169" s="4"/>
      <c r="H169" s="4"/>
    </row>
    <row r="170">
      <c r="A170" s="6"/>
      <c r="B170" s="4"/>
      <c r="C170" s="4"/>
      <c r="D170" s="4"/>
      <c r="E170" s="4"/>
      <c r="F170" s="4"/>
      <c r="G170" s="4"/>
      <c r="H170" s="4"/>
    </row>
    <row r="171">
      <c r="A171" s="6"/>
      <c r="B171" s="4"/>
      <c r="C171" s="4"/>
      <c r="D171" s="4"/>
      <c r="E171" s="4"/>
      <c r="F171" s="4"/>
      <c r="G171" s="4"/>
      <c r="H171" s="4"/>
    </row>
    <row r="172">
      <c r="A172" s="6"/>
      <c r="B172" s="4"/>
      <c r="C172" s="4"/>
      <c r="D172" s="4"/>
      <c r="E172" s="4"/>
      <c r="F172" s="4"/>
      <c r="G172" s="4"/>
      <c r="H172" s="4"/>
    </row>
    <row r="173">
      <c r="A173" s="6"/>
      <c r="B173" s="4"/>
      <c r="C173" s="4"/>
      <c r="D173" s="4"/>
      <c r="E173" s="4"/>
      <c r="F173" s="4"/>
      <c r="G173" s="4"/>
      <c r="H173" s="4"/>
    </row>
    <row r="174">
      <c r="A174" s="6"/>
      <c r="B174" s="4"/>
      <c r="C174" s="4"/>
      <c r="D174" s="4"/>
      <c r="E174" s="4"/>
      <c r="F174" s="4"/>
      <c r="G174" s="4"/>
      <c r="H174" s="4"/>
    </row>
    <row r="175">
      <c r="A175" s="6"/>
      <c r="B175" s="4"/>
      <c r="C175" s="4"/>
      <c r="D175" s="4"/>
      <c r="E175" s="4"/>
      <c r="F175" s="4"/>
      <c r="G175" s="4"/>
      <c r="H175" s="4"/>
    </row>
    <row r="176">
      <c r="A176" s="6"/>
      <c r="B176" s="4"/>
      <c r="C176" s="4"/>
      <c r="D176" s="4"/>
      <c r="E176" s="4"/>
      <c r="F176" s="4"/>
      <c r="G176" s="4"/>
      <c r="H176" s="4"/>
    </row>
    <row r="177">
      <c r="A177" s="6"/>
      <c r="B177" s="4"/>
      <c r="C177" s="4"/>
      <c r="D177" s="4"/>
      <c r="E177" s="4"/>
      <c r="F177" s="4"/>
      <c r="G177" s="4"/>
      <c r="H177" s="4"/>
    </row>
    <row r="178">
      <c r="A178" s="6"/>
      <c r="B178" s="4"/>
      <c r="C178" s="4"/>
      <c r="D178" s="4"/>
      <c r="E178" s="4"/>
      <c r="F178" s="4"/>
      <c r="G178" s="4"/>
      <c r="H178" s="4"/>
    </row>
    <row r="179">
      <c r="A179" s="6"/>
      <c r="B179" s="4"/>
      <c r="C179" s="4"/>
      <c r="D179" s="4"/>
      <c r="E179" s="4"/>
      <c r="F179" s="4"/>
      <c r="G179" s="4"/>
      <c r="H179" s="4"/>
    </row>
    <row r="180">
      <c r="A180" s="6"/>
      <c r="B180" s="4"/>
      <c r="C180" s="4"/>
      <c r="D180" s="4"/>
      <c r="E180" s="4"/>
      <c r="F180" s="4"/>
      <c r="G180" s="4"/>
      <c r="H180" s="4"/>
    </row>
    <row r="181">
      <c r="A181" s="6"/>
      <c r="B181" s="4"/>
      <c r="C181" s="4"/>
      <c r="D181" s="4"/>
      <c r="E181" s="4"/>
      <c r="F181" s="4"/>
      <c r="G181" s="4"/>
      <c r="H181" s="4"/>
    </row>
    <row r="182">
      <c r="A182" s="6"/>
      <c r="B182" s="4"/>
      <c r="C182" s="4"/>
      <c r="D182" s="4"/>
      <c r="E182" s="4"/>
      <c r="F182" s="4"/>
      <c r="G182" s="4"/>
      <c r="H182" s="4"/>
    </row>
    <row r="183">
      <c r="A183" s="6"/>
      <c r="B183" s="4"/>
      <c r="C183" s="4"/>
      <c r="D183" s="4"/>
      <c r="E183" s="4"/>
      <c r="F183" s="4"/>
      <c r="G183" s="4"/>
      <c r="H183" s="4"/>
    </row>
    <row r="184">
      <c r="A184" s="6"/>
      <c r="B184" s="4"/>
      <c r="C184" s="4"/>
      <c r="D184" s="4"/>
      <c r="E184" s="4"/>
      <c r="F184" s="4"/>
      <c r="G184" s="4"/>
      <c r="H184" s="4"/>
    </row>
    <row r="185">
      <c r="A185" s="6"/>
      <c r="B185" s="4"/>
      <c r="C185" s="4"/>
      <c r="D185" s="4"/>
      <c r="E185" s="4"/>
      <c r="F185" s="4"/>
      <c r="G185" s="4"/>
      <c r="H185" s="4"/>
    </row>
    <row r="186">
      <c r="A186" s="6"/>
      <c r="B186" s="4"/>
      <c r="C186" s="4"/>
      <c r="D186" s="4"/>
      <c r="E186" s="4"/>
      <c r="F186" s="4"/>
      <c r="G186" s="4"/>
      <c r="H186" s="4"/>
    </row>
    <row r="187">
      <c r="A187" s="6"/>
      <c r="B187" s="4"/>
      <c r="C187" s="4"/>
      <c r="D187" s="4"/>
      <c r="E187" s="4"/>
      <c r="F187" s="4"/>
      <c r="G187" s="4"/>
      <c r="H187" s="4"/>
    </row>
    <row r="188">
      <c r="A188" s="6"/>
      <c r="B188" s="4"/>
      <c r="C188" s="4"/>
      <c r="D188" s="4"/>
      <c r="E188" s="4"/>
      <c r="F188" s="4"/>
      <c r="G188" s="4"/>
      <c r="H188" s="4"/>
    </row>
    <row r="189">
      <c r="A189" s="6"/>
      <c r="B189" s="4"/>
      <c r="C189" s="4"/>
      <c r="D189" s="4"/>
      <c r="E189" s="4"/>
      <c r="F189" s="4"/>
      <c r="G189" s="4"/>
      <c r="H189" s="4"/>
    </row>
    <row r="190">
      <c r="A190" s="6"/>
      <c r="B190" s="4"/>
      <c r="C190" s="4"/>
      <c r="D190" s="4"/>
      <c r="E190" s="4"/>
      <c r="F190" s="4"/>
      <c r="G190" s="4"/>
      <c r="H190" s="4"/>
    </row>
    <row r="191">
      <c r="A191" s="6"/>
      <c r="B191" s="4"/>
      <c r="C191" s="4"/>
      <c r="D191" s="4"/>
      <c r="E191" s="4"/>
      <c r="F191" s="4"/>
      <c r="G191" s="4"/>
      <c r="H191" s="4"/>
    </row>
    <row r="192">
      <c r="A192" s="6"/>
      <c r="B192" s="4"/>
      <c r="C192" s="4"/>
      <c r="D192" s="4"/>
      <c r="E192" s="4"/>
      <c r="F192" s="4"/>
      <c r="G192" s="4"/>
      <c r="H192" s="4"/>
    </row>
    <row r="193">
      <c r="A193" s="6"/>
      <c r="B193" s="4"/>
      <c r="C193" s="4"/>
      <c r="D193" s="4"/>
      <c r="E193" s="4"/>
      <c r="F193" s="4"/>
      <c r="G193" s="4"/>
      <c r="H193" s="4"/>
    </row>
    <row r="194">
      <c r="A194" s="6"/>
      <c r="B194" s="4"/>
      <c r="C194" s="4"/>
      <c r="D194" s="4"/>
      <c r="E194" s="4"/>
      <c r="F194" s="4"/>
      <c r="G194" s="4"/>
      <c r="H194" s="4"/>
    </row>
    <row r="195">
      <c r="A195" s="6"/>
      <c r="B195" s="4"/>
      <c r="C195" s="4"/>
      <c r="D195" s="4"/>
      <c r="E195" s="4"/>
      <c r="F195" s="4"/>
      <c r="G195" s="4"/>
      <c r="H195" s="4"/>
    </row>
    <row r="196">
      <c r="A196" s="6"/>
      <c r="B196" s="4"/>
      <c r="C196" s="4"/>
      <c r="D196" s="4"/>
      <c r="E196" s="4"/>
      <c r="F196" s="4"/>
      <c r="G196" s="4"/>
      <c r="H196" s="4"/>
    </row>
    <row r="197">
      <c r="A197" s="6"/>
      <c r="B197" s="4"/>
      <c r="C197" s="4"/>
      <c r="D197" s="4"/>
      <c r="E197" s="4"/>
      <c r="F197" s="4"/>
      <c r="G197" s="4"/>
      <c r="H197" s="4"/>
    </row>
    <row r="198">
      <c r="A198" s="6"/>
      <c r="B198" s="4"/>
      <c r="C198" s="4"/>
      <c r="D198" s="4"/>
      <c r="E198" s="4"/>
      <c r="F198" s="4"/>
      <c r="G198" s="4"/>
      <c r="H198" s="4"/>
    </row>
    <row r="199">
      <c r="A199" s="6"/>
      <c r="B199" s="4"/>
      <c r="C199" s="4"/>
      <c r="D199" s="4"/>
      <c r="E199" s="4"/>
      <c r="F199" s="4"/>
      <c r="G199" s="4"/>
      <c r="H199" s="4"/>
    </row>
    <row r="200">
      <c r="A200" s="6"/>
      <c r="B200" s="4"/>
      <c r="C200" s="4"/>
      <c r="D200" s="4"/>
      <c r="E200" s="4"/>
      <c r="F200" s="4"/>
      <c r="G200" s="4"/>
      <c r="H200" s="4"/>
    </row>
    <row r="201">
      <c r="A201" s="6"/>
      <c r="B201" s="4"/>
      <c r="C201" s="4"/>
      <c r="D201" s="4"/>
      <c r="E201" s="4"/>
      <c r="F201" s="4"/>
      <c r="G201" s="4"/>
      <c r="H201" s="4"/>
    </row>
    <row r="202">
      <c r="A202" s="6"/>
      <c r="B202" s="4"/>
      <c r="C202" s="4"/>
      <c r="D202" s="4"/>
      <c r="E202" s="4"/>
      <c r="F202" s="4"/>
      <c r="G202" s="4"/>
      <c r="H202" s="4"/>
    </row>
    <row r="203">
      <c r="A203" s="6"/>
      <c r="B203" s="4"/>
      <c r="C203" s="4"/>
      <c r="D203" s="4"/>
      <c r="E203" s="4"/>
      <c r="F203" s="4"/>
      <c r="G203" s="4"/>
      <c r="H203" s="4"/>
    </row>
    <row r="204">
      <c r="A204" s="6"/>
      <c r="B204" s="4"/>
      <c r="C204" s="4"/>
      <c r="D204" s="4"/>
      <c r="E204" s="4"/>
      <c r="F204" s="4"/>
      <c r="G204" s="4"/>
      <c r="H204" s="4"/>
    </row>
    <row r="205">
      <c r="A205" s="6"/>
      <c r="B205" s="4"/>
      <c r="C205" s="4"/>
      <c r="D205" s="4"/>
      <c r="E205" s="4"/>
      <c r="F205" s="4"/>
      <c r="G205" s="4"/>
      <c r="H205" s="4"/>
    </row>
    <row r="206">
      <c r="A206" s="6"/>
      <c r="B206" s="4"/>
      <c r="C206" s="4"/>
      <c r="D206" s="4"/>
      <c r="E206" s="4"/>
      <c r="F206" s="4"/>
      <c r="G206" s="4"/>
      <c r="H206" s="4"/>
    </row>
    <row r="207">
      <c r="A207" s="6"/>
      <c r="B207" s="4"/>
      <c r="C207" s="4"/>
      <c r="D207" s="4"/>
      <c r="E207" s="4"/>
      <c r="F207" s="4"/>
      <c r="G207" s="4"/>
      <c r="H207" s="4"/>
    </row>
    <row r="208">
      <c r="A208" s="6"/>
      <c r="B208" s="4"/>
      <c r="C208" s="4"/>
      <c r="D208" s="4"/>
      <c r="E208" s="4"/>
      <c r="F208" s="4"/>
      <c r="G208" s="4"/>
      <c r="H208" s="4"/>
    </row>
    <row r="209">
      <c r="A209" s="6"/>
      <c r="B209" s="4"/>
      <c r="C209" s="4"/>
      <c r="D209" s="4"/>
      <c r="E209" s="4"/>
      <c r="F209" s="4"/>
      <c r="G209" s="4"/>
      <c r="H209" s="4"/>
    </row>
    <row r="210">
      <c r="A210" s="6"/>
      <c r="B210" s="4"/>
      <c r="C210" s="4"/>
      <c r="D210" s="4"/>
      <c r="E210" s="4"/>
      <c r="F210" s="4"/>
      <c r="G210" s="4"/>
      <c r="H210" s="4"/>
    </row>
    <row r="211">
      <c r="A211" s="6"/>
      <c r="B211" s="4"/>
      <c r="C211" s="4"/>
      <c r="D211" s="4"/>
      <c r="E211" s="4"/>
      <c r="F211" s="4"/>
      <c r="G211" s="4"/>
      <c r="H211" s="4"/>
    </row>
    <row r="212">
      <c r="A212" s="6"/>
      <c r="B212" s="4"/>
      <c r="C212" s="4"/>
      <c r="D212" s="4"/>
      <c r="E212" s="4"/>
      <c r="F212" s="4"/>
      <c r="G212" s="4"/>
      <c r="H212" s="4"/>
    </row>
    <row r="213">
      <c r="A213" s="6"/>
      <c r="B213" s="4"/>
      <c r="C213" s="4"/>
      <c r="D213" s="4"/>
      <c r="E213" s="4"/>
      <c r="F213" s="4"/>
      <c r="G213" s="4"/>
      <c r="H213" s="4"/>
    </row>
    <row r="214">
      <c r="A214" s="6"/>
      <c r="B214" s="4"/>
      <c r="C214" s="4"/>
      <c r="D214" s="4"/>
      <c r="E214" s="4"/>
      <c r="F214" s="4"/>
      <c r="G214" s="4"/>
      <c r="H214" s="4"/>
    </row>
    <row r="215">
      <c r="A215" s="6"/>
      <c r="B215" s="4"/>
      <c r="C215" s="4"/>
      <c r="D215" s="4"/>
      <c r="E215" s="4"/>
      <c r="F215" s="4"/>
      <c r="G215" s="4"/>
      <c r="H215" s="4"/>
    </row>
    <row r="216">
      <c r="A216" s="6"/>
      <c r="B216" s="4"/>
      <c r="C216" s="4"/>
      <c r="D216" s="4"/>
      <c r="E216" s="4"/>
      <c r="F216" s="4"/>
      <c r="G216" s="4"/>
      <c r="H216" s="4"/>
    </row>
    <row r="217">
      <c r="A217" s="6"/>
      <c r="B217" s="4"/>
      <c r="C217" s="4"/>
      <c r="D217" s="4"/>
      <c r="E217" s="4"/>
      <c r="F217" s="4"/>
      <c r="G217" s="4"/>
      <c r="H217" s="4"/>
    </row>
    <row r="218">
      <c r="A218" s="6"/>
      <c r="B218" s="4"/>
      <c r="C218" s="4"/>
      <c r="D218" s="4"/>
      <c r="E218" s="4"/>
      <c r="F218" s="4"/>
      <c r="G218" s="4"/>
      <c r="H218" s="4"/>
    </row>
    <row r="219">
      <c r="A219" s="6"/>
      <c r="B219" s="4"/>
      <c r="C219" s="4"/>
      <c r="D219" s="4"/>
      <c r="E219" s="4"/>
      <c r="F219" s="4"/>
      <c r="G219" s="4"/>
      <c r="H219" s="4"/>
    </row>
    <row r="220">
      <c r="A220" s="6"/>
      <c r="B220" s="4"/>
      <c r="C220" s="4"/>
      <c r="D220" s="4"/>
      <c r="E220" s="4"/>
      <c r="F220" s="4"/>
      <c r="G220" s="4"/>
      <c r="H220" s="4"/>
    </row>
    <row r="221">
      <c r="A221" s="6"/>
      <c r="B221" s="4"/>
      <c r="C221" s="4"/>
      <c r="D221" s="4"/>
      <c r="E221" s="4"/>
      <c r="F221" s="4"/>
      <c r="G221" s="4"/>
      <c r="H221" s="4"/>
    </row>
    <row r="222">
      <c r="A222" s="6"/>
      <c r="B222" s="4"/>
      <c r="C222" s="4"/>
      <c r="D222" s="4"/>
      <c r="E222" s="4"/>
      <c r="F222" s="4"/>
      <c r="G222" s="4"/>
      <c r="H222" s="4"/>
    </row>
    <row r="223">
      <c r="A223" s="6"/>
      <c r="B223" s="4"/>
      <c r="C223" s="4"/>
      <c r="D223" s="4"/>
      <c r="E223" s="4"/>
      <c r="F223" s="4"/>
      <c r="G223" s="4"/>
      <c r="H223" s="4"/>
    </row>
    <row r="224">
      <c r="A224" s="6"/>
      <c r="B224" s="4"/>
      <c r="C224" s="4"/>
      <c r="D224" s="4"/>
      <c r="E224" s="4"/>
      <c r="F224" s="4"/>
      <c r="G224" s="4"/>
      <c r="H224" s="4"/>
    </row>
    <row r="225">
      <c r="A225" s="6"/>
      <c r="B225" s="4"/>
      <c r="C225" s="4"/>
      <c r="D225" s="4"/>
      <c r="E225" s="4"/>
      <c r="F225" s="4"/>
      <c r="G225" s="4"/>
      <c r="H225" s="4"/>
    </row>
    <row r="226">
      <c r="A226" s="6"/>
      <c r="B226" s="4"/>
      <c r="C226" s="4"/>
      <c r="D226" s="4"/>
      <c r="E226" s="4"/>
      <c r="F226" s="4"/>
      <c r="G226" s="4"/>
      <c r="H226" s="4"/>
    </row>
    <row r="227">
      <c r="A227" s="6"/>
      <c r="B227" s="4"/>
      <c r="C227" s="4"/>
      <c r="D227" s="4"/>
      <c r="E227" s="4"/>
      <c r="F227" s="4"/>
      <c r="G227" s="4"/>
      <c r="H227" s="4"/>
    </row>
    <row r="228">
      <c r="A228" s="6"/>
      <c r="B228" s="4"/>
      <c r="C228" s="4"/>
      <c r="D228" s="4"/>
      <c r="E228" s="4"/>
      <c r="F228" s="4"/>
      <c r="G228" s="4"/>
      <c r="H228" s="4"/>
    </row>
    <row r="229">
      <c r="A229" s="6"/>
      <c r="B229" s="4"/>
      <c r="C229" s="4"/>
      <c r="D229" s="4"/>
      <c r="E229" s="4"/>
      <c r="F229" s="4"/>
      <c r="G229" s="4"/>
      <c r="H229" s="4"/>
    </row>
    <row r="230">
      <c r="A230" s="6"/>
      <c r="B230" s="4"/>
      <c r="C230" s="4"/>
      <c r="D230" s="4"/>
      <c r="E230" s="4"/>
      <c r="F230" s="4"/>
      <c r="G230" s="4"/>
      <c r="H230" s="4"/>
    </row>
    <row r="231">
      <c r="A231" s="6"/>
      <c r="B231" s="4"/>
      <c r="C231" s="4"/>
      <c r="D231" s="4"/>
      <c r="E231" s="4"/>
      <c r="F231" s="4"/>
      <c r="G231" s="4"/>
      <c r="H231" s="4"/>
    </row>
    <row r="232">
      <c r="A232" s="6"/>
      <c r="B232" s="4"/>
      <c r="C232" s="4"/>
      <c r="D232" s="4"/>
      <c r="E232" s="4"/>
      <c r="F232" s="4"/>
      <c r="G232" s="4"/>
      <c r="H232" s="4"/>
    </row>
    <row r="233">
      <c r="A233" s="6"/>
      <c r="B233" s="4"/>
      <c r="C233" s="4"/>
      <c r="D233" s="4"/>
      <c r="E233" s="4"/>
      <c r="F233" s="4"/>
      <c r="G233" s="4"/>
      <c r="H233" s="4"/>
    </row>
    <row r="234">
      <c r="A234" s="6"/>
      <c r="B234" s="4"/>
      <c r="C234" s="4"/>
      <c r="D234" s="4"/>
      <c r="E234" s="4"/>
      <c r="F234" s="4"/>
      <c r="G234" s="4"/>
      <c r="H234" s="4"/>
    </row>
    <row r="235">
      <c r="A235" s="6"/>
      <c r="B235" s="4"/>
      <c r="C235" s="4"/>
      <c r="D235" s="4"/>
      <c r="E235" s="4"/>
      <c r="F235" s="4"/>
      <c r="G235" s="4"/>
      <c r="H235" s="4"/>
    </row>
    <row r="236">
      <c r="A236" s="6"/>
      <c r="B236" s="4"/>
      <c r="C236" s="4"/>
      <c r="D236" s="4"/>
      <c r="E236" s="4"/>
      <c r="F236" s="4"/>
      <c r="G236" s="4"/>
      <c r="H236" s="4"/>
    </row>
    <row r="237">
      <c r="A237" s="6"/>
      <c r="B237" s="4"/>
      <c r="C237" s="4"/>
      <c r="D237" s="4"/>
      <c r="E237" s="4"/>
      <c r="F237" s="4"/>
      <c r="G237" s="4"/>
      <c r="H237" s="4"/>
    </row>
    <row r="238">
      <c r="A238" s="6"/>
      <c r="B238" s="4"/>
      <c r="C238" s="4"/>
      <c r="D238" s="4"/>
      <c r="E238" s="4"/>
      <c r="F238" s="4"/>
      <c r="G238" s="4"/>
      <c r="H238" s="4"/>
    </row>
    <row r="239">
      <c r="A239" s="6"/>
      <c r="B239" s="4"/>
      <c r="C239" s="4"/>
      <c r="D239" s="4"/>
      <c r="E239" s="4"/>
      <c r="F239" s="4"/>
      <c r="G239" s="4"/>
      <c r="H239" s="4"/>
    </row>
    <row r="240">
      <c r="A240" s="6"/>
      <c r="B240" s="4"/>
      <c r="C240" s="4"/>
      <c r="D240" s="4"/>
      <c r="E240" s="4"/>
      <c r="F240" s="4"/>
      <c r="G240" s="4"/>
      <c r="H240" s="4"/>
    </row>
    <row r="241">
      <c r="A241" s="6"/>
      <c r="B241" s="4"/>
      <c r="C241" s="4"/>
      <c r="D241" s="4"/>
      <c r="E241" s="4"/>
      <c r="F241" s="4"/>
      <c r="G241" s="4"/>
      <c r="H241" s="4"/>
    </row>
    <row r="242">
      <c r="A242" s="6"/>
      <c r="B242" s="4"/>
      <c r="C242" s="4"/>
      <c r="D242" s="4"/>
      <c r="E242" s="4"/>
      <c r="F242" s="4"/>
      <c r="G242" s="4"/>
      <c r="H242" s="4"/>
    </row>
    <row r="243">
      <c r="A243" s="6"/>
      <c r="B243" s="4"/>
      <c r="C243" s="4"/>
      <c r="D243" s="4"/>
      <c r="E243" s="4"/>
      <c r="F243" s="4"/>
      <c r="G243" s="4"/>
      <c r="H243" s="4"/>
    </row>
    <row r="244">
      <c r="A244" s="6"/>
      <c r="B244" s="4"/>
      <c r="C244" s="4"/>
      <c r="D244" s="4"/>
      <c r="E244" s="4"/>
      <c r="F244" s="4"/>
      <c r="G244" s="4"/>
      <c r="H244" s="4"/>
    </row>
    <row r="245">
      <c r="A245" s="6"/>
      <c r="B245" s="4"/>
      <c r="C245" s="4"/>
      <c r="D245" s="4"/>
      <c r="E245" s="4"/>
      <c r="F245" s="4"/>
      <c r="G245" s="4"/>
      <c r="H245" s="4"/>
    </row>
    <row r="246">
      <c r="A246" s="6"/>
      <c r="B246" s="4"/>
      <c r="C246" s="4"/>
      <c r="D246" s="4"/>
      <c r="E246" s="4"/>
      <c r="F246" s="4"/>
      <c r="G246" s="4"/>
      <c r="H246" s="4"/>
    </row>
    <row r="247">
      <c r="A247" s="6"/>
      <c r="B247" s="4"/>
      <c r="C247" s="4"/>
      <c r="D247" s="4"/>
      <c r="E247" s="4"/>
      <c r="F247" s="4"/>
      <c r="G247" s="4"/>
      <c r="H247" s="4"/>
    </row>
    <row r="248">
      <c r="A248" s="6"/>
      <c r="B248" s="4"/>
      <c r="C248" s="4"/>
      <c r="D248" s="4"/>
      <c r="E248" s="4"/>
      <c r="F248" s="4"/>
      <c r="G248" s="4"/>
      <c r="H248" s="4"/>
    </row>
    <row r="249">
      <c r="A249" s="6"/>
      <c r="B249" s="4"/>
      <c r="C249" s="4"/>
      <c r="D249" s="4"/>
      <c r="E249" s="4"/>
      <c r="F249" s="4"/>
      <c r="G249" s="4"/>
      <c r="H249" s="4"/>
    </row>
    <row r="250">
      <c r="A250" s="6"/>
      <c r="B250" s="4"/>
      <c r="C250" s="4"/>
      <c r="D250" s="4"/>
      <c r="E250" s="4"/>
      <c r="F250" s="4"/>
      <c r="G250" s="4"/>
      <c r="H250" s="4"/>
    </row>
    <row r="251">
      <c r="A251" s="6"/>
      <c r="B251" s="4"/>
      <c r="C251" s="4"/>
      <c r="D251" s="4"/>
      <c r="E251" s="4"/>
      <c r="F251" s="4"/>
      <c r="G251" s="4"/>
      <c r="H251" s="4"/>
    </row>
    <row r="252">
      <c r="A252" s="6"/>
      <c r="B252" s="4"/>
      <c r="C252" s="4"/>
      <c r="D252" s="4"/>
      <c r="E252" s="4"/>
      <c r="F252" s="4"/>
      <c r="G252" s="4"/>
      <c r="H252" s="4"/>
    </row>
    <row r="253">
      <c r="A253" s="6"/>
      <c r="B253" s="4"/>
      <c r="C253" s="4"/>
      <c r="D253" s="4"/>
      <c r="E253" s="4"/>
      <c r="F253" s="4"/>
      <c r="G253" s="4"/>
      <c r="H253" s="4"/>
    </row>
    <row r="254">
      <c r="A254" s="6"/>
      <c r="B254" s="4"/>
      <c r="C254" s="4"/>
      <c r="D254" s="4"/>
      <c r="E254" s="4"/>
      <c r="F254" s="4"/>
      <c r="G254" s="4"/>
      <c r="H254" s="4"/>
    </row>
    <row r="255">
      <c r="A255" s="6"/>
      <c r="B255" s="4"/>
      <c r="C255" s="4"/>
      <c r="D255" s="4"/>
      <c r="E255" s="4"/>
      <c r="F255" s="4"/>
      <c r="G255" s="4"/>
      <c r="H255" s="4"/>
    </row>
    <row r="256">
      <c r="A256" s="6"/>
      <c r="B256" s="4"/>
      <c r="C256" s="4"/>
      <c r="D256" s="4"/>
      <c r="E256" s="4"/>
      <c r="F256" s="4"/>
      <c r="G256" s="4"/>
      <c r="H256" s="4"/>
    </row>
    <row r="257">
      <c r="A257" s="6"/>
      <c r="B257" s="4"/>
      <c r="C257" s="4"/>
      <c r="D257" s="4"/>
      <c r="E257" s="4"/>
      <c r="F257" s="4"/>
      <c r="G257" s="4"/>
      <c r="H257" s="4"/>
    </row>
    <row r="258">
      <c r="A258" s="6"/>
      <c r="B258" s="4"/>
      <c r="C258" s="4"/>
      <c r="D258" s="4"/>
      <c r="E258" s="4"/>
      <c r="F258" s="4"/>
      <c r="G258" s="4"/>
      <c r="H258" s="4"/>
    </row>
    <row r="259">
      <c r="A259" s="6"/>
      <c r="B259" s="4"/>
      <c r="C259" s="4"/>
      <c r="D259" s="4"/>
      <c r="E259" s="4"/>
      <c r="F259" s="4"/>
      <c r="G259" s="4"/>
      <c r="H259" s="4"/>
    </row>
    <row r="260">
      <c r="A260" s="6"/>
      <c r="B260" s="4"/>
      <c r="C260" s="4"/>
      <c r="D260" s="4"/>
      <c r="E260" s="4"/>
      <c r="F260" s="4"/>
      <c r="G260" s="4"/>
      <c r="H260" s="4"/>
    </row>
    <row r="261">
      <c r="A261" s="6"/>
      <c r="B261" s="4"/>
      <c r="C261" s="4"/>
      <c r="D261" s="4"/>
      <c r="E261" s="4"/>
      <c r="F261" s="4"/>
      <c r="G261" s="4"/>
      <c r="H261" s="4"/>
    </row>
    <row r="262">
      <c r="A262" s="6"/>
      <c r="B262" s="4"/>
      <c r="C262" s="4"/>
      <c r="D262" s="4"/>
      <c r="E262" s="4"/>
      <c r="F262" s="4"/>
      <c r="G262" s="4"/>
      <c r="H262" s="4"/>
    </row>
    <row r="263">
      <c r="A263" s="6"/>
      <c r="B263" s="4"/>
      <c r="C263" s="4"/>
      <c r="D263" s="4"/>
      <c r="E263" s="4"/>
      <c r="F263" s="4"/>
      <c r="G263" s="4"/>
      <c r="H263" s="4"/>
    </row>
    <row r="264">
      <c r="A264" s="6"/>
      <c r="B264" s="4"/>
      <c r="C264" s="4"/>
      <c r="D264" s="4"/>
      <c r="E264" s="4"/>
      <c r="F264" s="4"/>
      <c r="G264" s="4"/>
      <c r="H264" s="4"/>
    </row>
    <row r="265">
      <c r="A265" s="6"/>
      <c r="B265" s="4"/>
      <c r="C265" s="4"/>
      <c r="D265" s="4"/>
      <c r="E265" s="4"/>
      <c r="F265" s="4"/>
      <c r="G265" s="4"/>
      <c r="H265" s="4"/>
    </row>
    <row r="266">
      <c r="A266" s="6"/>
      <c r="B266" s="4"/>
      <c r="C266" s="4"/>
      <c r="D266" s="4"/>
      <c r="E266" s="4"/>
      <c r="F266" s="4"/>
      <c r="G266" s="4"/>
      <c r="H266" s="4"/>
    </row>
    <row r="267">
      <c r="A267" s="6"/>
      <c r="B267" s="4"/>
      <c r="C267" s="4"/>
      <c r="D267" s="4"/>
      <c r="E267" s="4"/>
      <c r="F267" s="4"/>
      <c r="G267" s="4"/>
      <c r="H267" s="4"/>
    </row>
    <row r="268">
      <c r="A268" s="6"/>
      <c r="B268" s="4"/>
      <c r="C268" s="4"/>
      <c r="D268" s="4"/>
      <c r="E268" s="4"/>
      <c r="F268" s="4"/>
      <c r="G268" s="4"/>
      <c r="H268" s="4"/>
    </row>
    <row r="269">
      <c r="A269" s="6"/>
      <c r="B269" s="4"/>
      <c r="C269" s="4"/>
      <c r="D269" s="4"/>
      <c r="E269" s="4"/>
      <c r="F269" s="4"/>
      <c r="G269" s="4"/>
      <c r="H269" s="4"/>
    </row>
    <row r="270">
      <c r="A270" s="6"/>
      <c r="B270" s="4"/>
      <c r="C270" s="4"/>
      <c r="D270" s="4"/>
      <c r="E270" s="4"/>
      <c r="F270" s="4"/>
      <c r="G270" s="4"/>
      <c r="H270" s="4"/>
    </row>
    <row r="271">
      <c r="A271" s="6"/>
      <c r="B271" s="4"/>
      <c r="C271" s="4"/>
      <c r="D271" s="4"/>
      <c r="E271" s="4"/>
      <c r="F271" s="4"/>
      <c r="G271" s="4"/>
      <c r="H271" s="4"/>
    </row>
    <row r="272">
      <c r="A272" s="6"/>
      <c r="B272" s="4"/>
      <c r="C272" s="4"/>
      <c r="D272" s="4"/>
      <c r="E272" s="4"/>
      <c r="F272" s="4"/>
      <c r="G272" s="4"/>
      <c r="H272" s="4"/>
    </row>
    <row r="273">
      <c r="A273" s="6"/>
      <c r="B273" s="4"/>
      <c r="C273" s="4"/>
      <c r="D273" s="4"/>
      <c r="E273" s="4"/>
      <c r="F273" s="4"/>
      <c r="G273" s="4"/>
      <c r="H273" s="4"/>
    </row>
    <row r="274">
      <c r="A274" s="6"/>
      <c r="B274" s="4"/>
      <c r="C274" s="4"/>
      <c r="D274" s="4"/>
      <c r="E274" s="4"/>
      <c r="F274" s="4"/>
      <c r="G274" s="4"/>
      <c r="H274" s="4"/>
    </row>
    <row r="275">
      <c r="A275" s="6"/>
      <c r="B275" s="4"/>
      <c r="C275" s="4"/>
      <c r="D275" s="4"/>
      <c r="E275" s="4"/>
      <c r="F275" s="4"/>
      <c r="G275" s="4"/>
      <c r="H275" s="4"/>
    </row>
    <row r="276">
      <c r="A276" s="6"/>
      <c r="B276" s="4"/>
      <c r="C276" s="4"/>
      <c r="D276" s="4"/>
      <c r="E276" s="4"/>
      <c r="F276" s="4"/>
      <c r="G276" s="4"/>
      <c r="H276" s="4"/>
    </row>
    <row r="277">
      <c r="A277" s="6"/>
      <c r="B277" s="4"/>
      <c r="C277" s="4"/>
      <c r="D277" s="4"/>
      <c r="E277" s="4"/>
      <c r="F277" s="4"/>
      <c r="G277" s="4"/>
      <c r="H277" s="4"/>
    </row>
    <row r="278">
      <c r="A278" s="6"/>
      <c r="B278" s="4"/>
      <c r="C278" s="4"/>
      <c r="D278" s="4"/>
      <c r="E278" s="4"/>
      <c r="F278" s="4"/>
      <c r="G278" s="4"/>
      <c r="H278" s="4"/>
    </row>
    <row r="279">
      <c r="A279" s="6"/>
      <c r="B279" s="4"/>
      <c r="C279" s="4"/>
      <c r="D279" s="4"/>
      <c r="E279" s="4"/>
      <c r="F279" s="4"/>
      <c r="G279" s="4"/>
      <c r="H279" s="4"/>
    </row>
    <row r="280">
      <c r="A280" s="6"/>
      <c r="B280" s="4"/>
      <c r="C280" s="4"/>
      <c r="D280" s="4"/>
      <c r="E280" s="4"/>
      <c r="F280" s="4"/>
      <c r="G280" s="4"/>
      <c r="H280" s="4"/>
    </row>
    <row r="281">
      <c r="A281" s="6"/>
      <c r="B281" s="4"/>
      <c r="C281" s="4"/>
      <c r="D281" s="4"/>
      <c r="E281" s="4"/>
      <c r="F281" s="4"/>
      <c r="G281" s="4"/>
      <c r="H281" s="4"/>
    </row>
    <row r="282">
      <c r="A282" s="6"/>
      <c r="B282" s="4"/>
      <c r="C282" s="4"/>
      <c r="D282" s="4"/>
      <c r="E282" s="4"/>
      <c r="F282" s="4"/>
      <c r="G282" s="4"/>
      <c r="H282" s="4"/>
    </row>
    <row r="283">
      <c r="A283" s="6"/>
      <c r="B283" s="4"/>
      <c r="C283" s="4"/>
      <c r="D283" s="4"/>
      <c r="E283" s="4"/>
      <c r="F283" s="4"/>
      <c r="G283" s="4"/>
      <c r="H283" s="4"/>
    </row>
    <row r="284">
      <c r="A284" s="6"/>
      <c r="B284" s="4"/>
      <c r="C284" s="4"/>
      <c r="D284" s="4"/>
      <c r="E284" s="4"/>
      <c r="F284" s="4"/>
      <c r="G284" s="4"/>
      <c r="H284" s="4"/>
    </row>
    <row r="285">
      <c r="A285" s="6"/>
      <c r="B285" s="4"/>
      <c r="C285" s="4"/>
      <c r="D285" s="4"/>
      <c r="E285" s="4"/>
      <c r="F285" s="4"/>
      <c r="G285" s="4"/>
      <c r="H285" s="4"/>
    </row>
    <row r="286">
      <c r="A286" s="6"/>
      <c r="B286" s="4"/>
      <c r="C286" s="4"/>
      <c r="D286" s="4"/>
      <c r="E286" s="4"/>
      <c r="F286" s="4"/>
      <c r="G286" s="4"/>
      <c r="H286" s="4"/>
    </row>
    <row r="287">
      <c r="A287" s="6"/>
      <c r="B287" s="4"/>
      <c r="C287" s="4"/>
      <c r="D287" s="4"/>
      <c r="E287" s="4"/>
      <c r="F287" s="4"/>
      <c r="G287" s="4"/>
      <c r="H287" s="4"/>
    </row>
    <row r="288">
      <c r="A288" s="6"/>
      <c r="B288" s="4"/>
      <c r="C288" s="4"/>
      <c r="D288" s="4"/>
      <c r="E288" s="4"/>
      <c r="F288" s="4"/>
      <c r="G288" s="4"/>
      <c r="H288" s="4"/>
    </row>
    <row r="289">
      <c r="A289" s="6"/>
      <c r="B289" s="4"/>
      <c r="C289" s="4"/>
      <c r="D289" s="4"/>
      <c r="E289" s="4"/>
      <c r="F289" s="4"/>
      <c r="G289" s="4"/>
      <c r="H289" s="4"/>
    </row>
    <row r="290">
      <c r="A290" s="6"/>
      <c r="B290" s="4"/>
      <c r="C290" s="4"/>
      <c r="D290" s="4"/>
      <c r="E290" s="4"/>
      <c r="F290" s="4"/>
      <c r="G290" s="4"/>
      <c r="H290" s="4"/>
    </row>
    <row r="291">
      <c r="A291" s="6"/>
      <c r="B291" s="4"/>
      <c r="C291" s="4"/>
      <c r="D291" s="4"/>
      <c r="E291" s="4"/>
      <c r="F291" s="4"/>
      <c r="G291" s="4"/>
      <c r="H291" s="4"/>
    </row>
    <row r="292">
      <c r="A292" s="6"/>
      <c r="B292" s="4"/>
      <c r="C292" s="4"/>
      <c r="D292" s="4"/>
      <c r="E292" s="4"/>
      <c r="F292" s="4"/>
      <c r="G292" s="4"/>
      <c r="H292" s="4"/>
    </row>
    <row r="293">
      <c r="A293" s="6"/>
      <c r="B293" s="4"/>
      <c r="C293" s="4"/>
      <c r="D293" s="4"/>
      <c r="E293" s="4"/>
      <c r="F293" s="4"/>
      <c r="G293" s="4"/>
      <c r="H293" s="4"/>
    </row>
    <row r="294">
      <c r="A294" s="6"/>
      <c r="B294" s="4"/>
      <c r="C294" s="4"/>
      <c r="D294" s="4"/>
      <c r="E294" s="4"/>
      <c r="F294" s="4"/>
      <c r="G294" s="4"/>
      <c r="H294" s="4"/>
    </row>
    <row r="295">
      <c r="A295" s="6"/>
      <c r="B295" s="4"/>
      <c r="C295" s="4"/>
      <c r="D295" s="4"/>
      <c r="E295" s="4"/>
      <c r="F295" s="4"/>
      <c r="G295" s="4"/>
      <c r="H295" s="4"/>
    </row>
    <row r="296">
      <c r="A296" s="6"/>
      <c r="B296" s="4"/>
      <c r="C296" s="4"/>
      <c r="D296" s="4"/>
      <c r="E296" s="4"/>
      <c r="F296" s="4"/>
      <c r="G296" s="4"/>
      <c r="H296" s="4"/>
    </row>
    <row r="297">
      <c r="A297" s="6"/>
      <c r="B297" s="4"/>
      <c r="C297" s="4"/>
      <c r="D297" s="4"/>
      <c r="E297" s="4"/>
      <c r="F297" s="4"/>
      <c r="G297" s="4"/>
      <c r="H297" s="4"/>
    </row>
    <row r="298">
      <c r="A298" s="6"/>
      <c r="B298" s="4"/>
      <c r="C298" s="4"/>
      <c r="D298" s="4"/>
      <c r="E298" s="4"/>
      <c r="F298" s="4"/>
      <c r="G298" s="4"/>
      <c r="H298" s="4"/>
    </row>
    <row r="299">
      <c r="A299" s="6"/>
      <c r="B299" s="4"/>
      <c r="C299" s="4"/>
      <c r="D299" s="4"/>
      <c r="E299" s="4"/>
      <c r="F299" s="4"/>
      <c r="G299" s="4"/>
      <c r="H299" s="4"/>
    </row>
    <row r="300">
      <c r="A300" s="6"/>
      <c r="B300" s="4"/>
      <c r="C300" s="4"/>
      <c r="D300" s="4"/>
      <c r="E300" s="4"/>
      <c r="F300" s="4"/>
      <c r="G300" s="4"/>
      <c r="H300" s="4"/>
    </row>
    <row r="301">
      <c r="A301" s="6"/>
      <c r="B301" s="4"/>
      <c r="C301" s="4"/>
      <c r="D301" s="4"/>
      <c r="E301" s="4"/>
      <c r="F301" s="4"/>
      <c r="G301" s="4"/>
      <c r="H301" s="4"/>
    </row>
    <row r="302">
      <c r="A302" s="6"/>
      <c r="B302" s="4"/>
      <c r="C302" s="4"/>
      <c r="D302" s="4"/>
      <c r="E302" s="4"/>
      <c r="F302" s="4"/>
      <c r="G302" s="4"/>
      <c r="H302" s="4"/>
    </row>
    <row r="303">
      <c r="A303" s="6"/>
      <c r="B303" s="4"/>
      <c r="C303" s="4"/>
      <c r="D303" s="4"/>
      <c r="E303" s="4"/>
      <c r="F303" s="4"/>
      <c r="G303" s="4"/>
      <c r="H303" s="4"/>
    </row>
    <row r="304">
      <c r="A304" s="6"/>
      <c r="B304" s="4"/>
      <c r="C304" s="4"/>
      <c r="D304" s="4"/>
      <c r="E304" s="4"/>
      <c r="F304" s="4"/>
      <c r="G304" s="4"/>
      <c r="H304" s="4"/>
    </row>
    <row r="305">
      <c r="A305" s="6"/>
      <c r="B305" s="4"/>
      <c r="C305" s="4"/>
      <c r="D305" s="4"/>
      <c r="E305" s="4"/>
      <c r="F305" s="4"/>
      <c r="G305" s="4"/>
      <c r="H305" s="4"/>
    </row>
    <row r="306">
      <c r="A306" s="6"/>
      <c r="B306" s="4"/>
      <c r="C306" s="4"/>
      <c r="D306" s="4"/>
      <c r="E306" s="4"/>
      <c r="F306" s="4"/>
      <c r="G306" s="4"/>
      <c r="H306" s="4"/>
    </row>
    <row r="307">
      <c r="A307" s="6"/>
      <c r="B307" s="4"/>
      <c r="C307" s="4"/>
      <c r="D307" s="4"/>
      <c r="E307" s="4"/>
      <c r="F307" s="4"/>
      <c r="G307" s="4"/>
      <c r="H307" s="4"/>
    </row>
    <row r="308">
      <c r="A308" s="6"/>
      <c r="B308" s="4"/>
      <c r="C308" s="4"/>
      <c r="D308" s="4"/>
      <c r="E308" s="4"/>
      <c r="F308" s="4"/>
      <c r="G308" s="4"/>
      <c r="H308" s="4"/>
    </row>
    <row r="309">
      <c r="A309" s="6"/>
      <c r="B309" s="4"/>
      <c r="C309" s="4"/>
      <c r="D309" s="4"/>
      <c r="E309" s="4"/>
      <c r="F309" s="4"/>
      <c r="G309" s="4"/>
      <c r="H309" s="4"/>
    </row>
    <row r="310">
      <c r="A310" s="6"/>
      <c r="B310" s="4"/>
      <c r="C310" s="4"/>
      <c r="D310" s="4"/>
      <c r="E310" s="4"/>
      <c r="F310" s="4"/>
      <c r="G310" s="4"/>
      <c r="H310" s="4"/>
    </row>
    <row r="311">
      <c r="A311" s="6"/>
      <c r="B311" s="4"/>
      <c r="C311" s="4"/>
      <c r="D311" s="4"/>
      <c r="E311" s="4"/>
      <c r="F311" s="4"/>
      <c r="G311" s="4"/>
      <c r="H311" s="4"/>
    </row>
    <row r="312">
      <c r="A312" s="6"/>
      <c r="B312" s="4"/>
      <c r="C312" s="4"/>
      <c r="D312" s="4"/>
      <c r="E312" s="4"/>
      <c r="F312" s="4"/>
      <c r="G312" s="4"/>
      <c r="H312" s="4"/>
    </row>
    <row r="313">
      <c r="A313" s="6"/>
      <c r="B313" s="4"/>
      <c r="C313" s="4"/>
      <c r="D313" s="4"/>
      <c r="E313" s="4"/>
      <c r="F313" s="4"/>
      <c r="G313" s="4"/>
      <c r="H313" s="4"/>
    </row>
    <row r="314">
      <c r="A314" s="6"/>
      <c r="B314" s="4"/>
      <c r="C314" s="4"/>
      <c r="D314" s="4"/>
      <c r="E314" s="4"/>
      <c r="F314" s="4"/>
      <c r="G314" s="4"/>
      <c r="H314" s="4"/>
    </row>
    <row r="315">
      <c r="A315" s="6"/>
      <c r="B315" s="4"/>
      <c r="C315" s="4"/>
      <c r="D315" s="4"/>
      <c r="E315" s="4"/>
      <c r="F315" s="4"/>
      <c r="G315" s="4"/>
      <c r="H315" s="4"/>
    </row>
    <row r="316">
      <c r="A316" s="6"/>
      <c r="B316" s="4"/>
      <c r="C316" s="4"/>
      <c r="D316" s="4"/>
      <c r="E316" s="4"/>
      <c r="F316" s="4"/>
      <c r="G316" s="4"/>
      <c r="H316" s="4"/>
    </row>
    <row r="317">
      <c r="A317" s="6"/>
      <c r="B317" s="4"/>
      <c r="C317" s="4"/>
      <c r="D317" s="4"/>
      <c r="E317" s="4"/>
      <c r="F317" s="4"/>
      <c r="G317" s="4"/>
      <c r="H317" s="4"/>
    </row>
    <row r="318">
      <c r="A318" s="6"/>
      <c r="B318" s="4"/>
      <c r="C318" s="4"/>
      <c r="D318" s="4"/>
      <c r="E318" s="4"/>
      <c r="F318" s="4"/>
      <c r="G318" s="4"/>
      <c r="H318" s="4"/>
    </row>
    <row r="319">
      <c r="A319" s="6"/>
      <c r="B319" s="4"/>
      <c r="C319" s="4"/>
      <c r="D319" s="4"/>
      <c r="E319" s="4"/>
      <c r="F319" s="4"/>
      <c r="G319" s="4"/>
      <c r="H319" s="4"/>
    </row>
    <row r="320">
      <c r="A320" s="6"/>
      <c r="B320" s="4"/>
      <c r="C320" s="4"/>
      <c r="D320" s="4"/>
      <c r="E320" s="4"/>
      <c r="F320" s="4"/>
      <c r="G320" s="4"/>
      <c r="H320" s="4"/>
    </row>
    <row r="321">
      <c r="A321" s="6"/>
      <c r="B321" s="4"/>
      <c r="C321" s="4"/>
      <c r="D321" s="4"/>
      <c r="E321" s="4"/>
      <c r="F321" s="4"/>
      <c r="G321" s="4"/>
      <c r="H321" s="4"/>
    </row>
    <row r="322">
      <c r="A322" s="6"/>
      <c r="B322" s="4"/>
      <c r="C322" s="4"/>
      <c r="D322" s="4"/>
      <c r="E322" s="4"/>
      <c r="F322" s="4"/>
      <c r="G322" s="4"/>
      <c r="H322" s="4"/>
    </row>
    <row r="323">
      <c r="A323" s="6"/>
      <c r="B323" s="4"/>
      <c r="C323" s="4"/>
      <c r="D323" s="4"/>
      <c r="E323" s="4"/>
      <c r="F323" s="4"/>
      <c r="G323" s="4"/>
      <c r="H323" s="4"/>
    </row>
    <row r="324">
      <c r="A324" s="6"/>
      <c r="B324" s="4"/>
      <c r="C324" s="4"/>
      <c r="D324" s="4"/>
      <c r="E324" s="4"/>
      <c r="F324" s="4"/>
      <c r="G324" s="4"/>
      <c r="H324" s="4"/>
    </row>
    <row r="325">
      <c r="A325" s="6"/>
      <c r="B325" s="4"/>
      <c r="C325" s="4"/>
      <c r="D325" s="4"/>
      <c r="E325" s="4"/>
      <c r="F325" s="4"/>
      <c r="G325" s="4"/>
      <c r="H325" s="4"/>
    </row>
    <row r="326">
      <c r="A326" s="6"/>
      <c r="B326" s="4"/>
      <c r="C326" s="4"/>
      <c r="D326" s="4"/>
      <c r="E326" s="4"/>
      <c r="F326" s="4"/>
      <c r="G326" s="4"/>
      <c r="H326" s="4"/>
    </row>
    <row r="327">
      <c r="A327" s="6"/>
      <c r="B327" s="4"/>
      <c r="C327" s="4"/>
      <c r="D327" s="4"/>
      <c r="E327" s="4"/>
      <c r="F327" s="4"/>
      <c r="G327" s="4"/>
      <c r="H327" s="4"/>
    </row>
    <row r="328">
      <c r="A328" s="6"/>
      <c r="B328" s="4"/>
      <c r="C328" s="4"/>
      <c r="D328" s="4"/>
      <c r="E328" s="4"/>
      <c r="F328" s="4"/>
      <c r="G328" s="4"/>
      <c r="H328" s="4"/>
    </row>
    <row r="329">
      <c r="A329" s="6"/>
      <c r="B329" s="4"/>
      <c r="C329" s="4"/>
      <c r="D329" s="4"/>
      <c r="E329" s="4"/>
      <c r="F329" s="4"/>
      <c r="G329" s="4"/>
      <c r="H329" s="4"/>
    </row>
    <row r="330">
      <c r="A330" s="6"/>
      <c r="B330" s="4"/>
      <c r="C330" s="4"/>
      <c r="D330" s="4"/>
      <c r="E330" s="4"/>
      <c r="F330" s="4"/>
      <c r="G330" s="4"/>
      <c r="H330" s="4"/>
    </row>
    <row r="331">
      <c r="A331" s="6"/>
      <c r="B331" s="4"/>
      <c r="C331" s="4"/>
      <c r="D331" s="4"/>
      <c r="E331" s="4"/>
      <c r="F331" s="4"/>
      <c r="G331" s="4"/>
      <c r="H331" s="4"/>
    </row>
    <row r="332">
      <c r="A332" s="6"/>
      <c r="B332" s="4"/>
      <c r="C332" s="4"/>
      <c r="D332" s="4"/>
      <c r="E332" s="4"/>
      <c r="F332" s="4"/>
      <c r="G332" s="4"/>
      <c r="H332" s="4"/>
    </row>
    <row r="333">
      <c r="A333" s="6"/>
      <c r="B333" s="4"/>
      <c r="C333" s="4"/>
      <c r="D333" s="4"/>
      <c r="E333" s="4"/>
      <c r="F333" s="4"/>
      <c r="G333" s="4"/>
      <c r="H333" s="4"/>
    </row>
    <row r="334">
      <c r="A334" s="6"/>
      <c r="B334" s="4"/>
      <c r="C334" s="4"/>
      <c r="D334" s="4"/>
      <c r="E334" s="4"/>
      <c r="F334" s="4"/>
      <c r="G334" s="4"/>
      <c r="H334" s="4"/>
    </row>
    <row r="335">
      <c r="A335" s="6"/>
      <c r="B335" s="4"/>
      <c r="C335" s="4"/>
      <c r="D335" s="4"/>
      <c r="E335" s="4"/>
      <c r="F335" s="4"/>
      <c r="G335" s="4"/>
      <c r="H335" s="4"/>
    </row>
    <row r="336">
      <c r="A336" s="6"/>
      <c r="B336" s="4"/>
      <c r="C336" s="4"/>
      <c r="D336" s="4"/>
      <c r="E336" s="4"/>
      <c r="F336" s="4"/>
      <c r="G336" s="4"/>
      <c r="H336" s="4"/>
    </row>
    <row r="337">
      <c r="A337" s="6"/>
      <c r="B337" s="4"/>
      <c r="C337" s="4"/>
      <c r="D337" s="4"/>
      <c r="E337" s="4"/>
      <c r="F337" s="4"/>
      <c r="G337" s="4"/>
      <c r="H337" s="4"/>
    </row>
    <row r="338">
      <c r="A338" s="6"/>
      <c r="B338" s="4"/>
      <c r="C338" s="4"/>
      <c r="D338" s="4"/>
      <c r="E338" s="4"/>
      <c r="F338" s="4"/>
      <c r="G338" s="4"/>
      <c r="H338" s="4"/>
    </row>
    <row r="339">
      <c r="A339" s="6"/>
      <c r="B339" s="4"/>
      <c r="C339" s="4"/>
      <c r="D339" s="4"/>
      <c r="E339" s="4"/>
      <c r="F339" s="4"/>
      <c r="G339" s="4"/>
      <c r="H339" s="4"/>
    </row>
    <row r="340">
      <c r="A340" s="6"/>
      <c r="B340" s="4"/>
      <c r="C340" s="4"/>
      <c r="D340" s="4"/>
      <c r="E340" s="4"/>
      <c r="F340" s="4"/>
      <c r="G340" s="4"/>
      <c r="H340" s="4"/>
    </row>
    <row r="341">
      <c r="A341" s="6"/>
      <c r="B341" s="4"/>
      <c r="C341" s="4"/>
      <c r="D341" s="4"/>
      <c r="E341" s="4"/>
      <c r="F341" s="4"/>
      <c r="G341" s="4"/>
      <c r="H341" s="4"/>
    </row>
    <row r="342">
      <c r="A342" s="6"/>
      <c r="B342" s="4"/>
      <c r="C342" s="4"/>
      <c r="D342" s="4"/>
      <c r="E342" s="4"/>
      <c r="F342" s="4"/>
      <c r="G342" s="4"/>
      <c r="H342" s="4"/>
    </row>
    <row r="343">
      <c r="A343" s="6"/>
      <c r="B343" s="4"/>
      <c r="C343" s="4"/>
      <c r="D343" s="4"/>
      <c r="E343" s="4"/>
      <c r="F343" s="4"/>
      <c r="G343" s="4"/>
      <c r="H343" s="4"/>
    </row>
    <row r="344">
      <c r="A344" s="6"/>
      <c r="B344" s="4"/>
      <c r="C344" s="4"/>
      <c r="D344" s="4"/>
      <c r="E344" s="4"/>
      <c r="F344" s="4"/>
      <c r="G344" s="4"/>
      <c r="H344" s="4"/>
    </row>
    <row r="345">
      <c r="A345" s="6"/>
      <c r="B345" s="4"/>
      <c r="C345" s="4"/>
      <c r="D345" s="4"/>
      <c r="E345" s="4"/>
      <c r="F345" s="4"/>
      <c r="G345" s="4"/>
      <c r="H345" s="4"/>
    </row>
    <row r="346">
      <c r="A346" s="6"/>
      <c r="B346" s="4"/>
      <c r="C346" s="4"/>
      <c r="D346" s="4"/>
      <c r="E346" s="4"/>
      <c r="F346" s="4"/>
      <c r="G346" s="4"/>
      <c r="H346" s="4"/>
    </row>
    <row r="347">
      <c r="A347" s="6"/>
      <c r="B347" s="4"/>
      <c r="C347" s="4"/>
      <c r="D347" s="4"/>
      <c r="E347" s="4"/>
      <c r="F347" s="4"/>
      <c r="G347" s="4"/>
      <c r="H347" s="4"/>
    </row>
    <row r="348">
      <c r="A348" s="6"/>
      <c r="B348" s="4"/>
      <c r="C348" s="4"/>
      <c r="D348" s="4"/>
      <c r="E348" s="4"/>
      <c r="F348" s="4"/>
      <c r="G348" s="4"/>
      <c r="H348" s="4"/>
    </row>
    <row r="349">
      <c r="A349" s="6"/>
      <c r="B349" s="4"/>
      <c r="C349" s="4"/>
      <c r="D349" s="4"/>
      <c r="E349" s="4"/>
      <c r="F349" s="4"/>
      <c r="G349" s="4"/>
      <c r="H349" s="4"/>
    </row>
    <row r="350">
      <c r="A350" s="6"/>
      <c r="B350" s="4"/>
      <c r="C350" s="4"/>
      <c r="D350" s="4"/>
      <c r="E350" s="4"/>
      <c r="F350" s="4"/>
      <c r="G350" s="4"/>
      <c r="H350" s="4"/>
    </row>
    <row r="351">
      <c r="A351" s="6"/>
      <c r="B351" s="4"/>
      <c r="C351" s="4"/>
      <c r="D351" s="4"/>
      <c r="E351" s="4"/>
      <c r="F351" s="4"/>
      <c r="G351" s="4"/>
      <c r="H351" s="4"/>
    </row>
    <row r="352">
      <c r="A352" s="6"/>
      <c r="B352" s="4"/>
      <c r="C352" s="4"/>
      <c r="D352" s="4"/>
      <c r="E352" s="4"/>
      <c r="F352" s="4"/>
      <c r="G352" s="4"/>
      <c r="H352" s="4"/>
    </row>
    <row r="353">
      <c r="A353" s="6"/>
      <c r="B353" s="4"/>
      <c r="C353" s="4"/>
      <c r="D353" s="4"/>
      <c r="E353" s="4"/>
      <c r="F353" s="4"/>
      <c r="G353" s="4"/>
      <c r="H353" s="4"/>
    </row>
    <row r="354">
      <c r="A354" s="6"/>
      <c r="B354" s="4"/>
      <c r="C354" s="4"/>
      <c r="D354" s="4"/>
      <c r="E354" s="4"/>
      <c r="F354" s="4"/>
      <c r="G354" s="4"/>
      <c r="H354" s="4"/>
    </row>
    <row r="355">
      <c r="A355" s="6"/>
      <c r="B355" s="4"/>
      <c r="C355" s="4"/>
      <c r="D355" s="4"/>
      <c r="E355" s="4"/>
      <c r="F355" s="4"/>
      <c r="G355" s="4"/>
      <c r="H355" s="4"/>
    </row>
    <row r="356">
      <c r="A356" s="6"/>
      <c r="B356" s="4"/>
      <c r="C356" s="4"/>
      <c r="D356" s="4"/>
      <c r="E356" s="4"/>
      <c r="F356" s="4"/>
      <c r="G356" s="4"/>
      <c r="H356" s="4"/>
    </row>
    <row r="357">
      <c r="A357" s="6"/>
      <c r="B357" s="4"/>
      <c r="C357" s="4"/>
      <c r="D357" s="4"/>
      <c r="E357" s="4"/>
      <c r="F357" s="4"/>
      <c r="G357" s="4"/>
      <c r="H357" s="4"/>
    </row>
    <row r="358">
      <c r="A358" s="6"/>
      <c r="B358" s="4"/>
      <c r="C358" s="4"/>
      <c r="D358" s="4"/>
      <c r="E358" s="4"/>
      <c r="F358" s="4"/>
      <c r="G358" s="4"/>
      <c r="H358" s="4"/>
    </row>
    <row r="359">
      <c r="A359" s="6"/>
      <c r="B359" s="4"/>
      <c r="C359" s="4"/>
      <c r="D359" s="4"/>
      <c r="E359" s="4"/>
      <c r="F359" s="4"/>
      <c r="G359" s="4"/>
      <c r="H359" s="4"/>
    </row>
    <row r="360">
      <c r="A360" s="6"/>
      <c r="B360" s="4"/>
      <c r="C360" s="4"/>
      <c r="D360" s="4"/>
      <c r="E360" s="4"/>
      <c r="F360" s="4"/>
      <c r="G360" s="4"/>
      <c r="H360" s="4"/>
    </row>
    <row r="361">
      <c r="A361" s="6"/>
      <c r="B361" s="4"/>
      <c r="C361" s="4"/>
      <c r="D361" s="4"/>
      <c r="E361" s="4"/>
      <c r="F361" s="4"/>
      <c r="G361" s="4"/>
      <c r="H361" s="4"/>
    </row>
    <row r="362">
      <c r="A362" s="6"/>
      <c r="B362" s="4"/>
      <c r="C362" s="4"/>
      <c r="D362" s="4"/>
      <c r="E362" s="4"/>
      <c r="F362" s="4"/>
      <c r="G362" s="4"/>
      <c r="H362" s="4"/>
    </row>
    <row r="363">
      <c r="A363" s="6"/>
      <c r="B363" s="4"/>
      <c r="C363" s="4"/>
      <c r="D363" s="4"/>
      <c r="E363" s="4"/>
      <c r="F363" s="4"/>
      <c r="G363" s="4"/>
      <c r="H363" s="4"/>
    </row>
    <row r="364">
      <c r="A364" s="6"/>
      <c r="B364" s="4"/>
      <c r="C364" s="4"/>
      <c r="D364" s="4"/>
      <c r="E364" s="4"/>
      <c r="F364" s="4"/>
      <c r="G364" s="4"/>
      <c r="H364" s="4"/>
    </row>
    <row r="365">
      <c r="A365" s="6"/>
      <c r="B365" s="4"/>
      <c r="C365" s="4"/>
      <c r="D365" s="4"/>
      <c r="E365" s="4"/>
      <c r="F365" s="4"/>
      <c r="G365" s="4"/>
      <c r="H365" s="4"/>
    </row>
    <row r="366">
      <c r="A366" s="6"/>
      <c r="B366" s="4"/>
      <c r="C366" s="4"/>
      <c r="D366" s="4"/>
      <c r="E366" s="4"/>
      <c r="F366" s="4"/>
      <c r="G366" s="4"/>
      <c r="H366" s="4"/>
    </row>
    <row r="367">
      <c r="A367" s="6"/>
      <c r="B367" s="4"/>
      <c r="C367" s="4"/>
      <c r="D367" s="4"/>
      <c r="E367" s="4"/>
      <c r="F367" s="4"/>
      <c r="G367" s="4"/>
      <c r="H367" s="4"/>
    </row>
    <row r="368">
      <c r="A368" s="6"/>
      <c r="B368" s="4"/>
      <c r="C368" s="4"/>
      <c r="D368" s="4"/>
      <c r="E368" s="4"/>
      <c r="F368" s="4"/>
      <c r="G368" s="4"/>
      <c r="H368" s="4"/>
    </row>
    <row r="369">
      <c r="A369" s="6"/>
      <c r="B369" s="4"/>
      <c r="C369" s="4"/>
      <c r="D369" s="4"/>
      <c r="E369" s="4"/>
      <c r="F369" s="4"/>
      <c r="G369" s="4"/>
      <c r="H369" s="4"/>
    </row>
    <row r="370">
      <c r="A370" s="6"/>
      <c r="B370" s="4"/>
      <c r="C370" s="4"/>
      <c r="D370" s="4"/>
      <c r="E370" s="4"/>
      <c r="F370" s="4"/>
      <c r="G370" s="4"/>
      <c r="H370" s="4"/>
    </row>
    <row r="371">
      <c r="A371" s="6"/>
      <c r="B371" s="4"/>
      <c r="C371" s="4"/>
      <c r="D371" s="4"/>
      <c r="E371" s="4"/>
      <c r="F371" s="4"/>
      <c r="G371" s="4"/>
      <c r="H371" s="4"/>
    </row>
    <row r="372">
      <c r="A372" s="6"/>
      <c r="B372" s="4"/>
      <c r="C372" s="4"/>
      <c r="D372" s="4"/>
      <c r="E372" s="4"/>
      <c r="F372" s="4"/>
      <c r="G372" s="4"/>
      <c r="H372" s="4"/>
    </row>
    <row r="373">
      <c r="A373" s="6"/>
      <c r="B373" s="4"/>
      <c r="C373" s="4"/>
      <c r="D373" s="4"/>
      <c r="E373" s="4"/>
      <c r="F373" s="4"/>
      <c r="G373" s="4"/>
      <c r="H373" s="4"/>
    </row>
    <row r="374">
      <c r="A374" s="6"/>
      <c r="B374" s="4"/>
      <c r="C374" s="4"/>
      <c r="D374" s="4"/>
      <c r="E374" s="4"/>
      <c r="F374" s="4"/>
      <c r="G374" s="4"/>
      <c r="H374" s="4"/>
    </row>
    <row r="375">
      <c r="A375" s="6"/>
      <c r="B375" s="4"/>
      <c r="C375" s="4"/>
      <c r="D375" s="4"/>
      <c r="E375" s="4"/>
      <c r="F375" s="4"/>
      <c r="G375" s="4"/>
      <c r="H375" s="4"/>
    </row>
    <row r="376">
      <c r="A376" s="6"/>
      <c r="B376" s="4"/>
      <c r="C376" s="4"/>
      <c r="D376" s="4"/>
      <c r="E376" s="4"/>
      <c r="F376" s="4"/>
      <c r="G376" s="4"/>
      <c r="H376" s="4"/>
    </row>
    <row r="377">
      <c r="A377" s="6"/>
      <c r="B377" s="4"/>
      <c r="C377" s="4"/>
      <c r="D377" s="4"/>
      <c r="E377" s="4"/>
      <c r="F377" s="4"/>
      <c r="G377" s="4"/>
      <c r="H377" s="4"/>
    </row>
    <row r="378">
      <c r="A378" s="6"/>
      <c r="B378" s="4"/>
      <c r="C378" s="4"/>
      <c r="D378" s="4"/>
      <c r="E378" s="4"/>
      <c r="F378" s="4"/>
      <c r="G378" s="4"/>
      <c r="H378" s="4"/>
    </row>
    <row r="379">
      <c r="A379" s="6"/>
      <c r="B379" s="4"/>
      <c r="C379" s="4"/>
      <c r="D379" s="4"/>
      <c r="E379" s="4"/>
      <c r="F379" s="4"/>
      <c r="G379" s="4"/>
      <c r="H379" s="4"/>
    </row>
    <row r="380">
      <c r="A380" s="6"/>
      <c r="B380" s="4"/>
      <c r="C380" s="4"/>
      <c r="D380" s="4"/>
      <c r="E380" s="4"/>
      <c r="F380" s="4"/>
      <c r="G380" s="4"/>
      <c r="H380" s="4"/>
    </row>
    <row r="381">
      <c r="A381" s="6"/>
      <c r="B381" s="4"/>
      <c r="C381" s="4"/>
      <c r="D381" s="4"/>
      <c r="E381" s="4"/>
      <c r="F381" s="4"/>
      <c r="G381" s="4"/>
      <c r="H381" s="4"/>
    </row>
    <row r="382">
      <c r="A382" s="6"/>
      <c r="B382" s="4"/>
      <c r="C382" s="4"/>
      <c r="D382" s="4"/>
      <c r="E382" s="4"/>
      <c r="F382" s="4"/>
      <c r="G382" s="4"/>
      <c r="H382" s="4"/>
    </row>
    <row r="383">
      <c r="A383" s="6"/>
      <c r="B383" s="4"/>
      <c r="C383" s="4"/>
      <c r="D383" s="4"/>
      <c r="E383" s="4"/>
      <c r="F383" s="4"/>
      <c r="G383" s="4"/>
      <c r="H383" s="4"/>
    </row>
    <row r="384">
      <c r="A384" s="6"/>
      <c r="B384" s="4"/>
      <c r="C384" s="4"/>
      <c r="D384" s="4"/>
      <c r="E384" s="4"/>
      <c r="F384" s="4"/>
      <c r="G384" s="4"/>
      <c r="H384" s="4"/>
    </row>
    <row r="385">
      <c r="A385" s="6"/>
      <c r="B385" s="4"/>
      <c r="C385" s="4"/>
      <c r="D385" s="4"/>
      <c r="E385" s="4"/>
      <c r="F385" s="4"/>
      <c r="G385" s="4"/>
      <c r="H385" s="4"/>
    </row>
    <row r="386">
      <c r="A386" s="6"/>
      <c r="B386" s="4"/>
      <c r="C386" s="4"/>
      <c r="D386" s="4"/>
      <c r="E386" s="4"/>
      <c r="F386" s="4"/>
      <c r="G386" s="4"/>
      <c r="H386" s="4"/>
    </row>
    <row r="387">
      <c r="A387" s="6"/>
      <c r="B387" s="4"/>
      <c r="C387" s="4"/>
      <c r="D387" s="4"/>
      <c r="E387" s="4"/>
      <c r="F387" s="4"/>
      <c r="G387" s="4"/>
      <c r="H387" s="4"/>
    </row>
    <row r="388">
      <c r="A388" s="6"/>
      <c r="B388" s="4"/>
      <c r="C388" s="4"/>
      <c r="D388" s="4"/>
      <c r="E388" s="4"/>
      <c r="F388" s="4"/>
      <c r="G388" s="4"/>
      <c r="H388" s="4"/>
    </row>
    <row r="389">
      <c r="A389" s="6"/>
      <c r="B389" s="4"/>
      <c r="C389" s="4"/>
      <c r="D389" s="4"/>
      <c r="E389" s="4"/>
      <c r="F389" s="4"/>
      <c r="G389" s="4"/>
      <c r="H389" s="4"/>
    </row>
    <row r="390">
      <c r="A390" s="6"/>
      <c r="B390" s="4"/>
      <c r="C390" s="4"/>
      <c r="D390" s="4"/>
      <c r="E390" s="4"/>
      <c r="F390" s="4"/>
      <c r="G390" s="4"/>
      <c r="H390" s="4"/>
    </row>
    <row r="391">
      <c r="A391" s="6"/>
      <c r="B391" s="4"/>
      <c r="C391" s="4"/>
      <c r="D391" s="4"/>
      <c r="E391" s="4"/>
      <c r="F391" s="4"/>
      <c r="G391" s="4"/>
      <c r="H391" s="4"/>
    </row>
    <row r="392">
      <c r="A392" s="6"/>
      <c r="B392" s="4"/>
      <c r="C392" s="4"/>
      <c r="D392" s="4"/>
      <c r="E392" s="4"/>
      <c r="F392" s="4"/>
      <c r="G392" s="4"/>
      <c r="H392" s="4"/>
    </row>
    <row r="393">
      <c r="A393" s="6"/>
      <c r="B393" s="4"/>
      <c r="C393" s="4"/>
      <c r="D393" s="4"/>
      <c r="E393" s="4"/>
      <c r="F393" s="4"/>
      <c r="G393" s="4"/>
      <c r="H393" s="4"/>
    </row>
    <row r="394">
      <c r="A394" s="6"/>
      <c r="B394" s="4"/>
      <c r="C394" s="4"/>
      <c r="D394" s="4"/>
      <c r="E394" s="4"/>
      <c r="F394" s="4"/>
      <c r="G394" s="4"/>
      <c r="H394" s="4"/>
    </row>
    <row r="395">
      <c r="A395" s="6"/>
      <c r="B395" s="4"/>
      <c r="C395" s="4"/>
      <c r="D395" s="4"/>
      <c r="E395" s="4"/>
      <c r="F395" s="4"/>
      <c r="G395" s="4"/>
      <c r="H395" s="4"/>
    </row>
    <row r="396">
      <c r="A396" s="6"/>
      <c r="B396" s="4"/>
      <c r="C396" s="4"/>
      <c r="D396" s="4"/>
      <c r="E396" s="4"/>
      <c r="F396" s="4"/>
      <c r="G396" s="4"/>
      <c r="H396" s="4"/>
    </row>
    <row r="397">
      <c r="A397" s="6"/>
      <c r="B397" s="4"/>
      <c r="C397" s="4"/>
      <c r="D397" s="4"/>
      <c r="E397" s="4"/>
      <c r="F397" s="4"/>
      <c r="G397" s="4"/>
      <c r="H397" s="4"/>
    </row>
    <row r="398">
      <c r="A398" s="6"/>
      <c r="B398" s="4"/>
      <c r="C398" s="4"/>
      <c r="D398" s="4"/>
      <c r="E398" s="4"/>
      <c r="F398" s="4"/>
      <c r="G398" s="4"/>
      <c r="H398" s="4"/>
    </row>
    <row r="399">
      <c r="A399" s="6"/>
      <c r="B399" s="4"/>
      <c r="C399" s="4"/>
      <c r="D399" s="4"/>
      <c r="E399" s="4"/>
      <c r="F399" s="4"/>
      <c r="G399" s="4"/>
      <c r="H399" s="4"/>
    </row>
    <row r="400">
      <c r="A400" s="6"/>
      <c r="B400" s="4"/>
      <c r="C400" s="4"/>
      <c r="D400" s="4"/>
      <c r="E400" s="4"/>
      <c r="F400" s="4"/>
      <c r="G400" s="4"/>
      <c r="H400" s="4"/>
    </row>
    <row r="401">
      <c r="A401" s="6"/>
      <c r="B401" s="4"/>
      <c r="C401" s="4"/>
      <c r="D401" s="4"/>
      <c r="E401" s="4"/>
      <c r="F401" s="4"/>
      <c r="G401" s="4"/>
      <c r="H401" s="4"/>
    </row>
    <row r="402">
      <c r="A402" s="6"/>
      <c r="B402" s="4"/>
      <c r="C402" s="4"/>
      <c r="D402" s="4"/>
      <c r="E402" s="4"/>
      <c r="F402" s="4"/>
      <c r="G402" s="4"/>
      <c r="H402" s="4"/>
    </row>
    <row r="403">
      <c r="A403" s="6"/>
      <c r="B403" s="4"/>
      <c r="C403" s="4"/>
      <c r="D403" s="4"/>
      <c r="E403" s="4"/>
      <c r="F403" s="4"/>
      <c r="G403" s="4"/>
      <c r="H403" s="4"/>
    </row>
    <row r="404">
      <c r="A404" s="6"/>
      <c r="B404" s="4"/>
      <c r="C404" s="4"/>
      <c r="D404" s="4"/>
      <c r="E404" s="4"/>
      <c r="F404" s="4"/>
      <c r="G404" s="4"/>
      <c r="H404" s="4"/>
    </row>
    <row r="405">
      <c r="A405" s="6"/>
      <c r="B405" s="4"/>
      <c r="C405" s="4"/>
      <c r="D405" s="4"/>
      <c r="E405" s="4"/>
      <c r="F405" s="4"/>
      <c r="G405" s="4"/>
      <c r="H405" s="4"/>
    </row>
    <row r="406">
      <c r="A406" s="6"/>
      <c r="B406" s="4"/>
      <c r="C406" s="4"/>
      <c r="D406" s="4"/>
      <c r="E406" s="4"/>
      <c r="F406" s="4"/>
      <c r="G406" s="4"/>
      <c r="H406" s="4"/>
    </row>
    <row r="407">
      <c r="A407" s="6"/>
      <c r="B407" s="4"/>
      <c r="C407" s="4"/>
      <c r="D407" s="4"/>
      <c r="E407" s="4"/>
      <c r="F407" s="4"/>
      <c r="G407" s="4"/>
      <c r="H407" s="4"/>
    </row>
    <row r="408">
      <c r="A408" s="6"/>
      <c r="B408" s="4"/>
      <c r="C408" s="4"/>
      <c r="D408" s="4"/>
      <c r="E408" s="4"/>
      <c r="F408" s="4"/>
      <c r="G408" s="4"/>
      <c r="H408" s="4"/>
    </row>
    <row r="409">
      <c r="A409" s="6"/>
      <c r="B409" s="4"/>
      <c r="C409" s="4"/>
      <c r="D409" s="4"/>
      <c r="E409" s="4"/>
      <c r="F409" s="4"/>
      <c r="G409" s="4"/>
      <c r="H409" s="4"/>
    </row>
    <row r="410">
      <c r="A410" s="6"/>
      <c r="B410" s="4"/>
      <c r="C410" s="4"/>
      <c r="D410" s="4"/>
      <c r="E410" s="4"/>
      <c r="F410" s="4"/>
      <c r="G410" s="4"/>
      <c r="H410" s="4"/>
    </row>
    <row r="411">
      <c r="A411" s="6"/>
      <c r="B411" s="4"/>
      <c r="C411" s="4"/>
      <c r="D411" s="4"/>
      <c r="E411" s="4"/>
      <c r="F411" s="4"/>
      <c r="G411" s="4"/>
      <c r="H411" s="4"/>
    </row>
    <row r="412">
      <c r="A412" s="6"/>
      <c r="B412" s="4"/>
      <c r="C412" s="4"/>
      <c r="D412" s="4"/>
      <c r="E412" s="4"/>
      <c r="F412" s="4"/>
      <c r="G412" s="4"/>
      <c r="H412" s="4"/>
    </row>
    <row r="413">
      <c r="A413" s="6"/>
      <c r="B413" s="4"/>
      <c r="C413" s="4"/>
      <c r="D413" s="4"/>
      <c r="E413" s="4"/>
      <c r="F413" s="4"/>
      <c r="G413" s="4"/>
      <c r="H413" s="4"/>
    </row>
    <row r="414">
      <c r="A414" s="6"/>
      <c r="B414" s="4"/>
      <c r="C414" s="4"/>
      <c r="D414" s="4"/>
      <c r="E414" s="4"/>
      <c r="F414" s="4"/>
      <c r="G414" s="4"/>
      <c r="H414" s="4"/>
    </row>
    <row r="415">
      <c r="A415" s="6"/>
      <c r="B415" s="4"/>
      <c r="C415" s="4"/>
      <c r="D415" s="4"/>
      <c r="E415" s="4"/>
      <c r="F415" s="4"/>
      <c r="G415" s="4"/>
      <c r="H415" s="4"/>
    </row>
    <row r="416">
      <c r="A416" s="6"/>
      <c r="B416" s="4"/>
      <c r="C416" s="4"/>
      <c r="D416" s="4"/>
      <c r="E416" s="4"/>
      <c r="F416" s="4"/>
      <c r="G416" s="4"/>
      <c r="H416" s="4"/>
    </row>
    <row r="417">
      <c r="A417" s="6"/>
      <c r="B417" s="4"/>
      <c r="C417" s="4"/>
      <c r="D417" s="4"/>
      <c r="E417" s="4"/>
      <c r="F417" s="4"/>
      <c r="G417" s="4"/>
      <c r="H417" s="4"/>
    </row>
    <row r="418">
      <c r="A418" s="6"/>
      <c r="B418" s="4"/>
      <c r="C418" s="4"/>
      <c r="D418" s="4"/>
      <c r="E418" s="4"/>
      <c r="F418" s="4"/>
      <c r="G418" s="4"/>
      <c r="H418" s="4"/>
    </row>
    <row r="419">
      <c r="A419" s="6"/>
      <c r="B419" s="4"/>
      <c r="C419" s="4"/>
      <c r="D419" s="4"/>
      <c r="E419" s="4"/>
      <c r="F419" s="4"/>
      <c r="G419" s="4"/>
      <c r="H419" s="4"/>
    </row>
    <row r="420">
      <c r="A420" s="6"/>
      <c r="B420" s="4"/>
      <c r="C420" s="4"/>
      <c r="D420" s="4"/>
      <c r="E420" s="4"/>
      <c r="F420" s="4"/>
      <c r="G420" s="4"/>
      <c r="H420" s="4"/>
    </row>
    <row r="421">
      <c r="A421" s="6"/>
      <c r="B421" s="4"/>
      <c r="C421" s="4"/>
      <c r="D421" s="4"/>
      <c r="E421" s="4"/>
      <c r="F421" s="4"/>
      <c r="G421" s="4"/>
      <c r="H421" s="4"/>
    </row>
    <row r="422">
      <c r="A422" s="6"/>
      <c r="B422" s="4"/>
      <c r="C422" s="4"/>
      <c r="D422" s="4"/>
      <c r="E422" s="4"/>
      <c r="F422" s="4"/>
      <c r="G422" s="4"/>
      <c r="H422" s="4"/>
    </row>
    <row r="423">
      <c r="A423" s="6"/>
      <c r="B423" s="4"/>
      <c r="C423" s="4"/>
      <c r="D423" s="4"/>
      <c r="E423" s="4"/>
      <c r="F423" s="4"/>
      <c r="G423" s="4"/>
      <c r="H423" s="4"/>
    </row>
    <row r="424">
      <c r="A424" s="6"/>
      <c r="B424" s="4"/>
      <c r="C424" s="4"/>
      <c r="D424" s="4"/>
      <c r="E424" s="4"/>
      <c r="F424" s="4"/>
      <c r="G424" s="4"/>
      <c r="H424" s="4"/>
    </row>
    <row r="425">
      <c r="A425" s="6"/>
      <c r="B425" s="4"/>
      <c r="C425" s="4"/>
      <c r="D425" s="4"/>
      <c r="E425" s="4"/>
      <c r="F425" s="4"/>
      <c r="G425" s="4"/>
      <c r="H425" s="4"/>
    </row>
    <row r="426">
      <c r="A426" s="6"/>
      <c r="B426" s="4"/>
      <c r="C426" s="4"/>
      <c r="D426" s="4"/>
      <c r="E426" s="4"/>
      <c r="F426" s="4"/>
      <c r="G426" s="4"/>
      <c r="H426" s="4"/>
    </row>
    <row r="427">
      <c r="A427" s="6"/>
      <c r="B427" s="4"/>
      <c r="C427" s="4"/>
      <c r="D427" s="4"/>
      <c r="E427" s="4"/>
      <c r="F427" s="4"/>
      <c r="G427" s="4"/>
      <c r="H427" s="4"/>
    </row>
    <row r="428">
      <c r="A428" s="6"/>
      <c r="B428" s="4"/>
      <c r="C428" s="4"/>
      <c r="D428" s="4"/>
      <c r="E428" s="4"/>
      <c r="F428" s="4"/>
      <c r="G428" s="4"/>
      <c r="H428" s="4"/>
    </row>
    <row r="429">
      <c r="A429" s="6"/>
      <c r="B429" s="4"/>
      <c r="C429" s="4"/>
      <c r="D429" s="4"/>
      <c r="E429" s="4"/>
      <c r="F429" s="4"/>
      <c r="G429" s="4"/>
      <c r="H429" s="4"/>
    </row>
    <row r="430">
      <c r="A430" s="6"/>
      <c r="B430" s="4"/>
      <c r="C430" s="4"/>
      <c r="D430" s="4"/>
      <c r="E430" s="4"/>
      <c r="F430" s="4"/>
      <c r="G430" s="4"/>
      <c r="H430" s="4"/>
    </row>
    <row r="431">
      <c r="A431" s="6"/>
      <c r="B431" s="4"/>
      <c r="C431" s="4"/>
      <c r="D431" s="4"/>
      <c r="E431" s="4"/>
      <c r="F431" s="4"/>
      <c r="G431" s="4"/>
      <c r="H431" s="4"/>
    </row>
    <row r="432">
      <c r="A432" s="6"/>
      <c r="B432" s="4"/>
      <c r="C432" s="4"/>
      <c r="D432" s="4"/>
      <c r="E432" s="4"/>
      <c r="F432" s="4"/>
      <c r="G432" s="4"/>
      <c r="H432" s="4"/>
    </row>
    <row r="433">
      <c r="A433" s="6"/>
      <c r="B433" s="4"/>
      <c r="C433" s="4"/>
      <c r="D433" s="4"/>
      <c r="E433" s="4"/>
      <c r="F433" s="4"/>
      <c r="G433" s="4"/>
      <c r="H433" s="4"/>
    </row>
    <row r="434">
      <c r="A434" s="6"/>
      <c r="B434" s="4"/>
      <c r="C434" s="4"/>
      <c r="D434" s="4"/>
      <c r="E434" s="4"/>
      <c r="F434" s="4"/>
      <c r="G434" s="4"/>
      <c r="H434" s="4"/>
    </row>
    <row r="435">
      <c r="A435" s="6"/>
      <c r="B435" s="4"/>
      <c r="C435" s="4"/>
      <c r="D435" s="4"/>
      <c r="E435" s="4"/>
      <c r="F435" s="4"/>
      <c r="G435" s="4"/>
      <c r="H435" s="4"/>
    </row>
    <row r="436">
      <c r="A436" s="6"/>
      <c r="B436" s="4"/>
      <c r="C436" s="4"/>
      <c r="D436" s="4"/>
      <c r="E436" s="4"/>
      <c r="F436" s="4"/>
      <c r="G436" s="4"/>
      <c r="H436" s="4"/>
    </row>
    <row r="437">
      <c r="A437" s="6"/>
      <c r="B437" s="4"/>
      <c r="C437" s="4"/>
      <c r="D437" s="4"/>
      <c r="E437" s="4"/>
      <c r="F437" s="4"/>
      <c r="G437" s="4"/>
      <c r="H437" s="4"/>
    </row>
    <row r="438">
      <c r="A438" s="6"/>
      <c r="B438" s="4"/>
      <c r="C438" s="4"/>
      <c r="D438" s="4"/>
      <c r="E438" s="4"/>
      <c r="F438" s="4"/>
      <c r="G438" s="4"/>
      <c r="H438" s="4"/>
    </row>
    <row r="439">
      <c r="A439" s="6"/>
      <c r="B439" s="4"/>
      <c r="C439" s="4"/>
      <c r="D439" s="4"/>
      <c r="E439" s="4"/>
      <c r="F439" s="4"/>
      <c r="G439" s="4"/>
      <c r="H439" s="4"/>
    </row>
    <row r="440">
      <c r="A440" s="6"/>
      <c r="B440" s="4"/>
      <c r="C440" s="4"/>
      <c r="D440" s="4"/>
      <c r="E440" s="4"/>
      <c r="F440" s="4"/>
      <c r="G440" s="4"/>
      <c r="H440" s="4"/>
    </row>
    <row r="441">
      <c r="A441" s="6"/>
      <c r="B441" s="4"/>
      <c r="C441" s="4"/>
      <c r="D441" s="4"/>
      <c r="E441" s="4"/>
      <c r="F441" s="4"/>
      <c r="G441" s="4"/>
      <c r="H441" s="4"/>
    </row>
    <row r="442">
      <c r="A442" s="6"/>
      <c r="B442" s="4"/>
      <c r="C442" s="4"/>
      <c r="D442" s="4"/>
      <c r="E442" s="4"/>
      <c r="F442" s="4"/>
      <c r="G442" s="4"/>
      <c r="H442" s="4"/>
    </row>
    <row r="443">
      <c r="A443" s="6"/>
      <c r="B443" s="4"/>
      <c r="C443" s="4"/>
      <c r="D443" s="4"/>
      <c r="E443" s="4"/>
      <c r="F443" s="4"/>
      <c r="G443" s="4"/>
      <c r="H443" s="4"/>
    </row>
    <row r="444">
      <c r="A444" s="6"/>
      <c r="B444" s="4"/>
      <c r="C444" s="4"/>
      <c r="D444" s="4"/>
      <c r="E444" s="4"/>
      <c r="F444" s="4"/>
      <c r="G444" s="4"/>
      <c r="H444" s="4"/>
    </row>
    <row r="445">
      <c r="A445" s="6"/>
      <c r="B445" s="4"/>
      <c r="C445" s="4"/>
      <c r="D445" s="4"/>
      <c r="E445" s="4"/>
      <c r="F445" s="4"/>
      <c r="G445" s="4"/>
      <c r="H445" s="4"/>
    </row>
    <row r="446">
      <c r="A446" s="6"/>
      <c r="B446" s="4"/>
      <c r="C446" s="4"/>
      <c r="D446" s="4"/>
      <c r="E446" s="4"/>
      <c r="F446" s="4"/>
      <c r="G446" s="4"/>
      <c r="H446" s="4"/>
    </row>
    <row r="447">
      <c r="A447" s="6"/>
      <c r="B447" s="4"/>
      <c r="C447" s="4"/>
      <c r="D447" s="4"/>
      <c r="E447" s="4"/>
      <c r="F447" s="4"/>
      <c r="G447" s="4"/>
      <c r="H447" s="4"/>
    </row>
    <row r="448">
      <c r="A448" s="6"/>
      <c r="B448" s="4"/>
      <c r="C448" s="4"/>
      <c r="D448" s="4"/>
      <c r="E448" s="4"/>
      <c r="F448" s="4"/>
      <c r="G448" s="4"/>
      <c r="H448" s="4"/>
    </row>
    <row r="449">
      <c r="A449" s="6"/>
      <c r="B449" s="4"/>
      <c r="C449" s="4"/>
      <c r="D449" s="4"/>
      <c r="E449" s="4"/>
      <c r="F449" s="4"/>
      <c r="G449" s="4"/>
      <c r="H449" s="4"/>
    </row>
    <row r="450">
      <c r="A450" s="6"/>
      <c r="B450" s="4"/>
      <c r="C450" s="4"/>
      <c r="D450" s="4"/>
      <c r="E450" s="4"/>
      <c r="F450" s="4"/>
      <c r="G450" s="4"/>
      <c r="H450" s="4"/>
    </row>
    <row r="451">
      <c r="A451" s="6"/>
      <c r="B451" s="4"/>
      <c r="C451" s="4"/>
      <c r="D451" s="4"/>
      <c r="E451" s="4"/>
      <c r="F451" s="4"/>
      <c r="G451" s="4"/>
      <c r="H451" s="4"/>
    </row>
    <row r="452">
      <c r="A452" s="6"/>
      <c r="B452" s="4"/>
      <c r="C452" s="4"/>
      <c r="D452" s="4"/>
      <c r="E452" s="4"/>
      <c r="F452" s="4"/>
      <c r="G452" s="4"/>
      <c r="H452" s="4"/>
    </row>
    <row r="453">
      <c r="A453" s="6"/>
      <c r="B453" s="4"/>
      <c r="C453" s="4"/>
      <c r="D453" s="4"/>
      <c r="E453" s="4"/>
      <c r="F453" s="4"/>
      <c r="G453" s="4"/>
      <c r="H453" s="4"/>
    </row>
    <row r="454">
      <c r="A454" s="6"/>
      <c r="B454" s="4"/>
      <c r="C454" s="4"/>
      <c r="D454" s="4"/>
      <c r="E454" s="4"/>
      <c r="F454" s="4"/>
      <c r="G454" s="4"/>
      <c r="H454" s="4"/>
    </row>
    <row r="455">
      <c r="A455" s="6"/>
      <c r="B455" s="4"/>
      <c r="C455" s="4"/>
      <c r="D455" s="4"/>
      <c r="E455" s="4"/>
      <c r="F455" s="4"/>
      <c r="G455" s="4"/>
      <c r="H455" s="4"/>
    </row>
    <row r="456">
      <c r="A456" s="6"/>
      <c r="B456" s="4"/>
      <c r="C456" s="4"/>
      <c r="D456" s="4"/>
      <c r="E456" s="4"/>
      <c r="F456" s="4"/>
      <c r="G456" s="4"/>
      <c r="H456" s="4"/>
    </row>
    <row r="457">
      <c r="A457" s="6"/>
      <c r="B457" s="4"/>
      <c r="C457" s="4"/>
      <c r="D457" s="4"/>
      <c r="E457" s="4"/>
      <c r="F457" s="4"/>
      <c r="G457" s="4"/>
      <c r="H457" s="4"/>
    </row>
    <row r="458">
      <c r="A458" s="6"/>
      <c r="B458" s="4"/>
      <c r="C458" s="4"/>
      <c r="D458" s="4"/>
      <c r="E458" s="4"/>
      <c r="F458" s="4"/>
      <c r="G458" s="4"/>
      <c r="H458" s="4"/>
    </row>
    <row r="459">
      <c r="A459" s="6"/>
      <c r="B459" s="4"/>
      <c r="C459" s="4"/>
      <c r="D459" s="4"/>
      <c r="E459" s="4"/>
      <c r="F459" s="4"/>
      <c r="G459" s="4"/>
      <c r="H459" s="4"/>
    </row>
    <row r="460">
      <c r="A460" s="6"/>
      <c r="B460" s="4"/>
      <c r="C460" s="4"/>
      <c r="D460" s="4"/>
      <c r="E460" s="4"/>
      <c r="F460" s="4"/>
      <c r="G460" s="4"/>
      <c r="H460" s="4"/>
    </row>
    <row r="461">
      <c r="A461" s="6"/>
      <c r="B461" s="4"/>
      <c r="C461" s="4"/>
      <c r="D461" s="4"/>
      <c r="E461" s="4"/>
      <c r="F461" s="4"/>
      <c r="G461" s="4"/>
      <c r="H461" s="4"/>
    </row>
    <row r="462">
      <c r="A462" s="6"/>
      <c r="B462" s="4"/>
      <c r="C462" s="4"/>
      <c r="D462" s="4"/>
      <c r="E462" s="4"/>
      <c r="F462" s="4"/>
      <c r="G462" s="4"/>
      <c r="H462" s="4"/>
    </row>
    <row r="463">
      <c r="A463" s="6"/>
      <c r="B463" s="4"/>
      <c r="C463" s="4"/>
      <c r="D463" s="4"/>
      <c r="E463" s="4"/>
      <c r="F463" s="4"/>
      <c r="G463" s="4"/>
      <c r="H463" s="4"/>
    </row>
    <row r="464">
      <c r="A464" s="6"/>
      <c r="B464" s="4"/>
      <c r="C464" s="4"/>
      <c r="D464" s="4"/>
      <c r="E464" s="4"/>
      <c r="F464" s="4"/>
      <c r="G464" s="4"/>
      <c r="H464" s="4"/>
    </row>
    <row r="465">
      <c r="A465" s="6"/>
      <c r="B465" s="4"/>
      <c r="C465" s="4"/>
      <c r="D465" s="4"/>
      <c r="E465" s="4"/>
      <c r="F465" s="4"/>
      <c r="G465" s="4"/>
      <c r="H465" s="4"/>
    </row>
    <row r="466">
      <c r="A466" s="6"/>
      <c r="B466" s="4"/>
      <c r="C466" s="4"/>
      <c r="D466" s="4"/>
      <c r="E466" s="4"/>
      <c r="F466" s="4"/>
      <c r="G466" s="4"/>
      <c r="H466" s="4"/>
    </row>
    <row r="467">
      <c r="A467" s="6"/>
      <c r="B467" s="4"/>
      <c r="C467" s="4"/>
      <c r="D467" s="4"/>
      <c r="E467" s="4"/>
      <c r="F467" s="4"/>
      <c r="G467" s="4"/>
      <c r="H467" s="4"/>
    </row>
    <row r="468">
      <c r="A468" s="6"/>
      <c r="B468" s="4"/>
      <c r="C468" s="4"/>
      <c r="D468" s="4"/>
      <c r="E468" s="4"/>
      <c r="F468" s="4"/>
      <c r="G468" s="4"/>
      <c r="H468" s="4"/>
    </row>
    <row r="469">
      <c r="A469" s="6"/>
      <c r="B469" s="4"/>
      <c r="C469" s="4"/>
      <c r="D469" s="4"/>
      <c r="E469" s="4"/>
      <c r="F469" s="4"/>
      <c r="G469" s="4"/>
      <c r="H469" s="4"/>
    </row>
    <row r="470">
      <c r="A470" s="6"/>
      <c r="B470" s="4"/>
      <c r="C470" s="4"/>
      <c r="D470" s="4"/>
      <c r="E470" s="4"/>
      <c r="F470" s="4"/>
      <c r="G470" s="4"/>
      <c r="H470" s="4"/>
    </row>
    <row r="471">
      <c r="A471" s="6"/>
      <c r="B471" s="4"/>
      <c r="C471" s="4"/>
      <c r="D471" s="4"/>
      <c r="E471" s="4"/>
      <c r="F471" s="4"/>
      <c r="G471" s="4"/>
      <c r="H471" s="4"/>
    </row>
    <row r="472">
      <c r="A472" s="6"/>
      <c r="B472" s="4"/>
      <c r="C472" s="4"/>
      <c r="D472" s="4"/>
      <c r="E472" s="4"/>
      <c r="F472" s="4"/>
      <c r="G472" s="4"/>
      <c r="H472" s="4"/>
    </row>
    <row r="473">
      <c r="A473" s="6"/>
      <c r="B473" s="4"/>
      <c r="C473" s="4"/>
      <c r="D473" s="4"/>
      <c r="E473" s="4"/>
      <c r="F473" s="4"/>
      <c r="G473" s="4"/>
      <c r="H473" s="4"/>
    </row>
    <row r="474">
      <c r="A474" s="6"/>
      <c r="B474" s="4"/>
      <c r="C474" s="4"/>
      <c r="D474" s="4"/>
      <c r="E474" s="4"/>
      <c r="F474" s="4"/>
      <c r="G474" s="4"/>
      <c r="H474" s="4"/>
    </row>
    <row r="475">
      <c r="A475" s="6"/>
      <c r="B475" s="4"/>
      <c r="C475" s="4"/>
      <c r="D475" s="4"/>
      <c r="E475" s="4"/>
      <c r="F475" s="4"/>
      <c r="G475" s="4"/>
      <c r="H475" s="4"/>
    </row>
    <row r="476">
      <c r="A476" s="6"/>
      <c r="B476" s="4"/>
      <c r="C476" s="4"/>
      <c r="D476" s="4"/>
      <c r="E476" s="4"/>
      <c r="F476" s="4"/>
      <c r="G476" s="4"/>
      <c r="H476" s="4"/>
    </row>
    <row r="477">
      <c r="A477" s="6"/>
      <c r="B477" s="4"/>
      <c r="C477" s="4"/>
      <c r="D477" s="4"/>
      <c r="E477" s="4"/>
      <c r="F477" s="4"/>
      <c r="G477" s="4"/>
      <c r="H477" s="4"/>
    </row>
    <row r="478">
      <c r="A478" s="6"/>
      <c r="B478" s="4"/>
      <c r="C478" s="4"/>
      <c r="D478" s="4"/>
      <c r="E478" s="4"/>
      <c r="F478" s="4"/>
      <c r="G478" s="4"/>
      <c r="H478" s="4"/>
    </row>
    <row r="479">
      <c r="A479" s="6"/>
      <c r="B479" s="4"/>
      <c r="C479" s="4"/>
      <c r="D479" s="4"/>
      <c r="E479" s="4"/>
      <c r="F479" s="4"/>
      <c r="G479" s="4"/>
      <c r="H479" s="4"/>
    </row>
    <row r="480">
      <c r="A480" s="6"/>
      <c r="B480" s="4"/>
      <c r="C480" s="4"/>
      <c r="D480" s="4"/>
      <c r="E480" s="4"/>
      <c r="F480" s="4"/>
      <c r="G480" s="4"/>
      <c r="H480" s="4"/>
    </row>
    <row r="481">
      <c r="A481" s="6"/>
      <c r="B481" s="4"/>
      <c r="C481" s="4"/>
      <c r="D481" s="4"/>
      <c r="E481" s="4"/>
      <c r="F481" s="4"/>
      <c r="G481" s="4"/>
      <c r="H481" s="4"/>
    </row>
    <row r="482">
      <c r="A482" s="6"/>
      <c r="B482" s="4"/>
      <c r="C482" s="4"/>
      <c r="D482" s="4"/>
      <c r="E482" s="4"/>
      <c r="F482" s="4"/>
      <c r="G482" s="4"/>
      <c r="H482" s="4"/>
    </row>
    <row r="483">
      <c r="A483" s="6"/>
      <c r="B483" s="4"/>
      <c r="C483" s="4"/>
      <c r="D483" s="4"/>
      <c r="E483" s="4"/>
      <c r="F483" s="4"/>
      <c r="G483" s="4"/>
      <c r="H483" s="4"/>
    </row>
    <row r="484">
      <c r="A484" s="6"/>
      <c r="B484" s="4"/>
      <c r="C484" s="4"/>
      <c r="D484" s="4"/>
      <c r="E484" s="4"/>
      <c r="F484" s="4"/>
      <c r="G484" s="4"/>
      <c r="H484" s="4"/>
    </row>
    <row r="485">
      <c r="A485" s="6"/>
      <c r="B485" s="4"/>
      <c r="C485" s="4"/>
      <c r="D485" s="4"/>
      <c r="E485" s="4"/>
      <c r="F485" s="4"/>
      <c r="G485" s="4"/>
      <c r="H485" s="4"/>
    </row>
    <row r="486">
      <c r="A486" s="6"/>
      <c r="B486" s="4"/>
      <c r="C486" s="4"/>
      <c r="D486" s="4"/>
      <c r="E486" s="4"/>
      <c r="F486" s="4"/>
      <c r="G486" s="4"/>
      <c r="H486" s="4"/>
    </row>
    <row r="487">
      <c r="A487" s="6"/>
      <c r="B487" s="4"/>
      <c r="C487" s="4"/>
      <c r="D487" s="4"/>
      <c r="E487" s="4"/>
      <c r="F487" s="4"/>
      <c r="G487" s="4"/>
      <c r="H487" s="4"/>
    </row>
    <row r="488">
      <c r="A488" s="6"/>
      <c r="B488" s="4"/>
      <c r="C488" s="4"/>
      <c r="D488" s="4"/>
      <c r="E488" s="4"/>
      <c r="F488" s="4"/>
      <c r="G488" s="4"/>
      <c r="H488" s="4"/>
    </row>
    <row r="489">
      <c r="A489" s="6"/>
      <c r="B489" s="4"/>
      <c r="C489" s="4"/>
      <c r="D489" s="4"/>
      <c r="E489" s="4"/>
      <c r="F489" s="4"/>
      <c r="G489" s="4"/>
      <c r="H489" s="4"/>
    </row>
    <row r="490">
      <c r="A490" s="6"/>
      <c r="B490" s="4"/>
      <c r="C490" s="4"/>
      <c r="D490" s="4"/>
      <c r="E490" s="4"/>
      <c r="F490" s="4"/>
      <c r="G490" s="4"/>
      <c r="H490" s="4"/>
    </row>
    <row r="491">
      <c r="A491" s="6"/>
      <c r="B491" s="4"/>
      <c r="C491" s="4"/>
      <c r="D491" s="4"/>
      <c r="E491" s="4"/>
      <c r="F491" s="4"/>
      <c r="G491" s="4"/>
      <c r="H491" s="4"/>
    </row>
    <row r="492">
      <c r="A492" s="6"/>
      <c r="B492" s="4"/>
      <c r="C492" s="4"/>
      <c r="D492" s="4"/>
      <c r="E492" s="4"/>
      <c r="F492" s="4"/>
      <c r="G492" s="4"/>
      <c r="H492" s="4"/>
    </row>
    <row r="493">
      <c r="A493" s="6"/>
      <c r="B493" s="4"/>
      <c r="C493" s="4"/>
      <c r="D493" s="4"/>
      <c r="E493" s="4"/>
      <c r="F493" s="4"/>
      <c r="G493" s="4"/>
      <c r="H493" s="4"/>
    </row>
    <row r="494">
      <c r="A494" s="6"/>
      <c r="B494" s="4"/>
      <c r="C494" s="4"/>
      <c r="D494" s="4"/>
      <c r="E494" s="4"/>
      <c r="F494" s="4"/>
      <c r="G494" s="4"/>
      <c r="H494" s="4"/>
    </row>
    <row r="495">
      <c r="A495" s="6"/>
      <c r="B495" s="4"/>
      <c r="C495" s="4"/>
      <c r="D495" s="4"/>
      <c r="E495" s="4"/>
      <c r="F495" s="4"/>
      <c r="G495" s="4"/>
      <c r="H495" s="4"/>
    </row>
    <row r="496">
      <c r="A496" s="6"/>
      <c r="B496" s="4"/>
      <c r="C496" s="4"/>
      <c r="D496" s="4"/>
      <c r="E496" s="4"/>
      <c r="F496" s="4"/>
      <c r="G496" s="4"/>
      <c r="H496" s="4"/>
    </row>
    <row r="497">
      <c r="A497" s="6"/>
      <c r="B497" s="4"/>
      <c r="C497" s="4"/>
      <c r="D497" s="4"/>
      <c r="E497" s="4"/>
      <c r="F497" s="4"/>
      <c r="G497" s="4"/>
      <c r="H497" s="4"/>
    </row>
    <row r="498">
      <c r="A498" s="6"/>
      <c r="B498" s="4"/>
      <c r="C498" s="4"/>
      <c r="D498" s="4"/>
      <c r="E498" s="4"/>
      <c r="F498" s="4"/>
      <c r="G498" s="4"/>
      <c r="H498" s="4"/>
    </row>
    <row r="499">
      <c r="A499" s="6"/>
      <c r="B499" s="4"/>
      <c r="C499" s="4"/>
      <c r="D499" s="4"/>
      <c r="E499" s="4"/>
      <c r="F499" s="4"/>
      <c r="G499" s="4"/>
      <c r="H499" s="4"/>
    </row>
    <row r="500">
      <c r="A500" s="6"/>
      <c r="B500" s="4"/>
      <c r="C500" s="4"/>
      <c r="D500" s="4"/>
      <c r="E500" s="4"/>
      <c r="F500" s="4"/>
      <c r="G500" s="4"/>
      <c r="H500" s="4"/>
    </row>
    <row r="501">
      <c r="A501" s="6"/>
      <c r="B501" s="4"/>
      <c r="C501" s="4"/>
      <c r="D501" s="4"/>
      <c r="E501" s="4"/>
      <c r="F501" s="4"/>
      <c r="G501" s="4"/>
      <c r="H501" s="4"/>
    </row>
    <row r="502">
      <c r="A502" s="6"/>
      <c r="B502" s="4"/>
      <c r="C502" s="4"/>
      <c r="D502" s="4"/>
      <c r="E502" s="4"/>
      <c r="F502" s="4"/>
      <c r="G502" s="4"/>
      <c r="H502" s="4"/>
    </row>
    <row r="503">
      <c r="A503" s="6"/>
      <c r="B503" s="4"/>
      <c r="C503" s="4"/>
      <c r="D503" s="4"/>
      <c r="E503" s="4"/>
      <c r="F503" s="4"/>
      <c r="G503" s="4"/>
      <c r="H503" s="4"/>
    </row>
    <row r="504">
      <c r="A504" s="6"/>
      <c r="B504" s="4"/>
      <c r="C504" s="4"/>
      <c r="D504" s="4"/>
      <c r="E504" s="4"/>
      <c r="F504" s="4"/>
      <c r="G504" s="4"/>
      <c r="H504" s="4"/>
    </row>
    <row r="505">
      <c r="A505" s="6"/>
      <c r="B505" s="4"/>
      <c r="C505" s="4"/>
      <c r="D505" s="4"/>
      <c r="E505" s="4"/>
      <c r="F505" s="4"/>
      <c r="G505" s="4"/>
      <c r="H505" s="4"/>
    </row>
    <row r="506">
      <c r="A506" s="6"/>
      <c r="B506" s="4"/>
      <c r="C506" s="4"/>
      <c r="D506" s="4"/>
      <c r="E506" s="4"/>
      <c r="F506" s="4"/>
      <c r="G506" s="4"/>
      <c r="H506" s="4"/>
    </row>
    <row r="507">
      <c r="A507" s="6"/>
      <c r="B507" s="4"/>
      <c r="C507" s="4"/>
      <c r="D507" s="4"/>
      <c r="E507" s="4"/>
      <c r="F507" s="4"/>
      <c r="G507" s="4"/>
      <c r="H507" s="4"/>
    </row>
    <row r="508">
      <c r="A508" s="6"/>
      <c r="B508" s="4"/>
      <c r="C508" s="4"/>
      <c r="D508" s="4"/>
      <c r="E508" s="4"/>
      <c r="F508" s="4"/>
      <c r="G508" s="4"/>
      <c r="H508" s="4"/>
    </row>
    <row r="509">
      <c r="A509" s="6"/>
      <c r="B509" s="4"/>
      <c r="C509" s="4"/>
      <c r="D509" s="4"/>
      <c r="E509" s="4"/>
      <c r="F509" s="4"/>
      <c r="G509" s="4"/>
      <c r="H509" s="4"/>
    </row>
    <row r="510">
      <c r="A510" s="6"/>
      <c r="B510" s="4"/>
      <c r="C510" s="4"/>
      <c r="D510" s="4"/>
      <c r="E510" s="4"/>
      <c r="F510" s="4"/>
      <c r="G510" s="4"/>
      <c r="H510" s="4"/>
    </row>
    <row r="511">
      <c r="A511" s="6"/>
      <c r="B511" s="4"/>
      <c r="C511" s="4"/>
      <c r="D511" s="4"/>
      <c r="E511" s="4"/>
      <c r="F511" s="4"/>
      <c r="G511" s="4"/>
      <c r="H511" s="4"/>
    </row>
    <row r="512">
      <c r="A512" s="6"/>
      <c r="B512" s="4"/>
      <c r="C512" s="4"/>
      <c r="D512" s="4"/>
      <c r="E512" s="4"/>
      <c r="F512" s="4"/>
      <c r="G512" s="4"/>
      <c r="H512" s="4"/>
    </row>
    <row r="513">
      <c r="A513" s="6"/>
      <c r="B513" s="4"/>
      <c r="C513" s="4"/>
      <c r="D513" s="4"/>
      <c r="E513" s="4"/>
      <c r="F513" s="4"/>
      <c r="G513" s="4"/>
      <c r="H513" s="4"/>
    </row>
    <row r="514">
      <c r="A514" s="6"/>
      <c r="B514" s="4"/>
      <c r="C514" s="4"/>
      <c r="D514" s="4"/>
      <c r="E514" s="4"/>
      <c r="F514" s="4"/>
      <c r="G514" s="4"/>
      <c r="H514" s="4"/>
    </row>
    <row r="515">
      <c r="A515" s="6"/>
      <c r="B515" s="4"/>
      <c r="C515" s="4"/>
      <c r="D515" s="4"/>
      <c r="E515" s="4"/>
      <c r="F515" s="4"/>
      <c r="G515" s="4"/>
      <c r="H515" s="4"/>
    </row>
    <row r="516">
      <c r="A516" s="6"/>
      <c r="B516" s="4"/>
      <c r="C516" s="4"/>
      <c r="D516" s="4"/>
      <c r="E516" s="4"/>
      <c r="F516" s="4"/>
      <c r="G516" s="4"/>
      <c r="H516" s="4"/>
    </row>
    <row r="517">
      <c r="A517" s="6"/>
      <c r="B517" s="4"/>
      <c r="C517" s="4"/>
      <c r="D517" s="4"/>
      <c r="E517" s="4"/>
      <c r="F517" s="4"/>
      <c r="G517" s="4"/>
      <c r="H517" s="4"/>
    </row>
    <row r="518">
      <c r="A518" s="6"/>
      <c r="B518" s="4"/>
      <c r="C518" s="4"/>
      <c r="D518" s="4"/>
      <c r="E518" s="4"/>
      <c r="F518" s="4"/>
      <c r="G518" s="4"/>
      <c r="H518" s="4"/>
    </row>
    <row r="519">
      <c r="A519" s="6"/>
      <c r="B519" s="4"/>
      <c r="C519" s="4"/>
      <c r="D519" s="4"/>
      <c r="E519" s="4"/>
      <c r="F519" s="4"/>
      <c r="G519" s="4"/>
      <c r="H519" s="4"/>
    </row>
    <row r="520">
      <c r="A520" s="6"/>
      <c r="B520" s="4"/>
      <c r="C520" s="4"/>
      <c r="D520" s="4"/>
      <c r="E520" s="4"/>
      <c r="F520" s="4"/>
      <c r="G520" s="4"/>
      <c r="H520" s="4"/>
    </row>
    <row r="521">
      <c r="A521" s="6"/>
      <c r="B521" s="4"/>
      <c r="C521" s="4"/>
      <c r="D521" s="4"/>
      <c r="E521" s="4"/>
      <c r="F521" s="4"/>
      <c r="G521" s="4"/>
      <c r="H521" s="4"/>
    </row>
    <row r="522">
      <c r="A522" s="6"/>
      <c r="B522" s="4"/>
      <c r="C522" s="4"/>
      <c r="D522" s="4"/>
      <c r="E522" s="4"/>
      <c r="F522" s="4"/>
      <c r="G522" s="4"/>
      <c r="H522" s="4"/>
    </row>
    <row r="523">
      <c r="A523" s="6"/>
      <c r="B523" s="4"/>
      <c r="C523" s="4"/>
      <c r="D523" s="4"/>
      <c r="E523" s="4"/>
      <c r="F523" s="4"/>
      <c r="G523" s="4"/>
      <c r="H523" s="4"/>
    </row>
    <row r="524">
      <c r="A524" s="6"/>
      <c r="B524" s="4"/>
      <c r="C524" s="4"/>
      <c r="D524" s="4"/>
      <c r="E524" s="4"/>
      <c r="F524" s="4"/>
      <c r="G524" s="4"/>
      <c r="H524" s="4"/>
    </row>
    <row r="525">
      <c r="A525" s="6"/>
      <c r="B525" s="4"/>
      <c r="C525" s="4"/>
      <c r="D525" s="4"/>
      <c r="E525" s="4"/>
      <c r="F525" s="4"/>
      <c r="G525" s="4"/>
      <c r="H525" s="4"/>
    </row>
    <row r="526">
      <c r="A526" s="6"/>
      <c r="B526" s="4"/>
      <c r="C526" s="4"/>
      <c r="D526" s="4"/>
      <c r="E526" s="4"/>
      <c r="F526" s="4"/>
      <c r="G526" s="4"/>
      <c r="H526" s="4"/>
    </row>
    <row r="527">
      <c r="A527" s="6"/>
      <c r="B527" s="4"/>
      <c r="C527" s="4"/>
      <c r="D527" s="4"/>
      <c r="E527" s="4"/>
      <c r="F527" s="4"/>
      <c r="G527" s="4"/>
      <c r="H527" s="4"/>
    </row>
    <row r="528">
      <c r="A528" s="6"/>
      <c r="B528" s="4"/>
      <c r="C528" s="4"/>
      <c r="D528" s="4"/>
      <c r="E528" s="4"/>
      <c r="F528" s="4"/>
      <c r="G528" s="4"/>
      <c r="H528" s="4"/>
    </row>
    <row r="529">
      <c r="A529" s="6"/>
      <c r="B529" s="4"/>
      <c r="C529" s="4"/>
      <c r="D529" s="4"/>
      <c r="E529" s="4"/>
      <c r="F529" s="4"/>
      <c r="G529" s="4"/>
      <c r="H529" s="4"/>
    </row>
    <row r="530">
      <c r="A530" s="6"/>
      <c r="B530" s="4"/>
      <c r="C530" s="4"/>
      <c r="D530" s="4"/>
      <c r="E530" s="4"/>
      <c r="F530" s="4"/>
      <c r="G530" s="4"/>
      <c r="H530" s="4"/>
    </row>
    <row r="531">
      <c r="A531" s="6"/>
      <c r="B531" s="4"/>
      <c r="C531" s="4"/>
      <c r="D531" s="4"/>
      <c r="E531" s="4"/>
      <c r="F531" s="4"/>
      <c r="G531" s="4"/>
      <c r="H531" s="4"/>
    </row>
    <row r="532">
      <c r="A532" s="6"/>
      <c r="B532" s="4"/>
      <c r="C532" s="4"/>
      <c r="D532" s="4"/>
      <c r="E532" s="4"/>
      <c r="F532" s="4"/>
      <c r="G532" s="4"/>
      <c r="H532" s="4"/>
    </row>
    <row r="533">
      <c r="A533" s="6"/>
      <c r="B533" s="4"/>
      <c r="C533" s="4"/>
      <c r="D533" s="4"/>
      <c r="E533" s="4"/>
      <c r="F533" s="4"/>
      <c r="G533" s="4"/>
      <c r="H533" s="4"/>
    </row>
    <row r="534">
      <c r="A534" s="6"/>
      <c r="B534" s="4"/>
      <c r="C534" s="4"/>
      <c r="D534" s="4"/>
      <c r="E534" s="4"/>
      <c r="F534" s="4"/>
      <c r="G534" s="4"/>
      <c r="H534" s="4"/>
    </row>
    <row r="535">
      <c r="A535" s="6"/>
      <c r="B535" s="4"/>
      <c r="C535" s="4"/>
      <c r="D535" s="4"/>
      <c r="E535" s="4"/>
      <c r="F535" s="4"/>
      <c r="G535" s="4"/>
      <c r="H535" s="4"/>
    </row>
    <row r="536">
      <c r="A536" s="6"/>
      <c r="B536" s="4"/>
      <c r="C536" s="4"/>
      <c r="D536" s="4"/>
      <c r="E536" s="4"/>
      <c r="F536" s="4"/>
      <c r="G536" s="4"/>
      <c r="H536" s="4"/>
    </row>
    <row r="537">
      <c r="A537" s="6"/>
      <c r="B537" s="4"/>
      <c r="C537" s="4"/>
      <c r="D537" s="4"/>
      <c r="E537" s="4"/>
      <c r="F537" s="4"/>
      <c r="G537" s="4"/>
      <c r="H537" s="4"/>
    </row>
    <row r="538">
      <c r="A538" s="6"/>
      <c r="B538" s="4"/>
      <c r="C538" s="4"/>
      <c r="D538" s="4"/>
      <c r="E538" s="4"/>
      <c r="F538" s="4"/>
      <c r="G538" s="4"/>
      <c r="H538" s="4"/>
    </row>
    <row r="539">
      <c r="A539" s="6"/>
      <c r="B539" s="4"/>
      <c r="C539" s="4"/>
      <c r="D539" s="4"/>
      <c r="E539" s="4"/>
      <c r="F539" s="4"/>
      <c r="G539" s="4"/>
      <c r="H539" s="4"/>
    </row>
    <row r="540">
      <c r="A540" s="6"/>
      <c r="B540" s="4"/>
      <c r="C540" s="4"/>
      <c r="D540" s="4"/>
      <c r="E540" s="4"/>
      <c r="F540" s="4"/>
      <c r="G540" s="4"/>
      <c r="H540" s="4"/>
    </row>
    <row r="541">
      <c r="A541" s="6"/>
      <c r="B541" s="4"/>
      <c r="C541" s="4"/>
      <c r="D541" s="4"/>
      <c r="E541" s="4"/>
      <c r="F541" s="4"/>
      <c r="G541" s="4"/>
      <c r="H541" s="4"/>
    </row>
    <row r="542">
      <c r="A542" s="6"/>
      <c r="B542" s="4"/>
      <c r="C542" s="4"/>
      <c r="D542" s="4"/>
      <c r="E542" s="4"/>
      <c r="F542" s="4"/>
      <c r="G542" s="4"/>
      <c r="H542" s="4"/>
    </row>
    <row r="543">
      <c r="A543" s="6"/>
      <c r="B543" s="4"/>
      <c r="C543" s="4"/>
      <c r="D543" s="4"/>
      <c r="E543" s="4"/>
      <c r="F543" s="4"/>
      <c r="G543" s="4"/>
      <c r="H543" s="4"/>
    </row>
    <row r="544">
      <c r="A544" s="6"/>
      <c r="B544" s="4"/>
      <c r="C544" s="4"/>
      <c r="D544" s="4"/>
      <c r="E544" s="4"/>
      <c r="F544" s="4"/>
      <c r="G544" s="4"/>
      <c r="H544" s="4"/>
    </row>
    <row r="545">
      <c r="A545" s="6"/>
      <c r="B545" s="4"/>
      <c r="C545" s="4"/>
      <c r="D545" s="4"/>
      <c r="E545" s="4"/>
      <c r="F545" s="4"/>
      <c r="G545" s="4"/>
      <c r="H545" s="4"/>
    </row>
    <row r="546">
      <c r="A546" s="6"/>
      <c r="B546" s="4"/>
      <c r="C546" s="4"/>
      <c r="D546" s="4"/>
      <c r="E546" s="4"/>
      <c r="F546" s="4"/>
      <c r="G546" s="4"/>
      <c r="H546" s="4"/>
    </row>
    <row r="547">
      <c r="A547" s="6"/>
      <c r="B547" s="4"/>
      <c r="C547" s="4"/>
      <c r="D547" s="4"/>
      <c r="E547" s="4"/>
      <c r="F547" s="4"/>
      <c r="G547" s="4"/>
      <c r="H547" s="4"/>
    </row>
    <row r="548">
      <c r="A548" s="6"/>
      <c r="B548" s="4"/>
      <c r="C548" s="4"/>
      <c r="D548" s="4"/>
      <c r="E548" s="4"/>
      <c r="F548" s="4"/>
      <c r="G548" s="4"/>
      <c r="H548" s="4"/>
    </row>
    <row r="549">
      <c r="A549" s="6"/>
      <c r="B549" s="4"/>
      <c r="C549" s="4"/>
      <c r="D549" s="4"/>
      <c r="E549" s="4"/>
      <c r="F549" s="4"/>
      <c r="G549" s="4"/>
      <c r="H549" s="4"/>
    </row>
    <row r="550">
      <c r="A550" s="6"/>
      <c r="B550" s="4"/>
      <c r="C550" s="4"/>
      <c r="D550" s="4"/>
      <c r="E550" s="4"/>
      <c r="F550" s="4"/>
      <c r="G550" s="4"/>
      <c r="H550" s="4"/>
    </row>
    <row r="551">
      <c r="A551" s="6"/>
      <c r="B551" s="4"/>
      <c r="C551" s="4"/>
      <c r="D551" s="4"/>
      <c r="E551" s="4"/>
      <c r="F551" s="4"/>
      <c r="G551" s="4"/>
      <c r="H551" s="4"/>
    </row>
    <row r="552">
      <c r="A552" s="6"/>
      <c r="B552" s="4"/>
      <c r="C552" s="4"/>
      <c r="D552" s="4"/>
      <c r="E552" s="4"/>
      <c r="F552" s="4"/>
      <c r="G552" s="4"/>
      <c r="H552" s="4"/>
    </row>
    <row r="553">
      <c r="A553" s="6"/>
      <c r="B553" s="4"/>
      <c r="C553" s="4"/>
      <c r="D553" s="4"/>
      <c r="E553" s="4"/>
      <c r="F553" s="4"/>
      <c r="G553" s="4"/>
      <c r="H553" s="4"/>
    </row>
    <row r="554">
      <c r="A554" s="6"/>
      <c r="B554" s="4"/>
      <c r="C554" s="4"/>
      <c r="D554" s="4"/>
      <c r="E554" s="4"/>
      <c r="F554" s="4"/>
      <c r="G554" s="4"/>
      <c r="H554" s="4"/>
    </row>
    <row r="555">
      <c r="A555" s="6"/>
      <c r="B555" s="4"/>
      <c r="C555" s="4"/>
      <c r="D555" s="4"/>
      <c r="E555" s="4"/>
      <c r="F555" s="4"/>
      <c r="G555" s="4"/>
      <c r="H555" s="4"/>
    </row>
    <row r="556">
      <c r="A556" s="6"/>
      <c r="B556" s="4"/>
      <c r="C556" s="4"/>
      <c r="D556" s="4"/>
      <c r="E556" s="4"/>
      <c r="F556" s="4"/>
      <c r="G556" s="4"/>
      <c r="H556" s="4"/>
    </row>
    <row r="557">
      <c r="A557" s="6"/>
      <c r="B557" s="4"/>
      <c r="C557" s="4"/>
      <c r="D557" s="4"/>
      <c r="E557" s="4"/>
      <c r="F557" s="4"/>
      <c r="G557" s="4"/>
      <c r="H557" s="4"/>
    </row>
    <row r="558">
      <c r="A558" s="6"/>
      <c r="B558" s="4"/>
      <c r="C558" s="4"/>
      <c r="D558" s="4"/>
      <c r="E558" s="4"/>
      <c r="F558" s="4"/>
      <c r="G558" s="4"/>
      <c r="H558" s="4"/>
    </row>
    <row r="559">
      <c r="A559" s="6"/>
      <c r="B559" s="4"/>
      <c r="C559" s="4"/>
      <c r="D559" s="4"/>
      <c r="E559" s="4"/>
      <c r="F559" s="4"/>
      <c r="G559" s="4"/>
      <c r="H559" s="4"/>
    </row>
    <row r="560">
      <c r="A560" s="6"/>
      <c r="B560" s="4"/>
      <c r="C560" s="4"/>
      <c r="D560" s="4"/>
      <c r="E560" s="4"/>
      <c r="F560" s="4"/>
      <c r="G560" s="4"/>
      <c r="H560" s="4"/>
    </row>
    <row r="561">
      <c r="A561" s="6"/>
      <c r="B561" s="4"/>
      <c r="C561" s="4"/>
      <c r="D561" s="4"/>
      <c r="E561" s="4"/>
      <c r="F561" s="4"/>
      <c r="G561" s="4"/>
      <c r="H561" s="4"/>
    </row>
    <row r="562">
      <c r="A562" s="6"/>
      <c r="B562" s="4"/>
      <c r="C562" s="4"/>
      <c r="D562" s="4"/>
      <c r="E562" s="4"/>
      <c r="F562" s="4"/>
      <c r="G562" s="4"/>
      <c r="H562" s="4"/>
    </row>
    <row r="563">
      <c r="A563" s="6"/>
      <c r="B563" s="4"/>
      <c r="C563" s="4"/>
      <c r="D563" s="4"/>
      <c r="E563" s="4"/>
      <c r="F563" s="4"/>
      <c r="G563" s="4"/>
      <c r="H563" s="4"/>
    </row>
    <row r="564">
      <c r="A564" s="6"/>
      <c r="B564" s="4"/>
      <c r="C564" s="4"/>
      <c r="D564" s="4"/>
      <c r="E564" s="4"/>
      <c r="F564" s="4"/>
      <c r="G564" s="4"/>
      <c r="H564" s="4"/>
    </row>
    <row r="565">
      <c r="A565" s="6"/>
      <c r="B565" s="4"/>
      <c r="C565" s="4"/>
      <c r="D565" s="4"/>
      <c r="E565" s="4"/>
      <c r="F565" s="4"/>
      <c r="G565" s="4"/>
      <c r="H565" s="4"/>
    </row>
    <row r="566">
      <c r="A566" s="6"/>
      <c r="B566" s="4"/>
      <c r="C566" s="4"/>
      <c r="D566" s="4"/>
      <c r="E566" s="4"/>
      <c r="F566" s="4"/>
      <c r="G566" s="4"/>
      <c r="H566" s="4"/>
    </row>
    <row r="567">
      <c r="A567" s="6"/>
      <c r="B567" s="4"/>
      <c r="C567" s="4"/>
      <c r="D567" s="4"/>
      <c r="E567" s="4"/>
      <c r="F567" s="4"/>
      <c r="G567" s="4"/>
      <c r="H567" s="4"/>
    </row>
    <row r="568">
      <c r="A568" s="6"/>
      <c r="B568" s="4"/>
      <c r="C568" s="4"/>
      <c r="D568" s="4"/>
      <c r="E568" s="4"/>
      <c r="F568" s="4"/>
      <c r="G568" s="4"/>
      <c r="H568" s="4"/>
    </row>
    <row r="569">
      <c r="A569" s="6"/>
      <c r="B569" s="4"/>
      <c r="C569" s="4"/>
      <c r="D569" s="4"/>
      <c r="E569" s="4"/>
      <c r="F569" s="4"/>
      <c r="G569" s="4"/>
      <c r="H569" s="4"/>
    </row>
    <row r="570">
      <c r="A570" s="6"/>
      <c r="B570" s="4"/>
      <c r="C570" s="4"/>
      <c r="D570" s="4"/>
      <c r="E570" s="4"/>
      <c r="F570" s="4"/>
      <c r="G570" s="4"/>
      <c r="H570" s="4"/>
    </row>
    <row r="571">
      <c r="A571" s="6"/>
      <c r="B571" s="4"/>
      <c r="C571" s="4"/>
      <c r="D571" s="4"/>
      <c r="E571" s="4"/>
      <c r="F571" s="4"/>
      <c r="G571" s="4"/>
      <c r="H571" s="4"/>
    </row>
    <row r="572">
      <c r="A572" s="6"/>
      <c r="B572" s="4"/>
      <c r="C572" s="4"/>
      <c r="D572" s="4"/>
      <c r="E572" s="4"/>
      <c r="F572" s="4"/>
      <c r="G572" s="4"/>
      <c r="H572" s="4"/>
    </row>
    <row r="573">
      <c r="A573" s="6"/>
      <c r="B573" s="4"/>
      <c r="C573" s="4"/>
      <c r="D573" s="4"/>
      <c r="E573" s="4"/>
      <c r="F573" s="4"/>
      <c r="G573" s="4"/>
      <c r="H573" s="4"/>
    </row>
    <row r="574">
      <c r="A574" s="6"/>
      <c r="B574" s="4"/>
      <c r="C574" s="4"/>
      <c r="D574" s="4"/>
      <c r="E574" s="4"/>
      <c r="F574" s="4"/>
      <c r="G574" s="4"/>
      <c r="H574" s="4"/>
    </row>
    <row r="575">
      <c r="A575" s="6"/>
      <c r="B575" s="4"/>
      <c r="C575" s="4"/>
      <c r="D575" s="4"/>
      <c r="E575" s="4"/>
      <c r="F575" s="4"/>
      <c r="G575" s="4"/>
      <c r="H575" s="4"/>
    </row>
    <row r="576">
      <c r="A576" s="6"/>
      <c r="B576" s="4"/>
      <c r="C576" s="4"/>
      <c r="D576" s="4"/>
      <c r="E576" s="4"/>
      <c r="F576" s="4"/>
      <c r="G576" s="4"/>
      <c r="H576" s="4"/>
    </row>
    <row r="577">
      <c r="A577" s="6"/>
      <c r="B577" s="4"/>
      <c r="C577" s="4"/>
      <c r="D577" s="4"/>
      <c r="E577" s="4"/>
      <c r="F577" s="4"/>
      <c r="G577" s="4"/>
      <c r="H577" s="4"/>
    </row>
    <row r="578">
      <c r="A578" s="6"/>
      <c r="B578" s="4"/>
      <c r="C578" s="4"/>
      <c r="D578" s="4"/>
      <c r="E578" s="4"/>
      <c r="F578" s="4"/>
      <c r="G578" s="4"/>
      <c r="H578" s="4"/>
    </row>
    <row r="579">
      <c r="A579" s="6"/>
      <c r="B579" s="4"/>
      <c r="C579" s="4"/>
      <c r="D579" s="4"/>
      <c r="E579" s="4"/>
      <c r="F579" s="4"/>
      <c r="G579" s="4"/>
      <c r="H579" s="4"/>
    </row>
    <row r="580">
      <c r="A580" s="6"/>
      <c r="B580" s="4"/>
      <c r="C580" s="4"/>
      <c r="D580" s="4"/>
      <c r="E580" s="4"/>
      <c r="F580" s="4"/>
      <c r="G580" s="4"/>
      <c r="H580" s="4"/>
    </row>
    <row r="581">
      <c r="A581" s="6"/>
      <c r="B581" s="4"/>
      <c r="C581" s="4"/>
      <c r="D581" s="4"/>
      <c r="E581" s="4"/>
      <c r="F581" s="4"/>
      <c r="G581" s="4"/>
      <c r="H581" s="4"/>
    </row>
    <row r="582">
      <c r="A582" s="6"/>
      <c r="B582" s="4"/>
      <c r="C582" s="4"/>
      <c r="D582" s="4"/>
      <c r="E582" s="4"/>
      <c r="F582" s="4"/>
      <c r="G582" s="4"/>
      <c r="H582" s="4"/>
    </row>
    <row r="583">
      <c r="A583" s="6"/>
      <c r="B583" s="4"/>
      <c r="C583" s="4"/>
      <c r="D583" s="4"/>
      <c r="E583" s="4"/>
      <c r="F583" s="4"/>
      <c r="G583" s="4"/>
      <c r="H583" s="4"/>
    </row>
    <row r="584">
      <c r="A584" s="6"/>
      <c r="B584" s="4"/>
      <c r="C584" s="4"/>
      <c r="D584" s="4"/>
      <c r="E584" s="4"/>
      <c r="F584" s="4"/>
      <c r="G584" s="4"/>
      <c r="H584" s="4"/>
    </row>
    <row r="585">
      <c r="A585" s="6"/>
      <c r="B585" s="4"/>
      <c r="C585" s="4"/>
      <c r="D585" s="4"/>
      <c r="E585" s="4"/>
      <c r="F585" s="4"/>
      <c r="G585" s="4"/>
      <c r="H585" s="4"/>
    </row>
    <row r="586">
      <c r="A586" s="6"/>
      <c r="B586" s="4"/>
      <c r="C586" s="4"/>
      <c r="D586" s="4"/>
      <c r="E586" s="4"/>
      <c r="F586" s="4"/>
      <c r="G586" s="4"/>
      <c r="H586" s="4"/>
    </row>
    <row r="587">
      <c r="A587" s="6"/>
      <c r="B587" s="4"/>
      <c r="C587" s="4"/>
      <c r="D587" s="4"/>
      <c r="E587" s="4"/>
      <c r="F587" s="4"/>
      <c r="G587" s="4"/>
      <c r="H587" s="4"/>
    </row>
    <row r="588">
      <c r="A588" s="6"/>
      <c r="B588" s="4"/>
      <c r="C588" s="4"/>
      <c r="D588" s="4"/>
      <c r="E588" s="4"/>
      <c r="F588" s="4"/>
      <c r="G588" s="4"/>
      <c r="H588" s="4"/>
    </row>
    <row r="589">
      <c r="A589" s="6"/>
      <c r="B589" s="4"/>
      <c r="C589" s="4"/>
      <c r="D589" s="4"/>
      <c r="E589" s="4"/>
      <c r="F589" s="4"/>
      <c r="G589" s="4"/>
      <c r="H589" s="4"/>
    </row>
    <row r="590">
      <c r="A590" s="6"/>
      <c r="B590" s="4"/>
      <c r="C590" s="4"/>
      <c r="D590" s="4"/>
      <c r="E590" s="4"/>
      <c r="F590" s="4"/>
      <c r="G590" s="4"/>
      <c r="H590" s="4"/>
    </row>
    <row r="591">
      <c r="A591" s="6"/>
      <c r="B591" s="4"/>
      <c r="C591" s="4"/>
      <c r="D591" s="4"/>
      <c r="E591" s="4"/>
      <c r="F591" s="4"/>
      <c r="G591" s="4"/>
      <c r="H591" s="4"/>
    </row>
    <row r="592">
      <c r="A592" s="6"/>
      <c r="B592" s="4"/>
      <c r="C592" s="4"/>
      <c r="D592" s="4"/>
      <c r="E592" s="4"/>
      <c r="F592" s="4"/>
      <c r="G592" s="4"/>
      <c r="H592" s="4"/>
    </row>
    <row r="593">
      <c r="A593" s="6"/>
      <c r="B593" s="4"/>
      <c r="C593" s="4"/>
      <c r="D593" s="4"/>
      <c r="E593" s="4"/>
      <c r="F593" s="4"/>
      <c r="G593" s="4"/>
      <c r="H593" s="4"/>
    </row>
    <row r="594">
      <c r="A594" s="6"/>
      <c r="B594" s="4"/>
      <c r="C594" s="4"/>
      <c r="D594" s="4"/>
      <c r="E594" s="4"/>
      <c r="F594" s="4"/>
      <c r="G594" s="4"/>
      <c r="H594" s="4"/>
    </row>
    <row r="595">
      <c r="A595" s="6"/>
      <c r="B595" s="4"/>
      <c r="C595" s="4"/>
      <c r="D595" s="4"/>
      <c r="E595" s="4"/>
      <c r="F595" s="4"/>
      <c r="G595" s="4"/>
      <c r="H595" s="4"/>
    </row>
    <row r="596">
      <c r="A596" s="6"/>
      <c r="B596" s="4"/>
      <c r="C596" s="4"/>
      <c r="D596" s="4"/>
      <c r="E596" s="4"/>
      <c r="F596" s="4"/>
      <c r="G596" s="4"/>
      <c r="H596" s="4"/>
    </row>
    <row r="597">
      <c r="A597" s="6"/>
      <c r="B597" s="4"/>
      <c r="C597" s="4"/>
      <c r="D597" s="4"/>
      <c r="E597" s="4"/>
      <c r="F597" s="4"/>
      <c r="G597" s="4"/>
      <c r="H597" s="4"/>
    </row>
    <row r="598">
      <c r="A598" s="6"/>
      <c r="B598" s="4"/>
      <c r="C598" s="4"/>
      <c r="D598" s="4"/>
      <c r="E598" s="4"/>
      <c r="F598" s="4"/>
      <c r="G598" s="4"/>
      <c r="H598" s="4"/>
    </row>
    <row r="599">
      <c r="A599" s="6"/>
      <c r="B599" s="4"/>
      <c r="C599" s="4"/>
      <c r="D599" s="4"/>
      <c r="E599" s="4"/>
      <c r="F599" s="4"/>
      <c r="G599" s="4"/>
      <c r="H599" s="4"/>
    </row>
    <row r="600">
      <c r="A600" s="6"/>
      <c r="B600" s="4"/>
      <c r="C600" s="4"/>
      <c r="D600" s="4"/>
      <c r="E600" s="4"/>
      <c r="F600" s="4"/>
      <c r="G600" s="4"/>
      <c r="H600" s="4"/>
    </row>
    <row r="601">
      <c r="A601" s="6"/>
      <c r="B601" s="4"/>
      <c r="C601" s="4"/>
      <c r="D601" s="4"/>
      <c r="E601" s="4"/>
      <c r="F601" s="4"/>
      <c r="G601" s="4"/>
      <c r="H601" s="4"/>
    </row>
    <row r="602">
      <c r="A602" s="6"/>
      <c r="B602" s="4"/>
      <c r="C602" s="4"/>
      <c r="D602" s="4"/>
      <c r="E602" s="4"/>
      <c r="F602" s="4"/>
      <c r="G602" s="4"/>
      <c r="H602" s="4"/>
    </row>
    <row r="603">
      <c r="A603" s="6"/>
      <c r="B603" s="4"/>
      <c r="C603" s="4"/>
      <c r="D603" s="4"/>
      <c r="E603" s="4"/>
      <c r="F603" s="4"/>
      <c r="G603" s="4"/>
      <c r="H603" s="4"/>
    </row>
    <row r="604">
      <c r="A604" s="6"/>
      <c r="B604" s="4"/>
      <c r="C604" s="4"/>
      <c r="D604" s="4"/>
      <c r="E604" s="4"/>
      <c r="F604" s="4"/>
      <c r="G604" s="4"/>
      <c r="H604" s="4"/>
    </row>
    <row r="605">
      <c r="A605" s="6"/>
      <c r="B605" s="4"/>
      <c r="C605" s="4"/>
      <c r="D605" s="4"/>
      <c r="E605" s="4"/>
      <c r="F605" s="4"/>
      <c r="G605" s="4"/>
      <c r="H605" s="4"/>
    </row>
    <row r="606">
      <c r="A606" s="6"/>
      <c r="B606" s="4"/>
      <c r="C606" s="4"/>
      <c r="D606" s="4"/>
      <c r="E606" s="4"/>
      <c r="F606" s="4"/>
      <c r="G606" s="4"/>
      <c r="H606" s="4"/>
    </row>
    <row r="607">
      <c r="A607" s="6"/>
      <c r="B607" s="4"/>
      <c r="C607" s="4"/>
      <c r="D607" s="4"/>
      <c r="E607" s="4"/>
      <c r="F607" s="4"/>
      <c r="G607" s="4"/>
      <c r="H607" s="4"/>
    </row>
    <row r="608">
      <c r="A608" s="6"/>
      <c r="B608" s="4"/>
      <c r="C608" s="4"/>
      <c r="D608" s="4"/>
      <c r="E608" s="4"/>
      <c r="F608" s="4"/>
      <c r="G608" s="4"/>
      <c r="H608" s="4"/>
    </row>
    <row r="609">
      <c r="A609" s="6"/>
      <c r="B609" s="4"/>
      <c r="C609" s="4"/>
      <c r="D609" s="4"/>
      <c r="E609" s="4"/>
      <c r="F609" s="4"/>
      <c r="G609" s="4"/>
      <c r="H609" s="4"/>
    </row>
    <row r="610">
      <c r="A610" s="6"/>
      <c r="B610" s="4"/>
      <c r="C610" s="4"/>
      <c r="D610" s="4"/>
      <c r="E610" s="4"/>
      <c r="F610" s="4"/>
      <c r="G610" s="4"/>
      <c r="H610" s="4"/>
    </row>
    <row r="611">
      <c r="A611" s="6"/>
      <c r="B611" s="4"/>
      <c r="C611" s="4"/>
      <c r="D611" s="4"/>
      <c r="E611" s="4"/>
      <c r="F611" s="4"/>
      <c r="G611" s="4"/>
      <c r="H611" s="4"/>
    </row>
    <row r="612">
      <c r="A612" s="6"/>
      <c r="B612" s="4"/>
      <c r="C612" s="4"/>
      <c r="D612" s="4"/>
      <c r="E612" s="4"/>
      <c r="F612" s="4"/>
      <c r="G612" s="4"/>
      <c r="H612" s="4"/>
    </row>
    <row r="613">
      <c r="A613" s="6"/>
      <c r="B613" s="4"/>
      <c r="C613" s="4"/>
      <c r="D613" s="4"/>
      <c r="E613" s="4"/>
      <c r="F613" s="4"/>
      <c r="G613" s="4"/>
      <c r="H613" s="4"/>
    </row>
    <row r="614">
      <c r="A614" s="6"/>
      <c r="B614" s="4"/>
      <c r="C614" s="4"/>
      <c r="D614" s="4"/>
      <c r="E614" s="4"/>
      <c r="F614" s="4"/>
      <c r="G614" s="4"/>
      <c r="H614" s="4"/>
    </row>
    <row r="615">
      <c r="A615" s="6"/>
      <c r="B615" s="4"/>
      <c r="C615" s="4"/>
      <c r="D615" s="4"/>
      <c r="E615" s="4"/>
      <c r="F615" s="4"/>
      <c r="G615" s="4"/>
      <c r="H615" s="4"/>
    </row>
    <row r="616">
      <c r="A616" s="6"/>
      <c r="B616" s="4"/>
      <c r="C616" s="4"/>
      <c r="D616" s="4"/>
      <c r="E616" s="4"/>
      <c r="F616" s="4"/>
      <c r="G616" s="4"/>
      <c r="H616" s="4"/>
    </row>
    <row r="617">
      <c r="A617" s="6"/>
      <c r="B617" s="4"/>
      <c r="C617" s="4"/>
      <c r="D617" s="4"/>
      <c r="E617" s="4"/>
      <c r="F617" s="4"/>
      <c r="G617" s="4"/>
      <c r="H617" s="4"/>
    </row>
    <row r="618">
      <c r="A618" s="6"/>
      <c r="B618" s="4"/>
      <c r="C618" s="4"/>
      <c r="D618" s="4"/>
      <c r="E618" s="4"/>
      <c r="F618" s="4"/>
      <c r="G618" s="4"/>
      <c r="H618" s="4"/>
    </row>
    <row r="619">
      <c r="A619" s="6"/>
      <c r="B619" s="4"/>
      <c r="C619" s="4"/>
      <c r="D619" s="4"/>
      <c r="E619" s="4"/>
      <c r="F619" s="4"/>
      <c r="G619" s="4"/>
      <c r="H619" s="4"/>
    </row>
    <row r="620">
      <c r="A620" s="6"/>
      <c r="B620" s="4"/>
      <c r="C620" s="4"/>
      <c r="D620" s="4"/>
      <c r="E620" s="4"/>
      <c r="F620" s="4"/>
      <c r="G620" s="4"/>
      <c r="H620" s="4"/>
    </row>
    <row r="621">
      <c r="A621" s="6"/>
      <c r="B621" s="4"/>
      <c r="C621" s="4"/>
      <c r="D621" s="4"/>
      <c r="E621" s="4"/>
      <c r="F621" s="4"/>
      <c r="G621" s="4"/>
      <c r="H621" s="4"/>
    </row>
    <row r="622">
      <c r="A622" s="6"/>
      <c r="B622" s="4"/>
      <c r="C622" s="4"/>
      <c r="D622" s="4"/>
      <c r="E622" s="4"/>
      <c r="F622" s="4"/>
      <c r="G622" s="4"/>
      <c r="H622" s="4"/>
    </row>
    <row r="623">
      <c r="A623" s="6"/>
      <c r="B623" s="4"/>
      <c r="C623" s="4"/>
      <c r="D623" s="4"/>
      <c r="E623" s="4"/>
      <c r="F623" s="4"/>
      <c r="G623" s="4"/>
      <c r="H623" s="4"/>
    </row>
    <row r="624">
      <c r="A624" s="6"/>
      <c r="B624" s="4"/>
      <c r="C624" s="4"/>
      <c r="D624" s="4"/>
      <c r="E624" s="4"/>
      <c r="F624" s="4"/>
      <c r="G624" s="4"/>
      <c r="H624" s="4"/>
    </row>
    <row r="625">
      <c r="A625" s="6"/>
      <c r="B625" s="4"/>
      <c r="C625" s="4"/>
      <c r="D625" s="4"/>
      <c r="E625" s="4"/>
      <c r="F625" s="4"/>
      <c r="G625" s="4"/>
      <c r="H625" s="4"/>
    </row>
    <row r="626">
      <c r="A626" s="6"/>
      <c r="B626" s="4"/>
      <c r="C626" s="4"/>
      <c r="D626" s="4"/>
      <c r="E626" s="4"/>
      <c r="F626" s="4"/>
      <c r="G626" s="4"/>
      <c r="H626" s="4"/>
    </row>
    <row r="627">
      <c r="A627" s="6"/>
      <c r="B627" s="4"/>
      <c r="C627" s="4"/>
      <c r="D627" s="4"/>
      <c r="E627" s="4"/>
      <c r="F627" s="4"/>
      <c r="G627" s="4"/>
      <c r="H627" s="4"/>
    </row>
    <row r="628">
      <c r="A628" s="6"/>
      <c r="B628" s="4"/>
      <c r="C628" s="4"/>
      <c r="D628" s="4"/>
      <c r="E628" s="4"/>
      <c r="F628" s="4"/>
      <c r="G628" s="4"/>
      <c r="H628" s="4"/>
    </row>
    <row r="629">
      <c r="A629" s="6"/>
      <c r="B629" s="4"/>
      <c r="C629" s="4"/>
      <c r="D629" s="4"/>
      <c r="E629" s="4"/>
      <c r="F629" s="4"/>
      <c r="G629" s="4"/>
      <c r="H629" s="4"/>
    </row>
    <row r="630">
      <c r="A630" s="6"/>
      <c r="B630" s="4"/>
      <c r="C630" s="4"/>
      <c r="D630" s="4"/>
      <c r="E630" s="4"/>
      <c r="F630" s="4"/>
      <c r="G630" s="4"/>
      <c r="H630" s="4"/>
    </row>
    <row r="631">
      <c r="A631" s="6"/>
      <c r="B631" s="4"/>
      <c r="C631" s="4"/>
      <c r="D631" s="4"/>
      <c r="E631" s="4"/>
      <c r="F631" s="4"/>
      <c r="G631" s="4"/>
      <c r="H631" s="4"/>
    </row>
    <row r="632">
      <c r="A632" s="6"/>
      <c r="B632" s="4"/>
      <c r="C632" s="4"/>
      <c r="D632" s="4"/>
      <c r="E632" s="4"/>
      <c r="F632" s="4"/>
      <c r="G632" s="4"/>
      <c r="H632" s="4"/>
    </row>
    <row r="633">
      <c r="A633" s="6"/>
      <c r="B633" s="4"/>
      <c r="C633" s="4"/>
      <c r="D633" s="4"/>
      <c r="E633" s="4"/>
      <c r="F633" s="4"/>
      <c r="G633" s="4"/>
      <c r="H633" s="4"/>
    </row>
    <row r="634">
      <c r="A634" s="6"/>
      <c r="B634" s="4"/>
      <c r="C634" s="4"/>
      <c r="D634" s="4"/>
      <c r="E634" s="4"/>
      <c r="F634" s="4"/>
      <c r="G634" s="4"/>
      <c r="H634" s="4"/>
    </row>
    <row r="635">
      <c r="A635" s="6"/>
      <c r="B635" s="4"/>
      <c r="C635" s="4"/>
      <c r="D635" s="4"/>
      <c r="E635" s="4"/>
      <c r="F635" s="4"/>
      <c r="G635" s="4"/>
      <c r="H635" s="4"/>
    </row>
    <row r="636">
      <c r="A636" s="6"/>
      <c r="B636" s="4"/>
      <c r="C636" s="4"/>
      <c r="D636" s="4"/>
      <c r="E636" s="4"/>
      <c r="F636" s="4"/>
      <c r="G636" s="4"/>
      <c r="H636" s="4"/>
    </row>
    <row r="637">
      <c r="A637" s="6"/>
      <c r="B637" s="4"/>
      <c r="C637" s="4"/>
      <c r="D637" s="4"/>
      <c r="E637" s="4"/>
      <c r="F637" s="4"/>
      <c r="G637" s="4"/>
      <c r="H637" s="4"/>
    </row>
    <row r="638">
      <c r="A638" s="6"/>
      <c r="B638" s="4"/>
      <c r="C638" s="4"/>
      <c r="D638" s="4"/>
      <c r="E638" s="4"/>
      <c r="F638" s="4"/>
      <c r="G638" s="4"/>
      <c r="H638" s="4"/>
    </row>
    <row r="639">
      <c r="A639" s="6"/>
      <c r="B639" s="4"/>
      <c r="C639" s="4"/>
      <c r="D639" s="4"/>
      <c r="E639" s="4"/>
      <c r="F639" s="4"/>
      <c r="G639" s="4"/>
      <c r="H639" s="4"/>
    </row>
    <row r="640">
      <c r="A640" s="6"/>
      <c r="B640" s="4"/>
      <c r="C640" s="4"/>
      <c r="D640" s="4"/>
      <c r="E640" s="4"/>
      <c r="F640" s="4"/>
      <c r="G640" s="4"/>
      <c r="H640" s="4"/>
    </row>
    <row r="641">
      <c r="A641" s="6"/>
      <c r="B641" s="4"/>
      <c r="C641" s="4"/>
      <c r="D641" s="4"/>
      <c r="E641" s="4"/>
      <c r="F641" s="4"/>
      <c r="G641" s="4"/>
      <c r="H641" s="4"/>
    </row>
    <row r="642">
      <c r="A642" s="6"/>
      <c r="B642" s="4"/>
      <c r="C642" s="4"/>
      <c r="D642" s="4"/>
      <c r="E642" s="4"/>
      <c r="F642" s="4"/>
      <c r="G642" s="4"/>
      <c r="H642" s="4"/>
    </row>
    <row r="643">
      <c r="A643" s="6"/>
      <c r="B643" s="4"/>
      <c r="C643" s="4"/>
      <c r="D643" s="4"/>
      <c r="E643" s="4"/>
      <c r="F643" s="4"/>
      <c r="G643" s="4"/>
      <c r="H643" s="4"/>
    </row>
    <row r="644">
      <c r="A644" s="6"/>
      <c r="B644" s="4"/>
      <c r="C644" s="4"/>
      <c r="D644" s="4"/>
      <c r="E644" s="4"/>
      <c r="F644" s="4"/>
      <c r="G644" s="4"/>
      <c r="H644" s="4"/>
    </row>
    <row r="645">
      <c r="A645" s="6"/>
      <c r="B645" s="4"/>
      <c r="C645" s="4"/>
      <c r="D645" s="4"/>
      <c r="E645" s="4"/>
      <c r="F645" s="4"/>
      <c r="G645" s="4"/>
      <c r="H645" s="4"/>
    </row>
    <row r="646">
      <c r="A646" s="6"/>
      <c r="B646" s="4"/>
      <c r="C646" s="4"/>
      <c r="D646" s="4"/>
      <c r="E646" s="4"/>
      <c r="F646" s="4"/>
      <c r="G646" s="4"/>
      <c r="H646" s="4"/>
    </row>
    <row r="647">
      <c r="A647" s="6"/>
      <c r="B647" s="4"/>
      <c r="C647" s="4"/>
      <c r="D647" s="4"/>
      <c r="E647" s="4"/>
      <c r="F647" s="4"/>
      <c r="G647" s="4"/>
      <c r="H647" s="4"/>
    </row>
    <row r="648">
      <c r="A648" s="6"/>
      <c r="B648" s="4"/>
      <c r="C648" s="4"/>
      <c r="D648" s="4"/>
      <c r="E648" s="4"/>
      <c r="F648" s="4"/>
      <c r="G648" s="4"/>
      <c r="H648" s="4"/>
    </row>
    <row r="649">
      <c r="A649" s="6"/>
      <c r="B649" s="4"/>
      <c r="C649" s="4"/>
      <c r="D649" s="4"/>
      <c r="E649" s="4"/>
      <c r="F649" s="4"/>
      <c r="G649" s="4"/>
      <c r="H649" s="4"/>
    </row>
    <row r="650">
      <c r="A650" s="6"/>
      <c r="B650" s="4"/>
      <c r="C650" s="4"/>
      <c r="D650" s="4"/>
      <c r="E650" s="4"/>
      <c r="F650" s="4"/>
      <c r="G650" s="4"/>
      <c r="H650" s="4"/>
    </row>
    <row r="651">
      <c r="A651" s="6"/>
      <c r="B651" s="4"/>
      <c r="C651" s="4"/>
      <c r="D651" s="4"/>
      <c r="E651" s="4"/>
      <c r="F651" s="4"/>
      <c r="G651" s="4"/>
      <c r="H651" s="4"/>
    </row>
    <row r="652">
      <c r="A652" s="6"/>
      <c r="B652" s="4"/>
      <c r="C652" s="4"/>
      <c r="D652" s="4"/>
      <c r="E652" s="4"/>
      <c r="F652" s="4"/>
      <c r="G652" s="4"/>
      <c r="H652" s="4"/>
    </row>
    <row r="653">
      <c r="A653" s="6"/>
      <c r="B653" s="4"/>
      <c r="C653" s="4"/>
      <c r="D653" s="4"/>
      <c r="E653" s="4"/>
      <c r="F653" s="4"/>
      <c r="G653" s="4"/>
      <c r="H653" s="4"/>
    </row>
    <row r="654">
      <c r="A654" s="6"/>
      <c r="B654" s="4"/>
      <c r="C654" s="4"/>
      <c r="D654" s="4"/>
      <c r="E654" s="4"/>
      <c r="F654" s="4"/>
      <c r="G654" s="4"/>
      <c r="H654" s="4"/>
    </row>
    <row r="655">
      <c r="A655" s="6"/>
      <c r="B655" s="4"/>
      <c r="C655" s="4"/>
      <c r="D655" s="4"/>
      <c r="E655" s="4"/>
      <c r="F655" s="4"/>
      <c r="G655" s="4"/>
      <c r="H655" s="4"/>
    </row>
    <row r="656">
      <c r="A656" s="6"/>
      <c r="B656" s="4"/>
      <c r="C656" s="4"/>
      <c r="D656" s="4"/>
      <c r="E656" s="4"/>
      <c r="F656" s="4"/>
      <c r="G656" s="4"/>
      <c r="H656" s="4"/>
    </row>
    <row r="657">
      <c r="A657" s="6"/>
      <c r="B657" s="4"/>
      <c r="C657" s="4"/>
      <c r="D657" s="4"/>
      <c r="E657" s="4"/>
      <c r="F657" s="4"/>
      <c r="G657" s="4"/>
      <c r="H657" s="4"/>
    </row>
    <row r="658">
      <c r="A658" s="6"/>
      <c r="B658" s="4"/>
      <c r="C658" s="4"/>
      <c r="D658" s="4"/>
      <c r="E658" s="4"/>
      <c r="F658" s="4"/>
      <c r="G658" s="4"/>
      <c r="H658" s="4"/>
    </row>
    <row r="659">
      <c r="A659" s="6"/>
      <c r="B659" s="4"/>
      <c r="C659" s="4"/>
      <c r="D659" s="4"/>
      <c r="E659" s="4"/>
      <c r="F659" s="4"/>
      <c r="G659" s="4"/>
      <c r="H659" s="4"/>
    </row>
    <row r="660">
      <c r="A660" s="6"/>
      <c r="B660" s="4"/>
      <c r="C660" s="4"/>
      <c r="D660" s="4"/>
      <c r="E660" s="4"/>
      <c r="F660" s="4"/>
      <c r="G660" s="4"/>
      <c r="H660" s="4"/>
    </row>
    <row r="661">
      <c r="A661" s="6"/>
      <c r="B661" s="4"/>
      <c r="C661" s="4"/>
      <c r="D661" s="4"/>
      <c r="E661" s="4"/>
      <c r="F661" s="4"/>
      <c r="G661" s="4"/>
      <c r="H661" s="4"/>
    </row>
    <row r="662">
      <c r="A662" s="6"/>
      <c r="B662" s="4"/>
      <c r="C662" s="4"/>
      <c r="D662" s="4"/>
      <c r="E662" s="4"/>
      <c r="F662" s="4"/>
      <c r="G662" s="4"/>
      <c r="H662" s="4"/>
    </row>
    <row r="663">
      <c r="A663" s="6"/>
      <c r="B663" s="4"/>
      <c r="C663" s="4"/>
      <c r="D663" s="4"/>
      <c r="E663" s="4"/>
      <c r="F663" s="4"/>
      <c r="G663" s="4"/>
      <c r="H663" s="4"/>
    </row>
    <row r="664">
      <c r="A664" s="6"/>
      <c r="B664" s="4"/>
      <c r="C664" s="4"/>
      <c r="D664" s="4"/>
      <c r="E664" s="4"/>
      <c r="F664" s="4"/>
      <c r="G664" s="4"/>
      <c r="H664" s="4"/>
    </row>
    <row r="665">
      <c r="A665" s="6"/>
      <c r="B665" s="4"/>
      <c r="C665" s="4"/>
      <c r="D665" s="4"/>
      <c r="E665" s="4"/>
      <c r="F665" s="4"/>
      <c r="G665" s="4"/>
      <c r="H665" s="4"/>
    </row>
    <row r="666">
      <c r="A666" s="6"/>
      <c r="B666" s="4"/>
      <c r="C666" s="4"/>
      <c r="D666" s="4"/>
      <c r="E666" s="4"/>
      <c r="F666" s="4"/>
      <c r="G666" s="4"/>
      <c r="H666" s="4"/>
    </row>
    <row r="667">
      <c r="A667" s="6"/>
      <c r="B667" s="4"/>
      <c r="C667" s="4"/>
      <c r="D667" s="4"/>
      <c r="E667" s="4"/>
      <c r="F667" s="4"/>
      <c r="G667" s="4"/>
      <c r="H667" s="4"/>
    </row>
    <row r="668">
      <c r="A668" s="6"/>
      <c r="B668" s="4"/>
      <c r="C668" s="4"/>
      <c r="D668" s="4"/>
      <c r="E668" s="4"/>
      <c r="F668" s="4"/>
      <c r="G668" s="4"/>
      <c r="H668" s="4"/>
    </row>
    <row r="669">
      <c r="A669" s="6"/>
      <c r="B669" s="4"/>
      <c r="C669" s="4"/>
      <c r="D669" s="4"/>
      <c r="E669" s="4"/>
      <c r="F669" s="4"/>
      <c r="G669" s="4"/>
      <c r="H669" s="4"/>
    </row>
    <row r="670">
      <c r="A670" s="6"/>
      <c r="B670" s="4"/>
      <c r="C670" s="4"/>
      <c r="D670" s="4"/>
      <c r="E670" s="4"/>
      <c r="F670" s="4"/>
      <c r="G670" s="4"/>
      <c r="H670" s="4"/>
    </row>
    <row r="671">
      <c r="A671" s="6"/>
      <c r="B671" s="4"/>
      <c r="C671" s="4"/>
      <c r="D671" s="4"/>
      <c r="E671" s="4"/>
      <c r="F671" s="4"/>
      <c r="G671" s="4"/>
      <c r="H671" s="4"/>
    </row>
    <row r="672">
      <c r="A672" s="6"/>
      <c r="B672" s="4"/>
      <c r="C672" s="4"/>
      <c r="D672" s="4"/>
      <c r="E672" s="4"/>
      <c r="F672" s="4"/>
      <c r="G672" s="4"/>
      <c r="H672" s="4"/>
    </row>
    <row r="673">
      <c r="A673" s="6"/>
      <c r="B673" s="4"/>
      <c r="C673" s="4"/>
      <c r="D673" s="4"/>
      <c r="E673" s="4"/>
      <c r="F673" s="4"/>
      <c r="G673" s="4"/>
      <c r="H673" s="4"/>
    </row>
    <row r="674">
      <c r="A674" s="6"/>
      <c r="B674" s="4"/>
      <c r="C674" s="4"/>
      <c r="D674" s="4"/>
      <c r="E674" s="4"/>
      <c r="F674" s="4"/>
      <c r="G674" s="4"/>
      <c r="H674" s="4"/>
    </row>
    <row r="675">
      <c r="A675" s="6"/>
      <c r="B675" s="4"/>
      <c r="C675" s="4"/>
      <c r="D675" s="4"/>
      <c r="E675" s="4"/>
      <c r="F675" s="4"/>
      <c r="G675" s="4"/>
      <c r="H675" s="4"/>
    </row>
    <row r="676">
      <c r="A676" s="6"/>
      <c r="B676" s="4"/>
      <c r="C676" s="4"/>
      <c r="D676" s="4"/>
      <c r="E676" s="4"/>
      <c r="F676" s="4"/>
      <c r="G676" s="4"/>
      <c r="H676" s="4"/>
    </row>
    <row r="677">
      <c r="A677" s="6"/>
      <c r="B677" s="4"/>
      <c r="C677" s="4"/>
      <c r="D677" s="4"/>
      <c r="E677" s="4"/>
      <c r="F677" s="4"/>
      <c r="G677" s="4"/>
      <c r="H677" s="4"/>
    </row>
    <row r="678">
      <c r="A678" s="6"/>
      <c r="B678" s="4"/>
      <c r="C678" s="4"/>
      <c r="D678" s="4"/>
      <c r="E678" s="4"/>
      <c r="F678" s="4"/>
      <c r="G678" s="4"/>
      <c r="H678" s="4"/>
    </row>
    <row r="679">
      <c r="A679" s="6"/>
      <c r="B679" s="4"/>
      <c r="C679" s="4"/>
      <c r="D679" s="4"/>
      <c r="E679" s="4"/>
      <c r="F679" s="4"/>
      <c r="G679" s="4"/>
      <c r="H679" s="4"/>
    </row>
    <row r="680">
      <c r="A680" s="6"/>
      <c r="B680" s="4"/>
      <c r="C680" s="4"/>
      <c r="D680" s="4"/>
      <c r="E680" s="4"/>
      <c r="F680" s="4"/>
      <c r="G680" s="4"/>
      <c r="H680" s="4"/>
    </row>
    <row r="681">
      <c r="A681" s="6"/>
      <c r="B681" s="4"/>
      <c r="C681" s="4"/>
      <c r="D681" s="4"/>
      <c r="E681" s="4"/>
      <c r="F681" s="4"/>
      <c r="G681" s="4"/>
      <c r="H681" s="4"/>
    </row>
    <row r="682">
      <c r="A682" s="6"/>
      <c r="B682" s="4"/>
      <c r="C682" s="4"/>
      <c r="D682" s="4"/>
      <c r="E682" s="4"/>
      <c r="F682" s="4"/>
      <c r="G682" s="4"/>
      <c r="H682" s="4"/>
    </row>
    <row r="683">
      <c r="A683" s="6"/>
      <c r="B683" s="4"/>
      <c r="C683" s="4"/>
      <c r="D683" s="4"/>
      <c r="E683" s="4"/>
      <c r="F683" s="4"/>
      <c r="G683" s="4"/>
      <c r="H683" s="4"/>
    </row>
    <row r="684">
      <c r="A684" s="6"/>
      <c r="B684" s="4"/>
      <c r="C684" s="4"/>
      <c r="D684" s="4"/>
      <c r="E684" s="4"/>
      <c r="F684" s="4"/>
      <c r="G684" s="4"/>
      <c r="H684" s="4"/>
    </row>
    <row r="685">
      <c r="A685" s="6"/>
      <c r="B685" s="4"/>
      <c r="C685" s="4"/>
      <c r="D685" s="4"/>
      <c r="E685" s="4"/>
      <c r="F685" s="4"/>
      <c r="G685" s="4"/>
      <c r="H685" s="4"/>
    </row>
    <row r="686">
      <c r="A686" s="6"/>
      <c r="B686" s="4"/>
      <c r="C686" s="4"/>
      <c r="D686" s="4"/>
      <c r="E686" s="4"/>
      <c r="F686" s="4"/>
      <c r="G686" s="4"/>
      <c r="H686" s="4"/>
    </row>
    <row r="687">
      <c r="A687" s="6"/>
      <c r="B687" s="4"/>
      <c r="C687" s="4"/>
      <c r="D687" s="4"/>
      <c r="E687" s="4"/>
      <c r="F687" s="4"/>
      <c r="G687" s="4"/>
      <c r="H687" s="4"/>
    </row>
    <row r="688">
      <c r="A688" s="6"/>
      <c r="B688" s="4"/>
      <c r="C688" s="4"/>
      <c r="D688" s="4"/>
      <c r="E688" s="4"/>
      <c r="F688" s="4"/>
      <c r="G688" s="4"/>
      <c r="H688" s="4"/>
    </row>
    <row r="689">
      <c r="A689" s="6"/>
      <c r="B689" s="4"/>
      <c r="C689" s="4"/>
      <c r="D689" s="4"/>
      <c r="E689" s="4"/>
      <c r="F689" s="4"/>
      <c r="G689" s="4"/>
      <c r="H689" s="4"/>
    </row>
    <row r="690">
      <c r="A690" s="6"/>
      <c r="B690" s="4"/>
      <c r="C690" s="4"/>
      <c r="D690" s="4"/>
      <c r="E690" s="4"/>
      <c r="F690" s="4"/>
      <c r="G690" s="4"/>
      <c r="H690" s="4"/>
    </row>
    <row r="691">
      <c r="A691" s="6"/>
      <c r="B691" s="4"/>
      <c r="C691" s="4"/>
      <c r="D691" s="4"/>
      <c r="E691" s="4"/>
      <c r="F691" s="4"/>
      <c r="G691" s="4"/>
      <c r="H691" s="4"/>
    </row>
    <row r="692">
      <c r="A692" s="6"/>
      <c r="B692" s="4"/>
      <c r="C692" s="4"/>
      <c r="D692" s="4"/>
      <c r="E692" s="4"/>
      <c r="F692" s="4"/>
      <c r="G692" s="4"/>
      <c r="H692" s="4"/>
    </row>
    <row r="693">
      <c r="A693" s="6"/>
      <c r="B693" s="4"/>
      <c r="C693" s="4"/>
      <c r="D693" s="4"/>
      <c r="E693" s="4"/>
      <c r="F693" s="4"/>
      <c r="G693" s="4"/>
      <c r="H693" s="4"/>
    </row>
    <row r="694">
      <c r="A694" s="6"/>
      <c r="B694" s="4"/>
      <c r="C694" s="4"/>
      <c r="D694" s="4"/>
      <c r="E694" s="4"/>
      <c r="F694" s="4"/>
      <c r="G694" s="4"/>
      <c r="H694" s="4"/>
    </row>
    <row r="695">
      <c r="A695" s="6"/>
      <c r="B695" s="4"/>
      <c r="C695" s="4"/>
      <c r="D695" s="4"/>
      <c r="E695" s="4"/>
      <c r="F695" s="4"/>
      <c r="G695" s="4"/>
      <c r="H695" s="4"/>
    </row>
    <row r="696">
      <c r="A696" s="6"/>
      <c r="B696" s="4"/>
      <c r="C696" s="4"/>
      <c r="D696" s="4"/>
      <c r="E696" s="4"/>
      <c r="F696" s="4"/>
      <c r="G696" s="4"/>
      <c r="H696" s="4"/>
    </row>
    <row r="697">
      <c r="A697" s="6"/>
      <c r="B697" s="4"/>
      <c r="C697" s="4"/>
      <c r="D697" s="4"/>
      <c r="E697" s="4"/>
      <c r="F697" s="4"/>
      <c r="G697" s="4"/>
      <c r="H697" s="4"/>
    </row>
    <row r="698">
      <c r="A698" s="6"/>
      <c r="B698" s="4"/>
      <c r="C698" s="4"/>
      <c r="D698" s="4"/>
      <c r="E698" s="4"/>
      <c r="F698" s="4"/>
      <c r="G698" s="4"/>
      <c r="H698" s="4"/>
    </row>
    <row r="699">
      <c r="A699" s="6"/>
      <c r="B699" s="4"/>
      <c r="C699" s="4"/>
      <c r="D699" s="4"/>
      <c r="E699" s="4"/>
      <c r="F699" s="4"/>
      <c r="G699" s="4"/>
      <c r="H699" s="4"/>
    </row>
    <row r="700">
      <c r="A700" s="6"/>
      <c r="B700" s="4"/>
      <c r="C700" s="4"/>
      <c r="D700" s="4"/>
      <c r="E700" s="4"/>
      <c r="F700" s="4"/>
      <c r="G700" s="4"/>
      <c r="H700" s="4"/>
    </row>
    <row r="701">
      <c r="A701" s="6"/>
      <c r="B701" s="4"/>
      <c r="C701" s="4"/>
      <c r="D701" s="4"/>
      <c r="E701" s="4"/>
      <c r="F701" s="4"/>
      <c r="G701" s="4"/>
      <c r="H701" s="4"/>
    </row>
    <row r="702">
      <c r="A702" s="6"/>
      <c r="B702" s="4"/>
      <c r="C702" s="4"/>
      <c r="D702" s="4"/>
      <c r="E702" s="4"/>
      <c r="F702" s="4"/>
      <c r="G702" s="4"/>
      <c r="H702" s="4"/>
    </row>
    <row r="703">
      <c r="A703" s="6"/>
      <c r="B703" s="4"/>
      <c r="C703" s="4"/>
      <c r="D703" s="4"/>
      <c r="E703" s="4"/>
      <c r="F703" s="4"/>
      <c r="G703" s="4"/>
      <c r="H703" s="4"/>
    </row>
    <row r="704">
      <c r="A704" s="6"/>
      <c r="B704" s="4"/>
      <c r="C704" s="4"/>
      <c r="D704" s="4"/>
      <c r="E704" s="4"/>
      <c r="F704" s="4"/>
      <c r="G704" s="4"/>
      <c r="H704" s="4"/>
    </row>
    <row r="705">
      <c r="A705" s="6"/>
      <c r="B705" s="4"/>
      <c r="C705" s="4"/>
      <c r="D705" s="4"/>
      <c r="E705" s="4"/>
      <c r="F705" s="4"/>
      <c r="G705" s="4"/>
      <c r="H705" s="4"/>
    </row>
    <row r="706">
      <c r="A706" s="6"/>
      <c r="B706" s="4"/>
      <c r="C706" s="4"/>
      <c r="D706" s="4"/>
      <c r="E706" s="4"/>
      <c r="F706" s="4"/>
      <c r="G706" s="4"/>
      <c r="H706" s="4"/>
    </row>
    <row r="707">
      <c r="A707" s="6"/>
      <c r="B707" s="4"/>
      <c r="C707" s="4"/>
      <c r="D707" s="4"/>
      <c r="E707" s="4"/>
      <c r="F707" s="4"/>
      <c r="G707" s="4"/>
      <c r="H707" s="4"/>
    </row>
    <row r="708">
      <c r="A708" s="6"/>
      <c r="B708" s="4"/>
      <c r="C708" s="4"/>
      <c r="D708" s="4"/>
      <c r="E708" s="4"/>
      <c r="F708" s="4"/>
      <c r="G708" s="4"/>
      <c r="H708" s="4"/>
    </row>
    <row r="709">
      <c r="A709" s="6"/>
      <c r="B709" s="4"/>
      <c r="C709" s="4"/>
      <c r="D709" s="4"/>
      <c r="E709" s="4"/>
      <c r="F709" s="4"/>
      <c r="G709" s="4"/>
      <c r="H709" s="4"/>
    </row>
    <row r="710">
      <c r="A710" s="6"/>
      <c r="B710" s="4"/>
      <c r="C710" s="4"/>
      <c r="D710" s="4"/>
      <c r="E710" s="4"/>
      <c r="F710" s="4"/>
      <c r="G710" s="4"/>
      <c r="H710" s="4"/>
    </row>
    <row r="711">
      <c r="A711" s="6"/>
      <c r="B711" s="4"/>
      <c r="C711" s="4"/>
      <c r="D711" s="4"/>
      <c r="E711" s="4"/>
      <c r="F711" s="4"/>
      <c r="G711" s="4"/>
      <c r="H711" s="4"/>
    </row>
    <row r="712">
      <c r="A712" s="6"/>
      <c r="B712" s="4"/>
      <c r="C712" s="4"/>
      <c r="D712" s="4"/>
      <c r="E712" s="4"/>
      <c r="F712" s="4"/>
      <c r="G712" s="4"/>
      <c r="H712" s="4"/>
    </row>
    <row r="713">
      <c r="A713" s="6"/>
      <c r="B713" s="4"/>
      <c r="C713" s="4"/>
      <c r="D713" s="4"/>
      <c r="E713" s="4"/>
      <c r="F713" s="4"/>
      <c r="G713" s="4"/>
      <c r="H713" s="4"/>
    </row>
    <row r="714">
      <c r="A714" s="6"/>
      <c r="B714" s="4"/>
      <c r="C714" s="4"/>
      <c r="D714" s="4"/>
      <c r="E714" s="4"/>
      <c r="F714" s="4"/>
      <c r="G714" s="4"/>
      <c r="H714" s="4"/>
    </row>
    <row r="715">
      <c r="A715" s="6"/>
      <c r="B715" s="4"/>
      <c r="C715" s="4"/>
      <c r="D715" s="4"/>
      <c r="E715" s="4"/>
      <c r="F715" s="4"/>
      <c r="G715" s="4"/>
      <c r="H715" s="4"/>
    </row>
    <row r="716">
      <c r="A716" s="6"/>
      <c r="B716" s="4"/>
      <c r="C716" s="4"/>
      <c r="D716" s="4"/>
      <c r="E716" s="4"/>
      <c r="F716" s="4"/>
      <c r="G716" s="4"/>
      <c r="H716" s="4"/>
    </row>
    <row r="717">
      <c r="A717" s="6"/>
      <c r="B717" s="4"/>
      <c r="C717" s="4"/>
      <c r="D717" s="4"/>
      <c r="E717" s="4"/>
      <c r="F717" s="4"/>
      <c r="G717" s="4"/>
      <c r="H717" s="4"/>
    </row>
    <row r="718">
      <c r="A718" s="6"/>
      <c r="B718" s="4"/>
      <c r="C718" s="4"/>
      <c r="D718" s="4"/>
      <c r="E718" s="4"/>
      <c r="F718" s="4"/>
      <c r="G718" s="4"/>
      <c r="H718" s="4"/>
    </row>
    <row r="719">
      <c r="A719" s="6"/>
      <c r="B719" s="4"/>
      <c r="C719" s="4"/>
      <c r="D719" s="4"/>
      <c r="E719" s="4"/>
      <c r="F719" s="4"/>
      <c r="G719" s="4"/>
      <c r="H719" s="4"/>
    </row>
    <row r="720">
      <c r="A720" s="6"/>
      <c r="B720" s="4"/>
      <c r="C720" s="4"/>
      <c r="D720" s="4"/>
      <c r="E720" s="4"/>
      <c r="F720" s="4"/>
      <c r="G720" s="4"/>
      <c r="H720" s="4"/>
    </row>
    <row r="721">
      <c r="A721" s="6"/>
      <c r="B721" s="4"/>
      <c r="C721" s="4"/>
      <c r="D721" s="4"/>
      <c r="E721" s="4"/>
      <c r="F721" s="4"/>
      <c r="G721" s="4"/>
      <c r="H721" s="4"/>
    </row>
    <row r="722">
      <c r="A722" s="6"/>
      <c r="B722" s="4"/>
      <c r="C722" s="4"/>
      <c r="D722" s="4"/>
      <c r="E722" s="4"/>
      <c r="F722" s="4"/>
      <c r="G722" s="4"/>
      <c r="H722" s="4"/>
    </row>
    <row r="723">
      <c r="A723" s="6"/>
      <c r="B723" s="4"/>
      <c r="C723" s="4"/>
      <c r="D723" s="4"/>
      <c r="E723" s="4"/>
      <c r="F723" s="4"/>
      <c r="G723" s="4"/>
      <c r="H723" s="4"/>
    </row>
    <row r="724">
      <c r="A724" s="6"/>
      <c r="B724" s="4"/>
      <c r="C724" s="4"/>
      <c r="D724" s="4"/>
      <c r="E724" s="4"/>
      <c r="F724" s="4"/>
      <c r="G724" s="4"/>
      <c r="H724" s="4"/>
    </row>
    <row r="725">
      <c r="A725" s="6"/>
      <c r="B725" s="4"/>
      <c r="C725" s="4"/>
      <c r="D725" s="4"/>
      <c r="E725" s="4"/>
      <c r="F725" s="4"/>
      <c r="G725" s="4"/>
      <c r="H725" s="4"/>
    </row>
    <row r="726">
      <c r="A726" s="6"/>
      <c r="B726" s="4"/>
      <c r="C726" s="4"/>
      <c r="D726" s="4"/>
      <c r="E726" s="4"/>
      <c r="F726" s="4"/>
      <c r="G726" s="4"/>
      <c r="H726" s="4"/>
    </row>
    <row r="727">
      <c r="A727" s="6"/>
      <c r="B727" s="4"/>
      <c r="C727" s="4"/>
      <c r="D727" s="4"/>
      <c r="E727" s="4"/>
      <c r="F727" s="4"/>
      <c r="G727" s="4"/>
      <c r="H727" s="4"/>
    </row>
    <row r="728">
      <c r="A728" s="6"/>
      <c r="B728" s="4"/>
      <c r="C728" s="4"/>
      <c r="D728" s="4"/>
      <c r="E728" s="4"/>
      <c r="F728" s="4"/>
      <c r="G728" s="4"/>
      <c r="H728" s="4"/>
    </row>
    <row r="729">
      <c r="A729" s="6"/>
      <c r="B729" s="4"/>
      <c r="C729" s="4"/>
      <c r="D729" s="4"/>
      <c r="E729" s="4"/>
      <c r="F729" s="4"/>
      <c r="G729" s="4"/>
      <c r="H729" s="4"/>
    </row>
    <row r="730">
      <c r="A730" s="6"/>
      <c r="B730" s="4"/>
      <c r="C730" s="4"/>
      <c r="D730" s="4"/>
      <c r="E730" s="4"/>
      <c r="F730" s="4"/>
      <c r="G730" s="4"/>
      <c r="H730" s="4"/>
    </row>
    <row r="731">
      <c r="A731" s="6"/>
      <c r="B731" s="4"/>
      <c r="C731" s="4"/>
      <c r="D731" s="4"/>
      <c r="E731" s="4"/>
      <c r="F731" s="4"/>
      <c r="G731" s="4"/>
      <c r="H731" s="4"/>
    </row>
    <row r="732">
      <c r="A732" s="6"/>
      <c r="B732" s="4"/>
      <c r="C732" s="4"/>
      <c r="D732" s="4"/>
      <c r="E732" s="4"/>
      <c r="F732" s="4"/>
      <c r="G732" s="4"/>
      <c r="H732" s="4"/>
    </row>
    <row r="733">
      <c r="A733" s="6"/>
      <c r="B733" s="4"/>
      <c r="C733" s="4"/>
      <c r="D733" s="4"/>
      <c r="E733" s="4"/>
      <c r="F733" s="4"/>
      <c r="G733" s="4"/>
      <c r="H733" s="4"/>
    </row>
    <row r="734">
      <c r="A734" s="6"/>
      <c r="B734" s="4"/>
      <c r="C734" s="4"/>
      <c r="D734" s="4"/>
      <c r="E734" s="4"/>
      <c r="F734" s="4"/>
      <c r="G734" s="4"/>
      <c r="H734" s="4"/>
    </row>
    <row r="735">
      <c r="A735" s="6"/>
      <c r="B735" s="4"/>
      <c r="C735" s="4"/>
      <c r="D735" s="4"/>
      <c r="E735" s="4"/>
      <c r="F735" s="4"/>
      <c r="G735" s="4"/>
      <c r="H735" s="4"/>
    </row>
    <row r="736">
      <c r="A736" s="6"/>
      <c r="B736" s="4"/>
      <c r="C736" s="4"/>
      <c r="D736" s="4"/>
      <c r="E736" s="4"/>
      <c r="F736" s="4"/>
      <c r="G736" s="4"/>
      <c r="H736" s="4"/>
    </row>
    <row r="737">
      <c r="A737" s="6"/>
      <c r="B737" s="4"/>
      <c r="C737" s="4"/>
      <c r="D737" s="4"/>
      <c r="E737" s="4"/>
      <c r="F737" s="4"/>
      <c r="G737" s="4"/>
      <c r="H737" s="4"/>
    </row>
    <row r="738">
      <c r="A738" s="6"/>
      <c r="B738" s="4"/>
      <c r="C738" s="4"/>
      <c r="D738" s="4"/>
      <c r="E738" s="4"/>
      <c r="F738" s="4"/>
      <c r="G738" s="4"/>
      <c r="H738" s="4"/>
    </row>
    <row r="739">
      <c r="A739" s="6"/>
      <c r="B739" s="4"/>
      <c r="C739" s="4"/>
      <c r="D739" s="4"/>
      <c r="E739" s="4"/>
      <c r="F739" s="4"/>
      <c r="G739" s="4"/>
      <c r="H739" s="4"/>
    </row>
    <row r="740">
      <c r="A740" s="6"/>
      <c r="B740" s="4"/>
      <c r="C740" s="4"/>
      <c r="D740" s="4"/>
      <c r="E740" s="4"/>
      <c r="F740" s="4"/>
      <c r="G740" s="4"/>
      <c r="H740" s="4"/>
    </row>
    <row r="741">
      <c r="A741" s="6"/>
      <c r="B741" s="4"/>
      <c r="C741" s="4"/>
      <c r="D741" s="4"/>
      <c r="E741" s="4"/>
      <c r="F741" s="4"/>
      <c r="G741" s="4"/>
      <c r="H741" s="4"/>
    </row>
    <row r="742">
      <c r="A742" s="6"/>
      <c r="B742" s="4"/>
      <c r="C742" s="4"/>
      <c r="D742" s="4"/>
      <c r="E742" s="4"/>
      <c r="F742" s="4"/>
      <c r="G742" s="4"/>
      <c r="H742" s="4"/>
    </row>
    <row r="743">
      <c r="A743" s="6"/>
      <c r="B743" s="4"/>
      <c r="C743" s="4"/>
      <c r="D743" s="4"/>
      <c r="E743" s="4"/>
      <c r="F743" s="4"/>
      <c r="G743" s="4"/>
      <c r="H743" s="4"/>
    </row>
    <row r="744">
      <c r="A744" s="6"/>
      <c r="B744" s="4"/>
      <c r="C744" s="4"/>
      <c r="D744" s="4"/>
      <c r="E744" s="4"/>
      <c r="F744" s="4"/>
      <c r="G744" s="4"/>
      <c r="H744" s="4"/>
    </row>
    <row r="745">
      <c r="A745" s="6"/>
      <c r="B745" s="4"/>
      <c r="C745" s="4"/>
      <c r="D745" s="4"/>
      <c r="E745" s="4"/>
      <c r="F745" s="4"/>
      <c r="G745" s="4"/>
      <c r="H745" s="4"/>
    </row>
    <row r="746">
      <c r="A746" s="6"/>
      <c r="B746" s="4"/>
      <c r="C746" s="4"/>
      <c r="D746" s="4"/>
      <c r="E746" s="4"/>
      <c r="F746" s="4"/>
      <c r="G746" s="4"/>
      <c r="H746" s="4"/>
    </row>
    <row r="747">
      <c r="A747" s="6"/>
      <c r="B747" s="4"/>
      <c r="C747" s="4"/>
      <c r="D747" s="4"/>
      <c r="E747" s="4"/>
      <c r="F747" s="4"/>
      <c r="G747" s="4"/>
      <c r="H747" s="4"/>
    </row>
    <row r="748">
      <c r="A748" s="6"/>
      <c r="B748" s="4"/>
      <c r="C748" s="4"/>
      <c r="D748" s="4"/>
      <c r="E748" s="4"/>
      <c r="F748" s="4"/>
      <c r="G748" s="4"/>
      <c r="H748" s="4"/>
    </row>
    <row r="749">
      <c r="A749" s="6"/>
      <c r="B749" s="4"/>
      <c r="C749" s="4"/>
      <c r="D749" s="4"/>
      <c r="E749" s="4"/>
      <c r="F749" s="4"/>
      <c r="G749" s="4"/>
      <c r="H749" s="4"/>
    </row>
    <row r="750">
      <c r="A750" s="6"/>
      <c r="B750" s="4"/>
      <c r="C750" s="4"/>
      <c r="D750" s="4"/>
      <c r="E750" s="4"/>
      <c r="F750" s="4"/>
      <c r="G750" s="4"/>
      <c r="H750" s="4"/>
    </row>
    <row r="751">
      <c r="A751" s="6"/>
      <c r="B751" s="4"/>
      <c r="C751" s="4"/>
      <c r="D751" s="4"/>
      <c r="E751" s="4"/>
      <c r="F751" s="4"/>
      <c r="G751" s="4"/>
      <c r="H751" s="4"/>
    </row>
    <row r="752">
      <c r="A752" s="6"/>
      <c r="B752" s="4"/>
      <c r="C752" s="4"/>
      <c r="D752" s="4"/>
      <c r="E752" s="4"/>
      <c r="F752" s="4"/>
      <c r="G752" s="4"/>
      <c r="H752" s="4"/>
    </row>
    <row r="753">
      <c r="A753" s="6"/>
      <c r="B753" s="4"/>
      <c r="C753" s="4"/>
      <c r="D753" s="4"/>
      <c r="E753" s="4"/>
      <c r="F753" s="4"/>
      <c r="G753" s="4"/>
      <c r="H753" s="4"/>
    </row>
    <row r="754">
      <c r="A754" s="6"/>
      <c r="B754" s="4"/>
      <c r="C754" s="4"/>
      <c r="D754" s="4"/>
      <c r="E754" s="4"/>
      <c r="F754" s="4"/>
      <c r="G754" s="4"/>
      <c r="H754" s="4"/>
    </row>
    <row r="755">
      <c r="A755" s="6"/>
      <c r="B755" s="4"/>
      <c r="C755" s="4"/>
      <c r="D755" s="4"/>
      <c r="E755" s="4"/>
      <c r="F755" s="4"/>
      <c r="G755" s="4"/>
      <c r="H755" s="4"/>
    </row>
    <row r="756">
      <c r="A756" s="6"/>
      <c r="B756" s="4"/>
      <c r="C756" s="4"/>
      <c r="D756" s="4"/>
      <c r="E756" s="4"/>
      <c r="F756" s="4"/>
      <c r="G756" s="4"/>
      <c r="H756" s="4"/>
    </row>
    <row r="757">
      <c r="A757" s="6"/>
      <c r="B757" s="4"/>
      <c r="C757" s="4"/>
      <c r="D757" s="4"/>
      <c r="E757" s="4"/>
      <c r="F757" s="4"/>
      <c r="G757" s="4"/>
      <c r="H757" s="4"/>
    </row>
    <row r="758">
      <c r="A758" s="6"/>
      <c r="B758" s="4"/>
      <c r="C758" s="4"/>
      <c r="D758" s="4"/>
      <c r="E758" s="4"/>
      <c r="F758" s="4"/>
      <c r="G758" s="4"/>
      <c r="H758" s="4"/>
    </row>
    <row r="759">
      <c r="A759" s="6"/>
      <c r="B759" s="4"/>
      <c r="C759" s="4"/>
      <c r="D759" s="4"/>
      <c r="E759" s="4"/>
      <c r="F759" s="4"/>
      <c r="G759" s="4"/>
      <c r="H759" s="4"/>
    </row>
    <row r="760">
      <c r="A760" s="6"/>
      <c r="B760" s="4"/>
      <c r="C760" s="4"/>
      <c r="D760" s="4"/>
      <c r="E760" s="4"/>
      <c r="F760" s="4"/>
      <c r="G760" s="4"/>
      <c r="H760" s="4"/>
    </row>
    <row r="761">
      <c r="A761" s="6"/>
      <c r="B761" s="4"/>
      <c r="C761" s="4"/>
      <c r="D761" s="4"/>
      <c r="E761" s="4"/>
      <c r="F761" s="4"/>
      <c r="G761" s="4"/>
      <c r="H761" s="4"/>
    </row>
    <row r="762">
      <c r="A762" s="6"/>
      <c r="B762" s="4"/>
      <c r="C762" s="4"/>
      <c r="D762" s="4"/>
      <c r="E762" s="4"/>
      <c r="F762" s="4"/>
      <c r="G762" s="4"/>
      <c r="H762" s="4"/>
    </row>
    <row r="763">
      <c r="A763" s="6"/>
      <c r="B763" s="4"/>
      <c r="C763" s="4"/>
      <c r="D763" s="4"/>
      <c r="E763" s="4"/>
      <c r="F763" s="4"/>
      <c r="G763" s="4"/>
      <c r="H763" s="4"/>
    </row>
    <row r="764">
      <c r="A764" s="6"/>
      <c r="B764" s="4"/>
      <c r="C764" s="4"/>
      <c r="D764" s="4"/>
      <c r="E764" s="4"/>
      <c r="F764" s="4"/>
      <c r="G764" s="4"/>
      <c r="H764" s="4"/>
    </row>
    <row r="765">
      <c r="A765" s="6"/>
      <c r="B765" s="4"/>
      <c r="C765" s="4"/>
      <c r="D765" s="4"/>
      <c r="E765" s="4"/>
      <c r="F765" s="4"/>
      <c r="G765" s="4"/>
      <c r="H765" s="4"/>
    </row>
    <row r="766">
      <c r="A766" s="6"/>
      <c r="B766" s="4"/>
      <c r="C766" s="4"/>
      <c r="D766" s="4"/>
      <c r="E766" s="4"/>
      <c r="F766" s="4"/>
      <c r="G766" s="4"/>
      <c r="H766" s="4"/>
    </row>
    <row r="767">
      <c r="A767" s="6"/>
      <c r="B767" s="4"/>
      <c r="C767" s="4"/>
      <c r="D767" s="4"/>
      <c r="E767" s="4"/>
      <c r="F767" s="4"/>
      <c r="G767" s="4"/>
      <c r="H767" s="4"/>
    </row>
    <row r="768">
      <c r="A768" s="6"/>
      <c r="B768" s="4"/>
      <c r="C768" s="4"/>
      <c r="D768" s="4"/>
      <c r="E768" s="4"/>
      <c r="F768" s="4"/>
      <c r="G768" s="4"/>
      <c r="H768" s="4"/>
    </row>
    <row r="769">
      <c r="A769" s="6"/>
      <c r="B769" s="4"/>
      <c r="C769" s="4"/>
      <c r="D769" s="4"/>
      <c r="E769" s="4"/>
      <c r="F769" s="4"/>
      <c r="G769" s="4"/>
      <c r="H769" s="4"/>
    </row>
    <row r="770">
      <c r="A770" s="6"/>
      <c r="B770" s="4"/>
      <c r="C770" s="4"/>
      <c r="D770" s="4"/>
      <c r="E770" s="4"/>
      <c r="F770" s="4"/>
      <c r="G770" s="4"/>
      <c r="H770" s="4"/>
    </row>
    <row r="771">
      <c r="A771" s="6"/>
      <c r="B771" s="4"/>
      <c r="C771" s="4"/>
      <c r="D771" s="4"/>
      <c r="E771" s="4"/>
      <c r="F771" s="4"/>
      <c r="G771" s="4"/>
      <c r="H771" s="4"/>
    </row>
    <row r="772">
      <c r="A772" s="6"/>
      <c r="B772" s="4"/>
      <c r="C772" s="4"/>
      <c r="D772" s="4"/>
      <c r="E772" s="4"/>
      <c r="F772" s="4"/>
      <c r="G772" s="4"/>
      <c r="H772" s="4"/>
    </row>
    <row r="773">
      <c r="A773" s="6"/>
      <c r="B773" s="4"/>
      <c r="C773" s="4"/>
      <c r="D773" s="4"/>
      <c r="E773" s="4"/>
      <c r="F773" s="4"/>
      <c r="G773" s="4"/>
      <c r="H773" s="4"/>
    </row>
    <row r="774">
      <c r="A774" s="6"/>
      <c r="B774" s="4"/>
      <c r="C774" s="4"/>
      <c r="D774" s="4"/>
      <c r="E774" s="4"/>
      <c r="F774" s="4"/>
      <c r="G774" s="4"/>
      <c r="H774" s="4"/>
    </row>
    <row r="775">
      <c r="A775" s="6"/>
      <c r="B775" s="4"/>
      <c r="C775" s="4"/>
      <c r="D775" s="4"/>
      <c r="E775" s="4"/>
      <c r="F775" s="4"/>
      <c r="G775" s="4"/>
      <c r="H775" s="4"/>
    </row>
    <row r="776">
      <c r="A776" s="6"/>
      <c r="B776" s="4"/>
      <c r="C776" s="4"/>
      <c r="D776" s="4"/>
      <c r="E776" s="4"/>
      <c r="F776" s="4"/>
      <c r="G776" s="4"/>
      <c r="H776" s="4"/>
    </row>
    <row r="777">
      <c r="A777" s="6"/>
      <c r="B777" s="4"/>
      <c r="C777" s="4"/>
      <c r="D777" s="4"/>
      <c r="E777" s="4"/>
      <c r="F777" s="4"/>
      <c r="G777" s="4"/>
      <c r="H777" s="4"/>
    </row>
    <row r="778">
      <c r="A778" s="6"/>
      <c r="B778" s="4"/>
      <c r="C778" s="4"/>
      <c r="D778" s="4"/>
      <c r="E778" s="4"/>
      <c r="F778" s="4"/>
      <c r="G778" s="4"/>
      <c r="H778" s="4"/>
    </row>
    <row r="779">
      <c r="A779" s="6"/>
      <c r="B779" s="4"/>
      <c r="C779" s="4"/>
      <c r="D779" s="4"/>
      <c r="E779" s="4"/>
      <c r="F779" s="4"/>
      <c r="G779" s="4"/>
      <c r="H779" s="4"/>
    </row>
    <row r="780">
      <c r="A780" s="6"/>
      <c r="B780" s="4"/>
      <c r="C780" s="4"/>
      <c r="D780" s="4"/>
      <c r="E780" s="4"/>
      <c r="F780" s="4"/>
      <c r="G780" s="4"/>
      <c r="H780" s="4"/>
    </row>
    <row r="781">
      <c r="A781" s="6"/>
      <c r="B781" s="4"/>
      <c r="C781" s="4"/>
      <c r="D781" s="4"/>
      <c r="E781" s="4"/>
      <c r="F781" s="4"/>
      <c r="G781" s="4"/>
      <c r="H781" s="4"/>
    </row>
    <row r="782">
      <c r="A782" s="6"/>
      <c r="B782" s="4"/>
      <c r="C782" s="4"/>
      <c r="D782" s="4"/>
      <c r="E782" s="4"/>
      <c r="F782" s="4"/>
      <c r="G782" s="4"/>
      <c r="H782" s="4"/>
    </row>
    <row r="783">
      <c r="A783" s="6"/>
      <c r="B783" s="4"/>
      <c r="C783" s="4"/>
      <c r="D783" s="4"/>
      <c r="E783" s="4"/>
      <c r="F783" s="4"/>
      <c r="G783" s="4"/>
      <c r="H783" s="4"/>
    </row>
    <row r="784">
      <c r="A784" s="6"/>
      <c r="B784" s="4"/>
      <c r="C784" s="4"/>
      <c r="D784" s="4"/>
      <c r="E784" s="4"/>
      <c r="F784" s="4"/>
      <c r="G784" s="4"/>
      <c r="H784" s="4"/>
    </row>
    <row r="785">
      <c r="A785" s="6"/>
      <c r="B785" s="4"/>
      <c r="C785" s="4"/>
      <c r="D785" s="4"/>
      <c r="E785" s="4"/>
      <c r="F785" s="4"/>
      <c r="G785" s="4"/>
      <c r="H785" s="4"/>
    </row>
    <row r="786">
      <c r="A786" s="6"/>
      <c r="B786" s="4"/>
      <c r="C786" s="4"/>
      <c r="D786" s="4"/>
      <c r="E786" s="4"/>
      <c r="F786" s="4"/>
      <c r="G786" s="4"/>
      <c r="H786" s="4"/>
    </row>
    <row r="787">
      <c r="A787" s="6"/>
      <c r="B787" s="4"/>
      <c r="C787" s="4"/>
      <c r="D787" s="4"/>
      <c r="E787" s="4"/>
      <c r="F787" s="4"/>
      <c r="G787" s="4"/>
      <c r="H787" s="4"/>
    </row>
    <row r="788">
      <c r="A788" s="6"/>
      <c r="B788" s="4"/>
      <c r="C788" s="4"/>
      <c r="D788" s="4"/>
      <c r="E788" s="4"/>
      <c r="F788" s="4"/>
      <c r="G788" s="4"/>
      <c r="H788" s="4"/>
    </row>
    <row r="789">
      <c r="A789" s="6"/>
      <c r="B789" s="4"/>
      <c r="C789" s="4"/>
      <c r="D789" s="4"/>
      <c r="E789" s="4"/>
      <c r="F789" s="4"/>
      <c r="G789" s="4"/>
      <c r="H789" s="4"/>
    </row>
    <row r="790">
      <c r="A790" s="6"/>
      <c r="B790" s="4"/>
      <c r="C790" s="4"/>
      <c r="D790" s="4"/>
      <c r="E790" s="4"/>
      <c r="F790" s="4"/>
      <c r="G790" s="4"/>
      <c r="H790" s="4"/>
    </row>
    <row r="791">
      <c r="A791" s="6"/>
      <c r="B791" s="4"/>
      <c r="C791" s="4"/>
      <c r="D791" s="4"/>
      <c r="E791" s="4"/>
      <c r="F791" s="4"/>
      <c r="G791" s="4"/>
      <c r="H791" s="4"/>
    </row>
    <row r="792">
      <c r="A792" s="6"/>
      <c r="B792" s="4"/>
      <c r="C792" s="4"/>
      <c r="D792" s="4"/>
      <c r="E792" s="4"/>
      <c r="F792" s="4"/>
      <c r="G792" s="4"/>
      <c r="H792" s="4"/>
    </row>
    <row r="793">
      <c r="A793" s="6"/>
      <c r="B793" s="4"/>
      <c r="C793" s="4"/>
      <c r="D793" s="4"/>
      <c r="E793" s="4"/>
      <c r="F793" s="4"/>
      <c r="G793" s="4"/>
      <c r="H793" s="4"/>
    </row>
    <row r="794">
      <c r="A794" s="6"/>
      <c r="B794" s="4"/>
      <c r="C794" s="4"/>
      <c r="D794" s="4"/>
      <c r="E794" s="4"/>
      <c r="F794" s="4"/>
      <c r="G794" s="4"/>
      <c r="H794" s="4"/>
    </row>
    <row r="795">
      <c r="A795" s="6"/>
      <c r="B795" s="4"/>
      <c r="C795" s="4"/>
      <c r="D795" s="4"/>
      <c r="E795" s="4"/>
      <c r="F795" s="4"/>
      <c r="G795" s="4"/>
      <c r="H795" s="4"/>
    </row>
    <row r="796">
      <c r="A796" s="6"/>
      <c r="B796" s="4"/>
      <c r="C796" s="4"/>
      <c r="D796" s="4"/>
      <c r="E796" s="4"/>
      <c r="F796" s="4"/>
      <c r="G796" s="4"/>
      <c r="H796" s="4"/>
    </row>
    <row r="797">
      <c r="A797" s="6"/>
      <c r="B797" s="4"/>
      <c r="C797" s="4"/>
      <c r="D797" s="4"/>
      <c r="E797" s="4"/>
      <c r="F797" s="4"/>
      <c r="G797" s="4"/>
      <c r="H797" s="4"/>
    </row>
    <row r="798">
      <c r="A798" s="6"/>
      <c r="B798" s="4"/>
      <c r="C798" s="4"/>
      <c r="D798" s="4"/>
      <c r="E798" s="4"/>
      <c r="F798" s="4"/>
      <c r="G798" s="4"/>
      <c r="H798" s="4"/>
    </row>
    <row r="799">
      <c r="A799" s="6"/>
      <c r="B799" s="4"/>
      <c r="C799" s="4"/>
      <c r="D799" s="4"/>
      <c r="E799" s="4"/>
      <c r="F799" s="4"/>
      <c r="G799" s="4"/>
      <c r="H799" s="4"/>
    </row>
    <row r="800">
      <c r="A800" s="6"/>
      <c r="B800" s="4"/>
      <c r="C800" s="4"/>
      <c r="D800" s="4"/>
      <c r="E800" s="4"/>
      <c r="F800" s="4"/>
      <c r="G800" s="4"/>
      <c r="H800" s="4"/>
    </row>
    <row r="801">
      <c r="A801" s="6"/>
      <c r="B801" s="4"/>
      <c r="C801" s="4"/>
      <c r="D801" s="4"/>
      <c r="E801" s="4"/>
      <c r="F801" s="4"/>
      <c r="G801" s="4"/>
      <c r="H801" s="4"/>
    </row>
    <row r="802">
      <c r="A802" s="6"/>
      <c r="B802" s="4"/>
      <c r="C802" s="4"/>
      <c r="D802" s="4"/>
      <c r="E802" s="4"/>
      <c r="F802" s="4"/>
      <c r="G802" s="4"/>
      <c r="H802" s="4"/>
    </row>
    <row r="803">
      <c r="A803" s="6"/>
      <c r="B803" s="4"/>
      <c r="C803" s="4"/>
      <c r="D803" s="4"/>
      <c r="E803" s="4"/>
      <c r="F803" s="4"/>
      <c r="G803" s="4"/>
      <c r="H803" s="4"/>
    </row>
    <row r="804">
      <c r="A804" s="6"/>
      <c r="B804" s="4"/>
      <c r="C804" s="4"/>
      <c r="D804" s="4"/>
      <c r="E804" s="4"/>
      <c r="F804" s="4"/>
      <c r="G804" s="4"/>
      <c r="H804" s="4"/>
    </row>
    <row r="805">
      <c r="A805" s="6"/>
      <c r="B805" s="4"/>
      <c r="C805" s="4"/>
      <c r="D805" s="4"/>
      <c r="E805" s="4"/>
      <c r="F805" s="4"/>
      <c r="G805" s="4"/>
      <c r="H805" s="4"/>
    </row>
    <row r="806">
      <c r="A806" s="6"/>
      <c r="B806" s="4"/>
      <c r="C806" s="4"/>
      <c r="D806" s="4"/>
      <c r="E806" s="4"/>
      <c r="F806" s="4"/>
      <c r="G806" s="4"/>
      <c r="H806" s="4"/>
    </row>
    <row r="807">
      <c r="A807" s="6"/>
      <c r="B807" s="4"/>
      <c r="C807" s="4"/>
      <c r="D807" s="4"/>
      <c r="E807" s="4"/>
      <c r="F807" s="4"/>
      <c r="G807" s="4"/>
      <c r="H807" s="4"/>
    </row>
    <row r="808">
      <c r="A808" s="6"/>
      <c r="B808" s="4"/>
      <c r="C808" s="4"/>
      <c r="D808" s="4"/>
      <c r="E808" s="4"/>
      <c r="F808" s="4"/>
      <c r="G808" s="4"/>
      <c r="H808" s="4"/>
    </row>
    <row r="809">
      <c r="A809" s="6"/>
      <c r="B809" s="4"/>
      <c r="C809" s="4"/>
      <c r="D809" s="4"/>
      <c r="E809" s="4"/>
      <c r="F809" s="4"/>
      <c r="G809" s="4"/>
      <c r="H809" s="4"/>
    </row>
    <row r="810">
      <c r="A810" s="6"/>
      <c r="B810" s="4"/>
      <c r="C810" s="4"/>
      <c r="D810" s="4"/>
      <c r="E810" s="4"/>
      <c r="F810" s="4"/>
      <c r="G810" s="4"/>
      <c r="H810" s="4"/>
    </row>
    <row r="811">
      <c r="A811" s="6"/>
      <c r="B811" s="4"/>
      <c r="C811" s="4"/>
      <c r="D811" s="4"/>
      <c r="E811" s="4"/>
      <c r="F811" s="4"/>
      <c r="G811" s="4"/>
      <c r="H811" s="4"/>
    </row>
    <row r="812">
      <c r="A812" s="6"/>
      <c r="B812" s="4"/>
      <c r="C812" s="4"/>
      <c r="D812" s="4"/>
      <c r="E812" s="4"/>
      <c r="F812" s="4"/>
      <c r="G812" s="4"/>
      <c r="H812" s="4"/>
    </row>
    <row r="813">
      <c r="A813" s="6"/>
      <c r="B813" s="4"/>
      <c r="C813" s="4"/>
      <c r="D813" s="4"/>
      <c r="E813" s="4"/>
      <c r="F813" s="4"/>
      <c r="G813" s="4"/>
      <c r="H813" s="4"/>
    </row>
    <row r="814">
      <c r="A814" s="6"/>
      <c r="B814" s="4"/>
      <c r="C814" s="4"/>
      <c r="D814" s="4"/>
      <c r="E814" s="4"/>
      <c r="F814" s="4"/>
      <c r="G814" s="4"/>
      <c r="H814" s="4"/>
    </row>
    <row r="815">
      <c r="A815" s="6"/>
      <c r="B815" s="4"/>
      <c r="C815" s="4"/>
      <c r="D815" s="4"/>
      <c r="E815" s="4"/>
      <c r="F815" s="4"/>
      <c r="G815" s="4"/>
      <c r="H815" s="4"/>
    </row>
    <row r="816">
      <c r="A816" s="6"/>
      <c r="B816" s="4"/>
      <c r="C816" s="4"/>
      <c r="D816" s="4"/>
      <c r="E816" s="4"/>
      <c r="F816" s="4"/>
      <c r="G816" s="4"/>
      <c r="H816" s="4"/>
    </row>
    <row r="817">
      <c r="A817" s="6"/>
      <c r="B817" s="4"/>
      <c r="C817" s="4"/>
      <c r="D817" s="4"/>
      <c r="E817" s="4"/>
      <c r="F817" s="4"/>
      <c r="G817" s="4"/>
      <c r="H817" s="4"/>
    </row>
    <row r="818">
      <c r="A818" s="6"/>
      <c r="B818" s="4"/>
      <c r="C818" s="4"/>
      <c r="D818" s="4"/>
      <c r="E818" s="4"/>
      <c r="F818" s="4"/>
      <c r="G818" s="4"/>
      <c r="H818" s="4"/>
    </row>
    <row r="819">
      <c r="A819" s="6"/>
      <c r="B819" s="4"/>
      <c r="C819" s="4"/>
      <c r="D819" s="4"/>
      <c r="E819" s="4"/>
      <c r="F819" s="4"/>
      <c r="G819" s="4"/>
      <c r="H819" s="4"/>
    </row>
    <row r="820">
      <c r="A820" s="6"/>
      <c r="B820" s="4"/>
      <c r="C820" s="4"/>
      <c r="D820" s="4"/>
      <c r="E820" s="4"/>
      <c r="F820" s="4"/>
      <c r="G820" s="4"/>
      <c r="H820" s="4"/>
    </row>
    <row r="821">
      <c r="A821" s="6"/>
      <c r="B821" s="4"/>
      <c r="C821" s="4"/>
      <c r="D821" s="4"/>
      <c r="E821" s="4"/>
      <c r="F821" s="4"/>
      <c r="G821" s="4"/>
      <c r="H821" s="4"/>
    </row>
    <row r="822">
      <c r="A822" s="6"/>
      <c r="B822" s="4"/>
      <c r="C822" s="4"/>
      <c r="D822" s="4"/>
      <c r="E822" s="4"/>
      <c r="F822" s="4"/>
      <c r="G822" s="4"/>
      <c r="H822" s="4"/>
    </row>
    <row r="823">
      <c r="A823" s="6"/>
      <c r="B823" s="4"/>
      <c r="C823" s="4"/>
      <c r="D823" s="4"/>
      <c r="E823" s="4"/>
      <c r="F823" s="4"/>
      <c r="G823" s="4"/>
      <c r="H823" s="4"/>
    </row>
    <row r="824">
      <c r="A824" s="6"/>
      <c r="B824" s="4"/>
      <c r="C824" s="4"/>
      <c r="D824" s="4"/>
      <c r="E824" s="4"/>
      <c r="F824" s="4"/>
      <c r="G824" s="4"/>
      <c r="H824" s="4"/>
    </row>
    <row r="825">
      <c r="A825" s="6"/>
      <c r="B825" s="4"/>
      <c r="C825" s="4"/>
      <c r="D825" s="4"/>
      <c r="E825" s="4"/>
      <c r="F825" s="4"/>
      <c r="G825" s="4"/>
      <c r="H825" s="4"/>
    </row>
    <row r="826">
      <c r="A826" s="6"/>
      <c r="B826" s="4"/>
      <c r="C826" s="4"/>
      <c r="D826" s="4"/>
      <c r="E826" s="4"/>
      <c r="F826" s="4"/>
      <c r="G826" s="4"/>
      <c r="H826" s="4"/>
    </row>
    <row r="827">
      <c r="A827" s="6"/>
      <c r="B827" s="4"/>
      <c r="C827" s="4"/>
      <c r="D827" s="4"/>
      <c r="E827" s="4"/>
      <c r="F827" s="4"/>
      <c r="G827" s="4"/>
      <c r="H827" s="4"/>
    </row>
    <row r="828">
      <c r="A828" s="6"/>
      <c r="B828" s="4"/>
      <c r="C828" s="4"/>
      <c r="D828" s="4"/>
      <c r="E828" s="4"/>
      <c r="F828" s="4"/>
      <c r="G828" s="4"/>
      <c r="H828" s="4"/>
    </row>
    <row r="829">
      <c r="A829" s="6"/>
      <c r="B829" s="4"/>
      <c r="C829" s="4"/>
      <c r="D829" s="4"/>
      <c r="E829" s="4"/>
      <c r="F829" s="4"/>
      <c r="G829" s="4"/>
      <c r="H829" s="4"/>
    </row>
    <row r="830">
      <c r="A830" s="6"/>
      <c r="B830" s="4"/>
      <c r="C830" s="4"/>
      <c r="D830" s="4"/>
      <c r="E830" s="4"/>
      <c r="F830" s="4"/>
      <c r="G830" s="4"/>
      <c r="H830" s="4"/>
    </row>
    <row r="831">
      <c r="A831" s="6"/>
      <c r="B831" s="4"/>
      <c r="C831" s="4"/>
      <c r="D831" s="4"/>
      <c r="E831" s="4"/>
      <c r="F831" s="4"/>
      <c r="G831" s="4"/>
      <c r="H831" s="4"/>
    </row>
    <row r="832">
      <c r="A832" s="6"/>
      <c r="B832" s="4"/>
      <c r="C832" s="4"/>
      <c r="D832" s="4"/>
      <c r="E832" s="4"/>
      <c r="F832" s="4"/>
      <c r="G832" s="4"/>
      <c r="H832" s="4"/>
    </row>
    <row r="833">
      <c r="A833" s="6"/>
      <c r="B833" s="4"/>
      <c r="C833" s="4"/>
      <c r="D833" s="4"/>
      <c r="E833" s="4"/>
      <c r="F833" s="4"/>
      <c r="G833" s="4"/>
      <c r="H833" s="4"/>
    </row>
    <row r="834">
      <c r="A834" s="6"/>
      <c r="B834" s="4"/>
      <c r="C834" s="4"/>
      <c r="D834" s="4"/>
      <c r="E834" s="4"/>
      <c r="F834" s="4"/>
      <c r="G834" s="4"/>
      <c r="H834" s="4"/>
    </row>
    <row r="835">
      <c r="A835" s="6"/>
      <c r="B835" s="4"/>
      <c r="C835" s="4"/>
      <c r="D835" s="4"/>
      <c r="E835" s="4"/>
      <c r="F835" s="4"/>
      <c r="G835" s="4"/>
      <c r="H835" s="4"/>
    </row>
    <row r="836">
      <c r="A836" s="6"/>
      <c r="B836" s="4"/>
      <c r="C836" s="4"/>
      <c r="D836" s="4"/>
      <c r="E836" s="4"/>
      <c r="F836" s="4"/>
      <c r="G836" s="4"/>
      <c r="H836" s="4"/>
    </row>
    <row r="837">
      <c r="A837" s="6"/>
      <c r="B837" s="4"/>
      <c r="C837" s="4"/>
      <c r="D837" s="4"/>
      <c r="E837" s="4"/>
      <c r="F837" s="4"/>
      <c r="G837" s="4"/>
      <c r="H837" s="4"/>
    </row>
    <row r="838">
      <c r="A838" s="6"/>
      <c r="B838" s="4"/>
      <c r="C838" s="4"/>
      <c r="D838" s="4"/>
      <c r="E838" s="4"/>
      <c r="F838" s="4"/>
      <c r="G838" s="4"/>
      <c r="H838" s="4"/>
    </row>
    <row r="839">
      <c r="A839" s="6"/>
      <c r="B839" s="4"/>
      <c r="C839" s="4"/>
      <c r="D839" s="4"/>
      <c r="E839" s="4"/>
      <c r="F839" s="4"/>
      <c r="G839" s="4"/>
      <c r="H839" s="4"/>
    </row>
    <row r="840">
      <c r="A840" s="6"/>
      <c r="B840" s="4"/>
      <c r="C840" s="4"/>
      <c r="D840" s="4"/>
      <c r="E840" s="4"/>
      <c r="F840" s="4"/>
      <c r="G840" s="4"/>
      <c r="H840" s="4"/>
    </row>
    <row r="841">
      <c r="A841" s="6"/>
      <c r="B841" s="4"/>
      <c r="C841" s="4"/>
      <c r="D841" s="4"/>
      <c r="E841" s="4"/>
      <c r="F841" s="4"/>
      <c r="G841" s="4"/>
      <c r="H841" s="4"/>
    </row>
    <row r="842">
      <c r="A842" s="6"/>
      <c r="B842" s="4"/>
      <c r="C842" s="4"/>
      <c r="D842" s="4"/>
      <c r="E842" s="4"/>
      <c r="F842" s="4"/>
      <c r="G842" s="4"/>
      <c r="H842" s="4"/>
    </row>
    <row r="843">
      <c r="A843" s="6"/>
      <c r="B843" s="4"/>
      <c r="C843" s="4"/>
      <c r="D843" s="4"/>
      <c r="E843" s="4"/>
      <c r="F843" s="4"/>
      <c r="G843" s="4"/>
      <c r="H843" s="4"/>
    </row>
    <row r="844">
      <c r="A844" s="6"/>
      <c r="B844" s="4"/>
      <c r="C844" s="4"/>
      <c r="D844" s="4"/>
      <c r="E844" s="4"/>
      <c r="F844" s="4"/>
      <c r="G844" s="4"/>
      <c r="H844" s="4"/>
    </row>
    <row r="845">
      <c r="A845" s="6"/>
      <c r="B845" s="4"/>
      <c r="C845" s="4"/>
      <c r="D845" s="4"/>
      <c r="E845" s="4"/>
      <c r="F845" s="4"/>
      <c r="G845" s="4"/>
      <c r="H845" s="4"/>
    </row>
    <row r="846">
      <c r="A846" s="6"/>
      <c r="B846" s="4"/>
      <c r="C846" s="4"/>
      <c r="D846" s="4"/>
      <c r="E846" s="4"/>
      <c r="F846" s="4"/>
      <c r="G846" s="4"/>
      <c r="H846" s="4"/>
    </row>
    <row r="847">
      <c r="A847" s="6"/>
      <c r="B847" s="4"/>
      <c r="C847" s="4"/>
      <c r="D847" s="4"/>
      <c r="E847" s="4"/>
      <c r="F847" s="4"/>
      <c r="G847" s="4"/>
      <c r="H847" s="4"/>
    </row>
    <row r="848">
      <c r="A848" s="6"/>
      <c r="B848" s="4"/>
      <c r="C848" s="4"/>
      <c r="D848" s="4"/>
      <c r="E848" s="4"/>
      <c r="F848" s="4"/>
      <c r="G848" s="4"/>
      <c r="H848" s="4"/>
    </row>
    <row r="849">
      <c r="A849" s="6"/>
      <c r="B849" s="4"/>
      <c r="C849" s="4"/>
      <c r="D849" s="4"/>
      <c r="E849" s="4"/>
      <c r="F849" s="4"/>
      <c r="G849" s="4"/>
      <c r="H849" s="4"/>
    </row>
    <row r="850">
      <c r="A850" s="6"/>
      <c r="B850" s="4"/>
      <c r="C850" s="4"/>
      <c r="D850" s="4"/>
      <c r="E850" s="4"/>
      <c r="F850" s="4"/>
      <c r="G850" s="4"/>
      <c r="H850" s="4"/>
    </row>
    <row r="851">
      <c r="A851" s="6"/>
      <c r="B851" s="4"/>
      <c r="C851" s="4"/>
      <c r="D851" s="4"/>
      <c r="E851" s="4"/>
      <c r="F851" s="4"/>
      <c r="G851" s="4"/>
      <c r="H851" s="4"/>
    </row>
    <row r="852">
      <c r="A852" s="6"/>
      <c r="B852" s="4"/>
      <c r="C852" s="4"/>
      <c r="D852" s="4"/>
      <c r="E852" s="4"/>
      <c r="F852" s="4"/>
      <c r="G852" s="4"/>
      <c r="H852" s="4"/>
    </row>
    <row r="853">
      <c r="A853" s="6"/>
      <c r="B853" s="4"/>
      <c r="C853" s="4"/>
      <c r="D853" s="4"/>
      <c r="E853" s="4"/>
      <c r="F853" s="4"/>
      <c r="G853" s="4"/>
      <c r="H853" s="4"/>
    </row>
    <row r="854">
      <c r="A854" s="6"/>
      <c r="B854" s="4"/>
      <c r="C854" s="4"/>
      <c r="D854" s="4"/>
      <c r="E854" s="4"/>
      <c r="F854" s="4"/>
      <c r="G854" s="4"/>
      <c r="H854" s="4"/>
    </row>
    <row r="855">
      <c r="A855" s="6"/>
      <c r="B855" s="4"/>
      <c r="C855" s="4"/>
      <c r="D855" s="4"/>
      <c r="E855" s="4"/>
      <c r="F855" s="4"/>
      <c r="G855" s="4"/>
      <c r="H855" s="4"/>
    </row>
    <row r="856">
      <c r="A856" s="6"/>
      <c r="B856" s="4"/>
      <c r="C856" s="4"/>
      <c r="D856" s="4"/>
      <c r="E856" s="4"/>
      <c r="F856" s="4"/>
      <c r="G856" s="4"/>
      <c r="H856" s="4"/>
    </row>
    <row r="857">
      <c r="A857" s="6"/>
      <c r="B857" s="4"/>
      <c r="C857" s="4"/>
      <c r="D857" s="4"/>
      <c r="E857" s="4"/>
      <c r="F857" s="4"/>
      <c r="G857" s="4"/>
      <c r="H857" s="4"/>
    </row>
    <row r="858">
      <c r="A858" s="6"/>
      <c r="B858" s="4"/>
      <c r="C858" s="4"/>
      <c r="D858" s="4"/>
      <c r="E858" s="4"/>
      <c r="F858" s="4"/>
      <c r="G858" s="4"/>
      <c r="H858" s="4"/>
    </row>
    <row r="859">
      <c r="A859" s="6"/>
      <c r="B859" s="4"/>
      <c r="C859" s="4"/>
      <c r="D859" s="4"/>
      <c r="E859" s="4"/>
      <c r="F859" s="4"/>
      <c r="G859" s="4"/>
      <c r="H859" s="4"/>
    </row>
    <row r="860">
      <c r="A860" s="6"/>
      <c r="B860" s="4"/>
      <c r="C860" s="4"/>
      <c r="D860" s="4"/>
      <c r="E860" s="4"/>
      <c r="F860" s="4"/>
      <c r="G860" s="4"/>
      <c r="H860" s="4"/>
    </row>
    <row r="861">
      <c r="A861" s="6"/>
      <c r="B861" s="4"/>
      <c r="C861" s="4"/>
      <c r="D861" s="4"/>
      <c r="E861" s="4"/>
      <c r="F861" s="4"/>
      <c r="G861" s="4"/>
      <c r="H861" s="4"/>
    </row>
    <row r="862">
      <c r="A862" s="6"/>
      <c r="B862" s="4"/>
      <c r="C862" s="4"/>
      <c r="D862" s="4"/>
      <c r="E862" s="4"/>
      <c r="F862" s="4"/>
      <c r="G862" s="4"/>
      <c r="H862" s="4"/>
    </row>
    <row r="863">
      <c r="A863" s="6"/>
      <c r="B863" s="4"/>
      <c r="C863" s="4"/>
      <c r="D863" s="4"/>
      <c r="E863" s="4"/>
      <c r="F863" s="4"/>
      <c r="G863" s="4"/>
      <c r="H863" s="4"/>
    </row>
    <row r="864">
      <c r="A864" s="6"/>
      <c r="B864" s="4"/>
      <c r="C864" s="4"/>
      <c r="D864" s="4"/>
      <c r="E864" s="4"/>
      <c r="F864" s="4"/>
      <c r="G864" s="4"/>
      <c r="H864" s="4"/>
    </row>
    <row r="865">
      <c r="A865" s="6"/>
      <c r="B865" s="4"/>
      <c r="C865" s="4"/>
      <c r="D865" s="4"/>
      <c r="E865" s="4"/>
      <c r="F865" s="4"/>
      <c r="G865" s="4"/>
      <c r="H865" s="4"/>
    </row>
    <row r="866">
      <c r="A866" s="6"/>
      <c r="B866" s="4"/>
      <c r="C866" s="4"/>
      <c r="D866" s="4"/>
      <c r="E866" s="4"/>
      <c r="F866" s="4"/>
      <c r="G866" s="4"/>
      <c r="H866" s="4"/>
    </row>
    <row r="867">
      <c r="A867" s="6"/>
      <c r="B867" s="4"/>
      <c r="C867" s="4"/>
      <c r="D867" s="4"/>
      <c r="E867" s="4"/>
      <c r="F867" s="4"/>
      <c r="G867" s="4"/>
      <c r="H867" s="4"/>
    </row>
    <row r="868">
      <c r="A868" s="6"/>
      <c r="B868" s="4"/>
      <c r="C868" s="4"/>
      <c r="D868" s="4"/>
      <c r="E868" s="4"/>
      <c r="F868" s="4"/>
      <c r="G868" s="4"/>
      <c r="H868" s="4"/>
    </row>
    <row r="869">
      <c r="A869" s="6"/>
      <c r="B869" s="4"/>
      <c r="C869" s="4"/>
      <c r="D869" s="4"/>
      <c r="E869" s="4"/>
      <c r="F869" s="4"/>
      <c r="G869" s="4"/>
      <c r="H869" s="4"/>
    </row>
    <row r="870">
      <c r="A870" s="6"/>
      <c r="B870" s="4"/>
      <c r="C870" s="4"/>
      <c r="D870" s="4"/>
      <c r="E870" s="4"/>
      <c r="F870" s="4"/>
      <c r="G870" s="4"/>
      <c r="H870" s="4"/>
    </row>
    <row r="871">
      <c r="A871" s="6"/>
      <c r="B871" s="4"/>
      <c r="C871" s="4"/>
      <c r="D871" s="4"/>
      <c r="E871" s="4"/>
      <c r="F871" s="4"/>
      <c r="G871" s="4"/>
      <c r="H871" s="4"/>
    </row>
    <row r="872">
      <c r="A872" s="6"/>
      <c r="B872" s="4"/>
      <c r="C872" s="4"/>
      <c r="D872" s="4"/>
      <c r="E872" s="4"/>
      <c r="F872" s="4"/>
      <c r="G872" s="4"/>
      <c r="H872" s="4"/>
    </row>
    <row r="873">
      <c r="A873" s="6"/>
      <c r="B873" s="4"/>
      <c r="C873" s="4"/>
      <c r="D873" s="4"/>
      <c r="E873" s="4"/>
      <c r="F873" s="4"/>
      <c r="G873" s="4"/>
      <c r="H873" s="4"/>
    </row>
    <row r="874">
      <c r="A874" s="6"/>
      <c r="B874" s="4"/>
      <c r="C874" s="4"/>
      <c r="D874" s="4"/>
      <c r="E874" s="4"/>
      <c r="F874" s="4"/>
      <c r="G874" s="4"/>
      <c r="H874" s="4"/>
    </row>
    <row r="875">
      <c r="A875" s="6"/>
      <c r="B875" s="4"/>
      <c r="C875" s="4"/>
      <c r="D875" s="4"/>
      <c r="E875" s="4"/>
      <c r="F875" s="4"/>
      <c r="G875" s="4"/>
      <c r="H875" s="4"/>
    </row>
    <row r="876">
      <c r="A876" s="6"/>
      <c r="B876" s="4"/>
      <c r="C876" s="4"/>
      <c r="D876" s="4"/>
      <c r="E876" s="4"/>
      <c r="F876" s="4"/>
      <c r="G876" s="4"/>
      <c r="H876" s="4"/>
    </row>
    <row r="877">
      <c r="A877" s="6"/>
      <c r="B877" s="4"/>
      <c r="C877" s="4"/>
      <c r="D877" s="4"/>
      <c r="E877" s="4"/>
      <c r="F877" s="4"/>
      <c r="G877" s="4"/>
      <c r="H877" s="4"/>
    </row>
    <row r="878">
      <c r="A878" s="6"/>
      <c r="B878" s="4"/>
      <c r="C878" s="4"/>
      <c r="D878" s="4"/>
      <c r="E878" s="4"/>
      <c r="F878" s="4"/>
      <c r="G878" s="4"/>
      <c r="H878" s="4"/>
    </row>
    <row r="879">
      <c r="A879" s="6"/>
      <c r="B879" s="4"/>
      <c r="C879" s="4"/>
      <c r="D879" s="4"/>
      <c r="E879" s="4"/>
      <c r="F879" s="4"/>
      <c r="G879" s="4"/>
      <c r="H879" s="4"/>
    </row>
    <row r="880">
      <c r="A880" s="6"/>
      <c r="B880" s="4"/>
      <c r="C880" s="4"/>
      <c r="D880" s="4"/>
      <c r="E880" s="4"/>
      <c r="F880" s="4"/>
      <c r="G880" s="4"/>
      <c r="H880" s="4"/>
    </row>
    <row r="881">
      <c r="A881" s="6"/>
      <c r="B881" s="4"/>
      <c r="C881" s="4"/>
      <c r="D881" s="4"/>
      <c r="E881" s="4"/>
      <c r="F881" s="4"/>
      <c r="G881" s="4"/>
      <c r="H881" s="4"/>
    </row>
    <row r="882">
      <c r="A882" s="6"/>
      <c r="B882" s="4"/>
      <c r="C882" s="4"/>
      <c r="D882" s="4"/>
      <c r="E882" s="4"/>
      <c r="F882" s="4"/>
      <c r="G882" s="4"/>
      <c r="H882" s="4"/>
    </row>
    <row r="883">
      <c r="A883" s="6"/>
      <c r="B883" s="4"/>
      <c r="C883" s="4"/>
      <c r="D883" s="4"/>
      <c r="E883" s="4"/>
      <c r="F883" s="4"/>
      <c r="G883" s="4"/>
      <c r="H883" s="4"/>
    </row>
    <row r="884">
      <c r="A884" s="6"/>
      <c r="B884" s="4"/>
      <c r="C884" s="4"/>
      <c r="D884" s="4"/>
      <c r="E884" s="4"/>
      <c r="F884" s="4"/>
      <c r="G884" s="4"/>
      <c r="H884" s="4"/>
    </row>
    <row r="885">
      <c r="A885" s="6"/>
      <c r="B885" s="4"/>
      <c r="C885" s="4"/>
      <c r="D885" s="4"/>
      <c r="E885" s="4"/>
      <c r="F885" s="4"/>
      <c r="G885" s="4"/>
      <c r="H885" s="4"/>
    </row>
    <row r="886">
      <c r="A886" s="6"/>
      <c r="B886" s="4"/>
      <c r="C886" s="4"/>
      <c r="D886" s="4"/>
      <c r="E886" s="4"/>
      <c r="F886" s="4"/>
      <c r="G886" s="4"/>
      <c r="H886" s="4"/>
    </row>
    <row r="887">
      <c r="A887" s="6"/>
      <c r="B887" s="4"/>
      <c r="C887" s="4"/>
      <c r="D887" s="4"/>
      <c r="E887" s="4"/>
      <c r="F887" s="4"/>
      <c r="G887" s="4"/>
      <c r="H887" s="4"/>
    </row>
    <row r="888">
      <c r="A888" s="6"/>
      <c r="B888" s="4"/>
      <c r="C888" s="4"/>
      <c r="D888" s="4"/>
      <c r="E888" s="4"/>
      <c r="F888" s="4"/>
      <c r="G888" s="4"/>
      <c r="H888" s="4"/>
    </row>
    <row r="889">
      <c r="A889" s="6"/>
      <c r="B889" s="4"/>
      <c r="C889" s="4"/>
      <c r="D889" s="4"/>
      <c r="E889" s="4"/>
      <c r="F889" s="4"/>
      <c r="G889" s="4"/>
      <c r="H889" s="4"/>
    </row>
    <row r="890">
      <c r="A890" s="6"/>
      <c r="B890" s="4"/>
      <c r="C890" s="4"/>
      <c r="D890" s="4"/>
      <c r="E890" s="4"/>
      <c r="F890" s="4"/>
      <c r="G890" s="4"/>
      <c r="H890" s="4"/>
    </row>
    <row r="891">
      <c r="A891" s="6"/>
      <c r="B891" s="4"/>
      <c r="C891" s="4"/>
      <c r="D891" s="4"/>
      <c r="E891" s="4"/>
      <c r="F891" s="4"/>
      <c r="G891" s="4"/>
      <c r="H891" s="4"/>
    </row>
    <row r="892">
      <c r="A892" s="6"/>
      <c r="B892" s="4"/>
      <c r="C892" s="4"/>
      <c r="D892" s="4"/>
      <c r="E892" s="4"/>
      <c r="F892" s="4"/>
      <c r="G892" s="4"/>
      <c r="H892" s="4"/>
    </row>
    <row r="893">
      <c r="A893" s="6"/>
      <c r="B893" s="4"/>
      <c r="C893" s="4"/>
      <c r="D893" s="4"/>
      <c r="E893" s="4"/>
      <c r="F893" s="4"/>
      <c r="G893" s="4"/>
      <c r="H893" s="4"/>
    </row>
    <row r="894">
      <c r="A894" s="6"/>
      <c r="B894" s="4"/>
      <c r="C894" s="4"/>
      <c r="D894" s="4"/>
      <c r="E894" s="4"/>
      <c r="F894" s="4"/>
      <c r="G894" s="4"/>
      <c r="H894" s="4"/>
    </row>
    <row r="895">
      <c r="A895" s="6"/>
      <c r="B895" s="4"/>
      <c r="C895" s="4"/>
      <c r="D895" s="4"/>
      <c r="E895" s="4"/>
      <c r="F895" s="4"/>
      <c r="G895" s="4"/>
      <c r="H895" s="4"/>
    </row>
    <row r="896">
      <c r="A896" s="6"/>
      <c r="B896" s="4"/>
      <c r="C896" s="4"/>
      <c r="D896" s="4"/>
      <c r="E896" s="4"/>
      <c r="F896" s="4"/>
      <c r="G896" s="4"/>
      <c r="H896" s="4"/>
    </row>
    <row r="897">
      <c r="A897" s="6"/>
      <c r="B897" s="4"/>
      <c r="C897" s="4"/>
      <c r="D897" s="4"/>
      <c r="E897" s="4"/>
      <c r="F897" s="4"/>
      <c r="G897" s="4"/>
      <c r="H897" s="4"/>
    </row>
    <row r="898">
      <c r="A898" s="6"/>
      <c r="B898" s="4"/>
      <c r="C898" s="4"/>
      <c r="D898" s="4"/>
      <c r="E898" s="4"/>
      <c r="F898" s="4"/>
      <c r="G898" s="4"/>
      <c r="H898" s="4"/>
    </row>
    <row r="899">
      <c r="A899" s="6"/>
      <c r="B899" s="4"/>
      <c r="C899" s="4"/>
      <c r="D899" s="4"/>
      <c r="E899" s="4"/>
      <c r="F899" s="4"/>
      <c r="G899" s="4"/>
      <c r="H899" s="4"/>
    </row>
    <row r="900">
      <c r="A900" s="6"/>
      <c r="B900" s="4"/>
      <c r="C900" s="4"/>
      <c r="D900" s="4"/>
      <c r="E900" s="4"/>
      <c r="F900" s="4"/>
      <c r="G900" s="4"/>
      <c r="H900" s="4"/>
    </row>
    <row r="901">
      <c r="A901" s="6"/>
      <c r="B901" s="4"/>
      <c r="C901" s="4"/>
      <c r="D901" s="4"/>
      <c r="E901" s="4"/>
      <c r="F901" s="4"/>
      <c r="G901" s="4"/>
      <c r="H901" s="4"/>
    </row>
    <row r="902">
      <c r="A902" s="6"/>
      <c r="B902" s="4"/>
      <c r="C902" s="4"/>
      <c r="D902" s="4"/>
      <c r="E902" s="4"/>
      <c r="F902" s="4"/>
      <c r="G902" s="4"/>
      <c r="H902" s="4"/>
    </row>
    <row r="903">
      <c r="A903" s="6"/>
      <c r="B903" s="4"/>
      <c r="C903" s="4"/>
      <c r="D903" s="4"/>
      <c r="E903" s="4"/>
      <c r="F903" s="4"/>
      <c r="G903" s="4"/>
      <c r="H903" s="4"/>
    </row>
    <row r="904">
      <c r="A904" s="6"/>
      <c r="B904" s="4"/>
      <c r="C904" s="4"/>
      <c r="D904" s="4"/>
      <c r="E904" s="4"/>
      <c r="F904" s="4"/>
      <c r="G904" s="4"/>
      <c r="H904" s="4"/>
    </row>
    <row r="905">
      <c r="A905" s="6"/>
      <c r="B905" s="4"/>
      <c r="C905" s="4"/>
      <c r="D905" s="4"/>
      <c r="E905" s="4"/>
      <c r="F905" s="4"/>
      <c r="G905" s="4"/>
      <c r="H905" s="4"/>
    </row>
    <row r="906">
      <c r="A906" s="6"/>
      <c r="B906" s="4"/>
      <c r="C906" s="4"/>
      <c r="D906" s="4"/>
      <c r="E906" s="4"/>
      <c r="F906" s="4"/>
      <c r="G906" s="4"/>
      <c r="H906" s="4"/>
    </row>
    <row r="907">
      <c r="A907" s="6"/>
      <c r="B907" s="4"/>
      <c r="C907" s="4"/>
      <c r="D907" s="4"/>
      <c r="E907" s="4"/>
      <c r="F907" s="4"/>
      <c r="G907" s="4"/>
      <c r="H907" s="4"/>
    </row>
    <row r="908">
      <c r="A908" s="6"/>
      <c r="B908" s="4"/>
      <c r="C908" s="4"/>
      <c r="D908" s="4"/>
      <c r="E908" s="4"/>
      <c r="F908" s="4"/>
      <c r="G908" s="4"/>
      <c r="H908" s="4"/>
    </row>
    <row r="909">
      <c r="A909" s="6"/>
      <c r="B909" s="4"/>
      <c r="C909" s="4"/>
      <c r="D909" s="4"/>
      <c r="E909" s="4"/>
      <c r="F909" s="4"/>
      <c r="G909" s="4"/>
      <c r="H909" s="4"/>
    </row>
    <row r="910">
      <c r="A910" s="6"/>
      <c r="B910" s="4"/>
      <c r="C910" s="4"/>
      <c r="D910" s="4"/>
      <c r="E910" s="4"/>
      <c r="F910" s="4"/>
      <c r="G910" s="4"/>
      <c r="H910" s="4"/>
    </row>
    <row r="911">
      <c r="A911" s="6"/>
      <c r="B911" s="4"/>
      <c r="C911" s="4"/>
      <c r="D911" s="4"/>
      <c r="E911" s="4"/>
      <c r="F911" s="4"/>
      <c r="G911" s="4"/>
      <c r="H911" s="4"/>
    </row>
    <row r="912">
      <c r="A912" s="6"/>
      <c r="B912" s="4"/>
      <c r="C912" s="4"/>
      <c r="D912" s="4"/>
      <c r="E912" s="4"/>
      <c r="F912" s="4"/>
      <c r="G912" s="4"/>
      <c r="H912" s="4"/>
    </row>
    <row r="913">
      <c r="A913" s="6"/>
      <c r="B913" s="4"/>
      <c r="C913" s="4"/>
      <c r="D913" s="4"/>
      <c r="E913" s="4"/>
      <c r="F913" s="4"/>
      <c r="G913" s="4"/>
      <c r="H913" s="4"/>
    </row>
    <row r="914">
      <c r="A914" s="6"/>
      <c r="B914" s="4"/>
      <c r="C914" s="4"/>
      <c r="D914" s="4"/>
      <c r="E914" s="4"/>
      <c r="F914" s="4"/>
      <c r="G914" s="4"/>
      <c r="H914" s="4"/>
    </row>
    <row r="915">
      <c r="A915" s="6"/>
      <c r="B915" s="4"/>
      <c r="C915" s="4"/>
      <c r="D915" s="4"/>
      <c r="E915" s="4"/>
      <c r="F915" s="4"/>
      <c r="G915" s="4"/>
      <c r="H915" s="4"/>
    </row>
    <row r="916">
      <c r="A916" s="6"/>
      <c r="B916" s="4"/>
      <c r="C916" s="4"/>
      <c r="D916" s="4"/>
      <c r="E916" s="4"/>
      <c r="F916" s="4"/>
      <c r="G916" s="4"/>
      <c r="H916" s="4"/>
    </row>
    <row r="917">
      <c r="A917" s="6"/>
      <c r="B917" s="4"/>
      <c r="C917" s="4"/>
      <c r="D917" s="4"/>
      <c r="E917" s="4"/>
      <c r="F917" s="4"/>
      <c r="G917" s="4"/>
      <c r="H917" s="4"/>
    </row>
    <row r="918">
      <c r="A918" s="6"/>
      <c r="B918" s="4"/>
      <c r="C918" s="4"/>
      <c r="D918" s="4"/>
      <c r="E918" s="4"/>
      <c r="F918" s="4"/>
      <c r="G918" s="4"/>
      <c r="H918" s="4"/>
    </row>
    <row r="919">
      <c r="A919" s="6"/>
      <c r="B919" s="4"/>
      <c r="C919" s="4"/>
      <c r="D919" s="4"/>
      <c r="E919" s="4"/>
      <c r="F919" s="4"/>
      <c r="G919" s="4"/>
      <c r="H919" s="4"/>
    </row>
    <row r="920">
      <c r="A920" s="6"/>
      <c r="B920" s="4"/>
      <c r="C920" s="4"/>
      <c r="D920" s="4"/>
      <c r="E920" s="4"/>
      <c r="F920" s="4"/>
      <c r="G920" s="4"/>
      <c r="H920" s="4"/>
    </row>
    <row r="921">
      <c r="A921" s="6"/>
      <c r="B921" s="4"/>
      <c r="C921" s="4"/>
      <c r="D921" s="4"/>
      <c r="E921" s="4"/>
      <c r="F921" s="4"/>
      <c r="G921" s="4"/>
      <c r="H921" s="4"/>
    </row>
    <row r="922">
      <c r="A922" s="6"/>
      <c r="B922" s="4"/>
      <c r="C922" s="4"/>
      <c r="D922" s="4"/>
      <c r="E922" s="4"/>
      <c r="F922" s="4"/>
      <c r="G922" s="4"/>
      <c r="H922" s="4"/>
    </row>
    <row r="923">
      <c r="A923" s="6"/>
      <c r="B923" s="4"/>
      <c r="C923" s="4"/>
      <c r="D923" s="4"/>
      <c r="E923" s="4"/>
      <c r="F923" s="4"/>
      <c r="G923" s="4"/>
      <c r="H923" s="4"/>
    </row>
    <row r="924">
      <c r="A924" s="6"/>
      <c r="B924" s="4"/>
      <c r="C924" s="4"/>
      <c r="D924" s="4"/>
      <c r="E924" s="4"/>
      <c r="F924" s="4"/>
      <c r="G924" s="4"/>
      <c r="H924" s="4"/>
    </row>
    <row r="925">
      <c r="A925" s="6"/>
      <c r="B925" s="4"/>
      <c r="C925" s="4"/>
      <c r="D925" s="4"/>
      <c r="E925" s="4"/>
      <c r="F925" s="4"/>
      <c r="G925" s="4"/>
      <c r="H925" s="4"/>
    </row>
    <row r="926">
      <c r="A926" s="6"/>
      <c r="B926" s="4"/>
      <c r="C926" s="4"/>
      <c r="D926" s="4"/>
      <c r="E926" s="4"/>
      <c r="F926" s="4"/>
      <c r="G926" s="4"/>
      <c r="H926" s="4"/>
    </row>
    <row r="927">
      <c r="A927" s="6"/>
      <c r="B927" s="4"/>
      <c r="C927" s="4"/>
      <c r="D927" s="4"/>
      <c r="E927" s="4"/>
      <c r="F927" s="4"/>
      <c r="G927" s="4"/>
      <c r="H927" s="4"/>
    </row>
    <row r="928">
      <c r="A928" s="6"/>
      <c r="B928" s="4"/>
      <c r="C928" s="4"/>
      <c r="D928" s="4"/>
      <c r="E928" s="4"/>
      <c r="F928" s="4"/>
      <c r="G928" s="4"/>
      <c r="H928" s="4"/>
    </row>
    <row r="929">
      <c r="A929" s="6"/>
      <c r="B929" s="4"/>
      <c r="C929" s="4"/>
      <c r="D929" s="4"/>
      <c r="E929" s="4"/>
      <c r="F929" s="4"/>
      <c r="G929" s="4"/>
      <c r="H929" s="4"/>
    </row>
    <row r="930">
      <c r="A930" s="6"/>
      <c r="B930" s="4"/>
      <c r="C930" s="4"/>
      <c r="D930" s="4"/>
      <c r="E930" s="4"/>
      <c r="F930" s="4"/>
      <c r="G930" s="4"/>
      <c r="H930" s="4"/>
    </row>
    <row r="931">
      <c r="A931" s="6"/>
      <c r="B931" s="4"/>
      <c r="C931" s="4"/>
      <c r="D931" s="4"/>
      <c r="E931" s="4"/>
      <c r="F931" s="4"/>
      <c r="G931" s="4"/>
      <c r="H931" s="4"/>
    </row>
    <row r="932">
      <c r="A932" s="6"/>
      <c r="B932" s="4"/>
      <c r="C932" s="4"/>
      <c r="D932" s="4"/>
      <c r="E932" s="4"/>
      <c r="F932" s="4"/>
      <c r="G932" s="4"/>
      <c r="H932" s="4"/>
    </row>
    <row r="933">
      <c r="A933" s="6"/>
      <c r="B933" s="4"/>
      <c r="C933" s="4"/>
      <c r="D933" s="4"/>
      <c r="E933" s="4"/>
      <c r="F933" s="4"/>
      <c r="G933" s="4"/>
      <c r="H933" s="4"/>
    </row>
    <row r="934">
      <c r="A934" s="6"/>
      <c r="B934" s="4"/>
      <c r="C934" s="4"/>
      <c r="D934" s="4"/>
      <c r="E934" s="4"/>
      <c r="F934" s="4"/>
      <c r="G934" s="4"/>
      <c r="H934" s="4"/>
    </row>
    <row r="935">
      <c r="A935" s="6"/>
      <c r="B935" s="4"/>
      <c r="C935" s="4"/>
      <c r="D935" s="4"/>
      <c r="E935" s="4"/>
      <c r="F935" s="4"/>
      <c r="G935" s="4"/>
      <c r="H935" s="4"/>
    </row>
    <row r="936">
      <c r="A936" s="6"/>
      <c r="B936" s="4"/>
      <c r="C936" s="4"/>
      <c r="D936" s="4"/>
      <c r="E936" s="4"/>
      <c r="F936" s="4"/>
      <c r="G936" s="4"/>
      <c r="H936" s="4"/>
    </row>
    <row r="937">
      <c r="A937" s="6"/>
      <c r="B937" s="4"/>
      <c r="C937" s="4"/>
      <c r="D937" s="4"/>
      <c r="E937" s="4"/>
      <c r="F937" s="4"/>
      <c r="G937" s="4"/>
      <c r="H937" s="4"/>
    </row>
    <row r="938">
      <c r="A938" s="6"/>
      <c r="B938" s="4"/>
      <c r="C938" s="4"/>
      <c r="D938" s="4"/>
      <c r="E938" s="4"/>
      <c r="F938" s="4"/>
      <c r="G938" s="4"/>
      <c r="H938" s="4"/>
    </row>
    <row r="939">
      <c r="A939" s="6"/>
      <c r="B939" s="4"/>
      <c r="C939" s="4"/>
      <c r="D939" s="4"/>
      <c r="E939" s="4"/>
      <c r="F939" s="4"/>
      <c r="G939" s="4"/>
      <c r="H939" s="4"/>
    </row>
    <row r="940">
      <c r="A940" s="6"/>
      <c r="B940" s="4"/>
      <c r="C940" s="4"/>
      <c r="D940" s="4"/>
      <c r="E940" s="4"/>
      <c r="F940" s="4"/>
      <c r="G940" s="4"/>
      <c r="H940" s="4"/>
    </row>
    <row r="941">
      <c r="A941" s="6"/>
      <c r="B941" s="4"/>
      <c r="C941" s="4"/>
      <c r="D941" s="4"/>
      <c r="E941" s="4"/>
      <c r="F941" s="4"/>
      <c r="G941" s="4"/>
      <c r="H941" s="4"/>
    </row>
    <row r="942">
      <c r="A942" s="6"/>
      <c r="B942" s="4"/>
      <c r="C942" s="4"/>
      <c r="D942" s="4"/>
      <c r="E942" s="4"/>
      <c r="F942" s="4"/>
      <c r="G942" s="4"/>
      <c r="H942" s="4"/>
    </row>
    <row r="943">
      <c r="A943" s="6"/>
      <c r="B943" s="4"/>
      <c r="C943" s="4"/>
      <c r="D943" s="4"/>
      <c r="E943" s="4"/>
      <c r="F943" s="4"/>
      <c r="G943" s="4"/>
      <c r="H943" s="4"/>
    </row>
    <row r="944">
      <c r="A944" s="6"/>
      <c r="B944" s="4"/>
      <c r="C944" s="4"/>
      <c r="D944" s="4"/>
      <c r="E944" s="4"/>
      <c r="F944" s="4"/>
      <c r="G944" s="4"/>
      <c r="H944" s="4"/>
    </row>
    <row r="945">
      <c r="A945" s="6"/>
      <c r="B945" s="4"/>
      <c r="C945" s="4"/>
      <c r="D945" s="4"/>
      <c r="E945" s="4"/>
      <c r="F945" s="4"/>
      <c r="G945" s="4"/>
      <c r="H945" s="4"/>
    </row>
    <row r="946">
      <c r="A946" s="6"/>
      <c r="B946" s="4"/>
      <c r="C946" s="4"/>
      <c r="D946" s="4"/>
      <c r="E946" s="4"/>
      <c r="F946" s="4"/>
      <c r="G946" s="4"/>
      <c r="H946" s="4"/>
    </row>
    <row r="947">
      <c r="A947" s="6"/>
      <c r="B947" s="4"/>
      <c r="C947" s="4"/>
      <c r="D947" s="4"/>
      <c r="E947" s="4"/>
      <c r="F947" s="4"/>
      <c r="G947" s="4"/>
      <c r="H947" s="4"/>
    </row>
    <row r="948">
      <c r="A948" s="6"/>
      <c r="B948" s="4"/>
      <c r="C948" s="4"/>
      <c r="D948" s="4"/>
      <c r="E948" s="4"/>
      <c r="F948" s="4"/>
      <c r="G948" s="4"/>
      <c r="H948" s="4"/>
    </row>
    <row r="949">
      <c r="A949" s="6"/>
      <c r="B949" s="4"/>
      <c r="C949" s="4"/>
      <c r="D949" s="4"/>
      <c r="E949" s="4"/>
      <c r="F949" s="4"/>
      <c r="G949" s="4"/>
      <c r="H949" s="4"/>
    </row>
    <row r="950">
      <c r="A950" s="6"/>
      <c r="B950" s="4"/>
      <c r="C950" s="4"/>
      <c r="D950" s="4"/>
      <c r="E950" s="4"/>
      <c r="F950" s="4"/>
      <c r="G950" s="4"/>
      <c r="H950" s="4"/>
    </row>
    <row r="951">
      <c r="A951" s="6"/>
      <c r="B951" s="4"/>
      <c r="C951" s="4"/>
      <c r="D951" s="4"/>
      <c r="E951" s="4"/>
      <c r="F951" s="4"/>
      <c r="G951" s="4"/>
      <c r="H951" s="4"/>
    </row>
    <row r="952">
      <c r="A952" s="6"/>
      <c r="B952" s="4"/>
      <c r="C952" s="4"/>
      <c r="D952" s="4"/>
      <c r="E952" s="4"/>
      <c r="F952" s="4"/>
      <c r="G952" s="4"/>
      <c r="H952" s="4"/>
    </row>
    <row r="953">
      <c r="A953" s="6"/>
      <c r="B953" s="4"/>
      <c r="C953" s="4"/>
      <c r="D953" s="4"/>
      <c r="E953" s="4"/>
      <c r="F953" s="4"/>
      <c r="G953" s="4"/>
      <c r="H953" s="4"/>
    </row>
    <row r="954">
      <c r="A954" s="6"/>
      <c r="B954" s="4"/>
      <c r="C954" s="4"/>
      <c r="D954" s="4"/>
      <c r="E954" s="4"/>
      <c r="F954" s="4"/>
      <c r="G954" s="4"/>
      <c r="H954" s="4"/>
    </row>
    <row r="955">
      <c r="A955" s="6"/>
      <c r="B955" s="4"/>
      <c r="C955" s="4"/>
      <c r="D955" s="4"/>
      <c r="E955" s="4"/>
      <c r="F955" s="4"/>
      <c r="G955" s="4"/>
      <c r="H955" s="4"/>
    </row>
    <row r="956">
      <c r="A956" s="6"/>
      <c r="B956" s="4"/>
      <c r="C956" s="4"/>
      <c r="D956" s="4"/>
      <c r="E956" s="4"/>
      <c r="F956" s="4"/>
      <c r="G956" s="4"/>
      <c r="H956" s="4"/>
    </row>
    <row r="957">
      <c r="A957" s="6"/>
      <c r="B957" s="4"/>
      <c r="C957" s="4"/>
      <c r="D957" s="4"/>
      <c r="E957" s="4"/>
      <c r="F957" s="4"/>
      <c r="G957" s="4"/>
      <c r="H957" s="4"/>
    </row>
    <row r="958">
      <c r="A958" s="6"/>
      <c r="B958" s="4"/>
      <c r="C958" s="4"/>
      <c r="D958" s="4"/>
      <c r="E958" s="4"/>
      <c r="F958" s="4"/>
      <c r="G958" s="4"/>
      <c r="H958" s="4"/>
    </row>
    <row r="959">
      <c r="A959" s="6"/>
      <c r="B959" s="4"/>
      <c r="C959" s="4"/>
      <c r="D959" s="4"/>
      <c r="E959" s="4"/>
      <c r="F959" s="4"/>
      <c r="G959" s="4"/>
      <c r="H959" s="4"/>
    </row>
    <row r="960">
      <c r="A960" s="6"/>
      <c r="B960" s="4"/>
      <c r="C960" s="4"/>
      <c r="D960" s="4"/>
      <c r="E960" s="4"/>
      <c r="F960" s="4"/>
      <c r="G960" s="4"/>
      <c r="H960" s="4"/>
    </row>
    <row r="961">
      <c r="A961" s="6"/>
      <c r="B961" s="4"/>
      <c r="C961" s="4"/>
      <c r="D961" s="4"/>
      <c r="E961" s="4"/>
      <c r="F961" s="4"/>
      <c r="G961" s="4"/>
      <c r="H961" s="4"/>
    </row>
    <row r="962">
      <c r="A962" s="6"/>
      <c r="B962" s="4"/>
      <c r="C962" s="4"/>
      <c r="D962" s="4"/>
      <c r="E962" s="4"/>
      <c r="F962" s="4"/>
      <c r="G962" s="4"/>
      <c r="H962" s="4"/>
    </row>
    <row r="963">
      <c r="A963" s="6"/>
      <c r="B963" s="4"/>
      <c r="C963" s="4"/>
      <c r="D963" s="4"/>
      <c r="E963" s="4"/>
      <c r="F963" s="4"/>
      <c r="G963" s="4"/>
      <c r="H963" s="4"/>
    </row>
  </sheetData>
  <autoFilter ref="$A$1:$H$88"/>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41.38"/>
    <col customWidth="1" min="3" max="3" width="33.13"/>
    <col customWidth="1" min="4" max="8" width="26.25"/>
    <col customWidth="1" min="18" max="18" width="15.88"/>
  </cols>
  <sheetData>
    <row r="1">
      <c r="A1" s="1" t="s">
        <v>0</v>
      </c>
      <c r="B1" s="2" t="s">
        <v>1</v>
      </c>
      <c r="C1" s="2" t="s">
        <v>2</v>
      </c>
      <c r="D1" s="2" t="s">
        <v>3</v>
      </c>
      <c r="E1" s="2" t="s">
        <v>4</v>
      </c>
      <c r="F1" s="2" t="s">
        <v>5</v>
      </c>
      <c r="G1" s="2" t="s">
        <v>6</v>
      </c>
      <c r="H1" s="2" t="s">
        <v>7</v>
      </c>
    </row>
    <row r="2">
      <c r="A2" s="9">
        <v>1.0</v>
      </c>
      <c r="B2" s="8" t="s">
        <v>120</v>
      </c>
      <c r="C2" s="4" t="str">
        <f>IFERROR(__xludf.DUMMYFUNCTION("GOOGLETRANSLATE(B2,""en"",""ru"")"),"Анализ категории")</f>
        <v>Анализ категории</v>
      </c>
      <c r="D2" s="4" t="str">
        <f>IFERROR(__xludf.DUMMYFUNCTION("GOOGLETRANSLATE(B2,""en"",""id"")"),"Analisis kategori")</f>
        <v>Analisis kategori</v>
      </c>
      <c r="E2" s="4" t="str">
        <f>IFERROR(__xludf.DUMMYFUNCTION("GOOGLETRANSLATE(B2,""en"",""vi"")"),"Phân tích thể loại")</f>
        <v>Phân tích thể loại</v>
      </c>
      <c r="F2" s="4" t="str">
        <f>IFERROR(__xludf.DUMMYFUNCTION("GOOGLETRANSLATE(B2,""en"",""th"")"),"การวิเคราะห์หมวดหมู่")</f>
        <v>การวิเคราะห์หมวดหมู่</v>
      </c>
      <c r="G2" s="4" t="str">
        <f>IFERROR(__xludf.DUMMYFUNCTION("GOOGLETRANSLATE(B2,""en"",""ms"")"),"Analisis Kategori")</f>
        <v>Analisis Kategori</v>
      </c>
      <c r="H2" s="4" t="str">
        <f>IFERROR(__xludf.DUMMYFUNCTION("GOOGLETRANSLATE(B2,""en"",""zh-CN"")"),"类别分析")</f>
        <v>类别分析</v>
      </c>
    </row>
    <row r="3">
      <c r="A3" s="9">
        <v>1.0</v>
      </c>
      <c r="B3" s="8" t="s">
        <v>199</v>
      </c>
      <c r="C3" s="4" t="str">
        <f>IFERROR(__xludf.DUMMYFUNCTION("GOOGLETRANSLATE(B3,""en"",""ru"")"),"Выберите свой рынок стратегически с помощью данных")</f>
        <v>Выберите свой рынок стратегически с помощью данных</v>
      </c>
      <c r="D3" s="4" t="str">
        <f>IFERROR(__xludf.DUMMYFUNCTION("GOOGLETRANSLATE(B3,""en"",""id"")"),"Pilih pasar Anda secara strategis dengan bantuan data")</f>
        <v>Pilih pasar Anda secara strategis dengan bantuan data</v>
      </c>
      <c r="E3" s="4" t="str">
        <f>IFERROR(__xludf.DUMMYFUNCTION("GOOGLETRANSLATE(B3,""en"",""vi"")"),"Chọn thị trường của bạn một cách chiến lược với sự trợ giúp của dữ liệu")</f>
        <v>Chọn thị trường của bạn một cách chiến lược với sự trợ giúp của dữ liệu</v>
      </c>
      <c r="F3" s="4" t="str">
        <f>IFERROR(__xludf.DUMMYFUNCTION("GOOGLETRANSLATE(B3,""en"",""th"")"),"เลือกตลาดของคุณอย่างมีกลยุทธ์ด้วยความช่วยเหลือของข้อมูล")</f>
        <v>เลือกตลาดของคุณอย่างมีกลยุทธ์ด้วยความช่วยเหลือของข้อมูล</v>
      </c>
      <c r="G3" s="4" t="str">
        <f>IFERROR(__xludf.DUMMYFUNCTION("GOOGLETRANSLATE(B3,""en"",""ms"")"),"Pilih pasaran anda secara strategik dengan bantuan data")</f>
        <v>Pilih pasaran anda secara strategik dengan bantuan data</v>
      </c>
      <c r="H3" s="4" t="str">
        <f>IFERROR(__xludf.DUMMYFUNCTION("GOOGLETRANSLATE(B3,""en"",""zh-CN"")"),"借助数据来战略选择您的市场")</f>
        <v>借助数据来战略选择您的市场</v>
      </c>
    </row>
    <row r="4">
      <c r="A4" s="9">
        <v>1.0</v>
      </c>
      <c r="B4" s="8" t="s">
        <v>200</v>
      </c>
      <c r="C4" s="4" t="str">
        <f>IFERROR(__xludf.DUMMYFUNCTION("GOOGLETRANSLATE(B4,""en"",""ru"")"),"Получить конкурентное преимущество, выявив прибыльные категории для входа и расширения. С помощью нашего отчета об анализе категорий вы можете раскрыть возможности роста, оценить интенсивность конкуренции и определить тенденции. Это позволит вам принимать"&amp;" обоснованные решения и оставаться впереди на динамическом рынке.")</f>
        <v>Получить конкурентное преимущество, выявив прибыльные категории для входа и расширения. С помощью нашего отчета об анализе категорий вы можете раскрыть возможности роста, оценить интенсивность конкуренции и определить тенденции. Это позволит вам принимать обоснованные решения и оставаться впереди на динамическом рынке.</v>
      </c>
      <c r="D4" s="4" t="str">
        <f>IFERROR(__xludf.DUMMYFUNCTION("GOOGLETRANSLATE(B4,""en"",""id"")"),"Dapatkan keunggulan kompetitif dengan mengidentifikasi kategori yang menguntungkan untuk dimasukkan dan diperluas. Dengan laporan analisis kategori kami, Anda dapat mengungkap peluang pertumbuhan, mengevaluasi intensitas kompetisi, dan tren spot. Ini akan"&amp;" memungkinkan Anda untuk membuat keputusan berdasarkan informasi dan tetap di depan di pasar yang dinamis.")</f>
        <v>Dapatkan keunggulan kompetitif dengan mengidentifikasi kategori yang menguntungkan untuk dimasukkan dan diperluas. Dengan laporan analisis kategori kami, Anda dapat mengungkap peluang pertumbuhan, mengevaluasi intensitas kompetisi, dan tren spot. Ini akan memungkinkan Anda untuk membuat keputusan berdasarkan informasi dan tetap di depan di pasar yang dinamis.</v>
      </c>
      <c r="E4" s="4" t="str">
        <f>IFERROR(__xludf.DUMMYFUNCTION("GOOGLETRANSLATE(B4,""en"",""vi"")"),"Đạt được lợi thế cạnh tranh bằng cách xác định các loại sinh lợi để nhập và mở rộng. Với báo cáo phân tích danh mục của chúng tôi, bạn có thể khám phá các cơ hội tăng trưởng, đánh giá cường độ cạnh tranh và xu hướng điểm. Điều này sẽ cho phép bạn đưa ra q"&amp;"uyết định sáng suốt và đi trước trong thị trường năng động.")</f>
        <v>Đạt được lợi thế cạnh tranh bằng cách xác định các loại sinh lợi để nhập và mở rộng. Với báo cáo phân tích danh mục của chúng tôi, bạn có thể khám phá các cơ hội tăng trưởng, đánh giá cường độ cạnh tranh và xu hướng điểm. Điều này sẽ cho phép bạn đưa ra quyết định sáng suốt và đi trước trong thị trường năng động.</v>
      </c>
      <c r="F4" s="4" t="str">
        <f>IFERROR(__xludf.DUMMYFUNCTION("GOOGLETRANSLATE(B4,""en"",""th"")"),"ได้รับความได้เปรียบในการแข่งขันโดยระบุหมวดหมู่ที่มีกำไรเพื่อเข้าและขยาย ด้วยรายงานการวิเคราะห์หมวดหมู่ของเราคุณสามารถเปิดเผยโอกาสในการเติบโตประเมินความเข้มของการแข่งขันและแนวโน้มสปอต สิ่งนี้จะช่วยให้คุณตัดสินใจอย่างชาญฉลาดและอยู่ข้างหน้าในตลาดแบบไดนามิก")</f>
        <v>ได้รับความได้เปรียบในการแข่งขันโดยระบุหมวดหมู่ที่มีกำไรเพื่อเข้าและขยาย ด้วยรายงานการวิเคราะห์หมวดหมู่ของเราคุณสามารถเปิดเผยโอกาสในการเติบโตประเมินความเข้มของการแข่งขันและแนวโน้มสปอต สิ่งนี้จะช่วยให้คุณตัดสินใจอย่างชาญฉลาดและอยู่ข้างหน้าในตลาดแบบไดนามิก</v>
      </c>
      <c r="G4" s="4" t="str">
        <f>IFERROR(__xludf.DUMMYFUNCTION("GOOGLETRANSLATE(B4,""en"",""ms"")"),"Dapatkan kelebihan daya saing dengan mengenal pasti kategori yang lumayan untuk memasuki dan berkembang. Dengan laporan analisis kategori kami, anda boleh mendedahkan peluang pertumbuhan, menilai intensiti persaingan, dan trend tempat. Ini akan membolehka"&amp;"n anda membuat keputusan yang tepat dan terus maju di pasaran dinamik.")</f>
        <v>Dapatkan kelebihan daya saing dengan mengenal pasti kategori yang lumayan untuk memasuki dan berkembang. Dengan laporan analisis kategori kami, anda boleh mendedahkan peluang pertumbuhan, menilai intensiti persaingan, dan trend tempat. Ini akan membolehkan anda membuat keputusan yang tepat dan terus maju di pasaran dinamik.</v>
      </c>
      <c r="H4" s="4" t="str">
        <f>IFERROR(__xludf.DUMMYFUNCTION("GOOGLETRANSLATE(B4,""en"",""zh-CN"")"),"通过确定有利可图的类别进入和扩展，获得竞争优势。通过我们的类别分析报告，您可以发现增长机会，评估竞争强度和现场趋势。这将使您能够做出明智的决定，并在动态的市场中保持领先地位。")</f>
        <v>通过确定有利可图的类别进入和扩展，获得竞争优势。通过我们的类别分析报告，您可以发现增长机会，评估竞争强度和现场趋势。这将使您能够做出明智的决定，并在动态的市场中保持领先地位。</v>
      </c>
    </row>
    <row r="5">
      <c r="A5" s="9">
        <v>1.0</v>
      </c>
      <c r="B5" s="8" t="s">
        <v>10</v>
      </c>
      <c r="C5" s="4" t="str">
        <f>IFERROR(__xludf.DUMMYFUNCTION("GOOGLETRANSLATE(B5,""en"",""ru"")"),"Зарегистрироваться")</f>
        <v>Зарегистрироваться</v>
      </c>
      <c r="D5" s="4" t="str">
        <f>IFERROR(__xludf.DUMMYFUNCTION("GOOGLETRANSLATE(B5,""en"",""id"")"),"Mendaftar")</f>
        <v>Mendaftar</v>
      </c>
      <c r="E5" s="4" t="str">
        <f>IFERROR(__xludf.DUMMYFUNCTION("GOOGLETRANSLATE(B5,""en"",""vi"")"),"Đăng ký")</f>
        <v>Đăng ký</v>
      </c>
      <c r="F5" s="4" t="str">
        <f>IFERROR(__xludf.DUMMYFUNCTION("GOOGLETRANSLATE(B5,""en"",""th"")"),"ลงชื่อ")</f>
        <v>ลงชื่อ</v>
      </c>
      <c r="G5" s="4" t="str">
        <f>IFERROR(__xludf.DUMMYFUNCTION("GOOGLETRANSLATE(B5,""en"",""ms"")"),"Daftar")</f>
        <v>Daftar</v>
      </c>
      <c r="H5" s="4" t="str">
        <f>IFERROR(__xludf.DUMMYFUNCTION("GOOGLETRANSLATE(B5,""en"",""zh-CN"")"),"报名")</f>
        <v>报名</v>
      </c>
    </row>
    <row r="6">
      <c r="A6" s="9">
        <v>2.0</v>
      </c>
      <c r="B6" s="8" t="s">
        <v>201</v>
      </c>
      <c r="C6" s="4" t="str">
        <f>IFERROR(__xludf.DUMMYFUNCTION("GOOGLETRANSLATE(B6,""en"",""ru"")"),"Определите категории для ввода и расширения")</f>
        <v>Определите категории для ввода и расширения</v>
      </c>
      <c r="D6" s="4" t="str">
        <f>IFERROR(__xludf.DUMMYFUNCTION("GOOGLETRANSLATE(B6,""en"",""id"")"),"Mengidentifikasi kategori untuk masuk dan memperluas")</f>
        <v>Mengidentifikasi kategori untuk masuk dan memperluas</v>
      </c>
      <c r="E6" s="4" t="str">
        <f>IFERROR(__xludf.DUMMYFUNCTION("GOOGLETRANSLATE(B6,""en"",""vi"")"),"Xác định các danh mục để nhập và mở rộng")</f>
        <v>Xác định các danh mục để nhập và mở rộng</v>
      </c>
      <c r="F6" s="4" t="str">
        <f>IFERROR(__xludf.DUMMYFUNCTION("GOOGLETRANSLATE(B6,""en"",""th"")"),"ระบุหมวดหมู่ที่จะป้อนและขยาย")</f>
        <v>ระบุหมวดหมู่ที่จะป้อนและขยาย</v>
      </c>
      <c r="G6" s="4" t="str">
        <f>IFERROR(__xludf.DUMMYFUNCTION("GOOGLETRANSLATE(B6,""en"",""ms"")"),"Kenal pasti kategori untuk memasuki dan mengembangkan")</f>
        <v>Kenal pasti kategori untuk memasuki dan mengembangkan</v>
      </c>
      <c r="H6" s="4" t="str">
        <f>IFERROR(__xludf.DUMMYFUNCTION("GOOGLETRANSLATE(B6,""en"",""zh-CN"")"),"确定输入和扩展的类别")</f>
        <v>确定输入和扩展的类别</v>
      </c>
    </row>
    <row r="7">
      <c r="A7" s="9">
        <v>2.0</v>
      </c>
      <c r="B7" s="8" t="s">
        <v>202</v>
      </c>
      <c r="C7" s="4" t="str">
        <f>IFERROR(__xludf.DUMMYFUNCTION("GOOGLETRANSLATE(B7,""en"",""ru"")"),"Если вы не уверены, в какую категорию можно ввести, может быть трудно понять, насколько конкурентоспособен ваш рынок и насколько он насыщен. Без данных о продажах и метрических данных сложно принять обоснованное решение. Наш отчет об анализе категорий дае"&amp;"т вам доступ к продажам, выручке, количеству продавцов и другим важным показателям, которые могут помочь вам определить высокие категории и уровни конкуренции с высоким потенциалом. С помощью этого отчета вы можете сделать осознанный выбор о том, какие ка"&amp;"тегории стоит войти.")</f>
        <v>Если вы не уверены, в какую категорию можно ввести, может быть трудно понять, насколько конкурентоспособен ваш рынок и насколько он насыщен. Без данных о продажах и метрических данных сложно принять обоснованное решение. Наш отчет об анализе категорий дает вам доступ к продажам, выручке, количеству продавцов и другим важным показателям, которые могут помочь вам определить высокие категории и уровни конкуренции с высоким потенциалом. С помощью этого отчета вы можете сделать осознанный выбор о том, какие категории стоит войти.</v>
      </c>
      <c r="D7" s="4" t="str">
        <f>IFERROR(__xludf.DUMMYFUNCTION("GOOGLETRANSLATE(B7,""en"",""id"")"),"Jika Anda tidak yakin kategori mana yang harus dimasukkan, mungkin sulit untuk mengetahui seberapa kompetitif pasar Anda dan seberapa jenuhnya. Tanpa penjualan dan data metrik, sulit untuk membuat keputusan yang tepat. Laporan Analisis Kategori kami membe"&amp;"ri Anda akses ke penjualan, pendapatan, jumlah penjual, dan metrik penting lainnya yang dapat membantu Anda mengidentifikasi kategori dan tingkat kompetisi berpotensi tinggi. Dengan laporan ini, Anda dapat membuat pilihan berdasarkan informasi tentang kat"&amp;"egori mana yang layak dimasukkan.")</f>
        <v>Jika Anda tidak yakin kategori mana yang harus dimasukkan, mungkin sulit untuk mengetahui seberapa kompetitif pasar Anda dan seberapa jenuhnya. Tanpa penjualan dan data metrik, sulit untuk membuat keputusan yang tepat. Laporan Analisis Kategori kami memberi Anda akses ke penjualan, pendapatan, jumlah penjual, dan metrik penting lainnya yang dapat membantu Anda mengidentifikasi kategori dan tingkat kompetisi berpotensi tinggi. Dengan laporan ini, Anda dapat membuat pilihan berdasarkan informasi tentang kategori mana yang layak dimasukkan.</v>
      </c>
      <c r="E7" s="4" t="str">
        <f>IFERROR(__xludf.DUMMYFUNCTION("GOOGLETRANSLATE(B7,""en"",""vi"")"),"Nếu bạn không chắc chắn sẽ tham gia danh mục nào, thật khó để biết thị trường của bạn cạnh tranh như thế nào và mức độ bão hòa của nó. Không có dữ liệu bán hàng và số liệu, thật khó khăn khi đưa ra quyết định sáng suốt. Báo cáo phân tích danh mục của chún"&amp;"g tôi cho phép bạn truy cập vào bán hàng, doanh thu, số lượng người bán và các số liệu quan trọng khác có thể giúp bạn xác định các danh mục và mức độ cạnh tranh tiềm năng cao. Với báo cáo này, bạn có thể đưa ra một lựa chọn sáng suốt về những loại nào đá"&amp;"ng để nhập.")</f>
        <v>Nếu bạn không chắc chắn sẽ tham gia danh mục nào, thật khó để biết thị trường của bạn cạnh tranh như thế nào và mức độ bão hòa của nó. Không có dữ liệu bán hàng và số liệu, thật khó khăn khi đưa ra quyết định sáng suốt. Báo cáo phân tích danh mục của chúng tôi cho phép bạn truy cập vào bán hàng, doanh thu, số lượng người bán và các số liệu quan trọng khác có thể giúp bạn xác định các danh mục và mức độ cạnh tranh tiềm năng cao. Với báo cáo này, bạn có thể đưa ra một lựa chọn sáng suốt về những loại nào đáng để nhập.</v>
      </c>
      <c r="F7" s="4" t="str">
        <f>IFERROR(__xludf.DUMMYFUNCTION("GOOGLETRANSLATE(B7,""en"",""th"")"),"หากคุณไม่แน่ใจว่าจะเข้าหมวดหมู่ใดอาจเป็นเรื่องยากที่จะรู้ว่าตลาดของคุณมีการแข่งขันอย่างไรและอิ่มตัวอย่างไร หากไม่มีการขายและข้อมูลการวัดมันเป็นเรื่องยากที่จะตัดสินใจอย่างชาญฉลาด รายงานการวิเคราะห์หมวดหมู่ของเราช่วยให้คุณสามารถเข้าถึงการขายรายได้จำนวนผู้ขา"&amp;"ยและตัวชี้วัดที่สำคัญอื่น ๆ ที่สามารถช่วยคุณระบุหมวดหมู่ที่มีศักยภาพสูงและระดับการแข่งขัน ในรายงานนี้คุณสามารถเลือกได้อย่างชาญฉลาดเกี่ยวกับหมวดหมู่ที่ควรค่าแก่การเข้าร่วม")</f>
        <v>หากคุณไม่แน่ใจว่าจะเข้าหมวดหมู่ใดอาจเป็นเรื่องยากที่จะรู้ว่าตลาดของคุณมีการแข่งขันอย่างไรและอิ่มตัวอย่างไร หากไม่มีการขายและข้อมูลการวัดมันเป็นเรื่องยากที่จะตัดสินใจอย่างชาญฉลาด รายงานการวิเคราะห์หมวดหมู่ของเราช่วยให้คุณสามารถเข้าถึงการขายรายได้จำนวนผู้ขายและตัวชี้วัดที่สำคัญอื่น ๆ ที่สามารถช่วยคุณระบุหมวดหมู่ที่มีศักยภาพสูงและระดับการแข่งขัน ในรายงานนี้คุณสามารถเลือกได้อย่างชาญฉลาดเกี่ยวกับหมวดหมู่ที่ควรค่าแก่การเข้าร่วม</v>
      </c>
      <c r="G7" s="4" t="str">
        <f>IFERROR(__xludf.DUMMYFUNCTION("GOOGLETRANSLATE(B7,""en"",""ms"")"),"Sekiranya anda tidak pasti kategori mana yang hendak dimasukkan, sukar untuk mengetahui betapa kompetitif pasaran anda dan bagaimana tepu itu. Tanpa data jualan dan metrik, ia mencabar untuk membuat keputusan yang tepat. Laporan analisis kategori kami mem"&amp;"beri anda akses kepada jualan, pendapatan, bilangan penjual, dan metrik penting lain yang dapat membantu anda mengenal pasti kategori berpotensi tinggi dan tahap persaingan. Dengan laporan ini, anda boleh membuat pilihan yang tepat mengenai kategori mana "&amp;"yang bernilai masuk.")</f>
        <v>Sekiranya anda tidak pasti kategori mana yang hendak dimasukkan, sukar untuk mengetahui betapa kompetitif pasaran anda dan bagaimana tepu itu. Tanpa data jualan dan metrik, ia mencabar untuk membuat keputusan yang tepat. Laporan analisis kategori kami memberi anda akses kepada jualan, pendapatan, bilangan penjual, dan metrik penting lain yang dapat membantu anda mengenal pasti kategori berpotensi tinggi dan tahap persaingan. Dengan laporan ini, anda boleh membuat pilihan yang tepat mengenai kategori mana yang bernilai masuk.</v>
      </c>
      <c r="H7" s="4" t="str">
        <f>IFERROR(__xludf.DUMMYFUNCTION("GOOGLETRANSLATE(B7,""en"",""zh-CN"")"),"如果您不确定要输入哪种类别，那么很难知道您的市场竞争力和饱和度。没有销售和指标数据，做出明智的决定是一项挑战。我们的类别分析报告使您可以访问销售，收入，卖方数量和其他关键指标，这些指标可以帮助您确定高电势类别和竞争水平。有了此报告，您可以选择哪些类别值得进入。")</f>
        <v>如果您不确定要输入哪种类别，那么很难知道您的市场竞争力和饱和度。没有销售和指标数据，做出明智的决定是一项挑战。我们的类别分析报告使您可以访问销售，收入，卖方数量和其他关键指标，这些指标可以帮助您确定高电势类别和竞争水平。有了此报告，您可以选择哪些类别值得进入。</v>
      </c>
    </row>
    <row r="8">
      <c r="A8" s="9">
        <v>2.0</v>
      </c>
      <c r="B8" s="8" t="s">
        <v>10</v>
      </c>
      <c r="C8" s="4" t="str">
        <f>IFERROR(__xludf.DUMMYFUNCTION("GOOGLETRANSLATE(B8,""en"",""ru"")"),"Зарегистрироваться")</f>
        <v>Зарегистрироваться</v>
      </c>
      <c r="D8" s="4" t="str">
        <f>IFERROR(__xludf.DUMMYFUNCTION("GOOGLETRANSLATE(B8,""en"",""id"")"),"Mendaftar")</f>
        <v>Mendaftar</v>
      </c>
      <c r="E8" s="4" t="str">
        <f>IFERROR(__xludf.DUMMYFUNCTION("GOOGLETRANSLATE(B8,""en"",""vi"")"),"Đăng ký")</f>
        <v>Đăng ký</v>
      </c>
      <c r="F8" s="4" t="str">
        <f>IFERROR(__xludf.DUMMYFUNCTION("GOOGLETRANSLATE(B8,""en"",""th"")"),"ลงชื่อ")</f>
        <v>ลงชื่อ</v>
      </c>
      <c r="G8" s="4" t="str">
        <f>IFERROR(__xludf.DUMMYFUNCTION("GOOGLETRANSLATE(B8,""en"",""ms"")"),"Daftar")</f>
        <v>Daftar</v>
      </c>
      <c r="H8" s="4" t="str">
        <f>IFERROR(__xludf.DUMMYFUNCTION("GOOGLETRANSLATE(B8,""en"",""zh-CN"")"),"报名")</f>
        <v>报名</v>
      </c>
    </row>
    <row r="9">
      <c r="A9" s="9">
        <v>2.0</v>
      </c>
      <c r="B9" s="8" t="s">
        <v>203</v>
      </c>
      <c r="C9" s="4" t="str">
        <f>IFERROR(__xludf.DUMMYFUNCTION("GOOGLETRANSLATE(B9,""en"",""ru"")"),"Углубляться в связанные ниши и подкатегории")</f>
        <v>Углубляться в связанные ниши и подкатегории</v>
      </c>
      <c r="D9" s="4" t="str">
        <f>IFERROR(__xludf.DUMMYFUNCTION("GOOGLETRANSLATE(B9,""en"",""id"")"),"Menggali ceruk dan sub-kategori terkait")</f>
        <v>Menggali ceruk dan sub-kategori terkait</v>
      </c>
      <c r="E9" s="4" t="str">
        <f>IFERROR(__xludf.DUMMYFUNCTION("GOOGLETRANSLATE(B9,""en"",""vi"")"),"Đào sâu vào các hốc và tiểu loại liên quan")</f>
        <v>Đào sâu vào các hốc và tiểu loại liên quan</v>
      </c>
      <c r="F9" s="4" t="str">
        <f>IFERROR(__xludf.DUMMYFUNCTION("GOOGLETRANSLATE(B9,""en"",""th"")"),"เจาะลึกลงไปในซอกที่เกี่ยวข้องและหมวดหมู่ย่อย")</f>
        <v>เจาะลึกลงไปในซอกที่เกี่ยวข้องและหมวดหมู่ย่อย</v>
      </c>
      <c r="G9" s="4" t="str">
        <f>IFERROR(__xludf.DUMMYFUNCTION("GOOGLETRANSLATE(B9,""en"",""ms"")"),"Menyelidiki niche dan sub-kategori yang berkaitan")</f>
        <v>Menyelidiki niche dan sub-kategori yang berkaitan</v>
      </c>
      <c r="H9" s="4" t="str">
        <f>IFERROR(__xludf.DUMMYFUNCTION("GOOGLETRANSLATE(B9,""en"",""zh-CN"")"),"深入研究相关的壁ni和子类别")</f>
        <v>深入研究相关的壁ni和子类别</v>
      </c>
    </row>
    <row r="10">
      <c r="A10" s="9">
        <v>2.0</v>
      </c>
      <c r="B10" s="8" t="s">
        <v>204</v>
      </c>
      <c r="C10" s="4" t="str">
        <f>IFERROR(__xludf.DUMMYFUNCTION("GOOGLETRANSLATE(B10,""en"",""ru"")"),"Обнаружение возможностей роста и расширение в категории новых продуктов может быть пугающим без надежных рыночных данных. С помощью анализа категорий вы можете проанализировать продажи и распределение доходов по подкатегориям, позволяя вам легко раскрыть "&amp;"неиспользованные ниши и выгодные возможности для расширения.")</f>
        <v>Обнаружение возможностей роста и расширение в категории новых продуктов может быть пугающим без надежных рыночных данных. С помощью анализа категорий вы можете проанализировать продажи и распределение доходов по подкатегориям, позволяя вам легко раскрыть неиспользованные ниши и выгодные возможности для расширения.</v>
      </c>
      <c r="D10" s="4" t="str">
        <f>IFERROR(__xludf.DUMMYFUNCTION("GOOGLETRANSLATE(B10,""en"",""id"")"),"Menemukan peluang pertumbuhan dan memperluas ke dalam kategori produk baru dapat menakutkan tanpa data pasar yang andal. Dengan analisis kategori, Anda dapat menganalisis distribusi penjualan dan pendapatan lintas sub-kategori, memungkinkan Anda untuk men"&amp;"gungkap ceruk yang belum dimanfaatkan dan peluang ekspansi yang menguntungkan dengan mudah.")</f>
        <v>Menemukan peluang pertumbuhan dan memperluas ke dalam kategori produk baru dapat menakutkan tanpa data pasar yang andal. Dengan analisis kategori, Anda dapat menganalisis distribusi penjualan dan pendapatan lintas sub-kategori, memungkinkan Anda untuk mengungkap ceruk yang belum dimanfaatkan dan peluang ekspansi yang menguntungkan dengan mudah.</v>
      </c>
      <c r="E10" s="4" t="str">
        <f>IFERROR(__xludf.DUMMYFUNCTION("GOOGLETRANSLATE(B10,""en"",""vi"")"),"Khám phá các cơ hội tăng trưởng và mở rộng sang các loại sản phẩm mới có thể gây khó khăn mà không có dữ liệu thị trường đáng tin cậy. Với phân tích danh mục, bạn có thể phân tích phân phối doanh thu và doanh thu trên các loại phụ, cho phép bạn khám phá c"&amp;"ác hốc chưa được khai thác và cơ hội mở rộng có lợi nhuận một cách dễ dàng.")</f>
        <v>Khám phá các cơ hội tăng trưởng và mở rộng sang các loại sản phẩm mới có thể gây khó khăn mà không có dữ liệu thị trường đáng tin cậy. Với phân tích danh mục, bạn có thể phân tích phân phối doanh thu và doanh thu trên các loại phụ, cho phép bạn khám phá các hốc chưa được khai thác và cơ hội mở rộng có lợi nhuận một cách dễ dàng.</v>
      </c>
      <c r="F10" s="4" t="str">
        <f>IFERROR(__xludf.DUMMYFUNCTION("GOOGLETRANSLATE(B10,""en"",""th"")"),"การค้นพบโอกาสในการเติบโตและการขยายไปสู่หมวดหมู่ผลิตภัณฑ์ใหม่อาจเป็นเรื่องที่น่ากลัวโดยไม่ต้องใช้ข้อมูลตลาดที่เชื่อถือได้ ด้วยการวิเคราะห์หมวดหมู่คุณสามารถวิเคราะห์การขายและการกระจายรายได้ในหมวดหมู่ย่อยช่วยให้คุณสามารถค้นพบซอกที่ไม่ได้ใช้และโอกาสในการขยายผ"&amp;"ลกำไรได้อย่างง่ายดาย")</f>
        <v>การค้นพบโอกาสในการเติบโตและการขยายไปสู่หมวดหมู่ผลิตภัณฑ์ใหม่อาจเป็นเรื่องที่น่ากลัวโดยไม่ต้องใช้ข้อมูลตลาดที่เชื่อถือได้ ด้วยการวิเคราะห์หมวดหมู่คุณสามารถวิเคราะห์การขายและการกระจายรายได้ในหมวดหมู่ย่อยช่วยให้คุณสามารถค้นพบซอกที่ไม่ได้ใช้และโอกาสในการขยายผลกำไรได้อย่างง่ายดาย</v>
      </c>
      <c r="G10" s="4" t="str">
        <f>IFERROR(__xludf.DUMMYFUNCTION("GOOGLETRANSLATE(B10,""en"",""ms"")"),"Menemui peluang pertumbuhan dan berkembang ke dalam kategori produk baru boleh menakutkan tanpa data pasaran yang boleh dipercayai. Dengan analisis kategori, anda boleh menganalisis jualan dan pengagihan hasil di seluruh subkategori, membolehkan anda untu"&amp;"k mendedahkan niche yang belum diterokai dan peluang pengembangan yang menguntungkan dengan mudah.")</f>
        <v>Menemui peluang pertumbuhan dan berkembang ke dalam kategori produk baru boleh menakutkan tanpa data pasaran yang boleh dipercayai. Dengan analisis kategori, anda boleh menganalisis jualan dan pengagihan hasil di seluruh subkategori, membolehkan anda untuk mendedahkan niche yang belum diterokai dan peluang pengembangan yang menguntungkan dengan mudah.</v>
      </c>
      <c r="H10" s="4" t="str">
        <f>IFERROR(__xludf.DUMMYFUNCTION("GOOGLETRANSLATE(B10,""en"",""zh-CN"")"),"在没有可靠的市场数据的情况下，发现增长机会并扩展为新产品类别可能会令人生畏。通过类别分析，您可以分析跨子类别的销售和收入分配，使您能够毫不费力地发现未开发的壁ni和有利可图的扩张机会。")</f>
        <v>在没有可靠的市场数据的情况下，发现增长机会并扩展为新产品类别可能会令人生畏。通过类别分析，您可以分析跨子类别的销售和收入分配，使您能够毫不费力地发现未开发的壁ni和有利可图的扩张机会。</v>
      </c>
      <c r="R10" s="5"/>
      <c r="S10" s="5"/>
    </row>
    <row r="11">
      <c r="A11" s="9">
        <v>2.0</v>
      </c>
      <c r="B11" s="8" t="s">
        <v>10</v>
      </c>
      <c r="C11" s="4" t="str">
        <f>IFERROR(__xludf.DUMMYFUNCTION("GOOGLETRANSLATE(B11,""en"",""ru"")"),"Зарегистрироваться")</f>
        <v>Зарегистрироваться</v>
      </c>
      <c r="D11" s="4" t="str">
        <f>IFERROR(__xludf.DUMMYFUNCTION("GOOGLETRANSLATE(B11,""en"",""id"")"),"Mendaftar")</f>
        <v>Mendaftar</v>
      </c>
      <c r="E11" s="4" t="str">
        <f>IFERROR(__xludf.DUMMYFUNCTION("GOOGLETRANSLATE(B11,""en"",""vi"")"),"Đăng ký")</f>
        <v>Đăng ký</v>
      </c>
      <c r="F11" s="4" t="str">
        <f>IFERROR(__xludf.DUMMYFUNCTION("GOOGLETRANSLATE(B11,""en"",""th"")"),"ลงชื่อ")</f>
        <v>ลงชื่อ</v>
      </c>
      <c r="G11" s="4" t="str">
        <f>IFERROR(__xludf.DUMMYFUNCTION("GOOGLETRANSLATE(B11,""en"",""ms"")"),"Daftar")</f>
        <v>Daftar</v>
      </c>
      <c r="H11" s="4" t="str">
        <f>IFERROR(__xludf.DUMMYFUNCTION("GOOGLETRANSLATE(B11,""en"",""zh-CN"")"),"报名")</f>
        <v>报名</v>
      </c>
      <c r="R11" s="5"/>
      <c r="S11" s="5"/>
    </row>
    <row r="12">
      <c r="A12" s="9">
        <v>2.0</v>
      </c>
      <c r="B12" s="8" t="s">
        <v>205</v>
      </c>
      <c r="C12" s="4" t="str">
        <f>IFERROR(__xludf.DUMMYFUNCTION("GOOGLETRANSLATE(B12,""en"",""ru"")"),"Оценить интенсивность конкуренции")</f>
        <v>Оценить интенсивность конкуренции</v>
      </c>
      <c r="D12" s="4" t="str">
        <f>IFERROR(__xludf.DUMMYFUNCTION("GOOGLETRANSLATE(B12,""en"",""id"")"),"Mengevaluasi intensitas kompetisi")</f>
        <v>Mengevaluasi intensitas kompetisi</v>
      </c>
      <c r="E12" s="4" t="str">
        <f>IFERROR(__xludf.DUMMYFUNCTION("GOOGLETRANSLATE(B12,""en"",""vi"")"),"Đánh giá cường độ cạnh tranh")</f>
        <v>Đánh giá cường độ cạnh tranh</v>
      </c>
      <c r="F12" s="4" t="str">
        <f>IFERROR(__xludf.DUMMYFUNCTION("GOOGLETRANSLATE(B12,""en"",""th"")"),"ประเมินความเข้มของการแข่งขัน")</f>
        <v>ประเมินความเข้มของการแข่งขัน</v>
      </c>
      <c r="G12" s="4" t="str">
        <f>IFERROR(__xludf.DUMMYFUNCTION("GOOGLETRANSLATE(B12,""en"",""ms"")"),"Menilai keamatan persaingan")</f>
        <v>Menilai keamatan persaingan</v>
      </c>
      <c r="H12" s="4" t="str">
        <f>IFERROR(__xludf.DUMMYFUNCTION("GOOGLETRANSLATE(B12,""en"",""zh-CN"")"),"评估竞争强度")</f>
        <v>评估竞争强度</v>
      </c>
    </row>
    <row r="13">
      <c r="A13" s="9">
        <v>2.0</v>
      </c>
      <c r="B13" s="8" t="s">
        <v>206</v>
      </c>
      <c r="C13" s="4" t="str">
        <f>IFERROR(__xludf.DUMMYFUNCTION("GOOGLETRANSLATE(B13,""en"",""ru"")"),"Понимание конкурентной ландшафта и оценка уровня конкуренции жизненно важно, прежде чем вступать или расширить в категории рынка. Неспособность сделать это может привести к потраченному времени и деньгам. Чтобы избежать этого, вам необходимо быстро опреде"&amp;"лить жизнеспособность входа или расширения в этой категории. Анализ категорий помогает вам сделать это, анализируя количество продавцов и процент продавцов с продажами. Таким образом, вы можете принимать обоснованные решения о выходе на рынок или расширен"&amp;"ии.")</f>
        <v>Понимание конкурентной ландшафта и оценка уровня конкуренции жизненно важно, прежде чем вступать или расширить в категории рынка. Неспособность сделать это может привести к потраченному времени и деньгам. Чтобы избежать этого, вам необходимо быстро определить жизнеспособность входа или расширения в этой категории. Анализ категорий помогает вам сделать это, анализируя количество продавцов и процент продавцов с продажами. Таким образом, вы можете принимать обоснованные решения о выходе на рынок или расширении.</v>
      </c>
      <c r="D13" s="4" t="str">
        <f>IFERROR(__xludf.DUMMYFUNCTION("GOOGLETRANSLATE(B13,""en"",""id"")"),"Memahami lanskap kompetitif dan menilai tingkat persaingan sangat penting sebelum masuk atau berkembang dalam kategori pasar. Kegagalan untuk melakukannya dapat mengakibatkan waktu dan uang yang terbuang. Untuk menghindari hal ini, Anda perlu dengan cepat"&amp;" menentukan kelayakan masuk atau berkembang dalam kategori itu. Analisis kategori membantu Anda melakukan ini dengan menganalisis jumlah penjual dan persentase penjual dengan penjualan. Dengan cara ini, Anda dapat membuat keputusan berdasarkan informasi t"&amp;"entang masuknya pasar atau ekspansi.")</f>
        <v>Memahami lanskap kompetitif dan menilai tingkat persaingan sangat penting sebelum masuk atau berkembang dalam kategori pasar. Kegagalan untuk melakukannya dapat mengakibatkan waktu dan uang yang terbuang. Untuk menghindari hal ini, Anda perlu dengan cepat menentukan kelayakan masuk atau berkembang dalam kategori itu. Analisis kategori membantu Anda melakukan ini dengan menganalisis jumlah penjual dan persentase penjual dengan penjualan. Dengan cara ini, Anda dapat membuat keputusan berdasarkan informasi tentang masuknya pasar atau ekspansi.</v>
      </c>
      <c r="E13" s="4" t="str">
        <f>IFERROR(__xludf.DUMMYFUNCTION("GOOGLETRANSLATE(B13,""en"",""vi"")"),"Hiểu về bối cảnh cạnh tranh và đánh giá mức độ cạnh tranh là rất quan trọng trước khi tham gia hoặc mở rộng trong một danh mục thị trường. Không làm như vậy có thể dẫn đến lãng phí thời gian và tiền bạc. Để tránh điều này, bạn cần nhanh chóng xác định khả"&amp;" năng nhập hoặc mở rộng trong danh mục đó. Phân tích danh mục giúp bạn làm điều này bằng cách phân tích số lượng người bán và tỷ lệ người bán có doanh số. Bằng cách này, bạn có thể đưa ra quyết định sáng suốt về việc nhập cảnh hoặc mở rộng thị trường.")</f>
        <v>Hiểu về bối cảnh cạnh tranh và đánh giá mức độ cạnh tranh là rất quan trọng trước khi tham gia hoặc mở rộng trong một danh mục thị trường. Không làm như vậy có thể dẫn đến lãng phí thời gian và tiền bạc. Để tránh điều này, bạn cần nhanh chóng xác định khả năng nhập hoặc mở rộng trong danh mục đó. Phân tích danh mục giúp bạn làm điều này bằng cách phân tích số lượng người bán và tỷ lệ người bán có doanh số. Bằng cách này, bạn có thể đưa ra quyết định sáng suốt về việc nhập cảnh hoặc mở rộng thị trường.</v>
      </c>
      <c r="F13" s="4" t="str">
        <f>IFERROR(__xludf.DUMMYFUNCTION("GOOGLETRANSLATE(B13,""en"",""th"")"),"การทำความเข้าใจกับแนวการแข่งขันและการประเมินระดับการแข่งขันมีความสำคัญก่อนที่จะเข้าหรือขยายตัวในหมวดหมู่ตลาด การไม่ทำเช่นนั้นอาจส่งผลให้เวลาและเงินสูญเปล่า เพื่อหลีกเลี่ยงสิ่งนี้คุณต้องกำหนดความมีชีวิตของการเข้าหรือขยายในหมวดหมู่นั้นอย่างรวดเร็ว การวิเครา"&amp;"ะห์หมวดหมู่ช่วยให้คุณทำสิ่งนี้โดยการวิเคราะห์จำนวนผู้ขายและเปอร์เซ็นต์ของผู้ขายที่มียอดขาย ด้วยวิธีนี้คุณสามารถตัดสินใจอย่างชาญฉลาดเกี่ยวกับการเข้าสู่ตลาดหรือการขยายตัว")</f>
        <v>การทำความเข้าใจกับแนวการแข่งขันและการประเมินระดับการแข่งขันมีความสำคัญก่อนที่จะเข้าหรือขยายตัวในหมวดหมู่ตลาด การไม่ทำเช่นนั้นอาจส่งผลให้เวลาและเงินสูญเปล่า เพื่อหลีกเลี่ยงสิ่งนี้คุณต้องกำหนดความมีชีวิตของการเข้าหรือขยายในหมวดหมู่นั้นอย่างรวดเร็ว การวิเคราะห์หมวดหมู่ช่วยให้คุณทำสิ่งนี้โดยการวิเคราะห์จำนวนผู้ขายและเปอร์เซ็นต์ของผู้ขายที่มียอดขาย ด้วยวิธีนี้คุณสามารถตัดสินใจอย่างชาญฉลาดเกี่ยวกับการเข้าสู่ตลาดหรือการขยายตัว</v>
      </c>
      <c r="G13" s="4" t="str">
        <f>IFERROR(__xludf.DUMMYFUNCTION("GOOGLETRANSLATE(B13,""en"",""ms"")"),"Memahami landskap yang kompetitif dan menilai tahap persaingan adalah penting sebelum memasuki atau berkembang dalam kategori pasaran. Kegagalan berbuat demikian boleh mengakibatkan masa dan wang yang sia -sia. Untuk mengelakkan ini, anda perlu dengan cep"&amp;"at menentukan daya maju memasuki atau mengembangkan dalam kategori tersebut. Analisis kategori membantu anda melakukan ini dengan menganalisis kiraan penjual dan peratusan penjual dengan jualan. Dengan cara ini, anda boleh membuat keputusan yang tepat men"&amp;"genai kemasukan pasaran atau pengembangan.")</f>
        <v>Memahami landskap yang kompetitif dan menilai tahap persaingan adalah penting sebelum memasuki atau berkembang dalam kategori pasaran. Kegagalan berbuat demikian boleh mengakibatkan masa dan wang yang sia -sia. Untuk mengelakkan ini, anda perlu dengan cepat menentukan daya maju memasuki atau mengembangkan dalam kategori tersebut. Analisis kategori membantu anda melakukan ini dengan menganalisis kiraan penjual dan peratusan penjual dengan jualan. Dengan cara ini, anda boleh membuat keputusan yang tepat mengenai kemasukan pasaran atau pengembangan.</v>
      </c>
      <c r="H13" s="4" t="str">
        <f>IFERROR(__xludf.DUMMYFUNCTION("GOOGLETRANSLATE(B13,""en"",""zh-CN"")"),"在进入或扩展市场类别之前，了解竞争格局并评估竞争水平至关重要。不这样做会导致浪费时间和金钱。为了避免这种情况，您需要快速确定进入或扩展该类别的可行性。类别分析通过分析卖方数量和销售卖方的百分比来帮助您做到这一点。这样，您可以就市场进入或扩展做出明智的决定。")</f>
        <v>在进入或扩展市场类别之前，了解竞争格局并评估竞争水平至关重要。不这样做会导致浪费时间和金钱。为了避免这种情况，您需要快速确定进入或扩展该类别的可行性。类别分析通过分析卖方数量和销售卖方的百分比来帮助您做到这一点。这样，您可以就市场进入或扩展做出明智的决定。</v>
      </c>
    </row>
    <row r="14">
      <c r="A14" s="9">
        <v>2.0</v>
      </c>
      <c r="B14" s="8" t="s">
        <v>10</v>
      </c>
      <c r="C14" s="4" t="str">
        <f>IFERROR(__xludf.DUMMYFUNCTION("GOOGLETRANSLATE(B14,""en"",""ru"")"),"Зарегистрироваться")</f>
        <v>Зарегистрироваться</v>
      </c>
      <c r="D14" s="4" t="str">
        <f>IFERROR(__xludf.DUMMYFUNCTION("GOOGLETRANSLATE(B14,""en"",""id"")"),"Mendaftar")</f>
        <v>Mendaftar</v>
      </c>
      <c r="E14" s="4" t="str">
        <f>IFERROR(__xludf.DUMMYFUNCTION("GOOGLETRANSLATE(B14,""en"",""vi"")"),"Đăng ký")</f>
        <v>Đăng ký</v>
      </c>
      <c r="F14" s="4" t="str">
        <f>IFERROR(__xludf.DUMMYFUNCTION("GOOGLETRANSLATE(B14,""en"",""th"")"),"ลงชื่อ")</f>
        <v>ลงชื่อ</v>
      </c>
      <c r="G14" s="4" t="str">
        <f>IFERROR(__xludf.DUMMYFUNCTION("GOOGLETRANSLATE(B14,""en"",""ms"")"),"Daftar")</f>
        <v>Daftar</v>
      </c>
      <c r="H14" s="4" t="str">
        <f>IFERROR(__xludf.DUMMYFUNCTION("GOOGLETRANSLATE(B14,""en"",""zh-CN"")"),"报名")</f>
        <v>报名</v>
      </c>
    </row>
    <row r="15">
      <c r="A15" s="9">
        <v>2.0</v>
      </c>
      <c r="B15" s="8" t="s">
        <v>207</v>
      </c>
      <c r="C15" s="4" t="str">
        <f>IFERROR(__xludf.DUMMYFUNCTION("GOOGLETRANSLATE(B15,""en"",""ru"")"),"Spot Trands раньше, чем другие")</f>
        <v>Spot Trands раньше, чем другие</v>
      </c>
      <c r="D15" s="4" t="str">
        <f>IFERROR(__xludf.DUMMYFUNCTION("GOOGLETRANSLATE(B15,""en"",""id"")"),"Tren spot lebih awal dari yang lain")</f>
        <v>Tren spot lebih awal dari yang lain</v>
      </c>
      <c r="E15" s="4" t="str">
        <f>IFERROR(__xludf.DUMMYFUNCTION("GOOGLETRANSLATE(B15,""en"",""vi"")"),"Xu hướng điểm sớm hơn những người khác")</f>
        <v>Xu hướng điểm sớm hơn những người khác</v>
      </c>
      <c r="F15" s="4" t="str">
        <f>IFERROR(__xludf.DUMMYFUNCTION("GOOGLETRANSLATE(B15,""en"",""th"")"),"แนวโน้มของสปอตเร็วกว่าคนอื่น ๆ")</f>
        <v>แนวโน้มของสปอตเร็วกว่าคนอื่น ๆ</v>
      </c>
      <c r="G15" s="4" t="str">
        <f>IFERROR(__xludf.DUMMYFUNCTION("GOOGLETRANSLATE(B15,""en"",""ms"")"),"Trend tempat lebih awal daripada yang lain")</f>
        <v>Trend tempat lebih awal daripada yang lain</v>
      </c>
      <c r="H15" s="4" t="str">
        <f>IFERROR(__xludf.DUMMYFUNCTION("GOOGLETRANSLATE(B15,""en"",""zh-CN"")"),"比其他人早")</f>
        <v>比其他人早</v>
      </c>
    </row>
    <row r="16">
      <c r="A16" s="9">
        <v>2.0</v>
      </c>
      <c r="B16" s="8" t="s">
        <v>208</v>
      </c>
      <c r="C16" s="4" t="str">
        <f>IFERROR(__xludf.DUMMYFUNCTION("GOOGLETRANSLATE(B16,""en"",""ru"")"),"Оставаться в курсе постоянно меняющейся динамики рынка может быть трудным, особенно когда вы продаете на нескольких торговых площадках. Неспособность не отставать от этих изменений может поставить вас в невыгодное положение по сравнению с вашими соперника"&amp;"ми и заставит вас упустить потенциальные возможности. Чтобы решить эту проблему, наша функция анализа категорий предлагает исторические и недавние данные, чтобы предоставить вам ценную информацию. Это поможет вам активно корректировать ваши стратегии и ос"&amp;"таваться в ногах с постоянно меняющимися тенденциями.")</f>
        <v>Оставаться в курсе постоянно меняющейся динамики рынка может быть трудным, особенно когда вы продаете на нескольких торговых площадках. Неспособность не отставать от этих изменений может поставить вас в невыгодное положение по сравнению с вашими соперниками и заставит вас упустить потенциальные возможности. Чтобы решить эту проблему, наша функция анализа категорий предлагает исторические и недавние данные, чтобы предоставить вам ценную информацию. Это поможет вам активно корректировать ваши стратегии и оставаться в ногах с постоянно меняющимися тенденциями.</v>
      </c>
      <c r="D16" s="4" t="str">
        <f>IFERROR(__xludf.DUMMYFUNCTION("GOOGLETRANSLATE(B16,""en"",""id"")"),"Tetap mendapat informasi tentang dinamika pasar yang terus berubah bisa sulit, terutama ketika Anda menjual di berbagai pasar. Gagal mengikuti perubahan ini dapat menempatkan Anda pada posisi yang kurang menguntungkan dibandingkan dengan saingan Anda dan "&amp;"menyebabkan Anda kehilangan peluang potensial. Untuk mengatasi hal ini, fitur analisis kategori kami menawarkan data historis dan terbaru untuk memberi Anda wawasan yang berharga. Itu membantu Anda menyesuaikan strategi Anda secara proaktif dan tetap seja"&amp;"lan dengan tren yang selalu berubah.")</f>
        <v>Tetap mendapat informasi tentang dinamika pasar yang terus berubah bisa sulit, terutama ketika Anda menjual di berbagai pasar. Gagal mengikuti perubahan ini dapat menempatkan Anda pada posisi yang kurang menguntungkan dibandingkan dengan saingan Anda dan menyebabkan Anda kehilangan peluang potensial. Untuk mengatasi hal ini, fitur analisis kategori kami menawarkan data historis dan terbaru untuk memberi Anda wawasan yang berharga. Itu membantu Anda menyesuaikan strategi Anda secara proaktif dan tetap sejalan dengan tren yang selalu berubah.</v>
      </c>
      <c r="E16" s="4" t="str">
        <f>IFERROR(__xludf.DUMMYFUNCTION("GOOGLETRANSLATE(B16,""en"",""vi"")"),"Được thông báo về các động lực thị trường thay đổi liên tục có thể khó khăn, đặc biệt là khi bạn bán trên nhiều thị trường. Không theo kịp những thay đổi này có thể khiến bạn gặp bất lợi so với các đối thủ của bạn và khiến bạn bỏ lỡ các cơ hội tiềm năng. "&amp;"Để giải quyết vấn đề này, tính năng phân tích danh mục của chúng tôi cung cấp dữ liệu lịch sử và gần đây để cung cấp cho bạn những hiểu biết có giá trị. Điều đó giúp bạn điều chỉnh các chiến lược của mình một cách chủ động và duy trì bước với các xu hướng"&amp;" luôn thay đổi.")</f>
        <v>Được thông báo về các động lực thị trường thay đổi liên tục có thể khó khăn, đặc biệt là khi bạn bán trên nhiều thị trường. Không theo kịp những thay đổi này có thể khiến bạn gặp bất lợi so với các đối thủ của bạn và khiến bạn bỏ lỡ các cơ hội tiềm năng. Để giải quyết vấn đề này, tính năng phân tích danh mục của chúng tôi cung cấp dữ liệu lịch sử và gần đây để cung cấp cho bạn những hiểu biết có giá trị. Điều đó giúp bạn điều chỉnh các chiến lược của mình một cách chủ động và duy trì bước với các xu hướng luôn thay đổi.</v>
      </c>
      <c r="F16" s="4" t="str">
        <f>IFERROR(__xludf.DUMMYFUNCTION("GOOGLETRANSLATE(B16,""en"",""th"")"),"การรับทราบเกี่ยวกับการเปลี่ยนแปลงของตลาดที่เปลี่ยนแปลงอย่างต่อเนื่องอาจเป็นเรื่องยากโดยเฉพาะอย่างยิ่งเมื่อคุณขายในตลาดหลายแห่ง ความล้มเหลวในการติดตามการเปลี่ยนแปลงเหล่านี้อาจทำให้คุณเสียเปรียบเมื่อเทียบกับคู่แข่งของคุณและทำให้คุณพลาดโอกาสที่อาจเกิดขึ้น เพ"&amp;"ื่อแก้ไขปัญหานี้คุณลักษณะการวิเคราะห์หมวดหมู่ของเรานำเสนอข้อมูลประวัติและล่าสุดเพื่อให้ข้อมูลเชิงลึกที่มีค่าแก่คุณ ที่ช่วยให้คุณปรับกลยุทธ์ของคุณในเชิงรุกและอยู่ในขั้นตอนด้วยแนวโน้มที่เปลี่ยนแปลงตลอดเวลา")</f>
        <v>การรับทราบเกี่ยวกับการเปลี่ยนแปลงของตลาดที่เปลี่ยนแปลงอย่างต่อเนื่องอาจเป็นเรื่องยากโดยเฉพาะอย่างยิ่งเมื่อคุณขายในตลาดหลายแห่ง ความล้มเหลวในการติดตามการเปลี่ยนแปลงเหล่านี้อาจทำให้คุณเสียเปรียบเมื่อเทียบกับคู่แข่งของคุณและทำให้คุณพลาดโอกาสที่อาจเกิดขึ้น เพื่อแก้ไขปัญหานี้คุณลักษณะการวิเคราะห์หมวดหมู่ของเรานำเสนอข้อมูลประวัติและล่าสุดเพื่อให้ข้อมูลเชิงลึกที่มีค่าแก่คุณ ที่ช่วยให้คุณปรับกลยุทธ์ของคุณในเชิงรุกและอยู่ในขั้นตอนด้วยแนวโน้มที่เปลี่ยนแปลงตลอดเวลา</v>
      </c>
      <c r="G16" s="4" t="str">
        <f>IFERROR(__xludf.DUMMYFUNCTION("GOOGLETRANSLATE(B16,""en"",""ms"")"),"Menginap tentang dinamik pasaran yang sentiasa berubah boleh menjadi sukar, terutamanya apabila anda menjual di pelbagai pasaran. Gagal bersaing dengan perubahan ini boleh meletakkan anda pada kelemahan berbanding dengan pesaing anda dan menyebabkan anda "&amp;"terlepas peluang yang berpotensi. Untuk menangani ini, ciri analisis kategori kami menawarkan data bersejarah dan baru -baru ini untuk memberi anda pandangan yang berharga. Ini membantu anda menyesuaikan strategi anda secara proaktif dan terus maju dengan"&amp;" trend yang sentiasa berubah.")</f>
        <v>Menginap tentang dinamik pasaran yang sentiasa berubah boleh menjadi sukar, terutamanya apabila anda menjual di pelbagai pasaran. Gagal bersaing dengan perubahan ini boleh meletakkan anda pada kelemahan berbanding dengan pesaing anda dan menyebabkan anda terlepas peluang yang berpotensi. Untuk menangani ini, ciri analisis kategori kami menawarkan data bersejarah dan baru -baru ini untuk memberi anda pandangan yang berharga. Ini membantu anda menyesuaikan strategi anda secara proaktif dan terus maju dengan trend yang sentiasa berubah.</v>
      </c>
      <c r="H16" s="4" t="str">
        <f>IFERROR(__xludf.DUMMYFUNCTION("GOOGLETRANSLATE(B16,""en"",""zh-CN"")"),"了解不断变化的市场动态可能会很困难，尤其是当您在多个市场上出售时。与竞争对手相比，未能跟上这些变化可能会使您处于劣势，并导致您错过潜在的机会。为了解决这个问题，我们的类别分析功能提供了历史和最新数据，可为您提供宝贵的见解。这可以帮助您主动调整策略，并遵守不断变化的趋势。")</f>
        <v>了解不断变化的市场动态可能会很困难，尤其是当您在多个市场上出售时。与竞争对手相比，未能跟上这些变化可能会使您处于劣势，并导致您错过潜在的机会。为了解决这个问题，我们的类别分析功能提供了历史和最新数据，可为您提供宝贵的见解。这可以帮助您主动调整策略，并遵守不断变化的趋势。</v>
      </c>
    </row>
    <row r="17">
      <c r="A17" s="9">
        <v>2.0</v>
      </c>
      <c r="B17" s="8" t="s">
        <v>10</v>
      </c>
      <c r="C17" s="4" t="str">
        <f>IFERROR(__xludf.DUMMYFUNCTION("GOOGLETRANSLATE(B17,""en"",""ru"")"),"Зарегистрироваться")</f>
        <v>Зарегистрироваться</v>
      </c>
      <c r="D17" s="4" t="str">
        <f>IFERROR(__xludf.DUMMYFUNCTION("GOOGLETRANSLATE(B17,""en"",""id"")"),"Mendaftar")</f>
        <v>Mendaftar</v>
      </c>
      <c r="E17" s="4" t="str">
        <f>IFERROR(__xludf.DUMMYFUNCTION("GOOGLETRANSLATE(B17,""en"",""vi"")"),"Đăng ký")</f>
        <v>Đăng ký</v>
      </c>
      <c r="F17" s="4" t="str">
        <f>IFERROR(__xludf.DUMMYFUNCTION("GOOGLETRANSLATE(B17,""en"",""th"")"),"ลงชื่อ")</f>
        <v>ลงชื่อ</v>
      </c>
      <c r="G17" s="4" t="str">
        <f>IFERROR(__xludf.DUMMYFUNCTION("GOOGLETRANSLATE(B17,""en"",""ms"")"),"Daftar")</f>
        <v>Daftar</v>
      </c>
      <c r="H17" s="4" t="str">
        <f>IFERROR(__xludf.DUMMYFUNCTION("GOOGLETRANSLATE(B17,""en"",""zh-CN"")"),"报名")</f>
        <v>报名</v>
      </c>
    </row>
    <row r="18">
      <c r="A18" s="9">
        <v>2.0</v>
      </c>
      <c r="B18" s="8" t="s">
        <v>209</v>
      </c>
      <c r="C18" s="4" t="str">
        <f>IFERROR(__xludf.DUMMYFUNCTION("GOOGLETRANSLATE(B18,""en"",""ru"")"),"Измерять проценты покупателей")</f>
        <v>Измерять проценты покупателей</v>
      </c>
      <c r="D18" s="4" t="str">
        <f>IFERROR(__xludf.DUMMYFUNCTION("GOOGLETRANSLATE(B18,""en"",""id"")"),"Mengukur minat pembeli")</f>
        <v>Mengukur minat pembeli</v>
      </c>
      <c r="E18" s="4" t="str">
        <f>IFERROR(__xludf.DUMMYFUNCTION("GOOGLETRANSLATE(B18,""en"",""vi"")"),"Đánh giá người mua lãi suất")</f>
        <v>Đánh giá người mua lãi suất</v>
      </c>
      <c r="F18" s="4" t="str">
        <f>IFERROR(__xludf.DUMMYFUNCTION("GOOGLETRANSLATE(B18,""en"",""th"")"),"ความสนใจของผู้ซื้อ")</f>
        <v>ความสนใจของผู้ซื้อ</v>
      </c>
      <c r="G18" s="4" t="str">
        <f>IFERROR(__xludf.DUMMYFUNCTION("GOOGLETRANSLATE(B18,""en"",""ms"")"),"Minat Pembeli Tolok")</f>
        <v>Minat Pembeli Tolok</v>
      </c>
      <c r="H18" s="4" t="str">
        <f>IFERROR(__xludf.DUMMYFUNCTION("GOOGLETRANSLATE(B18,""en"",""zh-CN"")"),"仪表买家的利息")</f>
        <v>仪表买家的利息</v>
      </c>
    </row>
    <row r="19">
      <c r="A19" s="9">
        <v>2.0</v>
      </c>
      <c r="B19" s="8" t="s">
        <v>210</v>
      </c>
      <c r="C19" s="4" t="str">
        <f>IFERROR(__xludf.DUMMYFUNCTION("GOOGLETRANSLATE(B19,""en"",""ru"")"),"Для онлайн -продавцов Юго -Восточной Азии может быть трудно оценить эффективность определенных категорий продуктов без доступа к важным показателям, таким как количество просмотров, дополнения списка желаний, количество обзоров и средние рейтинги. Это мож"&amp;"ет затруднить решение, на каких нишах сосредоточиться. К счастью, инструмент аналитики категории обеспечивает доступ ко всем жизненно важным показателям, необходимым для оценки потенциала конкретных категорий.")</f>
        <v>Для онлайн -продавцов Юго -Восточной Азии может быть трудно оценить эффективность определенных категорий продуктов без доступа к важным показателям, таким как количество просмотров, дополнения списка желаний, количество обзоров и средние рейтинги. Это может затруднить решение, на каких нишах сосредоточиться. К счастью, инструмент аналитики категории обеспечивает доступ ко всем жизненно важным показателям, необходимым для оценки потенциала конкретных категорий.</v>
      </c>
      <c r="D19" s="4" t="str">
        <f>IFERROR(__xludf.DUMMYFUNCTION("GOOGLETRANSLATE(B19,""en"",""id"")"),"Untuk penjual online Asia Tenggara, mungkin sulit untuk menilai efektivitas kategori produk tertentu tanpa akses ke metrik penting seperti jumlah pandangan, penambahan daftar keinginan, jumlah tinjauan, dan peringkat rata -rata. Ini bisa membuat sulit unt"&amp;"uk memutuskan ceruk mana yang harus difokuskan. Untungnya, alat Analisis Kategori menyediakan akses ke semua metrik vital yang diperlukan untuk mengevaluasi potensi kategori tertentu.")</f>
        <v>Untuk penjual online Asia Tenggara, mungkin sulit untuk menilai efektivitas kategori produk tertentu tanpa akses ke metrik penting seperti jumlah pandangan, penambahan daftar keinginan, jumlah tinjauan, dan peringkat rata -rata. Ini bisa membuat sulit untuk memutuskan ceruk mana yang harus difokuskan. Untungnya, alat Analisis Kategori menyediakan akses ke semua metrik vital yang diperlukan untuk mengevaluasi potensi kategori tertentu.</v>
      </c>
      <c r="E19" s="4" t="str">
        <f>IFERROR(__xludf.DUMMYFUNCTION("GOOGLETRANSLATE(B19,""en"",""vi"")"),"Đối với người bán hàng trực tuyến Đông Nam Á, có thể khó đánh giá hiệu quả của một số loại sản phẩm mà không cần truy cập vào các số liệu quan trọng như số lượng xem, bổ sung danh sách mong muốn, số lượng đánh giá và xếp hạng trung bình. Điều này có thể l"&amp;"àm cho nó khó quyết định tập trung vào những hốc nào. May mắn thay, công cụ phân tích danh mục cung cấp quyền truy cập vào tất cả các số liệu quan trọng cần thiết để đánh giá tiềm năng của các danh mục cụ thể.")</f>
        <v>Đối với người bán hàng trực tuyến Đông Nam Á, có thể khó đánh giá hiệu quả của một số loại sản phẩm mà không cần truy cập vào các số liệu quan trọng như số lượng xem, bổ sung danh sách mong muốn, số lượng đánh giá và xếp hạng trung bình. Điều này có thể làm cho nó khó quyết định tập trung vào những hốc nào. May mắn thay, công cụ phân tích danh mục cung cấp quyền truy cập vào tất cả các số liệu quan trọng cần thiết để đánh giá tiềm năng của các danh mục cụ thể.</v>
      </c>
      <c r="F19" s="4" t="str">
        <f>IFERROR(__xludf.DUMMYFUNCTION("GOOGLETRANSLATE(B19,""en"",""th"")"),"สำหรับผู้ขายออนไลน์ในเอเชียตะวันออกเฉียงใต้อาจเป็นเรื่องยากที่จะประเมินประสิทธิภาพของหมวดหมู่ผลิตภัณฑ์บางประเภทโดยไม่ต้องเข้าถึงตัวชี้วัดที่สำคัญเช่นการนับมุมมองการเพิ่มสิ่งที่อยากได้นับการตรวจสอบจำนวนการตรวจสอบและการจัดอันดับเฉลี่ย สิ่งนี้สามารถทำให้ยากท"&amp;"ี่จะตัดสินใจว่าจะให้ความสำคัญกับซอกใด โชคดีที่เครื่องมือการวิเคราะห์หมวดหมู่ให้การเข้าถึงตัวชี้วัดที่สำคัญทั้งหมดที่จำเป็นในการประเมินศักยภาพของหมวดหมู่ที่เฉพาะเจาะจง")</f>
        <v>สำหรับผู้ขายออนไลน์ในเอเชียตะวันออกเฉียงใต้อาจเป็นเรื่องยากที่จะประเมินประสิทธิภาพของหมวดหมู่ผลิตภัณฑ์บางประเภทโดยไม่ต้องเข้าถึงตัวชี้วัดที่สำคัญเช่นการนับมุมมองการเพิ่มสิ่งที่อยากได้นับการตรวจสอบจำนวนการตรวจสอบและการจัดอันดับเฉลี่ย สิ่งนี้สามารถทำให้ยากที่จะตัดสินใจว่าจะให้ความสำคัญกับซอกใด โชคดีที่เครื่องมือการวิเคราะห์หมวดหมู่ให้การเข้าถึงตัวชี้วัดที่สำคัญทั้งหมดที่จำเป็นในการประเมินศักยภาพของหมวดหมู่ที่เฉพาะเจาะจง</v>
      </c>
      <c r="G19" s="4" t="str">
        <f>IFERROR(__xludf.DUMMYFUNCTION("GOOGLETRANSLATE(B19,""en"",""ms"")"),"Bagi penjual dalam talian Asia Tenggara, sukar untuk menilai keberkesanan kategori produk tertentu tanpa akses kepada metrik penting seperti kiraan pandangan, penambahan senarai harapan, tuduhan semakan, dan penilaian purata. Ini boleh membuat sukar untuk"&amp;" menentukan yang mana niche untuk memberi tumpuan. Nasib baik, alat analisis kategori menyediakan akses kepada semua metrik penting yang diperlukan untuk menilai potensi kategori tertentu.")</f>
        <v>Bagi penjual dalam talian Asia Tenggara, sukar untuk menilai keberkesanan kategori produk tertentu tanpa akses kepada metrik penting seperti kiraan pandangan, penambahan senarai harapan, tuduhan semakan, dan penilaian purata. Ini boleh membuat sukar untuk menentukan yang mana niche untuk memberi tumpuan. Nasib baik, alat analisis kategori menyediakan akses kepada semua metrik penting yang diperlukan untuk menilai potensi kategori tertentu.</v>
      </c>
      <c r="H19" s="4" t="str">
        <f>IFERROR(__xludf.DUMMYFUNCTION("GOOGLETRANSLATE(B19,""en"",""zh-CN"")"),"对于东南亚在线卖家，可能很难评估某些产品类别的有效性，而无需访问重要指标，例如视图计数，愿望清单添加，审查计数和平均评级。这可能会使很难确定要关注哪些小众市场。幸运的是，类别分析工具可访问评估特定类别潜力所需的所有重要指标。")</f>
        <v>对于东南亚在线卖家，可能很难评估某些产品类别的有效性，而无需访问重要指标，例如视图计数，愿望清单添加，审查计数和平均评级。这可能会使很难确定要关注哪些小众市场。幸运的是，类别分析工具可访问评估特定类别潜力所需的所有重要指标。</v>
      </c>
    </row>
    <row r="20">
      <c r="A20" s="9">
        <v>2.0</v>
      </c>
      <c r="B20" s="8" t="s">
        <v>10</v>
      </c>
      <c r="C20" s="4" t="str">
        <f>IFERROR(__xludf.DUMMYFUNCTION("GOOGLETRANSLATE(B20,""en"",""ru"")"),"Зарегистрироваться")</f>
        <v>Зарегистрироваться</v>
      </c>
      <c r="D20" s="4" t="str">
        <f>IFERROR(__xludf.DUMMYFUNCTION("GOOGLETRANSLATE(B20,""en"",""id"")"),"Mendaftar")</f>
        <v>Mendaftar</v>
      </c>
      <c r="E20" s="4" t="str">
        <f>IFERROR(__xludf.DUMMYFUNCTION("GOOGLETRANSLATE(B20,""en"",""vi"")"),"Đăng ký")</f>
        <v>Đăng ký</v>
      </c>
      <c r="F20" s="4" t="str">
        <f>IFERROR(__xludf.DUMMYFUNCTION("GOOGLETRANSLATE(B20,""en"",""th"")"),"ลงชื่อ")</f>
        <v>ลงชื่อ</v>
      </c>
      <c r="G20" s="4" t="str">
        <f>IFERROR(__xludf.DUMMYFUNCTION("GOOGLETRANSLATE(B20,""en"",""ms"")"),"Daftar")</f>
        <v>Daftar</v>
      </c>
      <c r="H20" s="4" t="str">
        <f>IFERROR(__xludf.DUMMYFUNCTION("GOOGLETRANSLATE(B20,""en"",""zh-CN"")"),"报名")</f>
        <v>报名</v>
      </c>
    </row>
    <row r="21">
      <c r="A21" s="9">
        <v>3.0</v>
      </c>
      <c r="B21" s="8" t="s">
        <v>54</v>
      </c>
      <c r="C21" s="4" t="str">
        <f>IFERROR(__xludf.DUMMYFUNCTION("GOOGLETRANSLATE(B21,""en"",""ru"")"),"Выберите подписку, которая соответствует вашим потребностям")</f>
        <v>Выберите подписку, которая соответствует вашим потребностям</v>
      </c>
      <c r="D21" s="4" t="str">
        <f>IFERROR(__xludf.DUMMYFUNCTION("GOOGLETRANSLATE(B21,""en"",""id"")"),"Pilih langganan yang sesuai dengan kebutuhan Anda")</f>
        <v>Pilih langganan yang sesuai dengan kebutuhan Anda</v>
      </c>
      <c r="E21" s="4" t="str">
        <f>IFERROR(__xludf.DUMMYFUNCTION("GOOGLETRANSLATE(B21,""en"",""vi"")"),"Chọn đăng ký phù hợp với nhu cầu của bạn")</f>
        <v>Chọn đăng ký phù hợp với nhu cầu của bạn</v>
      </c>
      <c r="F21" s="4" t="str">
        <f>IFERROR(__xludf.DUMMYFUNCTION("GOOGLETRANSLATE(B21,""en"",""th"")"),"เลือกการสมัครสมาชิกที่เหมาะกับความต้องการของคุณ")</f>
        <v>เลือกการสมัครสมาชิกที่เหมาะกับความต้องการของคุณ</v>
      </c>
      <c r="G21" s="4" t="str">
        <f>IFERROR(__xludf.DUMMYFUNCTION("GOOGLETRANSLATE(B21,""en"",""ms"")"),"Pilih langganan yang sesuai dengan keperluan anda")</f>
        <v>Pilih langganan yang sesuai dengan keperluan anda</v>
      </c>
      <c r="H21" s="4" t="str">
        <f>IFERROR(__xludf.DUMMYFUNCTION("GOOGLETRANSLATE(B21,""en"",""zh-CN"")"),"选择适合您需求的订阅")</f>
        <v>选择适合您需求的订阅</v>
      </c>
    </row>
    <row r="22">
      <c r="A22" s="9">
        <v>3.0</v>
      </c>
      <c r="B22" s="8" t="s">
        <v>55</v>
      </c>
      <c r="C22" s="4" t="str">
        <f>IFERROR(__xludf.DUMMYFUNCTION("GOOGLETRANSLATE(B22,""en"",""ru"")"),"План пробного плана")</f>
        <v>План пробного плана</v>
      </c>
      <c r="D22" s="4" t="str">
        <f>IFERROR(__xludf.DUMMYFUNCTION("GOOGLETRANSLATE(B22,""en"",""id"")"),"Rencana percobaan")</f>
        <v>Rencana percobaan</v>
      </c>
      <c r="E22" s="4" t="str">
        <f>IFERROR(__xludf.DUMMYFUNCTION("GOOGLETRANSLATE(B22,""en"",""vi"")"),"Kế hoạch thử nghiệm")</f>
        <v>Kế hoạch thử nghiệm</v>
      </c>
      <c r="F22" s="4" t="str">
        <f>IFERROR(__xludf.DUMMYFUNCTION("GOOGLETRANSLATE(B22,""en"",""th"")"),"แผนทดลองใช้")</f>
        <v>แผนทดลองใช้</v>
      </c>
      <c r="G22" s="4" t="str">
        <f>IFERROR(__xludf.DUMMYFUNCTION("GOOGLETRANSLATE(B22,""en"",""ms"")"),"Pelan Percubaan")</f>
        <v>Pelan Percubaan</v>
      </c>
      <c r="H22" s="4" t="str">
        <f>IFERROR(__xludf.DUMMYFUNCTION("GOOGLETRANSLATE(B22,""en"",""zh-CN"")"),"试用计划")</f>
        <v>试用计划</v>
      </c>
    </row>
    <row r="23">
      <c r="A23" s="9">
        <v>3.0</v>
      </c>
      <c r="B23" s="8" t="s">
        <v>56</v>
      </c>
      <c r="C23" s="4" t="str">
        <f>IFERROR(__xludf.DUMMYFUNCTION("GOOGLETRANSLATE(B23,""en"",""ru"")"),"Разблокируйте ключевые функции: получить доступ к основной функциональности и инструментам")</f>
        <v>Разблокируйте ключевые функции: получить доступ к основной функциональности и инструментам</v>
      </c>
      <c r="D23" s="4" t="str">
        <f>IFERROR(__xludf.DUMMYFUNCTION("GOOGLETRANSLATE(B23,""en"",""id"")"),"Buka Kunci Fitur Kunci: Dapatkan akses ke fungsionalitas dan alat penting")</f>
        <v>Buka Kunci Fitur Kunci: Dapatkan akses ke fungsionalitas dan alat penting</v>
      </c>
      <c r="E23" s="4" t="str">
        <f>IFERROR(__xludf.DUMMYFUNCTION("GOOGLETRANSLATE(B23,""en"",""vi"")"),"Mở khóa các tính năng chính: có được quyền truy cập vào các chức năng và công cụ thiết yếu")</f>
        <v>Mở khóa các tính năng chính: có được quyền truy cập vào các chức năng và công cụ thiết yếu</v>
      </c>
      <c r="F23" s="4" t="str">
        <f>IFERROR(__xludf.DUMMYFUNCTION("GOOGLETRANSLATE(B23,""en"",""th"")"),"ปลดล็อกคุณสมบัติสำคัญ: เข้าถึงฟังก์ชั่นและเครื่องมือที่จำเป็น")</f>
        <v>ปลดล็อกคุณสมบัติสำคัญ: เข้าถึงฟังก์ชั่นและเครื่องมือที่จำเป็น</v>
      </c>
      <c r="G23" s="4" t="str">
        <f>IFERROR(__xludf.DUMMYFUNCTION("GOOGLETRANSLATE(B23,""en"",""ms"")"),"Buka kunci Ciri Utama: Dapatkan akses kepada fungsi dan alat penting")</f>
        <v>Buka kunci Ciri Utama: Dapatkan akses kepada fungsi dan alat penting</v>
      </c>
      <c r="H23" s="4" t="str">
        <f>IFERROR(__xludf.DUMMYFUNCTION("GOOGLETRANSLATE(B23,""en"",""zh-CN"")"),"解锁关键功能：访问基本功能和工具")</f>
        <v>解锁关键功能：访问基本功能和工具</v>
      </c>
    </row>
    <row r="24">
      <c r="A24" s="9">
        <v>3.0</v>
      </c>
      <c r="B24" s="8" t="s">
        <v>57</v>
      </c>
      <c r="C24" s="4" t="str">
        <f>IFERROR(__xludf.DUMMYFUNCTION("GOOGLETRANSLATE(B24,""en"",""ru"")"),"Профессиональный план")</f>
        <v>Профессиональный план</v>
      </c>
      <c r="D24" s="4" t="str">
        <f>IFERROR(__xludf.DUMMYFUNCTION("GOOGLETRANSLATE(B24,""en"",""id"")"),"Rencana profesional")</f>
        <v>Rencana profesional</v>
      </c>
      <c r="E24" s="4" t="str">
        <f>IFERROR(__xludf.DUMMYFUNCTION("GOOGLETRANSLATE(B24,""en"",""vi"")"),"Kế hoạch chuyên nghiệp")</f>
        <v>Kế hoạch chuyên nghiệp</v>
      </c>
      <c r="F24" s="4" t="str">
        <f>IFERROR(__xludf.DUMMYFUNCTION("GOOGLETRANSLATE(B24,""en"",""th"")"),"แผนมืออาชีพ")</f>
        <v>แผนมืออาชีพ</v>
      </c>
      <c r="G24" s="4" t="str">
        <f>IFERROR(__xludf.DUMMYFUNCTION("GOOGLETRANSLATE(B24,""en"",""ms"")"),"Rancangan Profesional")</f>
        <v>Rancangan Profesional</v>
      </c>
      <c r="H24" s="4" t="str">
        <f>IFERROR(__xludf.DUMMYFUNCTION("GOOGLETRANSLATE(B24,""en"",""zh-CN"")"),"专业计划")</f>
        <v>专业计划</v>
      </c>
    </row>
    <row r="25">
      <c r="A25" s="9">
        <v>3.0</v>
      </c>
      <c r="B25" s="8" t="s">
        <v>58</v>
      </c>
      <c r="C25" s="4" t="str">
        <f>IFERROR(__xludf.DUMMYFUNCTION("GOOGLETRANSLATE(B25,""en"",""ru"")"),"✔ Разблокировать все функции: Получите полный доступ к Sellmatica")</f>
        <v>✔ Разблокировать все функции: Получите полный доступ к Sellmatica</v>
      </c>
      <c r="D25" s="4" t="str">
        <f>IFERROR(__xludf.DUMMYFUNCTION("GOOGLETRANSLATE(B25,""en"",""id"")"),"✔ Buka kunci semua fitur: Dapatkan akses penuh ke Sellmatatica")</f>
        <v>✔ Buka kunci semua fitur: Dapatkan akses penuh ke Sellmatatica</v>
      </c>
      <c r="E25" s="4" t="str">
        <f>IFERROR(__xludf.DUMMYFUNCTION("GOOGLETRANSLATE(B25,""en"",""vi"")"),"Mở khóa tất cả các tính năng: có quyền truy cập đầy đủ vào Sellmatica")</f>
        <v>Mở khóa tất cả các tính năng: có quyền truy cập đầy đủ vào Sellmatica</v>
      </c>
      <c r="F25" s="4" t="str">
        <f>IFERROR(__xludf.DUMMYFUNCTION("GOOGLETRANSLATE(B25,""en"",""th"")"),"✔ปลดล็อกคุณสมบัติทั้งหมด: เข้าถึง SellMatica ได้อย่างเต็มที่")</f>
        <v>✔ปลดล็อกคุณสมบัติทั้งหมด: เข้าถึง SellMatica ได้อย่างเต็มที่</v>
      </c>
      <c r="G25" s="4" t="str">
        <f>IFERROR(__xludf.DUMMYFUNCTION("GOOGLETRANSLATE(B25,""en"",""ms"")"),"✔ Buka kunci semua ciri: Dapatkan akses penuh ke sellmatica")</f>
        <v>✔ Buka kunci semua ciri: Dapatkan akses penuh ke sellmatica</v>
      </c>
      <c r="H25" s="4" t="str">
        <f>IFERROR(__xludf.DUMMYFUNCTION("GOOGLETRANSLATE(B25,""en"",""zh-CN"")"),"✔解锁所有功能：获得塞尔玛蒂亚的完整访问权限")</f>
        <v>✔解锁所有功能：获得塞尔玛蒂亚的完整访问权限</v>
      </c>
    </row>
    <row r="26">
      <c r="A26" s="9">
        <v>3.0</v>
      </c>
      <c r="B26" s="8" t="s">
        <v>59</v>
      </c>
      <c r="C26" s="4" t="str">
        <f>IFERROR(__xludf.DUMMYFUNCTION("GOOGLETRANSLATE(B26,""en"",""ru"")"),"✔ Однопользовательская лицензия")</f>
        <v>✔ Однопользовательская лицензия</v>
      </c>
      <c r="D26" s="4" t="str">
        <f>IFERROR(__xludf.DUMMYFUNCTION("GOOGLETRANSLATE(B26,""en"",""id"")"),"✔ Lisensi Pengguna Tunggal")</f>
        <v>✔ Lisensi Pengguna Tunggal</v>
      </c>
      <c r="E26" s="4" t="str">
        <f>IFERROR(__xludf.DUMMYFUNCTION("GOOGLETRANSLATE(B26,""en"",""vi"")"),"✔ Giấy phép người dùng duy nhất")</f>
        <v>✔ Giấy phép người dùng duy nhất</v>
      </c>
      <c r="F26" s="4" t="str">
        <f>IFERROR(__xludf.DUMMYFUNCTION("GOOGLETRANSLATE(B26,""en"",""th"")"),"✔ใบอนุญาตผู้ใช้เดี่ยว")</f>
        <v>✔ใบอนุญาตผู้ใช้เดี่ยว</v>
      </c>
      <c r="G26" s="4" t="str">
        <f>IFERROR(__xludf.DUMMYFUNCTION("GOOGLETRANSLATE(B26,""en"",""ms"")"),"✔ Lesen Pengguna Tunggal")</f>
        <v>✔ Lesen Pengguna Tunggal</v>
      </c>
      <c r="H26" s="4" t="str">
        <f>IFERROR(__xludf.DUMMYFUNCTION("GOOGLETRANSLATE(B26,""en"",""zh-CN"")"),"✔单用户许可证")</f>
        <v>✔单用户许可证</v>
      </c>
    </row>
    <row r="27">
      <c r="A27" s="9">
        <v>3.0</v>
      </c>
      <c r="B27" s="8" t="s">
        <v>60</v>
      </c>
      <c r="C27" s="4" t="str">
        <f>IFERROR(__xludf.DUMMYFUNCTION("GOOGLETRANSLATE(B27,""en"",""ru"")"),"✔ Полный доступ к данным")</f>
        <v>✔ Полный доступ к данным</v>
      </c>
      <c r="D27" s="4" t="str">
        <f>IFERROR(__xludf.DUMMYFUNCTION("GOOGLETRANSLATE(B27,""en"",""id"")"),"✔ Akses penuh ke data")</f>
        <v>✔ Akses penuh ke data</v>
      </c>
      <c r="E27" s="4" t="str">
        <f>IFERROR(__xludf.DUMMYFUNCTION("GOOGLETRANSLATE(B27,""en"",""vi"")"),"Truy cập đầy đủ vào dữ liệu")</f>
        <v>Truy cập đầy đủ vào dữ liệu</v>
      </c>
      <c r="F27" s="4" t="str">
        <f>IFERROR(__xludf.DUMMYFUNCTION("GOOGLETRANSLATE(B27,""en"",""th"")"),"✔การเข้าถึงข้อมูลเต็มรูปแบบ")</f>
        <v>✔การเข้าถึงข้อมูลเต็มรูปแบบ</v>
      </c>
      <c r="G27" s="4" t="str">
        <f>IFERROR(__xludf.DUMMYFUNCTION("GOOGLETRANSLATE(B27,""en"",""ms"")"),"✔ Akses penuh ke data")</f>
        <v>✔ Akses penuh ke data</v>
      </c>
      <c r="H27" s="4" t="str">
        <f>IFERROR(__xludf.DUMMYFUNCTION("GOOGLETRANSLATE(B27,""en"",""zh-CN"")"),"✔完全访问数据")</f>
        <v>✔完全访问数据</v>
      </c>
    </row>
    <row r="28">
      <c r="A28" s="9">
        <v>3.0</v>
      </c>
      <c r="B28" s="8" t="s">
        <v>61</v>
      </c>
      <c r="C28" s="4" t="str">
        <f>IFERROR(__xludf.DUMMYFUNCTION("GOOGLETRANSLATE(B28,""en"",""ru"")"),"✔ Единственная консультация с нашим специалистом")</f>
        <v>✔ Единственная консультация с нашим специалистом</v>
      </c>
      <c r="D28" s="4" t="str">
        <f>IFERROR(__xludf.DUMMYFUNCTION("GOOGLETRANSLATE(B28,""en"",""id"")"),"✔ Konsultasi satu kali dengan spesialis kami")</f>
        <v>✔ Konsultasi satu kali dengan spesialis kami</v>
      </c>
      <c r="E28" s="4" t="str">
        <f>IFERROR(__xludf.DUMMYFUNCTION("GOOGLETRANSLATE(B28,""en"",""vi"")"),"✔ Tư vấn một lần với chuyên gia của chúng tôi")</f>
        <v>✔ Tư vấn một lần với chuyên gia của chúng tôi</v>
      </c>
      <c r="F28" s="4" t="str">
        <f>IFERROR(__xludf.DUMMYFUNCTION("GOOGLETRANSLATE(B28,""en"",""th"")"),"✔การปรึกษาหารือครั้งเดียวกับผู้เชี่ยวชาญของเรา")</f>
        <v>✔การปรึกษาหารือครั้งเดียวกับผู้เชี่ยวชาญของเรา</v>
      </c>
      <c r="G28" s="4" t="str">
        <f>IFERROR(__xludf.DUMMYFUNCTION("GOOGLETRANSLATE(B28,""en"",""ms"")"),"✔ Rundingan satu kali dengan pakar kami")</f>
        <v>✔ Rundingan satu kali dengan pakar kami</v>
      </c>
      <c r="H28" s="4" t="str">
        <f>IFERROR(__xludf.DUMMYFUNCTION("GOOGLETRANSLATE(B28,""en"",""zh-CN"")"),"✔与我们的专家进行一次性咨询")</f>
        <v>✔与我们的专家进行一次性咨询</v>
      </c>
    </row>
    <row r="29">
      <c r="A29" s="9">
        <v>3.0</v>
      </c>
      <c r="B29" s="8" t="s">
        <v>62</v>
      </c>
      <c r="C29" s="4" t="str">
        <f>IFERROR(__xludf.DUMMYFUNCTION("GOOGLETRANSLATE(B29,""en"",""ru"")"),"✔ поддержка электронной почты")</f>
        <v>✔ поддержка электронной почты</v>
      </c>
      <c r="D29" s="4" t="str">
        <f>IFERROR(__xludf.DUMMYFUNCTION("GOOGLETRANSLATE(B29,""en"",""id"")"),"✔ Dukungan email")</f>
        <v>✔ Dukungan email</v>
      </c>
      <c r="E29" s="4" t="str">
        <f>IFERROR(__xludf.DUMMYFUNCTION("GOOGLETRANSLATE(B29,""en"",""vi"")"),"Hỗ trợ email")</f>
        <v>Hỗ trợ email</v>
      </c>
      <c r="F29" s="4" t="str">
        <f>IFERROR(__xludf.DUMMYFUNCTION("GOOGLETRANSLATE(B29,""en"",""th"")"),"✔การสนับสนุนอีเมล")</f>
        <v>✔การสนับสนุนอีเมล</v>
      </c>
      <c r="G29" s="4" t="str">
        <f>IFERROR(__xludf.DUMMYFUNCTION("GOOGLETRANSLATE(B29,""en"",""ms"")"),"✔ Sokongan e -mel")</f>
        <v>✔ Sokongan e -mel</v>
      </c>
      <c r="H29" s="4" t="str">
        <f>IFERROR(__xludf.DUMMYFUNCTION("GOOGLETRANSLATE(B29,""en"",""zh-CN"")"),"✔电子邮件支持")</f>
        <v>✔电子邮件支持</v>
      </c>
    </row>
    <row r="30">
      <c r="A30" s="9">
        <v>3.0</v>
      </c>
      <c r="B30" s="8" t="s">
        <v>63</v>
      </c>
      <c r="C30" s="4" t="str">
        <f>IFERROR(__xludf.DUMMYFUNCTION("GOOGLETRANSLATE(B30,""en"",""ru"")"),"Купить сейчас")</f>
        <v>Купить сейчас</v>
      </c>
      <c r="D30" s="4" t="str">
        <f>IFERROR(__xludf.DUMMYFUNCTION("GOOGLETRANSLATE(B30,""en"",""id"")"),"Beli sekarang")</f>
        <v>Beli sekarang</v>
      </c>
      <c r="E30" s="4" t="str">
        <f>IFERROR(__xludf.DUMMYFUNCTION("GOOGLETRANSLATE(B30,""en"",""vi"")"),"Mua ngay")</f>
        <v>Mua ngay</v>
      </c>
      <c r="F30" s="4" t="str">
        <f>IFERROR(__xludf.DUMMYFUNCTION("GOOGLETRANSLATE(B30,""en"",""th"")"),"ซื้อตอนนี้")</f>
        <v>ซื้อตอนนี้</v>
      </c>
      <c r="G30" s="4" t="str">
        <f>IFERROR(__xludf.DUMMYFUNCTION("GOOGLETRANSLATE(B30,""en"",""ms"")"),"Beli sekarang")</f>
        <v>Beli sekarang</v>
      </c>
      <c r="H30" s="4" t="str">
        <f>IFERROR(__xludf.DUMMYFUNCTION("GOOGLETRANSLATE(B30,""en"",""zh-CN"")"),"立即购买")</f>
        <v>立即购买</v>
      </c>
    </row>
    <row r="31">
      <c r="A31" s="9">
        <v>3.0</v>
      </c>
      <c r="B31" s="8" t="s">
        <v>64</v>
      </c>
      <c r="C31" s="4" t="str">
        <f>IFERROR(__xludf.DUMMYFUNCTION("GOOGLETRANSLATE(B31,""en"",""ru"")"),"7 дней")</f>
        <v>7 дней</v>
      </c>
      <c r="D31" s="4" t="str">
        <f>IFERROR(__xludf.DUMMYFUNCTION("GOOGLETRANSLATE(B31,""en"",""id"")"),"7 hari")</f>
        <v>7 hari</v>
      </c>
      <c r="E31" s="4" t="str">
        <f>IFERROR(__xludf.DUMMYFUNCTION("GOOGLETRANSLATE(B31,""en"",""vi"")"),"7 ngày")</f>
        <v>7 ngày</v>
      </c>
      <c r="F31" s="4" t="str">
        <f>IFERROR(__xludf.DUMMYFUNCTION("GOOGLETRANSLATE(B31,""en"",""th"")"),"7 วัน")</f>
        <v>7 วัน</v>
      </c>
      <c r="G31" s="4" t="str">
        <f>IFERROR(__xludf.DUMMYFUNCTION("GOOGLETRANSLATE(B31,""en"",""ms"")"),"7 hari")</f>
        <v>7 hari</v>
      </c>
      <c r="H31" s="4" t="str">
        <f>IFERROR(__xludf.DUMMYFUNCTION("GOOGLETRANSLATE(B31,""en"",""zh-CN"")"),"7天")</f>
        <v>7天</v>
      </c>
    </row>
    <row r="32">
      <c r="A32" s="9">
        <v>3.0</v>
      </c>
      <c r="B32" s="8" t="s">
        <v>65</v>
      </c>
      <c r="C32" s="4" t="str">
        <f>IFERROR(__xludf.DUMMYFUNCTION("GOOGLETRANSLATE(B32,""en"",""ru"")"),"30 дней")</f>
        <v>30 дней</v>
      </c>
      <c r="D32" s="4" t="str">
        <f>IFERROR(__xludf.DUMMYFUNCTION("GOOGLETRANSLATE(B32,""en"",""id"")"),"30 hari")</f>
        <v>30 hari</v>
      </c>
      <c r="E32" s="4" t="str">
        <f>IFERROR(__xludf.DUMMYFUNCTION("GOOGLETRANSLATE(B32,""en"",""vi"")"),"30 ngày")</f>
        <v>30 ngày</v>
      </c>
      <c r="F32" s="4" t="str">
        <f>IFERROR(__xludf.DUMMYFUNCTION("GOOGLETRANSLATE(B32,""en"",""th"")"),"30 วัน")</f>
        <v>30 วัน</v>
      </c>
      <c r="G32" s="4" t="str">
        <f>IFERROR(__xludf.DUMMYFUNCTION("GOOGLETRANSLATE(B32,""en"",""ms"")"),"30 hari")</f>
        <v>30 hari</v>
      </c>
      <c r="H32" s="4" t="str">
        <f>IFERROR(__xludf.DUMMYFUNCTION("GOOGLETRANSLATE(B32,""en"",""zh-CN"")"),"30天")</f>
        <v>30天</v>
      </c>
    </row>
    <row r="33">
      <c r="A33" s="9">
        <v>3.0</v>
      </c>
      <c r="B33" s="8" t="s">
        <v>66</v>
      </c>
      <c r="C33" s="4" t="str">
        <f>IFERROR(__xludf.DUMMYFUNCTION("GOOGLETRANSLATE(B33,""en"",""ru"")"),"90 дней")</f>
        <v>90 дней</v>
      </c>
      <c r="D33" s="4" t="str">
        <f>IFERROR(__xludf.DUMMYFUNCTION("GOOGLETRANSLATE(B33,""en"",""id"")"),"90 hari")</f>
        <v>90 hari</v>
      </c>
      <c r="E33" s="4" t="str">
        <f>IFERROR(__xludf.DUMMYFUNCTION("GOOGLETRANSLATE(B33,""en"",""vi"")"),"90 ngày")</f>
        <v>90 ngày</v>
      </c>
      <c r="F33" s="4" t="str">
        <f>IFERROR(__xludf.DUMMYFUNCTION("GOOGLETRANSLATE(B33,""en"",""th"")"),"90 วัน")</f>
        <v>90 วัน</v>
      </c>
      <c r="G33" s="4" t="str">
        <f>IFERROR(__xludf.DUMMYFUNCTION("GOOGLETRANSLATE(B33,""en"",""ms"")"),"90 hari")</f>
        <v>90 hari</v>
      </c>
      <c r="H33" s="4" t="str">
        <f>IFERROR(__xludf.DUMMYFUNCTION("GOOGLETRANSLATE(B33,""en"",""zh-CN"")"),"90天")</f>
        <v>90天</v>
      </c>
    </row>
    <row r="34">
      <c r="A34" s="9">
        <v>3.0</v>
      </c>
      <c r="B34" s="8" t="s">
        <v>67</v>
      </c>
      <c r="C34" s="4" t="str">
        <f>IFERROR(__xludf.DUMMYFUNCTION("GOOGLETRANSLATE(B34,""en"",""ru"")"),"180 дней")</f>
        <v>180 дней</v>
      </c>
      <c r="D34" s="4" t="str">
        <f>IFERROR(__xludf.DUMMYFUNCTION("GOOGLETRANSLATE(B34,""en"",""id"")"),"180 hari")</f>
        <v>180 hari</v>
      </c>
      <c r="E34" s="4" t="str">
        <f>IFERROR(__xludf.DUMMYFUNCTION("GOOGLETRANSLATE(B34,""en"",""vi"")"),"180 ngày")</f>
        <v>180 ngày</v>
      </c>
      <c r="F34" s="4" t="str">
        <f>IFERROR(__xludf.DUMMYFUNCTION("GOOGLETRANSLATE(B34,""en"",""th"")"),"180 วัน")</f>
        <v>180 วัน</v>
      </c>
      <c r="G34" s="4" t="str">
        <f>IFERROR(__xludf.DUMMYFUNCTION("GOOGLETRANSLATE(B34,""en"",""ms"")"),"180 hari")</f>
        <v>180 hari</v>
      </c>
      <c r="H34" s="4" t="str">
        <f>IFERROR(__xludf.DUMMYFUNCTION("GOOGLETRANSLATE(B34,""en"",""zh-CN"")"),"180天")</f>
        <v>180天</v>
      </c>
    </row>
    <row r="35">
      <c r="A35" s="9">
        <v>3.0</v>
      </c>
      <c r="B35" s="8" t="s">
        <v>68</v>
      </c>
      <c r="C35" s="4" t="str">
        <f>IFERROR(__xludf.DUMMYFUNCTION("GOOGLETRANSLATE(B35,""en"",""ru"")"),"365 дней")</f>
        <v>365 дней</v>
      </c>
      <c r="D35" s="4" t="str">
        <f>IFERROR(__xludf.DUMMYFUNCTION("GOOGLETRANSLATE(B35,""en"",""id"")"),"365 hari")</f>
        <v>365 hari</v>
      </c>
      <c r="E35" s="4" t="str">
        <f>IFERROR(__xludf.DUMMYFUNCTION("GOOGLETRANSLATE(B35,""en"",""vi"")"),"365 ngày")</f>
        <v>365 ngày</v>
      </c>
      <c r="F35" s="4" t="str">
        <f>IFERROR(__xludf.DUMMYFUNCTION("GOOGLETRANSLATE(B35,""en"",""th"")"),"365 วัน")</f>
        <v>365 วัน</v>
      </c>
      <c r="G35" s="4" t="str">
        <f>IFERROR(__xludf.DUMMYFUNCTION("GOOGLETRANSLATE(B35,""en"",""ms"")"),"365 hari")</f>
        <v>365 hari</v>
      </c>
      <c r="H35" s="4" t="str">
        <f>IFERROR(__xludf.DUMMYFUNCTION("GOOGLETRANSLATE(B35,""en"",""zh-CN"")"),"365天")</f>
        <v>365天</v>
      </c>
    </row>
    <row r="36">
      <c r="A36" s="9">
        <v>3.0</v>
      </c>
      <c r="B36" s="8" t="s">
        <v>69</v>
      </c>
      <c r="C36" s="4" t="str">
        <f>IFERROR(__xludf.DUMMYFUNCTION("GOOGLETRANSLATE(B36,""en"",""ru"")"),"Сохранить x%")</f>
        <v>Сохранить x%</v>
      </c>
      <c r="D36" s="4" t="str">
        <f>IFERROR(__xludf.DUMMYFUNCTION("GOOGLETRANSLATE(B36,""en"",""id"")"),"Simpan x%")</f>
        <v>Simpan x%</v>
      </c>
      <c r="E36" s="4" t="str">
        <f>IFERROR(__xludf.DUMMYFUNCTION("GOOGLETRANSLATE(B36,""en"",""vi"")"),"Tiết kiệm x%")</f>
        <v>Tiết kiệm x%</v>
      </c>
      <c r="F36" s="4" t="str">
        <f>IFERROR(__xludf.DUMMYFUNCTION("GOOGLETRANSLATE(B36,""en"",""th"")"),"ประหยัด x%")</f>
        <v>ประหยัด x%</v>
      </c>
      <c r="G36" s="4" t="str">
        <f>IFERROR(__xludf.DUMMYFUNCTION("GOOGLETRANSLATE(B36,""en"",""ms"")"),"Jimat X%")</f>
        <v>Jimat X%</v>
      </c>
      <c r="H36" s="4" t="str">
        <f>IFERROR(__xludf.DUMMYFUNCTION("GOOGLETRANSLATE(B36,""en"",""zh-CN"")"),"节省x％")</f>
        <v>节省x％</v>
      </c>
    </row>
    <row r="37">
      <c r="A37" s="9">
        <v>3.0</v>
      </c>
      <c r="B37" s="8" t="s">
        <v>70</v>
      </c>
      <c r="C37" s="4" t="str">
        <f>IFERROR(__xludf.DUMMYFUNCTION("GOOGLETRANSLATE(B37,""en"",""ru"")"),"Самый популярный")</f>
        <v>Самый популярный</v>
      </c>
      <c r="D37" s="4" t="str">
        <f>IFERROR(__xludf.DUMMYFUNCTION("GOOGLETRANSLATE(B37,""en"",""id"")"),"Paling Populer")</f>
        <v>Paling Populer</v>
      </c>
      <c r="E37" s="4" t="str">
        <f>IFERROR(__xludf.DUMMYFUNCTION("GOOGLETRANSLATE(B37,""en"",""vi"")"),"Phổ biến nhất")</f>
        <v>Phổ biến nhất</v>
      </c>
      <c r="F37" s="4" t="str">
        <f>IFERROR(__xludf.DUMMYFUNCTION("GOOGLETRANSLATE(B37,""en"",""th"")"),"ที่นิยมมากที่สุด")</f>
        <v>ที่นิยมมากที่สุด</v>
      </c>
      <c r="G37" s="4" t="str">
        <f>IFERROR(__xludf.DUMMYFUNCTION("GOOGLETRANSLATE(B37,""en"",""ms"")"),"Paling popular")</f>
        <v>Paling popular</v>
      </c>
      <c r="H37" s="4" t="str">
        <f>IFERROR(__xludf.DUMMYFUNCTION("GOOGLETRANSLATE(B37,""en"",""zh-CN"")"),"最受欢迎")</f>
        <v>最受欢迎</v>
      </c>
    </row>
    <row r="38">
      <c r="A38" s="9">
        <v>4.0</v>
      </c>
      <c r="B38" s="8" t="s">
        <v>73</v>
      </c>
      <c r="C38" s="4" t="str">
        <f>IFERROR(__xludf.DUMMYFUNCTION("GOOGLETRANSLATE(B38,""en"",""ru"")"),"Часто задаваемые вопросы")</f>
        <v>Часто задаваемые вопросы</v>
      </c>
      <c r="D38" s="4" t="str">
        <f>IFERROR(__xludf.DUMMYFUNCTION("GOOGLETRANSLATE(B38,""en"",""id"")"),"FAQ")</f>
        <v>FAQ</v>
      </c>
      <c r="E38" s="4" t="str">
        <f>IFERROR(__xludf.DUMMYFUNCTION("GOOGLETRANSLATE(B38,""en"",""vi"")"),"Câu hỏi thường gặp")</f>
        <v>Câu hỏi thường gặp</v>
      </c>
      <c r="F38" s="4" t="str">
        <f>IFERROR(__xludf.DUMMYFUNCTION("GOOGLETRANSLATE(B38,""en"",""th"")"),"คำถามที่พบบ่อย")</f>
        <v>คำถามที่พบบ่อย</v>
      </c>
      <c r="G38" s="4" t="str">
        <f>IFERROR(__xludf.DUMMYFUNCTION("GOOGLETRANSLATE(B38,""en"",""ms"")"),"Soalan Lazim")</f>
        <v>Soalan Lazim</v>
      </c>
      <c r="H38" s="4" t="str">
        <f>IFERROR(__xludf.DUMMYFUNCTION("GOOGLETRANSLATE(B38,""en"",""zh-CN"")"),"常问问题")</f>
        <v>常问问题</v>
      </c>
    </row>
    <row r="39">
      <c r="A39" s="9">
        <v>4.0</v>
      </c>
      <c r="B39" s="8" t="s">
        <v>211</v>
      </c>
      <c r="C39" s="4" t="str">
        <f>IFERROR(__xludf.DUMMYFUNCTION("GOOGLETRANSLATE(B39,""en"",""ru"")"),"Какие платформы поддерживают анализ категории?")</f>
        <v>Какие платформы поддерживают анализ категории?</v>
      </c>
      <c r="D39" s="4" t="str">
        <f>IFERROR(__xludf.DUMMYFUNCTION("GOOGLETRANSLATE(B39,""en"",""id"")"),"Platform apa yang didukung fitur analisis kategori?")</f>
        <v>Platform apa yang didukung fitur analisis kategori?</v>
      </c>
      <c r="E39" s="4" t="str">
        <f>IFERROR(__xludf.DUMMYFUNCTION("GOOGLETRANSLATE(B39,""en"",""vi"")"),"Những nền tảng nào mà các tính năng phân tích danh mục hỗ trợ?")</f>
        <v>Những nền tảng nào mà các tính năng phân tích danh mục hỗ trợ?</v>
      </c>
      <c r="F39" s="4" t="str">
        <f>IFERROR(__xludf.DUMMYFUNCTION("GOOGLETRANSLATE(B39,""en"",""th"")"),"คุณลักษณะการวิเคราะห์หมวดหมู่สนับสนุนแพลตฟอร์มใด")</f>
        <v>คุณลักษณะการวิเคราะห์หมวดหมู่สนับสนุนแพลตฟอร์มใด</v>
      </c>
      <c r="G39" s="4" t="str">
        <f>IFERROR(__xludf.DUMMYFUNCTION("GOOGLETRANSLATE(B39,""en"",""ms"")"),"Platform apa yang menyokong ciri analisis kategori?")</f>
        <v>Platform apa yang menyokong ciri analisis kategori?</v>
      </c>
      <c r="H39" s="4" t="str">
        <f>IFERROR(__xludf.DUMMYFUNCTION("GOOGLETRANSLATE(B39,""en"",""zh-CN"")"),"类别分析功能支持哪些平台？")</f>
        <v>类别分析功能支持哪些平台？</v>
      </c>
    </row>
    <row r="40">
      <c r="A40" s="9">
        <v>4.0</v>
      </c>
      <c r="B40" s="8" t="s">
        <v>212</v>
      </c>
      <c r="C40" s="4" t="str">
        <f>IFERROR(__xludf.DUMMYFUNCTION("GOOGLETRANSLATE(B40,""en"",""ru"")"),"Анализ категорий поддерживает популярные платформы электронной коммерции, такие как Shopee, Tokopedia, Lazada. Пожалуйста, проверьте конкретную доступность платформы в функциональной документации или свяжитесь с нашей командой поддержки, чтобы узнать саму"&amp;"ю современную информацию.")</f>
        <v>Анализ категорий поддерживает популярные платформы электронной коммерции, такие как Shopee, Tokopedia, Lazada. Пожалуйста, проверьте конкретную доступность платформы в функциональной документации или свяжитесь с нашей командой поддержки, чтобы узнать самую современную информацию.</v>
      </c>
      <c r="D40" s="4" t="str">
        <f>IFERROR(__xludf.DUMMYFUNCTION("GOOGLETRANSLATE(B40,""en"",""id"")"),"Fitur analisis kategori mendukung platform e-commerce populer seperti Shopee, Tokopedia, Lazada. Silakan periksa ketersediaan platform spesifik dalam dokumentasi fitur atau hubungi tim dukungan kami untuk informasi terbaru.")</f>
        <v>Fitur analisis kategori mendukung platform e-commerce populer seperti Shopee, Tokopedia, Lazada. Silakan periksa ketersediaan platform spesifik dalam dokumentasi fitur atau hubungi tim dukungan kami untuk informasi terbaru.</v>
      </c>
      <c r="E40" s="4" t="str">
        <f>IFERROR(__xludf.DUMMYFUNCTION("GOOGLETRANSLATE(B40,""en"",""vi"")"),"Tính năng phân tích danh mục hỗ trợ các nền tảng thương mại điện tử phổ biến như Shopee, Tokopedia, Lazada. Vui lòng kiểm tra tính khả dụng của nền tảng cụ thể trong tài liệu tính năng hoặc liên hệ với nhóm hỗ trợ của chúng tôi để biết thông tin cập nhật "&amp;"nhất.")</f>
        <v>Tính năng phân tích danh mục hỗ trợ các nền tảng thương mại điện tử phổ biến như Shopee, Tokopedia, Lazada. Vui lòng kiểm tra tính khả dụng của nền tảng cụ thể trong tài liệu tính năng hoặc liên hệ với nhóm hỗ trợ của chúng tôi để biết thông tin cập nhật nhất.</v>
      </c>
      <c r="F40" s="4" t="str">
        <f>IFERROR(__xludf.DUMMYFUNCTION("GOOGLETRANSLATE(B40,""en"",""th"")"),"คุณลักษณะการวิเคราะห์หมวดหมู่รองรับแพลตฟอร์มอีคอมเมิร์ซยอดนิยมเช่น Shopee, Tokopedia, Lazada โปรดตรวจสอบความพร้อมใช้งานของแพลตฟอร์มเฉพาะในเอกสารประกอบคุณสมบัติหรือติดต่อทีมสนับสนุนของเราสำหรับข้อมูลที่ทันสมัยที่สุด")</f>
        <v>คุณลักษณะการวิเคราะห์หมวดหมู่รองรับแพลตฟอร์มอีคอมเมิร์ซยอดนิยมเช่น Shopee, Tokopedia, Lazada โปรดตรวจสอบความพร้อมใช้งานของแพลตฟอร์มเฉพาะในเอกสารประกอบคุณสมบัติหรือติดต่อทีมสนับสนุนของเราสำหรับข้อมูลที่ทันสมัยที่สุด</v>
      </c>
      <c r="G40" s="4" t="str">
        <f>IFERROR(__xludf.DUMMYFUNCTION("GOOGLETRANSLATE(B40,""en"",""ms"")"),"Ciri analisis kategori menyokong platform e-dagang popular seperti Shopee, Tokopedia, Lazada. Sila periksa ketersediaan platform tertentu dalam dokumentasi ciri atau hubungi pasukan sokongan kami untuk maklumat yang paling terkini.")</f>
        <v>Ciri analisis kategori menyokong platform e-dagang popular seperti Shopee, Tokopedia, Lazada. Sila periksa ketersediaan platform tertentu dalam dokumentasi ciri atau hubungi pasukan sokongan kami untuk maklumat yang paling terkini.</v>
      </c>
      <c r="H40" s="4" t="str">
        <f>IFERROR(__xludf.DUMMYFUNCTION("GOOGLETRANSLATE(B40,""en"",""zh-CN"")"),"类别分析功能支持流行的电子商务平台，例如Shopee，Tokopedia，Lazada。请检查功能文档中的特定平台可用性，或联系我们的支持团队以获取最新信息。")</f>
        <v>类别分析功能支持流行的电子商务平台，例如Shopee，Tokopedia，Lazada。请检查功能文档中的特定平台可用性，或联系我们的支持团队以获取最新信息。</v>
      </c>
    </row>
    <row r="41">
      <c r="A41" s="9">
        <v>4.0</v>
      </c>
      <c r="B41" s="8" t="s">
        <v>213</v>
      </c>
      <c r="C41" s="4" t="str">
        <f>IFERROR(__xludf.DUMMYFUNCTION("GOOGLETRANSLATE(B41,""en"",""ru"")"),"Могу ли я экспортировать данные анализа категории в другие форматы, такие как CSV или Excel?")</f>
        <v>Могу ли я экспортировать данные анализа категории в другие форматы, такие как CSV или Excel?</v>
      </c>
      <c r="D41" s="4" t="str">
        <f>IFERROR(__xludf.DUMMYFUNCTION("GOOGLETRANSLATE(B41,""en"",""id"")"),"Dapatkah saya mengekspor data analisis kategori ke format lain seperti CSV atau Excel?")</f>
        <v>Dapatkah saya mengekspor data analisis kategori ke format lain seperti CSV atau Excel?</v>
      </c>
      <c r="E41" s="4" t="str">
        <f>IFERROR(__xludf.DUMMYFUNCTION("GOOGLETRANSLATE(B41,""en"",""vi"")"),"Tôi có thể xuất dữ liệu phân tích danh mục sang các định dạng khác như CSV hoặc Excel không?")</f>
        <v>Tôi có thể xuất dữ liệu phân tích danh mục sang các định dạng khác như CSV hoặc Excel không?</v>
      </c>
      <c r="F41" s="4" t="str">
        <f>IFERROR(__xludf.DUMMYFUNCTION("GOOGLETRANSLATE(B41,""en"",""th"")"),"ฉันสามารถส่งออกข้อมูลการวิเคราะห์หมวดหมู่ไปยังรูปแบบอื่น ๆ เช่น CSV หรือ Excel ได้หรือไม่?")</f>
        <v>ฉันสามารถส่งออกข้อมูลการวิเคราะห์หมวดหมู่ไปยังรูปแบบอื่น ๆ เช่น CSV หรือ Excel ได้หรือไม่?</v>
      </c>
      <c r="G41" s="4" t="str">
        <f>IFERROR(__xludf.DUMMYFUNCTION("GOOGLETRANSLATE(B41,""en"",""ms"")"),"Bolehkah saya mengeksport data analisis kategori ke format lain seperti CSV atau Excel?")</f>
        <v>Bolehkah saya mengeksport data analisis kategori ke format lain seperti CSV atau Excel?</v>
      </c>
      <c r="H41" s="4" t="str">
        <f>IFERROR(__xludf.DUMMYFUNCTION("GOOGLETRANSLATE(B41,""en"",""zh-CN"")"),"我可以将类别分析数据导出到CSV或Excel等其他格式吗？")</f>
        <v>我可以将类别分析数据导出到CSV或Excel等其他格式吗？</v>
      </c>
    </row>
    <row r="42">
      <c r="A42" s="9">
        <v>4.0</v>
      </c>
      <c r="B42" s="8" t="s">
        <v>214</v>
      </c>
      <c r="C42" s="4" t="str">
        <f>IFERROR(__xludf.DUMMYFUNCTION("GOOGLETRANSLATE(B42,""en"",""ru"")"),"Да, вы можете экспортировать данные анализа категории в различные форматы, включая CSV или Excel. Это позволяет дополнительно анализировать и манипулировать данными в соответствии с вашими конкретными требованиями")</f>
        <v>Да, вы можете экспортировать данные анализа категории в различные форматы, включая CSV или Excel. Это позволяет дополнительно анализировать и манипулировать данными в соответствии с вашими конкретными требованиями</v>
      </c>
      <c r="D42" s="4" t="str">
        <f>IFERROR(__xludf.DUMMYFUNCTION("GOOGLETRANSLATE(B42,""en"",""id"")"),"Ya, Anda dapat mengekspor data analisis kategori ke berbagai format, termasuk CSV atau Excel. Ini memungkinkan Anda untuk menganalisis dan memanipulasi data lebih lanjut sesuai dengan persyaratan spesifik Anda")</f>
        <v>Ya, Anda dapat mengekspor data analisis kategori ke berbagai format, termasuk CSV atau Excel. Ini memungkinkan Anda untuk menganalisis dan memanipulasi data lebih lanjut sesuai dengan persyaratan spesifik Anda</v>
      </c>
      <c r="E42" s="4" t="str">
        <f>IFERROR(__xludf.DUMMYFUNCTION("GOOGLETRANSLATE(B42,""en"",""vi"")"),"Có, bạn có thể xuất dữ liệu phân tích danh mục sang các định dạng khác nhau, bao gồm CSV hoặc Excel. Điều này cho phép bạn phân tích và thao tác dữ liệu theo các yêu cầu cụ thể của bạn")</f>
        <v>Có, bạn có thể xuất dữ liệu phân tích danh mục sang các định dạng khác nhau, bao gồm CSV hoặc Excel. Điều này cho phép bạn phân tích và thao tác dữ liệu theo các yêu cầu cụ thể của bạn</v>
      </c>
      <c r="F42" s="4" t="str">
        <f>IFERROR(__xludf.DUMMYFUNCTION("GOOGLETRANSLATE(B42,""en"",""th"")"),"ใช่คุณสามารถส่งออกข้อมูลการวิเคราะห์หมวดหมู่ไปยังรูปแบบต่าง ๆ รวมถึง CSV หรือ Excel สิ่งนี้ช่วยให้คุณวิเคราะห์และจัดการข้อมูลเพิ่มเติมตามข้อกำหนดเฉพาะของคุณ")</f>
        <v>ใช่คุณสามารถส่งออกข้อมูลการวิเคราะห์หมวดหมู่ไปยังรูปแบบต่าง ๆ รวมถึง CSV หรือ Excel สิ่งนี้ช่วยให้คุณวิเคราะห์และจัดการข้อมูลเพิ่มเติมตามข้อกำหนดเฉพาะของคุณ</v>
      </c>
      <c r="G42" s="4" t="str">
        <f>IFERROR(__xludf.DUMMYFUNCTION("GOOGLETRANSLATE(B42,""en"",""ms"")"),"Ya, anda boleh mengeksport data analisis kategori ke pelbagai format, termasuk CSV atau Excel. Ini membolehkan anda menganalisis dan memanipulasi data mengikut keperluan khusus anda")</f>
        <v>Ya, anda boleh mengeksport data analisis kategori ke pelbagai format, termasuk CSV atau Excel. Ini membolehkan anda menganalisis dan memanipulasi data mengikut keperluan khusus anda</v>
      </c>
      <c r="H42" s="4" t="str">
        <f>IFERROR(__xludf.DUMMYFUNCTION("GOOGLETRANSLATE(B42,""en"",""zh-CN"")"),"是的，您可以将类别分析数据导出到包括CSV或Excel在内的各种格式。这使您可以根据自己的特定要求进一步分析和操纵数据")</f>
        <v>是的，您可以将类别分析数据导出到包括CSV或Excel在内的各种格式。这使您可以根据自己的特定要求进一步分析和操纵数据</v>
      </c>
    </row>
    <row r="43">
      <c r="A43" s="9">
        <v>4.0</v>
      </c>
      <c r="B43" s="8" t="s">
        <v>186</v>
      </c>
      <c r="C43" s="4" t="str">
        <f>IFERROR(__xludf.DUMMYFUNCTION("GOOGLETRANSLATE(B43,""en"",""ru"")"),"Существуют ли какие -либо конкретные фильтры или критерии поиска, чтобы сузить результаты отчета?")</f>
        <v>Существуют ли какие -либо конкретные фильтры или критерии поиска, чтобы сузить результаты отчета?</v>
      </c>
      <c r="D43" s="4" t="str">
        <f>IFERROR(__xludf.DUMMYFUNCTION("GOOGLETRANSLATE(B43,""en"",""id"")"),"Apakah ada filter atau kriteria pencarian spesifik yang tersedia untuk mempersempit hasil laporan?")</f>
        <v>Apakah ada filter atau kriteria pencarian spesifik yang tersedia untuk mempersempit hasil laporan?</v>
      </c>
      <c r="E43" s="4" t="str">
        <f>IFERROR(__xludf.DUMMYFUNCTION("GOOGLETRANSLATE(B43,""en"",""vi"")"),"Có bất kỳ bộ lọc cụ thể hoặc tiêu chí tìm kiếm có sẵn để thu hẹp kết quả báo cáo?")</f>
        <v>Có bất kỳ bộ lọc cụ thể hoặc tiêu chí tìm kiếm có sẵn để thu hẹp kết quả báo cáo?</v>
      </c>
      <c r="F43" s="4" t="str">
        <f>IFERROR(__xludf.DUMMYFUNCTION("GOOGLETRANSLATE(B43,""en"",""th"")"),"มีตัวกรองเฉพาะหรือเกณฑ์การค้นหาที่มีอยู่เพื่อ จำกัด ผลการรายงานให้แคบลงหรือไม่?")</f>
        <v>มีตัวกรองเฉพาะหรือเกณฑ์การค้นหาที่มีอยู่เพื่อ จำกัด ผลการรายงานให้แคบลงหรือไม่?</v>
      </c>
      <c r="G43" s="4" t="str">
        <f>IFERROR(__xludf.DUMMYFUNCTION("GOOGLETRANSLATE(B43,""en"",""ms"")"),"Adakah terdapat penapis tertentu atau kriteria carian yang tersedia untuk menyempitkan hasil laporan?")</f>
        <v>Adakah terdapat penapis tertentu atau kriteria carian yang tersedia untuk menyempitkan hasil laporan?</v>
      </c>
      <c r="H43" s="4" t="str">
        <f>IFERROR(__xludf.DUMMYFUNCTION("GOOGLETRANSLATE(B43,""en"",""zh-CN"")"),"是否可以使用任何特定的过滤器或搜索标准来缩小报告结果？")</f>
        <v>是否可以使用任何特定的过滤器或搜索标准来缩小报告结果？</v>
      </c>
    </row>
    <row r="44">
      <c r="A44" s="9">
        <v>4.0</v>
      </c>
      <c r="B44" s="8" t="s">
        <v>187</v>
      </c>
      <c r="C44" s="4" t="str">
        <f>IFERROR(__xludf.DUMMYFUNCTION("GOOGLETRANSLATE(B44,""en"",""ru"")"),"Да, функция предлагает различные фильтры и критерии поиска, чтобы уточнить и сузить результаты. Вы можете применять фильтры на основе страны, рынка, категории и других соответствующих параметров, чтобы сосредоточить свой анализ")</f>
        <v>Да, функция предлагает различные фильтры и критерии поиска, чтобы уточнить и сузить результаты. Вы можете применять фильтры на основе страны, рынка, категории и других соответствующих параметров, чтобы сосредоточить свой анализ</v>
      </c>
      <c r="D44" s="4" t="str">
        <f>IFERROR(__xludf.DUMMYFUNCTION("GOOGLETRANSLATE(B44,""en"",""id"")"),"Ya, fitur ini menawarkan berbagai filter dan kriteria pencarian untuk memperbaiki dan mempersempit hasilnya. Anda dapat menerapkan filter berdasarkan negara, pasar, kategori, dan parameter lain yang relevan untuk memfokuskan analisis Anda")</f>
        <v>Ya, fitur ini menawarkan berbagai filter dan kriteria pencarian untuk memperbaiki dan mempersempit hasilnya. Anda dapat menerapkan filter berdasarkan negara, pasar, kategori, dan parameter lain yang relevan untuk memfokuskan analisis Anda</v>
      </c>
      <c r="E44" s="4" t="str">
        <f>IFERROR(__xludf.DUMMYFUNCTION("GOOGLETRANSLATE(B44,""en"",""vi"")"),"Có, tính năng này cung cấp các bộ lọc và tiêu chí tìm kiếm khác nhau để tinh chỉnh và thu hẹp kết quả. Bạn có thể áp dụng các bộ lọc dựa trên quốc gia, thị trường, danh mục và các thông số có liên quan khác để tập trung phân tích của bạn")</f>
        <v>Có, tính năng này cung cấp các bộ lọc và tiêu chí tìm kiếm khác nhau để tinh chỉnh và thu hẹp kết quả. Bạn có thể áp dụng các bộ lọc dựa trên quốc gia, thị trường, danh mục và các thông số có liên quan khác để tập trung phân tích của bạn</v>
      </c>
      <c r="F44" s="4" t="str">
        <f>IFERROR(__xludf.DUMMYFUNCTION("GOOGLETRANSLATE(B44,""en"",""th"")"),"ใช่คุณลักษณะนี้มีตัวกรองและเกณฑ์การค้นหาที่หลากหลายเพื่อปรับแต่งและ จำกัด ผลลัพธ์ให้แคบลง คุณสามารถใช้ตัวกรองตามประเทศตลาดหมวดหมู่และพารามิเตอร์อื่น ๆ ที่เกี่ยวข้องเพื่อมุ่งเน้นการวิเคราะห์ของคุณ")</f>
        <v>ใช่คุณลักษณะนี้มีตัวกรองและเกณฑ์การค้นหาที่หลากหลายเพื่อปรับแต่งและ จำกัด ผลลัพธ์ให้แคบลง คุณสามารถใช้ตัวกรองตามประเทศตลาดหมวดหมู่และพารามิเตอร์อื่น ๆ ที่เกี่ยวข้องเพื่อมุ่งเน้นการวิเคราะห์ของคุณ</v>
      </c>
      <c r="G44" s="4" t="str">
        <f>IFERROR(__xludf.DUMMYFUNCTION("GOOGLETRANSLATE(B44,""en"",""ms"")"),"Ya, ciri ini menawarkan pelbagai penapis dan kriteria carian untuk memperbaiki dan menyempitkan hasilnya. Anda boleh memohon penapis berdasarkan negara, pasaran, kategori, dan parameter lain yang berkaitan untuk memfokuskan analisis anda")</f>
        <v>Ya, ciri ini menawarkan pelbagai penapis dan kriteria carian untuk memperbaiki dan menyempitkan hasilnya. Anda boleh memohon penapis berdasarkan negara, pasaran, kategori, dan parameter lain yang berkaitan untuk memfokuskan analisis anda</v>
      </c>
      <c r="H44" s="4" t="str">
        <f>IFERROR(__xludf.DUMMYFUNCTION("GOOGLETRANSLATE(B44,""en"",""zh-CN"")"),"是的，该功能提供了各种过滤器和搜索标准，可完善和缩小结果。您可以根据国家，市场，类别和其他相关参数应用过滤器来集中您的分析")</f>
        <v>是的，该功能提供了各种过滤器和搜索标准，可完善和缩小结果。您可以根据国家，市场，类别和其他相关参数应用过滤器来集中您的分析</v>
      </c>
    </row>
    <row r="45">
      <c r="A45" s="9">
        <v>4.0</v>
      </c>
      <c r="B45" s="8" t="s">
        <v>215</v>
      </c>
      <c r="C45" s="4" t="str">
        <f>IFERROR(__xludf.DUMMYFUNCTION("GOOGLETRANSLATE(B45,""en"",""ru"")"),"Предоставляет ли функция анализа категории какие -либо понимания или рекомендации на основе данных, которые он собирает?")</f>
        <v>Предоставляет ли функция анализа категории какие -либо понимания или рекомендации на основе данных, которые он собирает?</v>
      </c>
      <c r="D45" s="4" t="str">
        <f>IFERROR(__xludf.DUMMYFUNCTION("GOOGLETRANSLATE(B45,""en"",""id"")"),"Apakah fitur analisis kategori memberikan wawasan atau rekomendasi berdasarkan data yang dikumpulkannya?")</f>
        <v>Apakah fitur analisis kategori memberikan wawasan atau rekomendasi berdasarkan data yang dikumpulkannya?</v>
      </c>
      <c r="E45" s="4" t="str">
        <f>IFERROR(__xludf.DUMMYFUNCTION("GOOGLETRANSLATE(B45,""en"",""vi"")"),"Tính năng phân tích danh mục có cung cấp bất kỳ hiểu biết hoặc đề xuất nào dựa trên dữ liệu mà nó thu thập không?")</f>
        <v>Tính năng phân tích danh mục có cung cấp bất kỳ hiểu biết hoặc đề xuất nào dựa trên dữ liệu mà nó thu thập không?</v>
      </c>
      <c r="F45" s="4" t="str">
        <f>IFERROR(__xludf.DUMMYFUNCTION("GOOGLETRANSLATE(B45,""en"",""th"")"),"คุณลักษณะการวิเคราะห์หมวดหมู่ให้ข้อมูลเชิงลึกหรือคำแนะนำใด ๆ ตามข้อมูลที่รวบรวมไว้หรือไม่?")</f>
        <v>คุณลักษณะการวิเคราะห์หมวดหมู่ให้ข้อมูลเชิงลึกหรือคำแนะนำใด ๆ ตามข้อมูลที่รวบรวมไว้หรือไม่?</v>
      </c>
      <c r="G45" s="4" t="str">
        <f>IFERROR(__xludf.DUMMYFUNCTION("GOOGLETRANSLATE(B45,""en"",""ms"")"),"Adakah ciri analisis kategori memberikan sebarang pandangan atau cadangan berdasarkan data yang dikumpulkannya?")</f>
        <v>Adakah ciri analisis kategori memberikan sebarang pandangan atau cadangan berdasarkan data yang dikumpulkannya?</v>
      </c>
      <c r="H45" s="4" t="str">
        <f>IFERROR(__xludf.DUMMYFUNCTION("GOOGLETRANSLATE(B45,""en"",""zh-CN"")"),"类别分析功能是否根据收集的数据提供任何见解或建议？")</f>
        <v>类别分析功能是否根据收集的数据提供任何见解或建议？</v>
      </c>
    </row>
    <row r="46">
      <c r="A46" s="9">
        <v>4.0</v>
      </c>
      <c r="B46" s="8" t="s">
        <v>216</v>
      </c>
      <c r="C46" s="4" t="str">
        <f>IFERROR(__xludf.DUMMYFUNCTION("GOOGLETRANSLATE(B46,""en"",""ru"")"),"Хотя функция анализа категорий предоставляет обширные данные и метрики для оценки, она не предоставляет прямое понимание или рекомендации. Тем не менее, вы можете получить ценную информацию, анализируя данные, выявляя тенденции и принимая обоснованные реш"&amp;"ения на основе результатов.")</f>
        <v>Хотя функция анализа категорий предоставляет обширные данные и метрики для оценки, она не предоставляет прямое понимание или рекомендации. Тем не менее, вы можете получить ценную информацию, анализируя данные, выявляя тенденции и принимая обоснованные решения на основе результатов.</v>
      </c>
      <c r="D46" s="4" t="str">
        <f>IFERROR(__xludf.DUMMYFUNCTION("GOOGLETRANSLATE(B46,""en"",""id"")"),"Sementara fitur analisis kategori menyediakan data dan metrik yang luas untuk evaluasi, itu tidak memberikan wawasan atau rekomendasi langsung. Namun, Anda dapat memperoleh wawasan yang berharga dengan menganalisis data, mengidentifikasi tren, dan membuat"&amp;" keputusan berdasarkan informasi berdasarkan temuan.")</f>
        <v>Sementara fitur analisis kategori menyediakan data dan metrik yang luas untuk evaluasi, itu tidak memberikan wawasan atau rekomendasi langsung. Namun, Anda dapat memperoleh wawasan yang berharga dengan menganalisis data, mengidentifikasi tren, dan membuat keputusan berdasarkan informasi berdasarkan temuan.</v>
      </c>
      <c r="E46" s="4" t="str">
        <f>IFERROR(__xludf.DUMMYFUNCTION("GOOGLETRANSLATE(B46,""en"",""vi"")"),"Mặc dù tính năng phân tích danh mục cung cấp dữ liệu và số liệu sâu rộng để đánh giá, nhưng nó không cung cấp những hiểu biết hoặc khuyến nghị trực tiếp. Tuy nhiên, bạn có thể rút ra những hiểu biết có giá trị bằng cách phân tích dữ liệu, xác định xu hướn"&amp;"g và đưa ra quyết định sáng suốt dựa trên các phát hiện.")</f>
        <v>Mặc dù tính năng phân tích danh mục cung cấp dữ liệu và số liệu sâu rộng để đánh giá, nhưng nó không cung cấp những hiểu biết hoặc khuyến nghị trực tiếp. Tuy nhiên, bạn có thể rút ra những hiểu biết có giá trị bằng cách phân tích dữ liệu, xác định xu hướng và đưa ra quyết định sáng suốt dựa trên các phát hiện.</v>
      </c>
      <c r="F46" s="4" t="str">
        <f>IFERROR(__xludf.DUMMYFUNCTION("GOOGLETRANSLATE(B46,""en"",""th"")"),"ในขณะที่คุณลักษณะการวิเคราะห์หมวดหมู่ให้ข้อมูลและตัวชี้วัดที่กว้างขวางสำหรับการประเมินผล แต่ก็ไม่ได้ให้ข้อมูลเชิงลึกหรือคำแนะนำโดยตรง อย่างไรก็ตามคุณสามารถได้รับข้อมูลเชิงลึกที่มีค่าโดยการวิเคราะห์ข้อมูลระบุแนวโน้มและการตัดสินใจอย่างชาญฉลาดตามผลการวิจัย")</f>
        <v>ในขณะที่คุณลักษณะการวิเคราะห์หมวดหมู่ให้ข้อมูลและตัวชี้วัดที่กว้างขวางสำหรับการประเมินผล แต่ก็ไม่ได้ให้ข้อมูลเชิงลึกหรือคำแนะนำโดยตรง อย่างไรก็ตามคุณสามารถได้รับข้อมูลเชิงลึกที่มีค่าโดยการวิเคราะห์ข้อมูลระบุแนวโน้มและการตัดสินใจอย่างชาญฉลาดตามผลการวิจัย</v>
      </c>
      <c r="G46" s="4" t="str">
        <f>IFERROR(__xludf.DUMMYFUNCTION("GOOGLETRANSLATE(B46,""en"",""ms"")"),"Walaupun ciri analisis kategori menyediakan data dan metrik yang luas untuk penilaian, ia tidak memberikan pandangan langsung atau cadangan. Walau bagaimanapun, anda dapat memperoleh pandangan berharga dengan menganalisis data, mengenal pasti trend, dan m"&amp;"embuat keputusan yang tepat berdasarkan penemuan.")</f>
        <v>Walaupun ciri analisis kategori menyediakan data dan metrik yang luas untuk penilaian, ia tidak memberikan pandangan langsung atau cadangan. Walau bagaimanapun, anda dapat memperoleh pandangan berharga dengan menganalisis data, mengenal pasti trend, dan membuat keputusan yang tepat berdasarkan penemuan.</v>
      </c>
      <c r="H46" s="4" t="str">
        <f>IFERROR(__xludf.DUMMYFUNCTION("GOOGLETRANSLATE(B46,""en"",""zh-CN"")"),"尽管类别分析功能提供了广泛的数据和评估指标，但它不提供直接见解或建议。但是，您可以通过分析数据，识别趋势并根据发现做出明智的决策来获得宝贵的见解。")</f>
        <v>尽管类别分析功能提供了广泛的数据和评估指标，但它不提供直接见解或建议。但是，您可以通过分析数据，识别趋势并根据发现做出明智的决策来获得宝贵的见解。</v>
      </c>
    </row>
    <row r="47">
      <c r="A47" s="9">
        <v>4.0</v>
      </c>
      <c r="B47" s="8" t="s">
        <v>217</v>
      </c>
      <c r="C47" s="4" t="str">
        <f>IFERROR(__xludf.DUMMYFUNCTION("GOOGLETRANSLATE(B47,""en"",""ru"")"),"Доступна ли функция анализа категорий для всех планов подписки?")</f>
        <v>Доступна ли функция анализа категорий для всех планов подписки?</v>
      </c>
      <c r="D47" s="4" t="str">
        <f>IFERROR(__xludf.DUMMYFUNCTION("GOOGLETRANSLATE(B47,""en"",""id"")"),"Apakah fitur analisis kategori tersedia untuk semua paket berlangganan?")</f>
        <v>Apakah fitur analisis kategori tersedia untuk semua paket berlangganan?</v>
      </c>
      <c r="E47" s="4" t="str">
        <f>IFERROR(__xludf.DUMMYFUNCTION("GOOGLETRANSLATE(B47,""en"",""vi"")"),"Là tính năng phân tích danh mục có sẵn cho tất cả các kế hoạch đăng ký?")</f>
        <v>Là tính năng phân tích danh mục có sẵn cho tất cả các kế hoạch đăng ký?</v>
      </c>
      <c r="F47" s="4" t="str">
        <f>IFERROR(__xludf.DUMMYFUNCTION("GOOGLETRANSLATE(B47,""en"",""th"")"),"คุณลักษณะการวิเคราะห์หมวดหมู่มีให้สำหรับแผนการสมัครสมาชิกทั้งหมดหรือไม่?")</f>
        <v>คุณลักษณะการวิเคราะห์หมวดหมู่มีให้สำหรับแผนการสมัครสมาชิกทั้งหมดหรือไม่?</v>
      </c>
      <c r="G47" s="4" t="str">
        <f>IFERROR(__xludf.DUMMYFUNCTION("GOOGLETRANSLATE(B47,""en"",""ms"")"),"Adakah ciri analisis kategori tersedia untuk semua pelan langganan?")</f>
        <v>Adakah ciri analisis kategori tersedia untuk semua pelan langganan?</v>
      </c>
      <c r="H47" s="4" t="str">
        <f>IFERROR(__xludf.DUMMYFUNCTION("GOOGLETRANSLATE(B47,""en"",""zh-CN"")"),"类别分析功能是否可用于所有订阅计划？")</f>
        <v>类别分析功能是否可用于所有订阅计划？</v>
      </c>
    </row>
    <row r="48">
      <c r="A48" s="9">
        <v>4.0</v>
      </c>
      <c r="B48" s="8" t="s">
        <v>218</v>
      </c>
      <c r="C48" s="4" t="str">
        <f>IFERROR(__xludf.DUMMYFUNCTION("GOOGLETRANSLATE(B48,""en"",""ru"")"),"Доступность функции анализа категорий может зависеть от вашего плана подписки или уровня цен. Некоторые планы могут включать доступ ко всем функциям, в то время как другие могут иметь ограничения или требовать дополнительной подписки. Пожалуйста, обратите"&amp;"сь к нашей странице ценообразования или свяжитесь с нашей командой по продажам, чтобы определить доступность функции анализа категорий для вашего конкретного плана.")</f>
        <v>Доступность функции анализа категорий может зависеть от вашего плана подписки или уровня цен. Некоторые планы могут включать доступ ко всем функциям, в то время как другие могут иметь ограничения или требовать дополнительной подписки. Пожалуйста, обратитесь к нашей странице ценообразования или свяжитесь с нашей командой по продажам, чтобы определить доступность функции анализа категорий для вашего конкретного плана.</v>
      </c>
      <c r="D48" s="4" t="str">
        <f>IFERROR(__xludf.DUMMYFUNCTION("GOOGLETRANSLATE(B48,""en"",""id"")"),"Ketersediaan fitur analisis kategori mungkin tergantung pada paket berlangganan atau tingkat penetapan harga Anda. Beberapa paket mungkin termasuk akses ke semua fitur, sementara yang lain mungkin memiliki batasan atau memerlukan langganan tambahan. Silak"&amp;"an merujuk ke halaman harga kami atau hubungi tim penjualan kami untuk menentukan ketersediaan fitur analisis kategori untuk paket spesifik Anda.")</f>
        <v>Ketersediaan fitur analisis kategori mungkin tergantung pada paket berlangganan atau tingkat penetapan harga Anda. Beberapa paket mungkin termasuk akses ke semua fitur, sementara yang lain mungkin memiliki batasan atau memerlukan langganan tambahan. Silakan merujuk ke halaman harga kami atau hubungi tim penjualan kami untuk menentukan ketersediaan fitur analisis kategori untuk paket spesifik Anda.</v>
      </c>
      <c r="E48" s="4" t="str">
        <f>IFERROR(__xludf.DUMMYFUNCTION("GOOGLETRANSLATE(B48,""en"",""vi"")"),"Tính khả dụng của tính năng phân tích danh mục có thể phụ thuộc vào kế hoạch đăng ký của bạn hoặc cấp định giá. Một số kế hoạch có thể bao gồm quyền truy cập vào tất cả các tính năng, trong khi các kế hoạch khác có thể có giới hạn hoặc yêu cầu đăng ký bổ "&amp;"sung. Vui lòng tham khảo trang giá của chúng tôi hoặc liên hệ với nhóm bán hàng của chúng tôi để xác định tính khả dụng của tính năng phân tích danh mục cho kế hoạch cụ thể của bạn.")</f>
        <v>Tính khả dụng của tính năng phân tích danh mục có thể phụ thuộc vào kế hoạch đăng ký của bạn hoặc cấp định giá. Một số kế hoạch có thể bao gồm quyền truy cập vào tất cả các tính năng, trong khi các kế hoạch khác có thể có giới hạn hoặc yêu cầu đăng ký bổ sung. Vui lòng tham khảo trang giá của chúng tôi hoặc liên hệ với nhóm bán hàng của chúng tôi để xác định tính khả dụng của tính năng phân tích danh mục cho kế hoạch cụ thể của bạn.</v>
      </c>
      <c r="F48" s="4" t="str">
        <f>IFERROR(__xludf.DUMMYFUNCTION("GOOGLETRANSLATE(B48,""en"",""th"")"),"ความพร้อมใช้งานของคุณลักษณะการวิเคราะห์หมวดหมู่อาจขึ้นอยู่กับแผนการสมัครสมาชิกหรือระดับราคาของคุณ แผนบางอย่างอาจรวมถึงการเข้าถึงคุณสมบัติทั้งหมดในขณะที่โครงการอื่น ๆ อาจมีข้อ จำกัด หรือต้องการการสมัครสมาชิกเพิ่มเติม โปรดดูหน้าราคาของเราหรือติดต่อทีมขายของ"&amp;"เราเพื่อกำหนดความพร้อมของคุณลักษณะการวิเคราะห์หมวดหมู่สำหรับแผนเฉพาะของคุณ")</f>
        <v>ความพร้อมใช้งานของคุณลักษณะการวิเคราะห์หมวดหมู่อาจขึ้นอยู่กับแผนการสมัครสมาชิกหรือระดับราคาของคุณ แผนบางอย่างอาจรวมถึงการเข้าถึงคุณสมบัติทั้งหมดในขณะที่โครงการอื่น ๆ อาจมีข้อ จำกัด หรือต้องการการสมัครสมาชิกเพิ่มเติม โปรดดูหน้าราคาของเราหรือติดต่อทีมขายของเราเพื่อกำหนดความพร้อมของคุณลักษณะการวิเคราะห์หมวดหมู่สำหรับแผนเฉพาะของคุณ</v>
      </c>
      <c r="G48" s="4" t="str">
        <f>IFERROR(__xludf.DUMMYFUNCTION("GOOGLETRANSLATE(B48,""en"",""ms"")"),"Ketersediaan ciri analisis kategori mungkin bergantung pada pelan langganan atau peringkat harga anda. Sesetengah rancangan mungkin termasuk akses kepada semua ciri, sementara yang lain mungkin mempunyai batasan atau memerlukan langganan tambahan. Sila ru"&amp;"juk halaman harga kami atau hubungi pasukan jualan kami untuk menentukan ketersediaan ciri analisis kategori untuk pelan khusus anda.")</f>
        <v>Ketersediaan ciri analisis kategori mungkin bergantung pada pelan langganan atau peringkat harga anda. Sesetengah rancangan mungkin termasuk akses kepada semua ciri, sementara yang lain mungkin mempunyai batasan atau memerlukan langganan tambahan. Sila rujuk halaman harga kami atau hubungi pasukan jualan kami untuk menentukan ketersediaan ciri analisis kategori untuk pelan khusus anda.</v>
      </c>
      <c r="H48" s="4" t="str">
        <f>IFERROR(__xludf.DUMMYFUNCTION("GOOGLETRANSLATE(B48,""en"",""zh-CN"")"),"类别分析功能的可用性可能取决于您的订阅计划或定价层。有些计划可能包括访问所有功能，而另一些计划可能有限制或需要额外订阅。请参阅我们的定价页面或联系我们的销售团队，以确定您的特定计划的类别分析功能的可用性。")</f>
        <v>类别分析功能的可用性可能取决于您的订阅计划或定价层。有些计划可能包括访问所有功能，而另一些计划可能有限制或需要额外订阅。请参阅我们的定价页面或联系我们的销售团队，以确定您的特定计划的类别分析功能的可用性。</v>
      </c>
    </row>
    <row r="49">
      <c r="A49" s="9">
        <v>4.0</v>
      </c>
      <c r="B49" s="8" t="s">
        <v>219</v>
      </c>
      <c r="C49" s="4" t="str">
        <f>IFERROR(__xludf.DUMMYFUNCTION("GOOGLETRANSLATE(B49,""en"",""ru"")"),"Могу ли я использовать функцию анализа категории для анализа на уровне продукта в категориях?")</f>
        <v>Могу ли я использовать функцию анализа категории для анализа на уровне продукта в категориях?</v>
      </c>
      <c r="D49" s="4" t="str">
        <f>IFERROR(__xludf.DUMMYFUNCTION("GOOGLETRANSLATE(B49,""en"",""id"")"),"Dapatkah saya menggunakan fitur analisis kategori untuk analisis tingkat produk dalam kategori?")</f>
        <v>Dapatkah saya menggunakan fitur analisis kategori untuk analisis tingkat produk dalam kategori?</v>
      </c>
      <c r="E49" s="4" t="str">
        <f>IFERROR(__xludf.DUMMYFUNCTION("GOOGLETRANSLATE(B49,""en"",""vi"")"),"Tôi có thể sử dụng tính năng phân tích danh mục để phân tích cấp sản phẩm trong các danh mục không?")</f>
        <v>Tôi có thể sử dụng tính năng phân tích danh mục để phân tích cấp sản phẩm trong các danh mục không?</v>
      </c>
      <c r="F49" s="4" t="str">
        <f>IFERROR(__xludf.DUMMYFUNCTION("GOOGLETRANSLATE(B49,""en"",""th"")"),"ฉันสามารถใช้คุณสมบัติการวิเคราะห์หมวดหมู่สำหรับการวิเคราะห์ระดับผลิตภัณฑ์ภายในหมวดหมู่ได้หรือไม่?")</f>
        <v>ฉันสามารถใช้คุณสมบัติการวิเคราะห์หมวดหมู่สำหรับการวิเคราะห์ระดับผลิตภัณฑ์ภายในหมวดหมู่ได้หรือไม่?</v>
      </c>
      <c r="G49" s="4" t="str">
        <f>IFERROR(__xludf.DUMMYFUNCTION("GOOGLETRANSLATE(B49,""en"",""ms"")"),"Bolehkah saya menggunakan ciri analisis kategori untuk analisis peringkat produk dalam kategori?")</f>
        <v>Bolehkah saya menggunakan ciri analisis kategori untuk analisis peringkat produk dalam kategori?</v>
      </c>
      <c r="H49" s="4" t="str">
        <f>IFERROR(__xludf.DUMMYFUNCTION("GOOGLETRANSLATE(B49,""en"",""zh-CN"")"),"我可以将类别分析功能用于类别中的产品级分析吗？")</f>
        <v>我可以将类别分析功能用于类别中的产品级分析吗？</v>
      </c>
    </row>
    <row r="50">
      <c r="A50" s="9">
        <v>4.0</v>
      </c>
      <c r="B50" s="8" t="s">
        <v>220</v>
      </c>
      <c r="C50" s="4" t="str">
        <f>IFERROR(__xludf.DUMMYFUNCTION("GOOGLETRANSLATE(B50,""en"",""ru"")"),"Анализ категорий в первую очередь фокусируется на анализе на уровне категории. Рекомендуется изучить другие доступные функции и отчеты, такие как анализ продукта, чтобы определить варианты анализа на уровне продукта.")</f>
        <v>Анализ категорий в первую очередь фокусируется на анализе на уровне категории. Рекомендуется изучить другие доступные функции и отчеты, такие как анализ продукта, чтобы определить варианты анализа на уровне продукта.</v>
      </c>
      <c r="D50" s="4" t="str">
        <f>IFERROR(__xludf.DUMMYFUNCTION("GOOGLETRANSLATE(B50,""en"",""id"")"),"Fitur analisis kategori terutama berfokus pada analisis tingkat kategori. Disarankan untuk mengeksplorasi fitur dan laporan lain yang tersedia seperti analisis produk untuk menentukan opsi analisis tingkat produk.")</f>
        <v>Fitur analisis kategori terutama berfokus pada analisis tingkat kategori. Disarankan untuk mengeksplorasi fitur dan laporan lain yang tersedia seperti analisis produk untuk menentukan opsi analisis tingkat produk.</v>
      </c>
      <c r="E50" s="4" t="str">
        <f>IFERROR(__xludf.DUMMYFUNCTION("GOOGLETRANSLATE(B50,""en"",""vi"")"),"Tính năng phân tích danh mục chủ yếu tập trung vào phân tích cấp độ danh mục. Nên khám phá các tính năng và báo cáo có sẵn khác như phân tích sản phẩm để xác định các tùy chọn phân tích cấp độ sản phẩm.")</f>
        <v>Tính năng phân tích danh mục chủ yếu tập trung vào phân tích cấp độ danh mục. Nên khám phá các tính năng và báo cáo có sẵn khác như phân tích sản phẩm để xác định các tùy chọn phân tích cấp độ sản phẩm.</v>
      </c>
      <c r="F50" s="4" t="str">
        <f>IFERROR(__xludf.DUMMYFUNCTION("GOOGLETRANSLATE(B50,""en"",""th"")"),"คุณลักษณะการวิเคราะห์หมวดหมู่ส่วนใหญ่มุ่งเน้นไปที่การวิเคราะห์ระดับหมวดหมู่ ขอแนะนำให้สำรวจคุณสมบัติและรายงานอื่น ๆ เช่นการวิเคราะห์ผลิตภัณฑ์เพื่อกำหนดตัวเลือกสำหรับการวิเคราะห์ระดับผลิตภัณฑ์")</f>
        <v>คุณลักษณะการวิเคราะห์หมวดหมู่ส่วนใหญ่มุ่งเน้นไปที่การวิเคราะห์ระดับหมวดหมู่ ขอแนะนำให้สำรวจคุณสมบัติและรายงานอื่น ๆ เช่นการวิเคราะห์ผลิตภัณฑ์เพื่อกำหนดตัวเลือกสำหรับการวิเคราะห์ระดับผลิตภัณฑ์</v>
      </c>
      <c r="G50" s="4" t="str">
        <f>IFERROR(__xludf.DUMMYFUNCTION("GOOGLETRANSLATE(B50,""en"",""ms"")"),"Ciri analisis kategori terutamanya memberi tumpuan kepada analisis peringkat kategori. Adalah disyorkan untuk meneroka ciri dan laporan lain yang tersedia seperti analisis produk untuk menentukan pilihan untuk analisis peringkat produk.")</f>
        <v>Ciri analisis kategori terutamanya memberi tumpuan kepada analisis peringkat kategori. Adalah disyorkan untuk meneroka ciri dan laporan lain yang tersedia seperti analisis produk untuk menentukan pilihan untuk analisis peringkat produk.</v>
      </c>
      <c r="H50" s="4" t="str">
        <f>IFERROR(__xludf.DUMMYFUNCTION("GOOGLETRANSLATE(B50,""en"",""zh-CN"")"),"类别分析功能主要侧重于类别级别的分析。建议探索其他可用功能和报告，例如产品分析，以确定产品级分析的选项。")</f>
        <v>类别分析功能主要侧重于类别级别的分析。建议探索其他可用功能和报告，例如产品分析，以确定产品级分析的选项。</v>
      </c>
    </row>
    <row r="51">
      <c r="A51" s="9">
        <v>4.0</v>
      </c>
      <c r="B51" s="8" t="s">
        <v>221</v>
      </c>
      <c r="C51" s="4" t="str">
        <f>IFERROR(__xludf.DUMMYFUNCTION("GOOGLETRANSLATE(B51,""en"",""ru"")"),"Как часто данные обновляются в функции анализа категорий?")</f>
        <v>Как часто данные обновляются в функции анализа категорий?</v>
      </c>
      <c r="D51" s="4" t="str">
        <f>IFERROR(__xludf.DUMMYFUNCTION("GOOGLETRANSLATE(B51,""en"",""id"")"),"Seberapa sering data diperbarui dalam fitur analisis kategori?")</f>
        <v>Seberapa sering data diperbarui dalam fitur analisis kategori?</v>
      </c>
      <c r="E51" s="4" t="str">
        <f>IFERROR(__xludf.DUMMYFUNCTION("GOOGLETRANSLATE(B51,""en"",""vi"")"),"Tần suất dữ liệu được cập nhật trong tính năng phân tích danh mục?")</f>
        <v>Tần suất dữ liệu được cập nhật trong tính năng phân tích danh mục?</v>
      </c>
      <c r="F51" s="4" t="str">
        <f>IFERROR(__xludf.DUMMYFUNCTION("GOOGLETRANSLATE(B51,""en"",""th"")"),"ข้อมูลอัปเดตในคุณลักษณะการวิเคราะห์หมวดหมู่บ่อยแค่ไหน?")</f>
        <v>ข้อมูลอัปเดตในคุณลักษณะการวิเคราะห์หมวดหมู่บ่อยแค่ไหน?</v>
      </c>
      <c r="G51" s="4" t="str">
        <f>IFERROR(__xludf.DUMMYFUNCTION("GOOGLETRANSLATE(B51,""en"",""ms"")"),"Berapa kerapkah data dikemas kini dalam ciri analisis kategori?")</f>
        <v>Berapa kerapkah data dikemas kini dalam ciri analisis kategori?</v>
      </c>
      <c r="H51" s="4" t="str">
        <f>IFERROR(__xludf.DUMMYFUNCTION("GOOGLETRANSLATE(B51,""en"",""zh-CN"")"),"数据分析功能中的数据多久更新一次？")</f>
        <v>数据分析功能中的数据多久更新一次？</v>
      </c>
    </row>
    <row r="52">
      <c r="A52" s="9">
        <v>4.0</v>
      </c>
      <c r="B52" s="8" t="s">
        <v>222</v>
      </c>
      <c r="C52" s="4" t="str">
        <f>IFERROR(__xludf.DUMMYFUNCTION("GOOGLETRANSLATE(B52,""en"",""ru"")"),"Данные в функции анализа категории регулярно обновляются. Частота обновлений зависит от доступности и политики платформ электронной коммерции. Вы можете ожидать, что данные будут периодически обновляться, чтобы предоставить точную и актуальную информацию.")</f>
        <v>Данные в функции анализа категории регулярно обновляются. Частота обновлений зависит от доступности и политики платформ электронной коммерции. Вы можете ожидать, что данные будут периодически обновляться, чтобы предоставить точную и актуальную информацию.</v>
      </c>
      <c r="D52" s="4" t="str">
        <f>IFERROR(__xludf.DUMMYFUNCTION("GOOGLETRANSLATE(B52,""en"",""id"")"),"Data dalam fitur analisis kategori diperbarui secara berkala. Frekuensi pembaruan tergantung pada ketersediaan dan kebijakan platform e-commerce. Anda dapat mengharapkan data disegarkan secara berkala untuk memberikan wawasan yang akurat dan terkini.")</f>
        <v>Data dalam fitur analisis kategori diperbarui secara berkala. Frekuensi pembaruan tergantung pada ketersediaan dan kebijakan platform e-commerce. Anda dapat mengharapkan data disegarkan secara berkala untuk memberikan wawasan yang akurat dan terkini.</v>
      </c>
      <c r="E52" s="4" t="str">
        <f>IFERROR(__xludf.DUMMYFUNCTION("GOOGLETRANSLATE(B52,""en"",""vi"")"),"Dữ liệu trong tính năng phân tích danh mục được cập nhật thường xuyên. Tần suất cập nhật phụ thuộc vào tính khả dụng và chính sách của các nền tảng thương mại điện tử. Bạn có thể mong đợi dữ liệu được làm mới định kỳ để cung cấp những hiểu biết chính xác "&amp;"và cập nhật.")</f>
        <v>Dữ liệu trong tính năng phân tích danh mục được cập nhật thường xuyên. Tần suất cập nhật phụ thuộc vào tính khả dụng và chính sách của các nền tảng thương mại điện tử. Bạn có thể mong đợi dữ liệu được làm mới định kỳ để cung cấp những hiểu biết chính xác và cập nhật.</v>
      </c>
      <c r="F52" s="4" t="str">
        <f>IFERROR(__xludf.DUMMYFUNCTION("GOOGLETRANSLATE(B52,""en"",""th"")"),"ข้อมูลในคุณลักษณะการวิเคราะห์หมวดหมู่ได้รับการปรับปรุงเป็นประจำ ความถี่ของการอัปเดตขึ้นอยู่กับความพร้อมใช้งานและนโยบายของแพลตฟอร์มอีคอมเมิร์ซ คุณสามารถคาดหวังว่าข้อมูลจะได้รับการรีเฟรชเป็นระยะเพื่อให้ข้อมูลเชิงลึกที่ถูกต้องและทันสมัย")</f>
        <v>ข้อมูลในคุณลักษณะการวิเคราะห์หมวดหมู่ได้รับการปรับปรุงเป็นประจำ ความถี่ของการอัปเดตขึ้นอยู่กับความพร้อมใช้งานและนโยบายของแพลตฟอร์มอีคอมเมิร์ซ คุณสามารถคาดหวังว่าข้อมูลจะได้รับการรีเฟรชเป็นระยะเพื่อให้ข้อมูลเชิงลึกที่ถูกต้องและทันสมัย</v>
      </c>
      <c r="G52" s="4" t="str">
        <f>IFERROR(__xludf.DUMMYFUNCTION("GOOGLETRANSLATE(B52,""en"",""ms"")"),"Data dalam ciri analisis kategori dikemas kini dengan kerap. Kekerapan kemas kini bergantung kepada ketersediaan dan dasar platform e-dagang. Anda boleh mengharapkan data disegarkan secara berkala untuk memberikan pandangan yang tepat dan terkini.")</f>
        <v>Data dalam ciri analisis kategori dikemas kini dengan kerap. Kekerapan kemas kini bergantung kepada ketersediaan dan dasar platform e-dagang. Anda boleh mengharapkan data disegarkan secara berkala untuk memberikan pandangan yang tepat dan terkini.</v>
      </c>
      <c r="H52" s="4" t="str">
        <f>IFERROR(__xludf.DUMMYFUNCTION("GOOGLETRANSLATE(B52,""en"",""zh-CN"")"),"类别分析功能中的数据定期更新。更新的频率取决于电子商务平台的可用性和策略。您可以期望将数据定期刷新，以提供准确和最新的见解。")</f>
        <v>类别分析功能中的数据定期更新。更新的频率取决于电子商务平台的可用性和策略。您可以期望将数据定期刷新，以提供准确和最新的见解。</v>
      </c>
    </row>
    <row r="53">
      <c r="A53" s="9">
        <v>4.0</v>
      </c>
      <c r="B53" s="8" t="s">
        <v>223</v>
      </c>
      <c r="C53" s="4" t="str">
        <f>IFERROR(__xludf.DUMMYFUNCTION("GOOGLETRANSLATE(B53,""en"",""ru"")"),"Могу ли я получить доступ к историческим данным, используя функцию анализа категории?")</f>
        <v>Могу ли я получить доступ к историческим данным, используя функцию анализа категории?</v>
      </c>
      <c r="D53" s="4" t="str">
        <f>IFERROR(__xludf.DUMMYFUNCTION("GOOGLETRANSLATE(B53,""en"",""id"")"),"Dapatkah saya mengakses data historis menggunakan fitur analisis kategori?")</f>
        <v>Dapatkah saya mengakses data historis menggunakan fitur analisis kategori?</v>
      </c>
      <c r="E53" s="4" t="str">
        <f>IFERROR(__xludf.DUMMYFUNCTION("GOOGLETRANSLATE(B53,""en"",""vi"")"),"Tôi có thể truy cập dữ liệu lịch sử bằng tính năng phân tích danh mục không?")</f>
        <v>Tôi có thể truy cập dữ liệu lịch sử bằng tính năng phân tích danh mục không?</v>
      </c>
      <c r="F53" s="4" t="str">
        <f>IFERROR(__xludf.DUMMYFUNCTION("GOOGLETRANSLATE(B53,""en"",""th"")"),"ฉันสามารถเข้าถึงข้อมูลประวัติโดยใช้คุณสมบัติการวิเคราะห์หมวดหมู่ได้หรือไม่?")</f>
        <v>ฉันสามารถเข้าถึงข้อมูลประวัติโดยใช้คุณสมบัติการวิเคราะห์หมวดหมู่ได้หรือไม่?</v>
      </c>
      <c r="G53" s="4" t="str">
        <f>IFERROR(__xludf.DUMMYFUNCTION("GOOGLETRANSLATE(B53,""en"",""ms"")"),"Bolehkah saya mengakses data sejarah menggunakan ciri analisis kategori?")</f>
        <v>Bolehkah saya mengakses data sejarah menggunakan ciri analisis kategori?</v>
      </c>
      <c r="H53" s="4" t="str">
        <f>IFERROR(__xludf.DUMMYFUNCTION("GOOGLETRANSLATE(B53,""en"",""zh-CN"")"),"我可以使用类别分析功能访问历史数据吗？")</f>
        <v>我可以使用类别分析功能访问历史数据吗？</v>
      </c>
    </row>
    <row r="54">
      <c r="A54" s="9">
        <v>4.0</v>
      </c>
      <c r="B54" s="8" t="s">
        <v>224</v>
      </c>
      <c r="C54" s="4" t="str">
        <f>IFERROR(__xludf.DUMMYFUNCTION("GOOGLETRANSLATE(B54,""en"",""ru"")"),"Да, функция анализа категорий обычно обеспечивает доступ к историческим данным. Вы можете проанализировать производительность и тенденции категории в течение разных периодов времени, позволяя вам сравнивать и отслеживать изменения с течением времени. Дост"&amp;"упность исторических данных может варьироваться в зависимости от политик хранения платформы и хранения данных.")</f>
        <v>Да, функция анализа категорий обычно обеспечивает доступ к историческим данным. Вы можете проанализировать производительность и тенденции категории в течение разных периодов времени, позволяя вам сравнивать и отслеживать изменения с течением времени. Доступность исторических данных может варьироваться в зависимости от политик хранения платформы и хранения данных.</v>
      </c>
      <c r="D54" s="4" t="str">
        <f>IFERROR(__xludf.DUMMYFUNCTION("GOOGLETRANSLATE(B54,""en"",""id"")"),"Ya, fitur analisis kategori biasanya menyediakan akses ke data historis. Anda dapat menganalisis kinerja kategori dan tren selama periode waktu yang berbeda, memungkinkan Anda untuk membandingkan dan melacak perubahan dari waktu ke waktu. Ketersediaan dat"&amp;"a historis dapat bervariasi tergantung pada kebijakan retensi platform dan data.")</f>
        <v>Ya, fitur analisis kategori biasanya menyediakan akses ke data historis. Anda dapat menganalisis kinerja kategori dan tren selama periode waktu yang berbeda, memungkinkan Anda untuk membandingkan dan melacak perubahan dari waktu ke waktu. Ketersediaan data historis dapat bervariasi tergantung pada kebijakan retensi platform dan data.</v>
      </c>
      <c r="E54" s="4" t="str">
        <f>IFERROR(__xludf.DUMMYFUNCTION("GOOGLETRANSLATE(B54,""en"",""vi"")"),"Có, tính năng phân tích danh mục thường cung cấp quyền truy cập vào dữ liệu lịch sử. Bạn có thể phân tích hiệu suất và xu hướng danh mục trong các khoảng thời gian khác nhau, cho phép bạn so sánh và theo dõi các thay đổi theo thời gian. Tính khả dụng của "&amp;"dữ liệu lịch sử có thể thay đổi tùy thuộc vào chính sách lưu giữ nền tảng và dữ liệu.")</f>
        <v>Có, tính năng phân tích danh mục thường cung cấp quyền truy cập vào dữ liệu lịch sử. Bạn có thể phân tích hiệu suất và xu hướng danh mục trong các khoảng thời gian khác nhau, cho phép bạn so sánh và theo dõi các thay đổi theo thời gian. Tính khả dụng của dữ liệu lịch sử có thể thay đổi tùy thuộc vào chính sách lưu giữ nền tảng và dữ liệu.</v>
      </c>
      <c r="F54" s="4" t="str">
        <f>IFERROR(__xludf.DUMMYFUNCTION("GOOGLETRANSLATE(B54,""en"",""th"")"),"ใช่คุณลักษณะการวิเคราะห์หมวดหมู่มักจะให้การเข้าถึงข้อมูลประวัติ คุณสามารถวิเคราะห์ประสิทธิภาพของหมวดหมู่และแนวโน้มในช่วงเวลาที่แตกต่างกันช่วยให้คุณเปรียบเทียบและติดตามการเปลี่ยนแปลงตลอดเวลา ความพร้อมใช้งานของข้อมูลในอดีตอาจแตกต่างกันไปขึ้นอยู่กับนโยบายการ"&amp;"เก็บข้อมูลแพลตฟอร์มและข้อมูล")</f>
        <v>ใช่คุณลักษณะการวิเคราะห์หมวดหมู่มักจะให้การเข้าถึงข้อมูลประวัติ คุณสามารถวิเคราะห์ประสิทธิภาพของหมวดหมู่และแนวโน้มในช่วงเวลาที่แตกต่างกันช่วยให้คุณเปรียบเทียบและติดตามการเปลี่ยนแปลงตลอดเวลา ความพร้อมใช้งานของข้อมูลในอดีตอาจแตกต่างกันไปขึ้นอยู่กับนโยบายการเก็บข้อมูลแพลตฟอร์มและข้อมูล</v>
      </c>
      <c r="G54" s="4" t="str">
        <f>IFERROR(__xludf.DUMMYFUNCTION("GOOGLETRANSLATE(B54,""en"",""ms"")"),"Ya, ciri analisis kategori biasanya menyediakan akses kepada data sejarah. Anda boleh menganalisis prestasi dan trend kategori dalam tempoh masa yang berbeza, membolehkan anda membandingkan dan menjejaki perubahan dari masa ke masa. Ketersediaan data seja"&amp;"rah mungkin berbeza -beza bergantung pada dasar dan dasar pengekalan data.")</f>
        <v>Ya, ciri analisis kategori biasanya menyediakan akses kepada data sejarah. Anda boleh menganalisis prestasi dan trend kategori dalam tempoh masa yang berbeza, membolehkan anda membandingkan dan menjejaki perubahan dari masa ke masa. Ketersediaan data sejarah mungkin berbeza -beza bergantung pada dasar dan dasar pengekalan data.</v>
      </c>
      <c r="H54" s="4" t="str">
        <f>IFERROR(__xludf.DUMMYFUNCTION("GOOGLETRANSLATE(B54,""en"",""zh-CN"")"),"是的，类别分析功能通常提供对历史数据的访问。您可以分析不同时间段的类别性能和趋势，从而可以随着时间的推移比较和跟踪变化。历史数据的可用性可能会根据平台和数据保留政策而有所不同。")</f>
        <v>是的，类别分析功能通常提供对历史数据的访问。您可以分析不同时间段的类别性能和趋势，从而可以随着时间的推移比较和跟踪变化。历史数据的可用性可能会根据平台和数据保留政策而有所不同。</v>
      </c>
    </row>
    <row r="55">
      <c r="A55" s="9">
        <v>5.0</v>
      </c>
      <c r="B55" s="8" t="s">
        <v>71</v>
      </c>
      <c r="C55" s="4" t="str">
        <f>IFERROR(__xludf.DUMMYFUNCTION("GOOGLETRANSLATE(B55,""en"",""ru"")"),"Блог")</f>
        <v>Блог</v>
      </c>
      <c r="D55" s="4" t="str">
        <f>IFERROR(__xludf.DUMMYFUNCTION("GOOGLETRANSLATE(B55,""en"",""id"")"),"Blog")</f>
        <v>Blog</v>
      </c>
      <c r="E55" s="4" t="str">
        <f>IFERROR(__xludf.DUMMYFUNCTION("GOOGLETRANSLATE(B55,""en"",""vi"")"),"Blog")</f>
        <v>Blog</v>
      </c>
      <c r="F55" s="4" t="str">
        <f>IFERROR(__xludf.DUMMYFUNCTION("GOOGLETRANSLATE(B55,""en"",""th"")"),"บล็อก")</f>
        <v>บล็อก</v>
      </c>
      <c r="G55" s="4" t="str">
        <f>IFERROR(__xludf.DUMMYFUNCTION("GOOGLETRANSLATE(B55,""en"",""ms"")"),"Blog")</f>
        <v>Blog</v>
      </c>
      <c r="H55" s="4" t="str">
        <f>IFERROR(__xludf.DUMMYFUNCTION("GOOGLETRANSLATE(B55,""en"",""zh-CN"")"),"博客")</f>
        <v>博客</v>
      </c>
    </row>
    <row r="56">
      <c r="A56" s="9">
        <v>5.0</v>
      </c>
      <c r="B56" s="8" t="s">
        <v>84</v>
      </c>
      <c r="C56" s="4" t="str">
        <f>IFERROR(__xludf.DUMMYFUNCTION("GOOGLETRANSLATE(B56,""en"",""ru"")"),"Получите несправедливое преимущество: используйте силу нашего инструмента сегодня")</f>
        <v>Получите несправедливое преимущество: используйте силу нашего инструмента сегодня</v>
      </c>
      <c r="D56" s="4" t="str">
        <f>IFERROR(__xludf.DUMMYFUNCTION("GOOGLETRANSLATE(B56,""en"",""id"")"),"Mendapatkan keuntungan yang tidak adil: memanfaatkan kekuatan alat kami hari ini")</f>
        <v>Mendapatkan keuntungan yang tidak adil: memanfaatkan kekuatan alat kami hari ini</v>
      </c>
      <c r="E56" s="4" t="str">
        <f>IFERROR(__xludf.DUMMYFUNCTION("GOOGLETRANSLATE(B56,""en"",""vi"")"),"Đạt được một lợi thế không công bằng: Khai thác sức mạnh của công cụ của chúng tôi ngày hôm nay")</f>
        <v>Đạt được một lợi thế không công bằng: Khai thác sức mạnh của công cụ của chúng tôi ngày hôm nay</v>
      </c>
      <c r="F56" s="4" t="str">
        <f>IFERROR(__xludf.DUMMYFUNCTION("GOOGLETRANSLATE(B56,""en"",""th"")"),"ได้รับประโยชน์ที่ไม่เป็นธรรม: ควบคุมพลังของเครื่องมือของเราในวันนี้")</f>
        <v>ได้รับประโยชน์ที่ไม่เป็นธรรม: ควบคุมพลังของเครื่องมือของเราในวันนี้</v>
      </c>
      <c r="G56" s="4" t="str">
        <f>IFERROR(__xludf.DUMMYFUNCTION("GOOGLETRANSLATE(B56,""en"",""ms"")"),"Dapatkan Kelebihan Tidak Sengaja: Memanfaatkan Kekuatan Alat Kami Hari Ini")</f>
        <v>Dapatkan Kelebihan Tidak Sengaja: Memanfaatkan Kekuatan Alat Kami Hari Ini</v>
      </c>
      <c r="H56" s="4" t="str">
        <f>IFERROR(__xludf.DUMMYFUNCTION("GOOGLETRANSLATE(B56,""en"",""zh-CN"")"),"获得不公平的优势：利用今天的工具的力量")</f>
        <v>获得不公平的优势：利用今天的工具的力量</v>
      </c>
    </row>
    <row r="57">
      <c r="A57" s="9">
        <v>5.0</v>
      </c>
      <c r="B57" s="8" t="s">
        <v>198</v>
      </c>
      <c r="C57" s="4" t="str">
        <f>IFERROR(__xludf.DUMMYFUNCTION("GOOGLETRANSLATE(B57,""en"",""ru"")"),"Присоединяйтесь к тысячам продавцов, уже растущих с Sellmatica")</f>
        <v>Присоединяйтесь к тысячам продавцов, уже растущих с Sellmatica</v>
      </c>
      <c r="D57" s="4" t="str">
        <f>IFERROR(__xludf.DUMMYFUNCTION("GOOGLETRANSLATE(B57,""en"",""id"")"),"Bergabunglah dengan ribuan penjual yang sudah tumbuh dengan Sellmatatica")</f>
        <v>Bergabunglah dengan ribuan penjual yang sudah tumbuh dengan Sellmatatica</v>
      </c>
      <c r="E57" s="4" t="str">
        <f>IFERROR(__xludf.DUMMYFUNCTION("GOOGLETRANSLATE(B57,""en"",""vi"")"),"Tham gia hàng ngàn người bán đã phát triển với Sellmatica")</f>
        <v>Tham gia hàng ngàn người bán đã phát triển với Sellmatica</v>
      </c>
      <c r="F57" s="4" t="str">
        <f>IFERROR(__xludf.DUMMYFUNCTION("GOOGLETRANSLATE(B57,""en"",""th"")"),"เข้าร่วมผู้ขายหลายพันคนที่เติบโตขึ้นด้วย Sellmatica")</f>
        <v>เข้าร่วมผู้ขายหลายพันคนที่เติบโตขึ้นด้วย Sellmatica</v>
      </c>
      <c r="G57" s="4" t="str">
        <f>IFERROR(__xludf.DUMMYFUNCTION("GOOGLETRANSLATE(B57,""en"",""ms"")"),"Sertailah beribu -ribu penjual yang sudah berkembang dengan sellmatica")</f>
        <v>Sertailah beribu -ribu penjual yang sudah berkembang dengan sellmatica</v>
      </c>
      <c r="H57" s="4" t="str">
        <f>IFERROR(__xludf.DUMMYFUNCTION("GOOGLETRANSLATE(B57,""en"",""zh-CN"")"),"加入成千上万的卖家，已经与Sellmatica一起成长")</f>
        <v>加入成千上万的卖家，已经与Sellmatica一起成长</v>
      </c>
    </row>
    <row r="58">
      <c r="A58" s="9">
        <v>5.0</v>
      </c>
      <c r="B58" s="8" t="s">
        <v>10</v>
      </c>
      <c r="C58" s="4" t="str">
        <f>IFERROR(__xludf.DUMMYFUNCTION("GOOGLETRANSLATE(B58,""en"",""ru"")"),"Зарегистрироваться")</f>
        <v>Зарегистрироваться</v>
      </c>
      <c r="D58" s="4" t="str">
        <f>IFERROR(__xludf.DUMMYFUNCTION("GOOGLETRANSLATE(B58,""en"",""id"")"),"Mendaftar")</f>
        <v>Mendaftar</v>
      </c>
      <c r="E58" s="4" t="str">
        <f>IFERROR(__xludf.DUMMYFUNCTION("GOOGLETRANSLATE(B58,""en"",""vi"")"),"Đăng ký")</f>
        <v>Đăng ký</v>
      </c>
      <c r="F58" s="4" t="str">
        <f>IFERROR(__xludf.DUMMYFUNCTION("GOOGLETRANSLATE(B58,""en"",""th"")"),"ลงชื่อ")</f>
        <v>ลงชื่อ</v>
      </c>
      <c r="G58" s="4" t="str">
        <f>IFERROR(__xludf.DUMMYFUNCTION("GOOGLETRANSLATE(B58,""en"",""ms"")"),"Daftar")</f>
        <v>Daftar</v>
      </c>
      <c r="H58" s="4" t="str">
        <f>IFERROR(__xludf.DUMMYFUNCTION("GOOGLETRANSLATE(B58,""en"",""zh-CN"")"),"报名")</f>
        <v>报名</v>
      </c>
    </row>
    <row r="59">
      <c r="A59" s="9">
        <v>6.0</v>
      </c>
      <c r="B59" s="8" t="s">
        <v>87</v>
      </c>
      <c r="C59" s="4" t="str">
        <f>IFERROR(__xludf.DUMMYFUNCTION("GOOGLETRANSLATE(B59,""en"",""ru"")"),"Sellmatica")</f>
        <v>Sellmatica</v>
      </c>
      <c r="D59" s="4" t="str">
        <f>IFERROR(__xludf.DUMMYFUNCTION("GOOGLETRANSLATE(B59,""en"",""id"")"),"Sellmatcia")</f>
        <v>Sellmatcia</v>
      </c>
      <c r="E59" s="4" t="str">
        <f>IFERROR(__xludf.DUMMYFUNCTION("GOOGLETRANSLATE(B59,""en"",""vi"")"),"Bán")</f>
        <v>Bán</v>
      </c>
      <c r="F59" s="4" t="str">
        <f>IFERROR(__xludf.DUMMYFUNCTION("GOOGLETRANSLATE(B59,""en"",""th"")"),"Sellmatica")</f>
        <v>Sellmatica</v>
      </c>
      <c r="G59" s="4" t="str">
        <f>IFERROR(__xludf.DUMMYFUNCTION("GOOGLETRANSLATE(B59,""en"",""ms"")"),"Sellmatica")</f>
        <v>Sellmatica</v>
      </c>
      <c r="H59" s="4" t="str">
        <f>IFERROR(__xludf.DUMMYFUNCTION("GOOGLETRANSLATE(B59,""en"",""zh-CN"")"),"Sellmatica")</f>
        <v>Sellmatica</v>
      </c>
    </row>
    <row r="60">
      <c r="A60" s="9">
        <v>6.0</v>
      </c>
      <c r="B60" s="8" t="s">
        <v>88</v>
      </c>
      <c r="C60" s="4" t="str">
        <f>IFERROR(__xludf.DUMMYFUNCTION("GOOGLETRANSLATE(B60,""en"",""ru"")"),"info@sellmatica.com")</f>
        <v>info@sellmatica.com</v>
      </c>
      <c r="D60" s="4" t="str">
        <f>IFERROR(__xludf.DUMMYFUNCTION("GOOGLETRANSLATE(B60,""en"",""id"")"),"info@sellmatica.com")</f>
        <v>info@sellmatica.com</v>
      </c>
      <c r="E60" s="4" t="str">
        <f>IFERROR(__xludf.DUMMYFUNCTION("GOOGLETRANSLATE(B60,""en"",""vi"")"),"info@sellmatica.com")</f>
        <v>info@sellmatica.com</v>
      </c>
      <c r="F60" s="4" t="str">
        <f>IFERROR(__xludf.DUMMYFUNCTION("GOOGLETRANSLATE(B60,""en"",""th"")"),"info@sellmatica.com")</f>
        <v>info@sellmatica.com</v>
      </c>
      <c r="G60" s="4" t="str">
        <f>IFERROR(__xludf.DUMMYFUNCTION("GOOGLETRANSLATE(B60,""en"",""ms"")"),"info@sellmatica.com")</f>
        <v>info@sellmatica.com</v>
      </c>
      <c r="H60" s="4" t="str">
        <f>IFERROR(__xludf.DUMMYFUNCTION("GOOGLETRANSLATE(B60,""en"",""zh-CN"")"),"info@sellmatica.com")</f>
        <v>info@sellmatica.com</v>
      </c>
    </row>
    <row r="61">
      <c r="A61" s="9">
        <v>6.0</v>
      </c>
      <c r="B61" s="8" t="s">
        <v>89</v>
      </c>
      <c r="C61" s="4" t="str">
        <f>IFERROR(__xludf.DUMMYFUNCTION("GOOGLETRANSLATE(B61,""en"",""ru"")"),"Решения")</f>
        <v>Решения</v>
      </c>
      <c r="D61" s="4" t="str">
        <f>IFERROR(__xludf.DUMMYFUNCTION("GOOGLETRANSLATE(B61,""en"",""id"")"),"Solusi")</f>
        <v>Solusi</v>
      </c>
      <c r="E61" s="4" t="str">
        <f>IFERROR(__xludf.DUMMYFUNCTION("GOOGLETRANSLATE(B61,""en"",""vi"")"),"Các giải pháp")</f>
        <v>Các giải pháp</v>
      </c>
      <c r="F61" s="4" t="str">
        <f>IFERROR(__xludf.DUMMYFUNCTION("GOOGLETRANSLATE(B61,""en"",""th"")"),"การแก้ปัญหา")</f>
        <v>การแก้ปัญหา</v>
      </c>
      <c r="G61" s="4" t="str">
        <f>IFERROR(__xludf.DUMMYFUNCTION("GOOGLETRANSLATE(B61,""en"",""ms"")"),"Penyelesaian")</f>
        <v>Penyelesaian</v>
      </c>
      <c r="H61" s="4" t="str">
        <f>IFERROR(__xludf.DUMMYFUNCTION("GOOGLETRANSLATE(B61,""en"",""zh-CN"")"),"解决方案")</f>
        <v>解决方案</v>
      </c>
    </row>
    <row r="62">
      <c r="A62" s="9">
        <v>6.0</v>
      </c>
      <c r="B62" s="8" t="s">
        <v>90</v>
      </c>
      <c r="C62" s="4" t="str">
        <f>IFERROR(__xludf.DUMMYFUNCTION("GOOGLETRANSLATE(B62,""en"",""ru"")"),"Новые продавцы")</f>
        <v>Новые продавцы</v>
      </c>
      <c r="D62" s="4" t="str">
        <f>IFERROR(__xludf.DUMMYFUNCTION("GOOGLETRANSLATE(B62,""en"",""id"")"),"Penjual baru")</f>
        <v>Penjual baru</v>
      </c>
      <c r="E62" s="4" t="str">
        <f>IFERROR(__xludf.DUMMYFUNCTION("GOOGLETRANSLATE(B62,""en"",""vi"")"),"Người bán mới")</f>
        <v>Người bán mới</v>
      </c>
      <c r="F62" s="4" t="str">
        <f>IFERROR(__xludf.DUMMYFUNCTION("GOOGLETRANSLATE(B62,""en"",""th"")"),"ผู้ขายใหม่")</f>
        <v>ผู้ขายใหม่</v>
      </c>
      <c r="G62" s="4" t="str">
        <f>IFERROR(__xludf.DUMMYFUNCTION("GOOGLETRANSLATE(B62,""en"",""ms"")"),"Penjual baru")</f>
        <v>Penjual baru</v>
      </c>
      <c r="H62" s="4" t="str">
        <f>IFERROR(__xludf.DUMMYFUNCTION("GOOGLETRANSLATE(B62,""en"",""zh-CN"")"),"新卖家")</f>
        <v>新卖家</v>
      </c>
    </row>
    <row r="63">
      <c r="A63" s="9">
        <v>6.0</v>
      </c>
      <c r="B63" s="8" t="s">
        <v>91</v>
      </c>
      <c r="C63" s="4" t="str">
        <f>IFERROR(__xludf.DUMMYFUNCTION("GOOGLETRANSLATE(B63,""en"",""ru"")"),"Опытные продавцы")</f>
        <v>Опытные продавцы</v>
      </c>
      <c r="D63" s="4" t="str">
        <f>IFERROR(__xludf.DUMMYFUNCTION("GOOGLETRANSLATE(B63,""en"",""id"")"),"Penjual berpengalaman")</f>
        <v>Penjual berpengalaman</v>
      </c>
      <c r="E63" s="4" t="str">
        <f>IFERROR(__xludf.DUMMYFUNCTION("GOOGLETRANSLATE(B63,""en"",""vi"")"),"Người bán có kinh nghiệm")</f>
        <v>Người bán có kinh nghiệm</v>
      </c>
      <c r="F63" s="4" t="str">
        <f>IFERROR(__xludf.DUMMYFUNCTION("GOOGLETRANSLATE(B63,""en"",""th"")"),"ผู้ขายที่มีประสบการณ์")</f>
        <v>ผู้ขายที่มีประสบการณ์</v>
      </c>
      <c r="G63" s="4" t="str">
        <f>IFERROR(__xludf.DUMMYFUNCTION("GOOGLETRANSLATE(B63,""en"",""ms"")"),"Penjual yang berpengalaman")</f>
        <v>Penjual yang berpengalaman</v>
      </c>
      <c r="H63" s="4" t="str">
        <f>IFERROR(__xludf.DUMMYFUNCTION("GOOGLETRANSLATE(B63,""en"",""zh-CN"")"),"经验丰富的卖家")</f>
        <v>经验丰富的卖家</v>
      </c>
    </row>
    <row r="64">
      <c r="A64" s="9">
        <v>6.0</v>
      </c>
      <c r="B64" s="8" t="s">
        <v>16</v>
      </c>
      <c r="C64" s="4" t="str">
        <f>IFERROR(__xludf.DUMMYFUNCTION("GOOGLETRANSLATE(B64,""en"",""ru"")"),"Бренды")</f>
        <v>Бренды</v>
      </c>
      <c r="D64" s="4" t="str">
        <f>IFERROR(__xludf.DUMMYFUNCTION("GOOGLETRANSLATE(B64,""en"",""id"")"),"Merek")</f>
        <v>Merek</v>
      </c>
      <c r="E64" s="4" t="str">
        <f>IFERROR(__xludf.DUMMYFUNCTION("GOOGLETRANSLATE(B64,""en"",""vi"")"),"Nhãn hiệu")</f>
        <v>Nhãn hiệu</v>
      </c>
      <c r="F64" s="4" t="str">
        <f>IFERROR(__xludf.DUMMYFUNCTION("GOOGLETRANSLATE(B64,""en"",""th"")"),"แบรนด์")</f>
        <v>แบรนด์</v>
      </c>
      <c r="G64" s="4" t="str">
        <f>IFERROR(__xludf.DUMMYFUNCTION("GOOGLETRANSLATE(B64,""en"",""ms"")"),"Jenama")</f>
        <v>Jenama</v>
      </c>
      <c r="H64" s="4" t="str">
        <f>IFERROR(__xludf.DUMMYFUNCTION("GOOGLETRANSLATE(B64,""en"",""zh-CN"")"),"品牌")</f>
        <v>品牌</v>
      </c>
    </row>
    <row r="65">
      <c r="A65" s="9">
        <v>6.0</v>
      </c>
      <c r="B65" s="8" t="s">
        <v>20</v>
      </c>
      <c r="C65" s="4" t="str">
        <f>IFERROR(__xludf.DUMMYFUNCTION("GOOGLETRANSLATE(B65,""en"",""ru"")"),"Агентства и консультанты")</f>
        <v>Агентства и консультанты</v>
      </c>
      <c r="D65" s="4" t="str">
        <f>IFERROR(__xludf.DUMMYFUNCTION("GOOGLETRANSLATE(B65,""en"",""id"")"),"Agensi &amp; Konsultan")</f>
        <v>Agensi &amp; Konsultan</v>
      </c>
      <c r="E65" s="4" t="str">
        <f>IFERROR(__xludf.DUMMYFUNCTION("GOOGLETRANSLATE(B65,""en"",""vi"")"),"Các cơ quan &amp; chuyên gia tư vấn")</f>
        <v>Các cơ quan &amp; chuyên gia tư vấn</v>
      </c>
      <c r="F65" s="4" t="str">
        <f>IFERROR(__xludf.DUMMYFUNCTION("GOOGLETRANSLATE(B65,""en"",""th"")"),"เอเจนซี่และที่ปรึกษา")</f>
        <v>เอเจนซี่และที่ปรึกษา</v>
      </c>
      <c r="G65" s="4" t="str">
        <f>IFERROR(__xludf.DUMMYFUNCTION("GOOGLETRANSLATE(B65,""en"",""ms"")"),"Agensi &amp; Perunding")</f>
        <v>Agensi &amp; Perunding</v>
      </c>
      <c r="H65" s="4" t="str">
        <f>IFERROR(__xludf.DUMMYFUNCTION("GOOGLETRANSLATE(B65,""en"",""zh-CN"")"),"机构和顾问")</f>
        <v>机构和顾问</v>
      </c>
    </row>
    <row r="66">
      <c r="A66" s="9">
        <v>6.0</v>
      </c>
      <c r="B66" s="8" t="s">
        <v>92</v>
      </c>
      <c r="C66" s="4" t="str">
        <f>IFERROR(__xludf.DUMMYFUNCTION("GOOGLETRANSLATE(B66,""en"",""ru"")"),"Ритейлеры и реселлеры")</f>
        <v>Ритейлеры и реселлеры</v>
      </c>
      <c r="D66" s="4" t="str">
        <f>IFERROR(__xludf.DUMMYFUNCTION("GOOGLETRANSLATE(B66,""en"",""id"")"),"Pengecer &amp; Pengecer")</f>
        <v>Pengecer &amp; Pengecer</v>
      </c>
      <c r="E66" s="4" t="str">
        <f>IFERROR(__xludf.DUMMYFUNCTION("GOOGLETRANSLATE(B66,""en"",""vi"")"),"Nhà bán lẻ &amp; đại lý")</f>
        <v>Nhà bán lẻ &amp; đại lý</v>
      </c>
      <c r="F66" s="4" t="str">
        <f>IFERROR(__xludf.DUMMYFUNCTION("GOOGLETRANSLATE(B66,""en"",""th"")"),"ผู้ค้าปลีกและผู้ค้าปลีก")</f>
        <v>ผู้ค้าปลีกและผู้ค้าปลีก</v>
      </c>
      <c r="G66" s="4" t="str">
        <f>IFERROR(__xludf.DUMMYFUNCTION("GOOGLETRANSLATE(B66,""en"",""ms"")"),"Peruncit &amp; penjual semula")</f>
        <v>Peruncit &amp; penjual semula</v>
      </c>
      <c r="H66" s="4" t="str">
        <f>IFERROR(__xludf.DUMMYFUNCTION("GOOGLETRANSLATE(B66,""en"",""zh-CN"")"),"零售商和经销商")</f>
        <v>零售商和经销商</v>
      </c>
    </row>
    <row r="67">
      <c r="A67" s="9">
        <v>6.0</v>
      </c>
      <c r="B67" s="8" t="s">
        <v>93</v>
      </c>
      <c r="C67" s="4" t="str">
        <f>IFERROR(__xludf.DUMMYFUNCTION("GOOGLETRANSLATE(B67,""en"",""ru"")"),"Случаи использования")</f>
        <v>Случаи использования</v>
      </c>
      <c r="D67" s="4" t="str">
        <f>IFERROR(__xludf.DUMMYFUNCTION("GOOGLETRANSLATE(B67,""en"",""id"")"),"Menggunakan kasus")</f>
        <v>Menggunakan kasus</v>
      </c>
      <c r="E67" s="4" t="str">
        <f>IFERROR(__xludf.DUMMYFUNCTION("GOOGLETRANSLATE(B67,""en"",""vi"")"),"Trường hợp sử dụng")</f>
        <v>Trường hợp sử dụng</v>
      </c>
      <c r="F67" s="4" t="str">
        <f>IFERROR(__xludf.DUMMYFUNCTION("GOOGLETRANSLATE(B67,""en"",""th"")"),"ใช้เคส")</f>
        <v>ใช้เคส</v>
      </c>
      <c r="G67" s="4" t="str">
        <f>IFERROR(__xludf.DUMMYFUNCTION("GOOGLETRANSLATE(B67,""en"",""ms"")"),"Gunakan kes")</f>
        <v>Gunakan kes</v>
      </c>
      <c r="H67" s="4" t="str">
        <f>IFERROR(__xludf.DUMMYFUNCTION("GOOGLETRANSLATE(B67,""en"",""zh-CN"")"),"用例")</f>
        <v>用例</v>
      </c>
    </row>
    <row r="68">
      <c r="A68" s="9">
        <v>6.0</v>
      </c>
      <c r="B68" s="8" t="s">
        <v>94</v>
      </c>
      <c r="C68" s="4" t="str">
        <f>IFERROR(__xludf.DUMMYFUNCTION("GOOGLETRANSLATE(B68,""en"",""ru"")"),"Найдите продукт для продажи")</f>
        <v>Найдите продукт для продажи</v>
      </c>
      <c r="D68" s="4" t="str">
        <f>IFERROR(__xludf.DUMMYFUNCTION("GOOGLETRANSLATE(B68,""en"",""id"")"),"Temukan produk untuk dijual")</f>
        <v>Temukan produk untuk dijual</v>
      </c>
      <c r="E68" s="4" t="str">
        <f>IFERROR(__xludf.DUMMYFUNCTION("GOOGLETRANSLATE(B68,""en"",""vi"")"),"Tìm một sản phẩm để bán")</f>
        <v>Tìm một sản phẩm để bán</v>
      </c>
      <c r="F68" s="4" t="str">
        <f>IFERROR(__xludf.DUMMYFUNCTION("GOOGLETRANSLATE(B68,""en"",""th"")"),"ค้นหาผลิตภัณฑ์ที่จะขาย")</f>
        <v>ค้นหาผลิตภัณฑ์ที่จะขาย</v>
      </c>
      <c r="G68" s="4" t="str">
        <f>IFERROR(__xludf.DUMMYFUNCTION("GOOGLETRANSLATE(B68,""en"",""ms"")"),"Cari produk untuk dijual")</f>
        <v>Cari produk untuk dijual</v>
      </c>
      <c r="H68" s="4" t="str">
        <f>IFERROR(__xludf.DUMMYFUNCTION("GOOGLETRANSLATE(B68,""en"",""zh-CN"")"),"寻找出售产品")</f>
        <v>寻找出售产品</v>
      </c>
    </row>
    <row r="69">
      <c r="A69" s="9">
        <v>6.0</v>
      </c>
      <c r="B69" s="8" t="s">
        <v>95</v>
      </c>
      <c r="C69" s="4" t="str">
        <f>IFERROR(__xludf.DUMMYFUNCTION("GOOGLETRANSLATE(B69,""en"",""ru"")"),"Расширить на торговые площадки")</f>
        <v>Расширить на торговые площадки</v>
      </c>
      <c r="D69" s="4" t="str">
        <f>IFERROR(__xludf.DUMMYFUNCTION("GOOGLETRANSLATE(B69,""en"",""id"")"),"Perluas ke pasar")</f>
        <v>Perluas ke pasar</v>
      </c>
      <c r="E69" s="4" t="str">
        <f>IFERROR(__xludf.DUMMYFUNCTION("GOOGLETRANSLATE(B69,""en"",""vi"")"),"Mở rộng đến thị trường")</f>
        <v>Mở rộng đến thị trường</v>
      </c>
      <c r="F69" s="4" t="str">
        <f>IFERROR(__xludf.DUMMYFUNCTION("GOOGLETRANSLATE(B69,""en"",""th"")"),"ขยายไปยังตลาด")</f>
        <v>ขยายไปยังตลาด</v>
      </c>
      <c r="G69" s="4" t="str">
        <f>IFERROR(__xludf.DUMMYFUNCTION("GOOGLETRANSLATE(B69,""en"",""ms"")"),"Berkembang ke pasaran")</f>
        <v>Berkembang ke pasaran</v>
      </c>
      <c r="H69" s="4" t="str">
        <f>IFERROR(__xludf.DUMMYFUNCTION("GOOGLETRANSLATE(B69,""en"",""zh-CN"")"),"扩展到市场")</f>
        <v>扩展到市场</v>
      </c>
    </row>
    <row r="70">
      <c r="A70" s="9">
        <v>6.0</v>
      </c>
      <c r="B70" s="8" t="s">
        <v>96</v>
      </c>
      <c r="C70" s="4" t="str">
        <f>IFERROR(__xludf.DUMMYFUNCTION("GOOGLETRANSLATE(B70,""en"",""ru"")"),"Улучшить мою прибыльность")</f>
        <v>Улучшить мою прибыльность</v>
      </c>
      <c r="D70" s="4" t="str">
        <f>IFERROR(__xludf.DUMMYFUNCTION("GOOGLETRANSLATE(B70,""en"",""id"")"),"Meningkatkan profitabilitas saya")</f>
        <v>Meningkatkan profitabilitas saya</v>
      </c>
      <c r="E70" s="4" t="str">
        <f>IFERROR(__xludf.DUMMYFUNCTION("GOOGLETRANSLATE(B70,""en"",""vi"")"),"Cải thiện lợi nhuận của tôi")</f>
        <v>Cải thiện lợi nhuận của tôi</v>
      </c>
      <c r="F70" s="4" t="str">
        <f>IFERROR(__xludf.DUMMYFUNCTION("GOOGLETRANSLATE(B70,""en"",""th"")"),"ปรับปรุงผลกำไรของฉัน")</f>
        <v>ปรับปรุงผลกำไรของฉัน</v>
      </c>
      <c r="G70" s="4" t="str">
        <f>IFERROR(__xludf.DUMMYFUNCTION("GOOGLETRANSLATE(B70,""en"",""ms"")"),"Meningkatkan keuntungan saya")</f>
        <v>Meningkatkan keuntungan saya</v>
      </c>
      <c r="H70" s="4" t="str">
        <f>IFERROR(__xludf.DUMMYFUNCTION("GOOGLETRANSLATE(B70,""en"",""zh-CN"")"),"提高我的盈利能力")</f>
        <v>提高我的盈利能力</v>
      </c>
    </row>
    <row r="71">
      <c r="A71" s="9">
        <v>6.0</v>
      </c>
      <c r="B71" s="8" t="s">
        <v>97</v>
      </c>
      <c r="C71" s="4" t="str">
        <f>IFERROR(__xludf.DUMMYFUNCTION("GOOGLETRANSLATE(B71,""en"",""ru"")"),"Оптимизировать мое присутствие в Интернете")</f>
        <v>Оптимизировать мое присутствие в Интернете</v>
      </c>
      <c r="D71" s="4" t="str">
        <f>IFERROR(__xludf.DUMMYFUNCTION("GOOGLETRANSLATE(B71,""en"",""id"")"),"Optimalkan Kehadiran Online Saya")</f>
        <v>Optimalkan Kehadiran Online Saya</v>
      </c>
      <c r="E71" s="4" t="str">
        <f>IFERROR(__xludf.DUMMYFUNCTION("GOOGLETRANSLATE(B71,""en"",""vi"")"),"Tối ưu hóa sự hiện diện trực tuyến của tôi")</f>
        <v>Tối ưu hóa sự hiện diện trực tuyến của tôi</v>
      </c>
      <c r="F71" s="4" t="str">
        <f>IFERROR(__xludf.DUMMYFUNCTION("GOOGLETRANSLATE(B71,""en"",""th"")"),"เพิ่มประสิทธิภาพสถานะออนไลน์ของฉัน")</f>
        <v>เพิ่มประสิทธิภาพสถานะออนไลน์ของฉัน</v>
      </c>
      <c r="G71" s="4" t="str">
        <f>IFERROR(__xludf.DUMMYFUNCTION("GOOGLETRANSLATE(B71,""en"",""ms"")"),"Mengoptimumkan kehadiran dalam talian saya")</f>
        <v>Mengoptimumkan kehadiran dalam talian saya</v>
      </c>
      <c r="H71" s="4" t="str">
        <f>IFERROR(__xludf.DUMMYFUNCTION("GOOGLETRANSLATE(B71,""en"",""zh-CN"")"),"优化我的在线存在")</f>
        <v>优化我的在线存在</v>
      </c>
    </row>
    <row r="72">
      <c r="A72" s="9">
        <v>6.0</v>
      </c>
      <c r="B72" s="8" t="s">
        <v>98</v>
      </c>
      <c r="C72" s="4" t="str">
        <f>IFERROR(__xludf.DUMMYFUNCTION("GOOGLETRANSLATE(B72,""en"",""ru"")"),"Централизовать мои данные")</f>
        <v>Централизовать мои данные</v>
      </c>
      <c r="D72" s="4" t="str">
        <f>IFERROR(__xludf.DUMMYFUNCTION("GOOGLETRANSLATE(B72,""en"",""id"")"),"Memusatkan data saya")</f>
        <v>Memusatkan data saya</v>
      </c>
      <c r="E72" s="4" t="str">
        <f>IFERROR(__xludf.DUMMYFUNCTION("GOOGLETRANSLATE(B72,""en"",""vi"")"),"Tập trung dữ liệu của tôi")</f>
        <v>Tập trung dữ liệu của tôi</v>
      </c>
      <c r="F72" s="4" t="str">
        <f>IFERROR(__xludf.DUMMYFUNCTION("GOOGLETRANSLATE(B72,""en"",""th"")"),"รวมศูนย์ข้อมูลของฉัน")</f>
        <v>รวมศูนย์ข้อมูลของฉัน</v>
      </c>
      <c r="G72" s="4" t="str">
        <f>IFERROR(__xludf.DUMMYFUNCTION("GOOGLETRANSLATE(B72,""en"",""ms"")"),"Memusatkan data saya")</f>
        <v>Memusatkan data saya</v>
      </c>
      <c r="H72" s="4" t="str">
        <f>IFERROR(__xludf.DUMMYFUNCTION("GOOGLETRANSLATE(B72,""en"",""zh-CN"")"),"集中我的数据")</f>
        <v>集中我的数据</v>
      </c>
    </row>
    <row r="73">
      <c r="A73" s="9">
        <v>6.0</v>
      </c>
      <c r="B73" s="8" t="s">
        <v>99</v>
      </c>
      <c r="C73" s="4" t="str">
        <f>IFERROR(__xludf.DUMMYFUNCTION("GOOGLETRANSLATE(B73,""en"",""ru"")"),"Упростить мой бизнес")</f>
        <v>Упростить мой бизнес</v>
      </c>
      <c r="D73" s="4" t="str">
        <f>IFERROR(__xludf.DUMMYFUNCTION("GOOGLETRANSLATE(B73,""en"",""id"")"),"Merampingkan bisnis saya")</f>
        <v>Merampingkan bisnis saya</v>
      </c>
      <c r="E73" s="4" t="str">
        <f>IFERROR(__xludf.DUMMYFUNCTION("GOOGLETRANSLATE(B73,""en"",""vi"")"),"Hợp lý hóa doanh nghiệp của tôi")</f>
        <v>Hợp lý hóa doanh nghiệp của tôi</v>
      </c>
      <c r="F73" s="4" t="str">
        <f>IFERROR(__xludf.DUMMYFUNCTION("GOOGLETRANSLATE(B73,""en"",""th"")"),"ปรับปรุงธุรกิจของฉัน")</f>
        <v>ปรับปรุงธุรกิจของฉัน</v>
      </c>
      <c r="G73" s="4" t="str">
        <f>IFERROR(__xludf.DUMMYFUNCTION("GOOGLETRANSLATE(B73,""en"",""ms"")"),"Menyelaraskan perniagaan saya")</f>
        <v>Menyelaraskan perniagaan saya</v>
      </c>
      <c r="H73" s="4" t="str">
        <f>IFERROR(__xludf.DUMMYFUNCTION("GOOGLETRANSLATE(B73,""en"",""zh-CN"")"),"简化我的业务")</f>
        <v>简化我的业务</v>
      </c>
    </row>
    <row r="74">
      <c r="A74" s="9">
        <v>6.0</v>
      </c>
      <c r="B74" s="8" t="s">
        <v>100</v>
      </c>
      <c r="C74" s="4" t="str">
        <f>IFERROR(__xludf.DUMMYFUNCTION("GOOGLETRANSLATE(B74,""en"",""ru"")"),"Платформа")</f>
        <v>Платформа</v>
      </c>
      <c r="D74" s="4" t="str">
        <f>IFERROR(__xludf.DUMMYFUNCTION("GOOGLETRANSLATE(B74,""en"",""id"")"),"Platform")</f>
        <v>Platform</v>
      </c>
      <c r="E74" s="4" t="str">
        <f>IFERROR(__xludf.DUMMYFUNCTION("GOOGLETRANSLATE(B74,""en"",""vi"")"),"Nền tảng")</f>
        <v>Nền tảng</v>
      </c>
      <c r="F74" s="4" t="str">
        <f>IFERROR(__xludf.DUMMYFUNCTION("GOOGLETRANSLATE(B74,""en"",""th"")"),"แพลตฟอร์ม")</f>
        <v>แพลตฟอร์ม</v>
      </c>
      <c r="G74" s="4" t="str">
        <f>IFERROR(__xludf.DUMMYFUNCTION("GOOGLETRANSLATE(B74,""en"",""ms"")"),"Platform")</f>
        <v>Platform</v>
      </c>
      <c r="H74" s="4" t="str">
        <f>IFERROR(__xludf.DUMMYFUNCTION("GOOGLETRANSLATE(B74,""en"",""zh-CN"")"),"平台")</f>
        <v>平台</v>
      </c>
    </row>
    <row r="75">
      <c r="A75" s="9">
        <v>6.0</v>
      </c>
      <c r="B75" s="8" t="s">
        <v>101</v>
      </c>
      <c r="C75" s="4" t="str">
        <f>IFERROR(__xludf.DUMMYFUNCTION("GOOGLETRANSLATE(B75,""en"",""ru"")"),"Внешняя аналитика")</f>
        <v>Внешняя аналитика</v>
      </c>
      <c r="D75" s="4" t="str">
        <f>IFERROR(__xludf.DUMMYFUNCTION("GOOGLETRANSLATE(B75,""en"",""id"")"),"Analitik eksternal")</f>
        <v>Analitik eksternal</v>
      </c>
      <c r="E75" s="4" t="str">
        <f>IFERROR(__xludf.DUMMYFUNCTION("GOOGLETRANSLATE(B75,""en"",""vi"")"),"Phân tích bên ngoài")</f>
        <v>Phân tích bên ngoài</v>
      </c>
      <c r="F75" s="4" t="str">
        <f>IFERROR(__xludf.DUMMYFUNCTION("GOOGLETRANSLATE(B75,""en"",""th"")"),"การวิเคราะห์ภายนอก")</f>
        <v>การวิเคราะห์ภายนอก</v>
      </c>
      <c r="G75" s="4" t="str">
        <f>IFERROR(__xludf.DUMMYFUNCTION("GOOGLETRANSLATE(B75,""en"",""ms"")"),"Analisis luaran")</f>
        <v>Analisis luaran</v>
      </c>
      <c r="H75" s="4" t="str">
        <f>IFERROR(__xludf.DUMMYFUNCTION("GOOGLETRANSLATE(B75,""en"",""zh-CN"")"),"外部分析")</f>
        <v>外部分析</v>
      </c>
    </row>
    <row r="76">
      <c r="A76" s="9">
        <v>6.0</v>
      </c>
      <c r="B76" s="8" t="s">
        <v>102</v>
      </c>
      <c r="C76" s="4" t="str">
        <f>IFERROR(__xludf.DUMMYFUNCTION("GOOGLETRANSLATE(B76,""en"",""ru"")"),"Магазины и списки")</f>
        <v>Магазины и списки</v>
      </c>
      <c r="D76" s="4" t="str">
        <f>IFERROR(__xludf.DUMMYFUNCTION("GOOGLETRANSLATE(B76,""en"",""id"")"),"Etalase &amp; daftar")</f>
        <v>Etalase &amp; daftar</v>
      </c>
      <c r="E76" s="4" t="str">
        <f>IFERROR(__xludf.DUMMYFUNCTION("GOOGLETRANSLATE(B76,""en"",""vi"")"),"Cửa hàng &amp; Danh sách")</f>
        <v>Cửa hàng &amp; Danh sách</v>
      </c>
      <c r="F76" s="4" t="str">
        <f>IFERROR(__xludf.DUMMYFUNCTION("GOOGLETRANSLATE(B76,""en"",""th"")"),"หน้าร้านและรายชื่อ")</f>
        <v>หน้าร้านและรายชื่อ</v>
      </c>
      <c r="G76" s="4" t="str">
        <f>IFERROR(__xludf.DUMMYFUNCTION("GOOGLETRANSLATE(B76,""en"",""ms"")"),"Kedai depan &amp; penyenaraian")</f>
        <v>Kedai depan &amp; penyenaraian</v>
      </c>
      <c r="H76" s="4" t="str">
        <f>IFERROR(__xludf.DUMMYFUNCTION("GOOGLETRANSLATE(B76,""en"",""zh-CN"")"),"店面和列表")</f>
        <v>店面和列表</v>
      </c>
    </row>
    <row r="77">
      <c r="A77" s="9">
        <v>6.0</v>
      </c>
      <c r="B77" s="8" t="s">
        <v>103</v>
      </c>
      <c r="C77" s="4" t="str">
        <f>IFERROR(__xludf.DUMMYFUNCTION("GOOGLETRANSLATE(B77,""en"",""ru"")"),"Акции и реклама")</f>
        <v>Акции и реклама</v>
      </c>
      <c r="D77" s="4" t="str">
        <f>IFERROR(__xludf.DUMMYFUNCTION("GOOGLETRANSLATE(B77,""en"",""id"")"),"Promosi &amp; Periklanan")</f>
        <v>Promosi &amp; Periklanan</v>
      </c>
      <c r="E77" s="4" t="str">
        <f>IFERROR(__xludf.DUMMYFUNCTION("GOOGLETRANSLATE(B77,""en"",""vi"")"),"Chương trình khuyến mãi &amp; Quảng cáo")</f>
        <v>Chương trình khuyến mãi &amp; Quảng cáo</v>
      </c>
      <c r="F77" s="4" t="str">
        <f>IFERROR(__xludf.DUMMYFUNCTION("GOOGLETRANSLATE(B77,""en"",""th"")"),"โปรโมชั่นและการโฆษณา")</f>
        <v>โปรโมชั่นและการโฆษณา</v>
      </c>
      <c r="G77" s="4" t="str">
        <f>IFERROR(__xludf.DUMMYFUNCTION("GOOGLETRANSLATE(B77,""en"",""ms"")"),"Promosi &amp; Pengiklanan")</f>
        <v>Promosi &amp; Pengiklanan</v>
      </c>
      <c r="H77" s="4" t="str">
        <f>IFERROR(__xludf.DUMMYFUNCTION("GOOGLETRANSLATE(B77,""en"",""zh-CN"")"),"促销与广告")</f>
        <v>促销与广告</v>
      </c>
    </row>
    <row r="78">
      <c r="A78" s="9">
        <v>6.0</v>
      </c>
      <c r="B78" s="8" t="s">
        <v>31</v>
      </c>
      <c r="C78" s="4" t="str">
        <f>IFERROR(__xludf.DUMMYFUNCTION("GOOGLETRANSLATE(B78,""en"",""ru"")"),"Внутренняя аналитика")</f>
        <v>Внутренняя аналитика</v>
      </c>
      <c r="D78" s="4" t="str">
        <f>IFERROR(__xludf.DUMMYFUNCTION("GOOGLETRANSLATE(B78,""en"",""id"")"),"Analitik internal")</f>
        <v>Analitik internal</v>
      </c>
      <c r="E78" s="4" t="str">
        <f>IFERROR(__xludf.DUMMYFUNCTION("GOOGLETRANSLATE(B78,""en"",""vi"")"),"Phân tích nội bộ")</f>
        <v>Phân tích nội bộ</v>
      </c>
      <c r="F78" s="4" t="str">
        <f>IFERROR(__xludf.DUMMYFUNCTION("GOOGLETRANSLATE(B78,""en"",""th"")"),"การวิเคราะห์ภายใน")</f>
        <v>การวิเคราะห์ภายใน</v>
      </c>
      <c r="G78" s="4" t="str">
        <f>IFERROR(__xludf.DUMMYFUNCTION("GOOGLETRANSLATE(B78,""en"",""ms"")"),"Analisis dalaman")</f>
        <v>Analisis dalaman</v>
      </c>
      <c r="H78" s="4" t="str">
        <f>IFERROR(__xludf.DUMMYFUNCTION("GOOGLETRANSLATE(B78,""en"",""zh-CN"")"),"内部分析")</f>
        <v>内部分析</v>
      </c>
    </row>
    <row r="79">
      <c r="A79" s="9">
        <v>6.0</v>
      </c>
      <c r="B79" s="8" t="s">
        <v>104</v>
      </c>
      <c r="C79" s="4" t="str">
        <f>IFERROR(__xludf.DUMMYFUNCTION("GOOGLETRANSLATE(B79,""en"",""ru"")"),"Компания")</f>
        <v>Компания</v>
      </c>
      <c r="D79" s="4" t="str">
        <f>IFERROR(__xludf.DUMMYFUNCTION("GOOGLETRANSLATE(B79,""en"",""id"")"),"Perusahaan")</f>
        <v>Perusahaan</v>
      </c>
      <c r="E79" s="4" t="str">
        <f>IFERROR(__xludf.DUMMYFUNCTION("GOOGLETRANSLATE(B79,""en"",""vi"")"),"Công ty")</f>
        <v>Công ty</v>
      </c>
      <c r="F79" s="4" t="str">
        <f>IFERROR(__xludf.DUMMYFUNCTION("GOOGLETRANSLATE(B79,""en"",""th"")"),"บริษัท")</f>
        <v>บริษัท</v>
      </c>
      <c r="G79" s="4" t="str">
        <f>IFERROR(__xludf.DUMMYFUNCTION("GOOGLETRANSLATE(B79,""en"",""ms"")"),"Syarikat")</f>
        <v>Syarikat</v>
      </c>
      <c r="H79" s="4" t="str">
        <f>IFERROR(__xludf.DUMMYFUNCTION("GOOGLETRANSLATE(B79,""en"",""zh-CN"")"),"公司")</f>
        <v>公司</v>
      </c>
    </row>
    <row r="80">
      <c r="A80" s="9">
        <v>6.0</v>
      </c>
      <c r="B80" s="8" t="s">
        <v>105</v>
      </c>
      <c r="C80" s="4" t="str">
        <f>IFERROR(__xludf.DUMMYFUNCTION("GOOGLETRANSLATE(B80,""en"",""ru"")"),"О нас")</f>
        <v>О нас</v>
      </c>
      <c r="D80" s="4" t="str">
        <f>IFERROR(__xludf.DUMMYFUNCTION("GOOGLETRANSLATE(B80,""en"",""id"")"),"Tentang kami")</f>
        <v>Tentang kami</v>
      </c>
      <c r="E80" s="4" t="str">
        <f>IFERROR(__xludf.DUMMYFUNCTION("GOOGLETRANSLATE(B80,""en"",""vi"")"),"Về chúng tôi")</f>
        <v>Về chúng tôi</v>
      </c>
      <c r="F80" s="4" t="str">
        <f>IFERROR(__xludf.DUMMYFUNCTION("GOOGLETRANSLATE(B80,""en"",""th"")"),"เกี่ยวกับเรา")</f>
        <v>เกี่ยวกับเรา</v>
      </c>
      <c r="G80" s="4" t="str">
        <f>IFERROR(__xludf.DUMMYFUNCTION("GOOGLETRANSLATE(B80,""en"",""ms"")"),"Tentang kita")</f>
        <v>Tentang kita</v>
      </c>
      <c r="H80" s="4" t="str">
        <f>IFERROR(__xludf.DUMMYFUNCTION("GOOGLETRANSLATE(B80,""en"",""zh-CN"")"),"关于我们")</f>
        <v>关于我们</v>
      </c>
    </row>
    <row r="81">
      <c r="A81" s="9">
        <v>6.0</v>
      </c>
      <c r="B81" s="8" t="s">
        <v>106</v>
      </c>
      <c r="C81" s="4" t="str">
        <f>IFERROR(__xludf.DUMMYFUNCTION("GOOGLETRANSLATE(B81,""en"",""ru"")"),"Наша команда")</f>
        <v>Наша команда</v>
      </c>
      <c r="D81" s="4" t="str">
        <f>IFERROR(__xludf.DUMMYFUNCTION("GOOGLETRANSLATE(B81,""en"",""id"")"),"Tim kita")</f>
        <v>Tim kita</v>
      </c>
      <c r="E81" s="4" t="str">
        <f>IFERROR(__xludf.DUMMYFUNCTION("GOOGLETRANSLATE(B81,""en"",""vi"")"),"Đội của chúng tôi")</f>
        <v>Đội của chúng tôi</v>
      </c>
      <c r="F81" s="4" t="str">
        <f>IFERROR(__xludf.DUMMYFUNCTION("GOOGLETRANSLATE(B81,""en"",""th"")"),"ทีมงานของเรา")</f>
        <v>ทีมงานของเรา</v>
      </c>
      <c r="G81" s="4" t="str">
        <f>IFERROR(__xludf.DUMMYFUNCTION("GOOGLETRANSLATE(B81,""en"",""ms"")"),"Pasukan kami")</f>
        <v>Pasukan kami</v>
      </c>
      <c r="H81" s="4" t="str">
        <f>IFERROR(__xludf.DUMMYFUNCTION("GOOGLETRANSLATE(B81,""en"",""zh-CN"")"),"我们的队伍")</f>
        <v>我们的队伍</v>
      </c>
    </row>
    <row r="82">
      <c r="A82" s="9">
        <v>6.0</v>
      </c>
      <c r="B82" s="8" t="s">
        <v>107</v>
      </c>
      <c r="C82" s="4" t="str">
        <f>IFERROR(__xludf.DUMMYFUNCTION("GOOGLETRANSLATE(B82,""en"",""ru"")"),"Карьера")</f>
        <v>Карьера</v>
      </c>
      <c r="D82" s="4" t="str">
        <f>IFERROR(__xludf.DUMMYFUNCTION("GOOGLETRANSLATE(B82,""en"",""id"")"),"Karier")</f>
        <v>Karier</v>
      </c>
      <c r="E82" s="4" t="str">
        <f>IFERROR(__xludf.DUMMYFUNCTION("GOOGLETRANSLATE(B82,""en"",""vi"")"),"Sự nghiệp")</f>
        <v>Sự nghiệp</v>
      </c>
      <c r="F82" s="4" t="str">
        <f>IFERROR(__xludf.DUMMYFUNCTION("GOOGLETRANSLATE(B82,""en"",""th"")"),"อาชีพ")</f>
        <v>อาชีพ</v>
      </c>
      <c r="G82" s="4" t="str">
        <f>IFERROR(__xludf.DUMMYFUNCTION("GOOGLETRANSLATE(B82,""en"",""ms"")"),"Kerjaya")</f>
        <v>Kerjaya</v>
      </c>
      <c r="H82" s="4" t="str">
        <f>IFERROR(__xludf.DUMMYFUNCTION("GOOGLETRANSLATE(B82,""en"",""zh-CN"")"),"职业")</f>
        <v>职业</v>
      </c>
    </row>
    <row r="83">
      <c r="A83" s="9">
        <v>6.0</v>
      </c>
      <c r="B83" s="8" t="s">
        <v>108</v>
      </c>
      <c r="C83" s="4" t="str">
        <f>IFERROR(__xludf.DUMMYFUNCTION("GOOGLETRANSLATE(B83,""en"",""ru"")"),"Бесплатные услуги")</f>
        <v>Бесплатные услуги</v>
      </c>
      <c r="D83" s="4" t="str">
        <f>IFERROR(__xludf.DUMMYFUNCTION("GOOGLETRANSLATE(B83,""en"",""id"")"),"Layanan gratis")</f>
        <v>Layanan gratis</v>
      </c>
      <c r="E83" s="4" t="str">
        <f>IFERROR(__xludf.DUMMYFUNCTION("GOOGLETRANSLATE(B83,""en"",""vi"")"),"Dịch vụ miễn phí")</f>
        <v>Dịch vụ miễn phí</v>
      </c>
      <c r="F83" s="4" t="str">
        <f>IFERROR(__xludf.DUMMYFUNCTION("GOOGLETRANSLATE(B83,""en"",""th"")"),"บริการฟรี")</f>
        <v>บริการฟรี</v>
      </c>
      <c r="G83" s="4" t="str">
        <f>IFERROR(__xludf.DUMMYFUNCTION("GOOGLETRANSLATE(B83,""en"",""ms"")"),"Perkhidmatan percuma")</f>
        <v>Perkhidmatan percuma</v>
      </c>
      <c r="H83" s="4" t="str">
        <f>IFERROR(__xludf.DUMMYFUNCTION("GOOGLETRANSLATE(B83,""en"",""zh-CN"")"),"免费服务")</f>
        <v>免费服务</v>
      </c>
    </row>
    <row r="84">
      <c r="A84" s="9">
        <v>6.0</v>
      </c>
      <c r="B84" s="8" t="s">
        <v>109</v>
      </c>
      <c r="C84" s="4" t="str">
        <f>IFERROR(__xludf.DUMMYFUNCTION("GOOGLETRANSLATE(B84,""en"",""ru"")"),"Партнерские отношения")</f>
        <v>Партнерские отношения</v>
      </c>
      <c r="D84" s="4" t="str">
        <f>IFERROR(__xludf.DUMMYFUNCTION("GOOGLETRANSLATE(B84,""en"",""id"")"),"Kemitraan")</f>
        <v>Kemitraan</v>
      </c>
      <c r="E84" s="4" t="str">
        <f>IFERROR(__xludf.DUMMYFUNCTION("GOOGLETRANSLATE(B84,""en"",""vi"")"),"Quan hệ đối tác")</f>
        <v>Quan hệ đối tác</v>
      </c>
      <c r="F84" s="4" t="str">
        <f>IFERROR(__xludf.DUMMYFUNCTION("GOOGLETRANSLATE(B84,""en"",""th"")"),"การเป็นหุ้นส่วน")</f>
        <v>การเป็นหุ้นส่วน</v>
      </c>
      <c r="G84" s="4" t="str">
        <f>IFERROR(__xludf.DUMMYFUNCTION("GOOGLETRANSLATE(B84,""en"",""ms"")"),"Perkongsian")</f>
        <v>Perkongsian</v>
      </c>
      <c r="H84" s="4" t="str">
        <f>IFERROR(__xludf.DUMMYFUNCTION("GOOGLETRANSLATE(B84,""en"",""zh-CN"")"),"伙伴关系")</f>
        <v>伙伴关系</v>
      </c>
    </row>
    <row r="85">
      <c r="A85" s="9">
        <v>6.0</v>
      </c>
      <c r="B85" s="8" t="s">
        <v>71</v>
      </c>
      <c r="C85" s="4" t="str">
        <f>IFERROR(__xludf.DUMMYFUNCTION("GOOGLETRANSLATE(B85,""en"",""ru"")"),"Блог")</f>
        <v>Блог</v>
      </c>
      <c r="D85" s="4" t="str">
        <f>IFERROR(__xludf.DUMMYFUNCTION("GOOGLETRANSLATE(B85,""en"",""id"")"),"Blog")</f>
        <v>Blog</v>
      </c>
      <c r="E85" s="4" t="str">
        <f>IFERROR(__xludf.DUMMYFUNCTION("GOOGLETRANSLATE(B85,""en"",""vi"")"),"Blog")</f>
        <v>Blog</v>
      </c>
      <c r="F85" s="4" t="str">
        <f>IFERROR(__xludf.DUMMYFUNCTION("GOOGLETRANSLATE(B85,""en"",""th"")"),"บล็อก")</f>
        <v>บล็อก</v>
      </c>
      <c r="G85" s="4" t="str">
        <f>IFERROR(__xludf.DUMMYFUNCTION("GOOGLETRANSLATE(B85,""en"",""ms"")"),"Blog")</f>
        <v>Blog</v>
      </c>
      <c r="H85" s="4" t="str">
        <f>IFERROR(__xludf.DUMMYFUNCTION("GOOGLETRANSLATE(B85,""en"",""zh-CN"")"),"博客")</f>
        <v>博客</v>
      </c>
    </row>
    <row r="86">
      <c r="A86" s="9">
        <v>6.0</v>
      </c>
      <c r="B86" s="8" t="s">
        <v>110</v>
      </c>
      <c r="C86" s="4" t="str">
        <f>IFERROR(__xludf.DUMMYFUNCTION("GOOGLETRANSLATE(B86,""en"",""ru"")"),"2023. Sellmatica. Все права защищены")</f>
        <v>2023. Sellmatica. Все права защищены</v>
      </c>
      <c r="D86" s="4" t="str">
        <f>IFERROR(__xludf.DUMMYFUNCTION("GOOGLETRANSLATE(B86,""en"",""id"")"),"2023. SellMatica. Seluruh hak cipta")</f>
        <v>2023. SellMatica. Seluruh hak cipta</v>
      </c>
      <c r="E86" s="4" t="str">
        <f>IFERROR(__xludf.DUMMYFUNCTION("GOOGLETRANSLATE(B86,""en"",""vi"")"),"2023. Sellmatica. Đã đăng ký Bản quyền")</f>
        <v>2023. Sellmatica. Đã đăng ký Bản quyền</v>
      </c>
      <c r="F86" s="4" t="str">
        <f>IFERROR(__xludf.DUMMYFUNCTION("GOOGLETRANSLATE(B86,""en"",""th"")"),"2023. Sellmatica สงวนลิขสิทธิ์")</f>
        <v>2023. Sellmatica สงวนลิขสิทธิ์</v>
      </c>
      <c r="G86" s="4" t="str">
        <f>IFERROR(__xludf.DUMMYFUNCTION("GOOGLETRANSLATE(B86,""en"",""ms"")"),"2023. Sellmatica. Hak cipta terpelihara")</f>
        <v>2023. Sellmatica. Hak cipta terpelihara</v>
      </c>
      <c r="H86" s="4" t="str">
        <f>IFERROR(__xludf.DUMMYFUNCTION("GOOGLETRANSLATE(B86,""en"",""zh-CN"")"),"2023年。版权所有")</f>
        <v>2023年。版权所有</v>
      </c>
    </row>
    <row r="87">
      <c r="A87" s="9">
        <v>6.0</v>
      </c>
      <c r="B87" s="8" t="s">
        <v>111</v>
      </c>
      <c r="C87" s="4" t="str">
        <f>IFERROR(__xludf.DUMMYFUNCTION("GOOGLETRANSLATE(B87,""en"",""ru"")"),"Условия использования")</f>
        <v>Условия использования</v>
      </c>
      <c r="D87" s="4" t="str">
        <f>IFERROR(__xludf.DUMMYFUNCTION("GOOGLETRANSLATE(B87,""en"",""id"")"),"Ketentuan Layanan")</f>
        <v>Ketentuan Layanan</v>
      </c>
      <c r="E87" s="4" t="str">
        <f>IFERROR(__xludf.DUMMYFUNCTION("GOOGLETRANSLATE(B87,""en"",""vi"")"),"Điều khoản dịch vụ")</f>
        <v>Điều khoản dịch vụ</v>
      </c>
      <c r="F87" s="4" t="str">
        <f>IFERROR(__xludf.DUMMYFUNCTION("GOOGLETRANSLATE(B87,""en"",""th"")"),"เงื่อนไขการให้บริการ")</f>
        <v>เงื่อนไขการให้บริการ</v>
      </c>
      <c r="G87" s="4" t="str">
        <f>IFERROR(__xludf.DUMMYFUNCTION("GOOGLETRANSLATE(B87,""en"",""ms"")"),"Syarat Perkhidmatan")</f>
        <v>Syarat Perkhidmatan</v>
      </c>
      <c r="H87" s="4" t="str">
        <f>IFERROR(__xludf.DUMMYFUNCTION("GOOGLETRANSLATE(B87,""en"",""zh-CN"")"),"服务条款")</f>
        <v>服务条款</v>
      </c>
    </row>
    <row r="88">
      <c r="A88" s="9">
        <v>6.0</v>
      </c>
      <c r="B88" s="8" t="s">
        <v>112</v>
      </c>
      <c r="C88" s="4" t="str">
        <f>IFERROR(__xludf.DUMMYFUNCTION("GOOGLETRANSLATE(B88,""en"",""ru"")"),"политика конфиденциальности")</f>
        <v>политика конфиденциальности</v>
      </c>
      <c r="D88" s="4" t="str">
        <f>IFERROR(__xludf.DUMMYFUNCTION("GOOGLETRANSLATE(B88,""en"",""id"")"),"Kebijakan pribadi")</f>
        <v>Kebijakan pribadi</v>
      </c>
      <c r="E88" s="4" t="str">
        <f>IFERROR(__xludf.DUMMYFUNCTION("GOOGLETRANSLATE(B88,""en"",""vi"")"),"Chính sách bảo mật")</f>
        <v>Chính sách bảo mật</v>
      </c>
      <c r="F88" s="4" t="str">
        <f>IFERROR(__xludf.DUMMYFUNCTION("GOOGLETRANSLATE(B88,""en"",""th"")"),"นโยบายความเป็นส่วนตัว")</f>
        <v>นโยบายความเป็นส่วนตัว</v>
      </c>
      <c r="G88" s="4" t="str">
        <f>IFERROR(__xludf.DUMMYFUNCTION("GOOGLETRANSLATE(B88,""en"",""ms"")"),"Dasar Privasi")</f>
        <v>Dasar Privasi</v>
      </c>
      <c r="H88" s="4" t="str">
        <f>IFERROR(__xludf.DUMMYFUNCTION("GOOGLETRANSLATE(B88,""en"",""zh-CN"")"),"隐私政策")</f>
        <v>隐私政策</v>
      </c>
    </row>
    <row r="89">
      <c r="A89" s="6"/>
      <c r="B89" s="4"/>
      <c r="C89" s="4"/>
      <c r="D89" s="4"/>
      <c r="E89" s="4"/>
      <c r="F89" s="4"/>
      <c r="G89" s="4"/>
      <c r="H89" s="4"/>
    </row>
    <row r="90">
      <c r="A90" s="6"/>
      <c r="B90" s="4"/>
      <c r="C90" s="4"/>
      <c r="D90" s="4"/>
      <c r="E90" s="4"/>
      <c r="F90" s="4"/>
      <c r="G90" s="4"/>
      <c r="H90" s="4"/>
    </row>
    <row r="91">
      <c r="A91" s="6"/>
      <c r="B91" s="4"/>
      <c r="C91" s="4"/>
      <c r="D91" s="4"/>
      <c r="E91" s="4"/>
      <c r="F91" s="4"/>
      <c r="G91" s="4"/>
      <c r="H91" s="4"/>
    </row>
    <row r="92">
      <c r="A92" s="6"/>
      <c r="B92" s="4"/>
      <c r="C92" s="4"/>
      <c r="D92" s="4"/>
      <c r="E92" s="4"/>
      <c r="F92" s="4"/>
      <c r="G92" s="4"/>
      <c r="H92" s="4"/>
    </row>
    <row r="93">
      <c r="A93" s="6"/>
      <c r="B93" s="4"/>
      <c r="C93" s="4"/>
      <c r="D93" s="4"/>
      <c r="E93" s="4"/>
      <c r="F93" s="4"/>
      <c r="G93" s="4"/>
      <c r="H93" s="4"/>
    </row>
    <row r="94">
      <c r="A94" s="6"/>
      <c r="B94" s="4"/>
      <c r="C94" s="4"/>
      <c r="D94" s="4"/>
      <c r="E94" s="4"/>
      <c r="F94" s="4"/>
      <c r="G94" s="4"/>
      <c r="H94" s="4"/>
    </row>
    <row r="95">
      <c r="A95" s="6"/>
      <c r="B95" s="4"/>
      <c r="C95" s="4"/>
      <c r="D95" s="4"/>
      <c r="E95" s="4"/>
      <c r="F95" s="4"/>
      <c r="G95" s="4"/>
      <c r="H95" s="4"/>
    </row>
    <row r="96">
      <c r="A96" s="6"/>
      <c r="B96" s="4"/>
      <c r="C96" s="4"/>
      <c r="D96" s="4"/>
      <c r="E96" s="4"/>
      <c r="F96" s="4"/>
      <c r="G96" s="4"/>
      <c r="H96" s="4"/>
    </row>
    <row r="97">
      <c r="A97" s="6"/>
      <c r="B97" s="4"/>
      <c r="C97" s="4"/>
      <c r="D97" s="4"/>
      <c r="E97" s="4"/>
      <c r="F97" s="4"/>
      <c r="G97" s="4"/>
      <c r="H97" s="4"/>
    </row>
    <row r="98">
      <c r="A98" s="6"/>
      <c r="B98" s="4"/>
      <c r="C98" s="4"/>
      <c r="D98" s="4"/>
      <c r="E98" s="4"/>
      <c r="F98" s="4"/>
      <c r="G98" s="4"/>
      <c r="H98" s="4"/>
    </row>
    <row r="99">
      <c r="A99" s="6"/>
      <c r="B99" s="4"/>
      <c r="C99" s="4"/>
      <c r="D99" s="4"/>
      <c r="E99" s="4"/>
      <c r="F99" s="4"/>
      <c r="G99" s="4"/>
      <c r="H99" s="4"/>
    </row>
    <row r="100">
      <c r="A100" s="6"/>
      <c r="B100" s="4"/>
      <c r="C100" s="4"/>
      <c r="D100" s="4"/>
      <c r="E100" s="4"/>
      <c r="F100" s="4"/>
      <c r="G100" s="4"/>
      <c r="H100" s="4"/>
    </row>
    <row r="101">
      <c r="A101" s="6"/>
      <c r="B101" s="4"/>
      <c r="C101" s="4"/>
      <c r="D101" s="4"/>
      <c r="E101" s="4"/>
      <c r="F101" s="4"/>
      <c r="G101" s="4"/>
      <c r="H101" s="4"/>
    </row>
    <row r="102">
      <c r="A102" s="6"/>
      <c r="B102" s="4"/>
      <c r="C102" s="4"/>
      <c r="D102" s="4"/>
      <c r="E102" s="4"/>
      <c r="F102" s="4"/>
      <c r="G102" s="4"/>
      <c r="H102" s="4"/>
    </row>
    <row r="103">
      <c r="A103" s="6"/>
      <c r="B103" s="4"/>
      <c r="C103" s="4"/>
      <c r="D103" s="4"/>
      <c r="E103" s="4"/>
      <c r="F103" s="4"/>
      <c r="G103" s="4"/>
      <c r="H103" s="4"/>
    </row>
    <row r="104">
      <c r="A104" s="6"/>
      <c r="B104" s="4"/>
      <c r="C104" s="4"/>
      <c r="D104" s="4"/>
      <c r="E104" s="4"/>
      <c r="F104" s="4"/>
      <c r="G104" s="4"/>
      <c r="H104" s="4"/>
    </row>
    <row r="105">
      <c r="A105" s="6"/>
      <c r="B105" s="4"/>
      <c r="C105" s="4"/>
      <c r="D105" s="4"/>
      <c r="E105" s="4"/>
      <c r="F105" s="4"/>
      <c r="G105" s="4"/>
      <c r="H105" s="4"/>
    </row>
    <row r="106">
      <c r="A106" s="6"/>
      <c r="B106" s="4"/>
      <c r="C106" s="4"/>
      <c r="D106" s="4"/>
      <c r="E106" s="4"/>
      <c r="F106" s="4"/>
      <c r="G106" s="4"/>
      <c r="H106" s="4"/>
    </row>
    <row r="107">
      <c r="A107" s="6"/>
      <c r="B107" s="4"/>
      <c r="C107" s="4"/>
      <c r="D107" s="4"/>
      <c r="E107" s="4"/>
      <c r="F107" s="4"/>
      <c r="G107" s="4"/>
      <c r="H107" s="4"/>
    </row>
    <row r="108">
      <c r="A108" s="6"/>
      <c r="B108" s="4"/>
      <c r="C108" s="4"/>
      <c r="D108" s="4"/>
      <c r="E108" s="4"/>
      <c r="F108" s="4"/>
      <c r="G108" s="4"/>
      <c r="H108" s="4"/>
    </row>
    <row r="109">
      <c r="A109" s="6"/>
      <c r="B109" s="4"/>
      <c r="C109" s="4"/>
      <c r="D109" s="4"/>
      <c r="E109" s="4"/>
      <c r="F109" s="4"/>
      <c r="G109" s="4"/>
      <c r="H109" s="4"/>
    </row>
    <row r="110">
      <c r="A110" s="6"/>
      <c r="B110" s="4"/>
      <c r="C110" s="4"/>
      <c r="D110" s="4"/>
      <c r="E110" s="4"/>
      <c r="F110" s="4"/>
      <c r="G110" s="4"/>
      <c r="H110" s="4"/>
    </row>
    <row r="111">
      <c r="A111" s="6"/>
      <c r="B111" s="4"/>
      <c r="C111" s="4"/>
      <c r="D111" s="4"/>
      <c r="E111" s="4"/>
      <c r="F111" s="4"/>
      <c r="G111" s="4"/>
      <c r="H111" s="4"/>
    </row>
    <row r="112">
      <c r="A112" s="6"/>
      <c r="B112" s="4"/>
      <c r="C112" s="4"/>
      <c r="D112" s="4"/>
      <c r="E112" s="4"/>
      <c r="F112" s="4"/>
      <c r="G112" s="4"/>
      <c r="H112" s="4"/>
    </row>
    <row r="113">
      <c r="A113" s="6"/>
      <c r="B113" s="4"/>
      <c r="C113" s="4"/>
      <c r="D113" s="4"/>
      <c r="E113" s="4"/>
      <c r="F113" s="4"/>
      <c r="G113" s="4"/>
      <c r="H113" s="4"/>
    </row>
    <row r="114">
      <c r="A114" s="6"/>
      <c r="B114" s="4"/>
      <c r="C114" s="4"/>
      <c r="D114" s="4"/>
      <c r="E114" s="4"/>
      <c r="F114" s="4"/>
      <c r="G114" s="4"/>
      <c r="H114" s="4"/>
    </row>
    <row r="115">
      <c r="A115" s="6"/>
      <c r="B115" s="4"/>
      <c r="C115" s="4"/>
      <c r="D115" s="4"/>
      <c r="E115" s="4"/>
      <c r="F115" s="4"/>
      <c r="G115" s="4"/>
      <c r="H115" s="4"/>
    </row>
    <row r="116">
      <c r="A116" s="6"/>
      <c r="B116" s="4"/>
      <c r="C116" s="4"/>
      <c r="D116" s="4"/>
      <c r="E116" s="4"/>
      <c r="F116" s="4"/>
      <c r="G116" s="4"/>
      <c r="H116" s="4"/>
    </row>
    <row r="117">
      <c r="A117" s="6"/>
      <c r="B117" s="4"/>
      <c r="C117" s="4"/>
      <c r="D117" s="4"/>
      <c r="E117" s="4"/>
      <c r="F117" s="4"/>
      <c r="G117" s="4"/>
      <c r="H117" s="4"/>
    </row>
    <row r="118">
      <c r="A118" s="6"/>
      <c r="B118" s="4"/>
      <c r="C118" s="4"/>
      <c r="D118" s="4"/>
      <c r="E118" s="4"/>
      <c r="F118" s="4"/>
      <c r="G118" s="4"/>
      <c r="H118" s="4"/>
    </row>
    <row r="119">
      <c r="A119" s="6"/>
      <c r="B119" s="4"/>
      <c r="C119" s="4"/>
      <c r="D119" s="4"/>
      <c r="E119" s="4"/>
      <c r="F119" s="4"/>
      <c r="G119" s="4"/>
      <c r="H119" s="4"/>
    </row>
    <row r="120">
      <c r="A120" s="6"/>
      <c r="B120" s="4"/>
      <c r="C120" s="4"/>
      <c r="D120" s="4"/>
      <c r="E120" s="4"/>
      <c r="F120" s="4"/>
      <c r="G120" s="4"/>
      <c r="H120" s="4"/>
    </row>
    <row r="121">
      <c r="A121" s="6"/>
      <c r="B121" s="4"/>
      <c r="C121" s="4"/>
      <c r="D121" s="4"/>
      <c r="E121" s="4"/>
      <c r="F121" s="4"/>
      <c r="G121" s="4"/>
      <c r="H121" s="4"/>
    </row>
    <row r="122">
      <c r="A122" s="6"/>
      <c r="B122" s="4"/>
      <c r="C122" s="4"/>
      <c r="D122" s="4"/>
      <c r="E122" s="4"/>
      <c r="F122" s="4"/>
      <c r="G122" s="4"/>
      <c r="H122" s="4"/>
    </row>
    <row r="123">
      <c r="A123" s="6"/>
      <c r="B123" s="4"/>
      <c r="C123" s="4"/>
      <c r="D123" s="4"/>
      <c r="E123" s="4"/>
      <c r="F123" s="4"/>
      <c r="G123" s="4"/>
      <c r="H123" s="4"/>
    </row>
    <row r="124">
      <c r="A124" s="6"/>
      <c r="B124" s="4"/>
      <c r="C124" s="4"/>
      <c r="D124" s="4"/>
      <c r="E124" s="4"/>
      <c r="F124" s="4"/>
      <c r="G124" s="4"/>
      <c r="H124" s="4"/>
    </row>
    <row r="125">
      <c r="A125" s="6"/>
      <c r="B125" s="4"/>
      <c r="C125" s="4"/>
      <c r="D125" s="4"/>
      <c r="E125" s="4"/>
      <c r="F125" s="4"/>
      <c r="G125" s="4"/>
      <c r="H125" s="4"/>
    </row>
    <row r="126">
      <c r="A126" s="6"/>
      <c r="B126" s="4"/>
      <c r="C126" s="4"/>
      <c r="D126" s="4"/>
      <c r="E126" s="4"/>
      <c r="F126" s="4"/>
      <c r="G126" s="4"/>
      <c r="H126" s="4"/>
    </row>
    <row r="127">
      <c r="A127" s="6"/>
      <c r="B127" s="4"/>
      <c r="C127" s="4"/>
      <c r="D127" s="4"/>
      <c r="E127" s="4"/>
      <c r="F127" s="4"/>
      <c r="G127" s="4"/>
      <c r="H127" s="4"/>
    </row>
    <row r="128">
      <c r="A128" s="6"/>
      <c r="B128" s="4"/>
      <c r="C128" s="4"/>
      <c r="D128" s="4"/>
      <c r="E128" s="4"/>
      <c r="F128" s="4"/>
      <c r="G128" s="4"/>
      <c r="H128" s="4"/>
    </row>
    <row r="129">
      <c r="A129" s="6"/>
      <c r="B129" s="4"/>
      <c r="C129" s="4"/>
      <c r="D129" s="4"/>
      <c r="E129" s="4"/>
      <c r="F129" s="4"/>
      <c r="G129" s="4"/>
      <c r="H129" s="4"/>
    </row>
    <row r="130">
      <c r="A130" s="6"/>
      <c r="B130" s="4"/>
      <c r="C130" s="4"/>
      <c r="D130" s="4"/>
      <c r="E130" s="4"/>
      <c r="F130" s="4"/>
      <c r="G130" s="4"/>
      <c r="H130" s="4"/>
    </row>
    <row r="131">
      <c r="A131" s="6"/>
      <c r="B131" s="4"/>
      <c r="C131" s="4"/>
      <c r="D131" s="4"/>
      <c r="E131" s="4"/>
      <c r="F131" s="4"/>
      <c r="G131" s="4"/>
      <c r="H131" s="4"/>
    </row>
    <row r="132">
      <c r="A132" s="6"/>
      <c r="B132" s="4"/>
      <c r="C132" s="4"/>
      <c r="D132" s="4"/>
      <c r="E132" s="4"/>
      <c r="F132" s="4"/>
      <c r="G132" s="4"/>
      <c r="H132" s="4"/>
    </row>
    <row r="133">
      <c r="A133" s="6"/>
      <c r="B133" s="4"/>
      <c r="C133" s="4"/>
      <c r="D133" s="4"/>
      <c r="E133" s="4"/>
      <c r="F133" s="4"/>
      <c r="G133" s="4"/>
      <c r="H133" s="4"/>
    </row>
    <row r="134">
      <c r="A134" s="6"/>
      <c r="B134" s="4"/>
      <c r="C134" s="4"/>
      <c r="D134" s="4"/>
      <c r="E134" s="4"/>
      <c r="F134" s="4"/>
      <c r="G134" s="4"/>
      <c r="H134" s="4"/>
    </row>
    <row r="135">
      <c r="A135" s="6"/>
      <c r="B135" s="4"/>
      <c r="C135" s="4"/>
      <c r="D135" s="4"/>
      <c r="E135" s="4"/>
      <c r="F135" s="4"/>
      <c r="G135" s="4"/>
      <c r="H135" s="4"/>
    </row>
    <row r="136">
      <c r="A136" s="6"/>
      <c r="B136" s="4"/>
      <c r="C136" s="4"/>
      <c r="D136" s="4"/>
      <c r="E136" s="4"/>
      <c r="F136" s="4"/>
      <c r="G136" s="4"/>
      <c r="H136" s="4"/>
    </row>
    <row r="137">
      <c r="A137" s="6"/>
      <c r="B137" s="4"/>
      <c r="C137" s="4"/>
      <c r="D137" s="4"/>
      <c r="E137" s="4"/>
      <c r="F137" s="4"/>
      <c r="G137" s="4"/>
      <c r="H137" s="4"/>
    </row>
    <row r="138">
      <c r="A138" s="6"/>
      <c r="B138" s="4"/>
      <c r="C138" s="4"/>
      <c r="D138" s="4"/>
      <c r="E138" s="4"/>
      <c r="F138" s="4"/>
      <c r="G138" s="4"/>
      <c r="H138" s="4"/>
    </row>
    <row r="139">
      <c r="A139" s="6"/>
      <c r="B139" s="4"/>
      <c r="C139" s="4"/>
      <c r="D139" s="4"/>
      <c r="E139" s="4"/>
      <c r="F139" s="4"/>
      <c r="G139" s="4"/>
      <c r="H139" s="4"/>
    </row>
    <row r="140">
      <c r="A140" s="6"/>
      <c r="B140" s="4"/>
      <c r="C140" s="4"/>
      <c r="D140" s="4"/>
      <c r="E140" s="4"/>
      <c r="F140" s="4"/>
      <c r="G140" s="4"/>
      <c r="H140" s="4"/>
    </row>
    <row r="141">
      <c r="A141" s="6"/>
      <c r="B141" s="4"/>
      <c r="C141" s="4"/>
      <c r="D141" s="4"/>
      <c r="E141" s="4"/>
      <c r="F141" s="4"/>
      <c r="G141" s="4"/>
      <c r="H141" s="4"/>
    </row>
    <row r="142">
      <c r="A142" s="6"/>
      <c r="B142" s="4"/>
      <c r="C142" s="4"/>
      <c r="D142" s="4"/>
      <c r="E142" s="4"/>
      <c r="F142" s="4"/>
      <c r="G142" s="4"/>
      <c r="H142" s="4"/>
    </row>
    <row r="143">
      <c r="A143" s="6"/>
      <c r="B143" s="4"/>
      <c r="C143" s="4"/>
      <c r="D143" s="4"/>
      <c r="E143" s="4"/>
      <c r="F143" s="4"/>
      <c r="G143" s="4"/>
      <c r="H143" s="4"/>
    </row>
    <row r="144">
      <c r="A144" s="6"/>
      <c r="B144" s="4"/>
      <c r="C144" s="4"/>
      <c r="D144" s="4"/>
      <c r="E144" s="4"/>
      <c r="F144" s="4"/>
      <c r="G144" s="4"/>
      <c r="H144" s="4"/>
    </row>
    <row r="145">
      <c r="A145" s="6"/>
      <c r="B145" s="4"/>
      <c r="C145" s="4"/>
      <c r="D145" s="4"/>
      <c r="E145" s="4"/>
      <c r="F145" s="4"/>
      <c r="G145" s="4"/>
      <c r="H145" s="4"/>
    </row>
    <row r="146">
      <c r="A146" s="6"/>
      <c r="B146" s="4"/>
      <c r="C146" s="4"/>
      <c r="D146" s="4"/>
      <c r="E146" s="4"/>
      <c r="F146" s="4"/>
      <c r="G146" s="4"/>
      <c r="H146" s="4"/>
    </row>
    <row r="147">
      <c r="A147" s="6"/>
      <c r="B147" s="4"/>
      <c r="C147" s="4"/>
      <c r="D147" s="4"/>
      <c r="E147" s="4"/>
      <c r="F147" s="4"/>
      <c r="G147" s="4"/>
      <c r="H147" s="4"/>
    </row>
    <row r="148">
      <c r="A148" s="6"/>
      <c r="B148" s="4"/>
      <c r="C148" s="4"/>
      <c r="D148" s="4"/>
      <c r="E148" s="4"/>
      <c r="F148" s="4"/>
      <c r="G148" s="4"/>
      <c r="H148" s="4"/>
    </row>
    <row r="149">
      <c r="A149" s="6"/>
      <c r="B149" s="4"/>
      <c r="C149" s="4"/>
      <c r="D149" s="4"/>
      <c r="E149" s="4"/>
      <c r="F149" s="4"/>
      <c r="G149" s="4"/>
      <c r="H149" s="4"/>
    </row>
    <row r="150">
      <c r="A150" s="6"/>
      <c r="B150" s="4"/>
      <c r="C150" s="4"/>
      <c r="D150" s="4"/>
      <c r="E150" s="4"/>
      <c r="F150" s="4"/>
      <c r="G150" s="4"/>
      <c r="H150" s="4"/>
    </row>
    <row r="151">
      <c r="A151" s="6"/>
      <c r="B151" s="4"/>
      <c r="C151" s="4"/>
      <c r="D151" s="4"/>
      <c r="E151" s="4"/>
      <c r="F151" s="4"/>
      <c r="G151" s="4"/>
      <c r="H151" s="4"/>
    </row>
    <row r="152">
      <c r="A152" s="6"/>
      <c r="B152" s="4"/>
      <c r="C152" s="4"/>
      <c r="D152" s="4"/>
      <c r="E152" s="4"/>
      <c r="F152" s="4"/>
      <c r="G152" s="4"/>
      <c r="H152" s="4"/>
    </row>
    <row r="153">
      <c r="A153" s="6"/>
      <c r="B153" s="4"/>
      <c r="C153" s="4"/>
      <c r="D153" s="4"/>
      <c r="E153" s="4"/>
      <c r="F153" s="4"/>
      <c r="G153" s="4"/>
      <c r="H153" s="4"/>
    </row>
    <row r="154">
      <c r="A154" s="6"/>
      <c r="B154" s="4"/>
      <c r="C154" s="4"/>
      <c r="D154" s="4"/>
      <c r="E154" s="4"/>
      <c r="F154" s="4"/>
      <c r="G154" s="4"/>
      <c r="H154" s="4"/>
    </row>
    <row r="155">
      <c r="A155" s="6"/>
      <c r="B155" s="4"/>
      <c r="C155" s="4"/>
      <c r="D155" s="4"/>
      <c r="E155" s="4"/>
      <c r="F155" s="4"/>
      <c r="G155" s="4"/>
      <c r="H155" s="4"/>
    </row>
    <row r="156">
      <c r="A156" s="6"/>
      <c r="B156" s="4"/>
      <c r="C156" s="4"/>
      <c r="D156" s="4"/>
      <c r="E156" s="4"/>
      <c r="F156" s="4"/>
      <c r="G156" s="4"/>
      <c r="H156" s="4"/>
    </row>
    <row r="157">
      <c r="A157" s="6"/>
      <c r="B157" s="4"/>
      <c r="C157" s="4"/>
      <c r="D157" s="4"/>
      <c r="E157" s="4"/>
      <c r="F157" s="4"/>
      <c r="G157" s="4"/>
      <c r="H157" s="4"/>
    </row>
    <row r="158">
      <c r="A158" s="6"/>
      <c r="B158" s="4"/>
      <c r="C158" s="4"/>
      <c r="D158" s="4"/>
      <c r="E158" s="4"/>
      <c r="F158" s="4"/>
      <c r="G158" s="4"/>
      <c r="H158" s="4"/>
    </row>
    <row r="159">
      <c r="A159" s="6"/>
      <c r="B159" s="4"/>
      <c r="C159" s="4"/>
      <c r="D159" s="4"/>
      <c r="E159" s="4"/>
      <c r="F159" s="4"/>
      <c r="G159" s="4"/>
      <c r="H159" s="4"/>
    </row>
    <row r="160">
      <c r="A160" s="6"/>
      <c r="B160" s="4"/>
      <c r="C160" s="4"/>
      <c r="D160" s="4"/>
      <c r="E160" s="4"/>
      <c r="F160" s="4"/>
      <c r="G160" s="4"/>
      <c r="H160" s="4"/>
    </row>
    <row r="161">
      <c r="A161" s="6"/>
      <c r="B161" s="4"/>
      <c r="C161" s="4"/>
      <c r="D161" s="4"/>
      <c r="E161" s="4"/>
      <c r="F161" s="4"/>
      <c r="G161" s="4"/>
      <c r="H161" s="4"/>
    </row>
    <row r="162">
      <c r="A162" s="6"/>
      <c r="B162" s="4"/>
      <c r="C162" s="4"/>
      <c r="D162" s="4"/>
      <c r="E162" s="4"/>
      <c r="F162" s="4"/>
      <c r="G162" s="4"/>
      <c r="H162" s="4"/>
    </row>
    <row r="163">
      <c r="A163" s="6"/>
      <c r="B163" s="4"/>
      <c r="C163" s="4"/>
      <c r="D163" s="4"/>
      <c r="E163" s="4"/>
      <c r="F163" s="4"/>
      <c r="G163" s="4"/>
      <c r="H163" s="4"/>
    </row>
    <row r="164">
      <c r="A164" s="6"/>
      <c r="B164" s="4"/>
      <c r="C164" s="4"/>
      <c r="D164" s="4"/>
      <c r="E164" s="4"/>
      <c r="F164" s="4"/>
      <c r="G164" s="4"/>
      <c r="H164" s="4"/>
    </row>
    <row r="165">
      <c r="A165" s="6"/>
      <c r="B165" s="4"/>
      <c r="C165" s="4"/>
      <c r="D165" s="4"/>
      <c r="E165" s="4"/>
      <c r="F165" s="4"/>
      <c r="G165" s="4"/>
      <c r="H165" s="4"/>
    </row>
    <row r="166">
      <c r="A166" s="6"/>
      <c r="B166" s="4"/>
      <c r="C166" s="4"/>
      <c r="D166" s="4"/>
      <c r="E166" s="4"/>
      <c r="F166" s="4"/>
      <c r="G166" s="4"/>
      <c r="H166" s="4"/>
    </row>
    <row r="167">
      <c r="A167" s="6"/>
      <c r="B167" s="4"/>
      <c r="C167" s="4"/>
      <c r="D167" s="4"/>
      <c r="E167" s="4"/>
      <c r="F167" s="4"/>
      <c r="G167" s="4"/>
      <c r="H167" s="4"/>
    </row>
    <row r="168">
      <c r="A168" s="6"/>
      <c r="B168" s="4"/>
      <c r="C168" s="4"/>
      <c r="D168" s="4"/>
      <c r="E168" s="4"/>
      <c r="F168" s="4"/>
      <c r="G168" s="4"/>
      <c r="H168" s="4"/>
    </row>
    <row r="169">
      <c r="A169" s="6"/>
      <c r="B169" s="4"/>
      <c r="C169" s="4"/>
      <c r="D169" s="4"/>
      <c r="E169" s="4"/>
      <c r="F169" s="4"/>
      <c r="G169" s="4"/>
      <c r="H169" s="4"/>
    </row>
    <row r="170">
      <c r="A170" s="6"/>
      <c r="B170" s="4"/>
      <c r="C170" s="4"/>
      <c r="D170" s="4"/>
      <c r="E170" s="4"/>
      <c r="F170" s="4"/>
      <c r="G170" s="4"/>
      <c r="H170" s="4"/>
    </row>
    <row r="171">
      <c r="A171" s="6"/>
      <c r="B171" s="4"/>
      <c r="C171" s="4"/>
      <c r="D171" s="4"/>
      <c r="E171" s="4"/>
      <c r="F171" s="4"/>
      <c r="G171" s="4"/>
      <c r="H171" s="4"/>
    </row>
    <row r="172">
      <c r="A172" s="6"/>
      <c r="B172" s="4"/>
      <c r="C172" s="4"/>
      <c r="D172" s="4"/>
      <c r="E172" s="4"/>
      <c r="F172" s="4"/>
      <c r="G172" s="4"/>
      <c r="H172" s="4"/>
    </row>
    <row r="173">
      <c r="A173" s="6"/>
      <c r="B173" s="4"/>
      <c r="C173" s="4"/>
      <c r="D173" s="4"/>
      <c r="E173" s="4"/>
      <c r="F173" s="4"/>
      <c r="G173" s="4"/>
      <c r="H173" s="4"/>
    </row>
    <row r="174">
      <c r="A174" s="6"/>
      <c r="B174" s="4"/>
      <c r="C174" s="4"/>
      <c r="D174" s="4"/>
      <c r="E174" s="4"/>
      <c r="F174" s="4"/>
      <c r="G174" s="4"/>
      <c r="H174" s="4"/>
    </row>
    <row r="175">
      <c r="A175" s="6"/>
      <c r="B175" s="4"/>
      <c r="C175" s="4"/>
      <c r="D175" s="4"/>
      <c r="E175" s="4"/>
      <c r="F175" s="4"/>
      <c r="G175" s="4"/>
      <c r="H175" s="4"/>
    </row>
    <row r="176">
      <c r="A176" s="6"/>
      <c r="B176" s="4"/>
      <c r="C176" s="4"/>
      <c r="D176" s="4"/>
      <c r="E176" s="4"/>
      <c r="F176" s="4"/>
      <c r="G176" s="4"/>
      <c r="H176" s="4"/>
    </row>
    <row r="177">
      <c r="A177" s="6"/>
      <c r="B177" s="4"/>
      <c r="C177" s="4"/>
      <c r="D177" s="4"/>
      <c r="E177" s="4"/>
      <c r="F177" s="4"/>
      <c r="G177" s="4"/>
      <c r="H177" s="4"/>
    </row>
    <row r="178">
      <c r="A178" s="6"/>
      <c r="B178" s="4"/>
      <c r="C178" s="4"/>
      <c r="D178" s="4"/>
      <c r="E178" s="4"/>
      <c r="F178" s="4"/>
      <c r="G178" s="4"/>
      <c r="H178" s="4"/>
    </row>
    <row r="179">
      <c r="A179" s="6"/>
      <c r="B179" s="4"/>
      <c r="C179" s="4"/>
      <c r="D179" s="4"/>
      <c r="E179" s="4"/>
      <c r="F179" s="4"/>
      <c r="G179" s="4"/>
      <c r="H179" s="4"/>
    </row>
    <row r="180">
      <c r="A180" s="6"/>
      <c r="B180" s="4"/>
      <c r="C180" s="4"/>
      <c r="D180" s="4"/>
      <c r="E180" s="4"/>
      <c r="F180" s="4"/>
      <c r="G180" s="4"/>
      <c r="H180" s="4"/>
    </row>
    <row r="181">
      <c r="A181" s="6"/>
      <c r="B181" s="4"/>
      <c r="C181" s="4"/>
      <c r="D181" s="4"/>
      <c r="E181" s="4"/>
      <c r="F181" s="4"/>
      <c r="G181" s="4"/>
      <c r="H181" s="4"/>
    </row>
    <row r="182">
      <c r="A182" s="6"/>
      <c r="B182" s="4"/>
      <c r="C182" s="4"/>
      <c r="D182" s="4"/>
      <c r="E182" s="4"/>
      <c r="F182" s="4"/>
      <c r="G182" s="4"/>
      <c r="H182" s="4"/>
    </row>
    <row r="183">
      <c r="A183" s="6"/>
      <c r="B183" s="4"/>
      <c r="C183" s="4"/>
      <c r="D183" s="4"/>
      <c r="E183" s="4"/>
      <c r="F183" s="4"/>
      <c r="G183" s="4"/>
      <c r="H183" s="4"/>
    </row>
    <row r="184">
      <c r="A184" s="6"/>
      <c r="B184" s="4"/>
      <c r="C184" s="4"/>
      <c r="D184" s="4"/>
      <c r="E184" s="4"/>
      <c r="F184" s="4"/>
      <c r="G184" s="4"/>
      <c r="H184" s="4"/>
    </row>
    <row r="185">
      <c r="A185" s="6"/>
      <c r="B185" s="4"/>
      <c r="C185" s="4"/>
      <c r="D185" s="4"/>
      <c r="E185" s="4"/>
      <c r="F185" s="4"/>
      <c r="G185" s="4"/>
      <c r="H185" s="4"/>
    </row>
    <row r="186">
      <c r="A186" s="6"/>
      <c r="B186" s="4"/>
      <c r="C186" s="4"/>
      <c r="D186" s="4"/>
      <c r="E186" s="4"/>
      <c r="F186" s="4"/>
      <c r="G186" s="4"/>
      <c r="H186" s="4"/>
    </row>
    <row r="187">
      <c r="A187" s="6"/>
      <c r="B187" s="4"/>
      <c r="C187" s="4"/>
      <c r="D187" s="4"/>
      <c r="E187" s="4"/>
      <c r="F187" s="4"/>
      <c r="G187" s="4"/>
      <c r="H187" s="4"/>
    </row>
    <row r="188">
      <c r="A188" s="6"/>
      <c r="B188" s="4"/>
      <c r="C188" s="4"/>
      <c r="D188" s="4"/>
      <c r="E188" s="4"/>
      <c r="F188" s="4"/>
      <c r="G188" s="4"/>
      <c r="H188" s="4"/>
    </row>
    <row r="189">
      <c r="A189" s="6"/>
      <c r="B189" s="4"/>
      <c r="C189" s="4"/>
      <c r="D189" s="4"/>
      <c r="E189" s="4"/>
      <c r="F189" s="4"/>
      <c r="G189" s="4"/>
      <c r="H189" s="4"/>
    </row>
    <row r="190">
      <c r="A190" s="6"/>
      <c r="B190" s="4"/>
      <c r="C190" s="4"/>
      <c r="D190" s="4"/>
      <c r="E190" s="4"/>
      <c r="F190" s="4"/>
      <c r="G190" s="4"/>
      <c r="H190" s="4"/>
    </row>
    <row r="191">
      <c r="A191" s="6"/>
      <c r="B191" s="4"/>
      <c r="C191" s="4"/>
      <c r="D191" s="4"/>
      <c r="E191" s="4"/>
      <c r="F191" s="4"/>
      <c r="G191" s="4"/>
      <c r="H191" s="4"/>
    </row>
    <row r="192">
      <c r="A192" s="6"/>
      <c r="B192" s="4"/>
      <c r="C192" s="4"/>
      <c r="D192" s="4"/>
      <c r="E192" s="4"/>
      <c r="F192" s="4"/>
      <c r="G192" s="4"/>
      <c r="H192" s="4"/>
    </row>
    <row r="193">
      <c r="A193" s="6"/>
      <c r="B193" s="4"/>
      <c r="C193" s="4"/>
      <c r="D193" s="4"/>
      <c r="E193" s="4"/>
      <c r="F193" s="4"/>
      <c r="G193" s="4"/>
      <c r="H193" s="4"/>
    </row>
    <row r="194">
      <c r="A194" s="6"/>
      <c r="B194" s="4"/>
      <c r="C194" s="4"/>
      <c r="D194" s="4"/>
      <c r="E194" s="4"/>
      <c r="F194" s="4"/>
      <c r="G194" s="4"/>
      <c r="H194" s="4"/>
    </row>
    <row r="195">
      <c r="A195" s="6"/>
      <c r="B195" s="4"/>
      <c r="C195" s="4"/>
      <c r="D195" s="4"/>
      <c r="E195" s="4"/>
      <c r="F195" s="4"/>
      <c r="G195" s="4"/>
      <c r="H195" s="4"/>
    </row>
    <row r="196">
      <c r="A196" s="6"/>
      <c r="B196" s="4"/>
      <c r="C196" s="4"/>
      <c r="D196" s="4"/>
      <c r="E196" s="4"/>
      <c r="F196" s="4"/>
      <c r="G196" s="4"/>
      <c r="H196" s="4"/>
    </row>
    <row r="197">
      <c r="A197" s="6"/>
      <c r="B197" s="4"/>
      <c r="C197" s="4"/>
      <c r="D197" s="4"/>
      <c r="E197" s="4"/>
      <c r="F197" s="4"/>
      <c r="G197" s="4"/>
      <c r="H197" s="4"/>
    </row>
    <row r="198">
      <c r="A198" s="6"/>
      <c r="B198" s="4"/>
      <c r="C198" s="4"/>
      <c r="D198" s="4"/>
      <c r="E198" s="4"/>
      <c r="F198" s="4"/>
      <c r="G198" s="4"/>
      <c r="H198" s="4"/>
    </row>
    <row r="199">
      <c r="A199" s="6"/>
      <c r="B199" s="4"/>
      <c r="C199" s="4"/>
      <c r="D199" s="4"/>
      <c r="E199" s="4"/>
      <c r="F199" s="4"/>
      <c r="G199" s="4"/>
      <c r="H199" s="4"/>
    </row>
    <row r="200">
      <c r="A200" s="6"/>
      <c r="B200" s="4"/>
      <c r="C200" s="4"/>
      <c r="D200" s="4"/>
      <c r="E200" s="4"/>
      <c r="F200" s="4"/>
      <c r="G200" s="4"/>
      <c r="H200" s="4"/>
    </row>
    <row r="201">
      <c r="A201" s="6"/>
      <c r="B201" s="4"/>
      <c r="C201" s="4"/>
      <c r="D201" s="4"/>
      <c r="E201" s="4"/>
      <c r="F201" s="4"/>
      <c r="G201" s="4"/>
      <c r="H201" s="4"/>
    </row>
    <row r="202">
      <c r="A202" s="6"/>
      <c r="B202" s="4"/>
      <c r="C202" s="4"/>
      <c r="D202" s="4"/>
      <c r="E202" s="4"/>
      <c r="F202" s="4"/>
      <c r="G202" s="4"/>
      <c r="H202" s="4"/>
    </row>
    <row r="203">
      <c r="A203" s="6"/>
      <c r="B203" s="4"/>
      <c r="C203" s="4"/>
      <c r="D203" s="4"/>
      <c r="E203" s="4"/>
      <c r="F203" s="4"/>
      <c r="G203" s="4"/>
      <c r="H203" s="4"/>
    </row>
    <row r="204">
      <c r="A204" s="6"/>
      <c r="B204" s="4"/>
      <c r="C204" s="4"/>
      <c r="D204" s="4"/>
      <c r="E204" s="4"/>
      <c r="F204" s="4"/>
      <c r="G204" s="4"/>
      <c r="H204" s="4"/>
    </row>
    <row r="205">
      <c r="A205" s="6"/>
      <c r="B205" s="4"/>
      <c r="C205" s="4"/>
      <c r="D205" s="4"/>
      <c r="E205" s="4"/>
      <c r="F205" s="4"/>
      <c r="G205" s="4"/>
      <c r="H205" s="4"/>
    </row>
    <row r="206">
      <c r="A206" s="6"/>
      <c r="B206" s="4"/>
      <c r="C206" s="4"/>
      <c r="D206" s="4"/>
      <c r="E206" s="4"/>
      <c r="F206" s="4"/>
      <c r="G206" s="4"/>
      <c r="H206" s="4"/>
    </row>
    <row r="207">
      <c r="A207" s="6"/>
      <c r="B207" s="4"/>
      <c r="C207" s="4"/>
      <c r="D207" s="4"/>
      <c r="E207" s="4"/>
      <c r="F207" s="4"/>
      <c r="G207" s="4"/>
      <c r="H207" s="4"/>
    </row>
    <row r="208">
      <c r="A208" s="6"/>
      <c r="B208" s="4"/>
      <c r="C208" s="4"/>
      <c r="D208" s="4"/>
      <c r="E208" s="4"/>
      <c r="F208" s="4"/>
      <c r="G208" s="4"/>
      <c r="H208" s="4"/>
    </row>
    <row r="209">
      <c r="A209" s="6"/>
      <c r="B209" s="4"/>
      <c r="C209" s="4"/>
      <c r="D209" s="4"/>
      <c r="E209" s="4"/>
      <c r="F209" s="4"/>
      <c r="G209" s="4"/>
      <c r="H209" s="4"/>
    </row>
    <row r="210">
      <c r="A210" s="6"/>
      <c r="B210" s="4"/>
      <c r="C210" s="4"/>
      <c r="D210" s="4"/>
      <c r="E210" s="4"/>
      <c r="F210" s="4"/>
      <c r="G210" s="4"/>
      <c r="H210" s="4"/>
    </row>
    <row r="211">
      <c r="A211" s="6"/>
      <c r="B211" s="4"/>
      <c r="C211" s="4"/>
      <c r="D211" s="4"/>
      <c r="E211" s="4"/>
      <c r="F211" s="4"/>
      <c r="G211" s="4"/>
      <c r="H211" s="4"/>
    </row>
    <row r="212">
      <c r="A212" s="6"/>
      <c r="B212" s="4"/>
      <c r="C212" s="4"/>
      <c r="D212" s="4"/>
      <c r="E212" s="4"/>
      <c r="F212" s="4"/>
      <c r="G212" s="4"/>
      <c r="H212" s="4"/>
    </row>
    <row r="213">
      <c r="A213" s="6"/>
      <c r="B213" s="4"/>
      <c r="C213" s="4"/>
      <c r="D213" s="4"/>
      <c r="E213" s="4"/>
      <c r="F213" s="4"/>
      <c r="G213" s="4"/>
      <c r="H213" s="4"/>
    </row>
    <row r="214">
      <c r="A214" s="6"/>
      <c r="B214" s="4"/>
      <c r="C214" s="4"/>
      <c r="D214" s="4"/>
      <c r="E214" s="4"/>
      <c r="F214" s="4"/>
      <c r="G214" s="4"/>
      <c r="H214" s="4"/>
    </row>
    <row r="215">
      <c r="A215" s="6"/>
      <c r="B215" s="4"/>
      <c r="C215" s="4"/>
      <c r="D215" s="4"/>
      <c r="E215" s="4"/>
      <c r="F215" s="4"/>
      <c r="G215" s="4"/>
      <c r="H215" s="4"/>
    </row>
    <row r="216">
      <c r="A216" s="6"/>
      <c r="B216" s="4"/>
      <c r="C216" s="4"/>
      <c r="D216" s="4"/>
      <c r="E216" s="4"/>
      <c r="F216" s="4"/>
      <c r="G216" s="4"/>
      <c r="H216" s="4"/>
    </row>
    <row r="217">
      <c r="A217" s="6"/>
      <c r="B217" s="4"/>
      <c r="C217" s="4"/>
      <c r="D217" s="4"/>
      <c r="E217" s="4"/>
      <c r="F217" s="4"/>
      <c r="G217" s="4"/>
      <c r="H217" s="4"/>
    </row>
    <row r="218">
      <c r="A218" s="6"/>
      <c r="B218" s="4"/>
      <c r="C218" s="4"/>
      <c r="D218" s="4"/>
      <c r="E218" s="4"/>
      <c r="F218" s="4"/>
      <c r="G218" s="4"/>
      <c r="H218" s="4"/>
    </row>
    <row r="219">
      <c r="A219" s="6"/>
      <c r="B219" s="4"/>
      <c r="C219" s="4"/>
      <c r="D219" s="4"/>
      <c r="E219" s="4"/>
      <c r="F219" s="4"/>
      <c r="G219" s="4"/>
      <c r="H219" s="4"/>
    </row>
    <row r="220">
      <c r="A220" s="6"/>
      <c r="B220" s="4"/>
      <c r="C220" s="4"/>
      <c r="D220" s="4"/>
      <c r="E220" s="4"/>
      <c r="F220" s="4"/>
      <c r="G220" s="4"/>
      <c r="H220" s="4"/>
    </row>
    <row r="221">
      <c r="A221" s="6"/>
      <c r="B221" s="4"/>
      <c r="C221" s="4"/>
      <c r="D221" s="4"/>
      <c r="E221" s="4"/>
      <c r="F221" s="4"/>
      <c r="G221" s="4"/>
      <c r="H221" s="4"/>
    </row>
    <row r="222">
      <c r="A222" s="6"/>
      <c r="B222" s="4"/>
      <c r="C222" s="4"/>
      <c r="D222" s="4"/>
      <c r="E222" s="4"/>
      <c r="F222" s="4"/>
      <c r="G222" s="4"/>
      <c r="H222" s="4"/>
    </row>
    <row r="223">
      <c r="A223" s="6"/>
      <c r="B223" s="4"/>
      <c r="C223" s="4"/>
      <c r="D223" s="4"/>
      <c r="E223" s="4"/>
      <c r="F223" s="4"/>
      <c r="G223" s="4"/>
      <c r="H223" s="4"/>
    </row>
    <row r="224">
      <c r="A224" s="6"/>
      <c r="B224" s="4"/>
      <c r="C224" s="4"/>
      <c r="D224" s="4"/>
      <c r="E224" s="4"/>
      <c r="F224" s="4"/>
      <c r="G224" s="4"/>
      <c r="H224" s="4"/>
    </row>
    <row r="225">
      <c r="A225" s="6"/>
      <c r="B225" s="4"/>
      <c r="C225" s="4"/>
      <c r="D225" s="4"/>
      <c r="E225" s="4"/>
      <c r="F225" s="4"/>
      <c r="G225" s="4"/>
      <c r="H225" s="4"/>
    </row>
    <row r="226">
      <c r="A226" s="6"/>
      <c r="B226" s="4"/>
      <c r="C226" s="4"/>
      <c r="D226" s="4"/>
      <c r="E226" s="4"/>
      <c r="F226" s="4"/>
      <c r="G226" s="4"/>
      <c r="H226" s="4"/>
    </row>
    <row r="227">
      <c r="A227" s="6"/>
      <c r="B227" s="4"/>
      <c r="C227" s="4"/>
      <c r="D227" s="4"/>
      <c r="E227" s="4"/>
      <c r="F227" s="4"/>
      <c r="G227" s="4"/>
      <c r="H227" s="4"/>
    </row>
    <row r="228">
      <c r="A228" s="6"/>
      <c r="B228" s="4"/>
      <c r="C228" s="4"/>
      <c r="D228" s="4"/>
      <c r="E228" s="4"/>
      <c r="F228" s="4"/>
      <c r="G228" s="4"/>
      <c r="H228" s="4"/>
    </row>
    <row r="229">
      <c r="A229" s="6"/>
      <c r="B229" s="4"/>
      <c r="C229" s="4"/>
      <c r="D229" s="4"/>
      <c r="E229" s="4"/>
      <c r="F229" s="4"/>
      <c r="G229" s="4"/>
      <c r="H229" s="4"/>
    </row>
    <row r="230">
      <c r="A230" s="6"/>
      <c r="B230" s="4"/>
      <c r="C230" s="4"/>
      <c r="D230" s="4"/>
      <c r="E230" s="4"/>
      <c r="F230" s="4"/>
      <c r="G230" s="4"/>
      <c r="H230" s="4"/>
    </row>
    <row r="231">
      <c r="A231" s="6"/>
      <c r="B231" s="4"/>
      <c r="C231" s="4"/>
      <c r="D231" s="4"/>
      <c r="E231" s="4"/>
      <c r="F231" s="4"/>
      <c r="G231" s="4"/>
      <c r="H231" s="4"/>
    </row>
    <row r="232">
      <c r="A232" s="6"/>
      <c r="B232" s="4"/>
      <c r="C232" s="4"/>
      <c r="D232" s="4"/>
      <c r="E232" s="4"/>
      <c r="F232" s="4"/>
      <c r="G232" s="4"/>
      <c r="H232" s="4"/>
    </row>
    <row r="233">
      <c r="A233" s="6"/>
      <c r="B233" s="4"/>
      <c r="C233" s="4"/>
      <c r="D233" s="4"/>
      <c r="E233" s="4"/>
      <c r="F233" s="4"/>
      <c r="G233" s="4"/>
      <c r="H233" s="4"/>
    </row>
    <row r="234">
      <c r="A234" s="6"/>
      <c r="B234" s="4"/>
      <c r="C234" s="4"/>
      <c r="D234" s="4"/>
      <c r="E234" s="4"/>
      <c r="F234" s="4"/>
      <c r="G234" s="4"/>
      <c r="H234" s="4"/>
    </row>
    <row r="235">
      <c r="A235" s="6"/>
      <c r="B235" s="4"/>
      <c r="C235" s="4"/>
      <c r="D235" s="4"/>
      <c r="E235" s="4"/>
      <c r="F235" s="4"/>
      <c r="G235" s="4"/>
      <c r="H235" s="4"/>
    </row>
    <row r="236">
      <c r="A236" s="6"/>
      <c r="B236" s="4"/>
      <c r="C236" s="4"/>
      <c r="D236" s="4"/>
      <c r="E236" s="4"/>
      <c r="F236" s="4"/>
      <c r="G236" s="4"/>
      <c r="H236" s="4"/>
    </row>
    <row r="237">
      <c r="A237" s="6"/>
      <c r="B237" s="4"/>
      <c r="C237" s="4"/>
      <c r="D237" s="4"/>
      <c r="E237" s="4"/>
      <c r="F237" s="4"/>
      <c r="G237" s="4"/>
      <c r="H237" s="4"/>
    </row>
    <row r="238">
      <c r="A238" s="6"/>
      <c r="B238" s="4"/>
      <c r="C238" s="4"/>
      <c r="D238" s="4"/>
      <c r="E238" s="4"/>
      <c r="F238" s="4"/>
      <c r="G238" s="4"/>
      <c r="H238" s="4"/>
    </row>
    <row r="239">
      <c r="A239" s="6"/>
      <c r="B239" s="4"/>
      <c r="C239" s="4"/>
      <c r="D239" s="4"/>
      <c r="E239" s="4"/>
      <c r="F239" s="4"/>
      <c r="G239" s="4"/>
      <c r="H239" s="4"/>
    </row>
    <row r="240">
      <c r="A240" s="6"/>
      <c r="B240" s="4"/>
      <c r="C240" s="4"/>
      <c r="D240" s="4"/>
      <c r="E240" s="4"/>
      <c r="F240" s="4"/>
      <c r="G240" s="4"/>
      <c r="H240" s="4"/>
    </row>
    <row r="241">
      <c r="A241" s="6"/>
      <c r="B241" s="4"/>
      <c r="C241" s="4"/>
      <c r="D241" s="4"/>
      <c r="E241" s="4"/>
      <c r="F241" s="4"/>
      <c r="G241" s="4"/>
      <c r="H241" s="4"/>
    </row>
    <row r="242">
      <c r="A242" s="6"/>
      <c r="B242" s="4"/>
      <c r="C242" s="4"/>
      <c r="D242" s="4"/>
      <c r="E242" s="4"/>
      <c r="F242" s="4"/>
      <c r="G242" s="4"/>
      <c r="H242" s="4"/>
    </row>
    <row r="243">
      <c r="A243" s="6"/>
      <c r="B243" s="4"/>
      <c r="C243" s="4"/>
      <c r="D243" s="4"/>
      <c r="E243" s="4"/>
      <c r="F243" s="4"/>
      <c r="G243" s="4"/>
      <c r="H243" s="4"/>
    </row>
    <row r="244">
      <c r="A244" s="6"/>
      <c r="B244" s="4"/>
      <c r="C244" s="4"/>
      <c r="D244" s="4"/>
      <c r="E244" s="4"/>
      <c r="F244" s="4"/>
      <c r="G244" s="4"/>
      <c r="H244" s="4"/>
    </row>
    <row r="245">
      <c r="A245" s="6"/>
      <c r="B245" s="4"/>
      <c r="C245" s="4"/>
      <c r="D245" s="4"/>
      <c r="E245" s="4"/>
      <c r="F245" s="4"/>
      <c r="G245" s="4"/>
      <c r="H245" s="4"/>
    </row>
    <row r="246">
      <c r="A246" s="6"/>
      <c r="B246" s="4"/>
      <c r="C246" s="4"/>
      <c r="D246" s="4"/>
      <c r="E246" s="4"/>
      <c r="F246" s="4"/>
      <c r="G246" s="4"/>
      <c r="H246" s="4"/>
    </row>
    <row r="247">
      <c r="A247" s="6"/>
      <c r="B247" s="4"/>
      <c r="C247" s="4"/>
      <c r="D247" s="4"/>
      <c r="E247" s="4"/>
      <c r="F247" s="4"/>
      <c r="G247" s="4"/>
      <c r="H247" s="4"/>
    </row>
    <row r="248">
      <c r="A248" s="6"/>
      <c r="B248" s="4"/>
      <c r="C248" s="4"/>
      <c r="D248" s="4"/>
      <c r="E248" s="4"/>
      <c r="F248" s="4"/>
      <c r="G248" s="4"/>
      <c r="H248" s="4"/>
    </row>
    <row r="249">
      <c r="A249" s="6"/>
      <c r="B249" s="4"/>
      <c r="C249" s="4"/>
      <c r="D249" s="4"/>
      <c r="E249" s="4"/>
      <c r="F249" s="4"/>
      <c r="G249" s="4"/>
      <c r="H249" s="4"/>
    </row>
    <row r="250">
      <c r="A250" s="6"/>
      <c r="B250" s="4"/>
      <c r="C250" s="4"/>
      <c r="D250" s="4"/>
      <c r="E250" s="4"/>
      <c r="F250" s="4"/>
      <c r="G250" s="4"/>
      <c r="H250" s="4"/>
    </row>
    <row r="251">
      <c r="A251" s="6"/>
      <c r="B251" s="4"/>
      <c r="C251" s="4"/>
      <c r="D251" s="4"/>
      <c r="E251" s="4"/>
      <c r="F251" s="4"/>
      <c r="G251" s="4"/>
      <c r="H251" s="4"/>
    </row>
    <row r="252">
      <c r="A252" s="6"/>
      <c r="B252" s="4"/>
      <c r="C252" s="4"/>
      <c r="D252" s="4"/>
      <c r="E252" s="4"/>
      <c r="F252" s="4"/>
      <c r="G252" s="4"/>
      <c r="H252" s="4"/>
    </row>
    <row r="253">
      <c r="A253" s="6"/>
      <c r="B253" s="4"/>
      <c r="C253" s="4"/>
      <c r="D253" s="4"/>
      <c r="E253" s="4"/>
      <c r="F253" s="4"/>
      <c r="G253" s="4"/>
      <c r="H253" s="4"/>
    </row>
    <row r="254">
      <c r="A254" s="6"/>
      <c r="B254" s="4"/>
      <c r="C254" s="4"/>
      <c r="D254" s="4"/>
      <c r="E254" s="4"/>
      <c r="F254" s="4"/>
      <c r="G254" s="4"/>
      <c r="H254" s="4"/>
    </row>
    <row r="255">
      <c r="A255" s="6"/>
      <c r="B255" s="4"/>
      <c r="C255" s="4"/>
      <c r="D255" s="4"/>
      <c r="E255" s="4"/>
      <c r="F255" s="4"/>
      <c r="G255" s="4"/>
      <c r="H255" s="4"/>
    </row>
    <row r="256">
      <c r="A256" s="6"/>
      <c r="B256" s="4"/>
      <c r="C256" s="4"/>
      <c r="D256" s="4"/>
      <c r="E256" s="4"/>
      <c r="F256" s="4"/>
      <c r="G256" s="4"/>
      <c r="H256" s="4"/>
    </row>
    <row r="257">
      <c r="A257" s="6"/>
      <c r="B257" s="4"/>
      <c r="C257" s="4"/>
      <c r="D257" s="4"/>
      <c r="E257" s="4"/>
      <c r="F257" s="4"/>
      <c r="G257" s="4"/>
      <c r="H257" s="4"/>
    </row>
    <row r="258">
      <c r="A258" s="6"/>
      <c r="B258" s="4"/>
      <c r="C258" s="4"/>
      <c r="D258" s="4"/>
      <c r="E258" s="4"/>
      <c r="F258" s="4"/>
      <c r="G258" s="4"/>
      <c r="H258" s="4"/>
    </row>
    <row r="259">
      <c r="A259" s="6"/>
      <c r="B259" s="4"/>
      <c r="C259" s="4"/>
      <c r="D259" s="4"/>
      <c r="E259" s="4"/>
      <c r="F259" s="4"/>
      <c r="G259" s="4"/>
      <c r="H259" s="4"/>
    </row>
    <row r="260">
      <c r="A260" s="6"/>
      <c r="B260" s="4"/>
      <c r="C260" s="4"/>
      <c r="D260" s="4"/>
      <c r="E260" s="4"/>
      <c r="F260" s="4"/>
      <c r="G260" s="4"/>
      <c r="H260" s="4"/>
    </row>
    <row r="261">
      <c r="A261" s="6"/>
      <c r="B261" s="4"/>
      <c r="C261" s="4"/>
      <c r="D261" s="4"/>
      <c r="E261" s="4"/>
      <c r="F261" s="4"/>
      <c r="G261" s="4"/>
      <c r="H261" s="4"/>
    </row>
    <row r="262">
      <c r="A262" s="6"/>
      <c r="B262" s="4"/>
      <c r="C262" s="4"/>
      <c r="D262" s="4"/>
      <c r="E262" s="4"/>
      <c r="F262" s="4"/>
      <c r="G262" s="4"/>
      <c r="H262" s="4"/>
    </row>
    <row r="263">
      <c r="A263" s="6"/>
      <c r="B263" s="4"/>
      <c r="C263" s="4"/>
      <c r="D263" s="4"/>
      <c r="E263" s="4"/>
      <c r="F263" s="4"/>
      <c r="G263" s="4"/>
      <c r="H263" s="4"/>
    </row>
    <row r="264">
      <c r="A264" s="6"/>
      <c r="B264" s="4"/>
      <c r="C264" s="4"/>
      <c r="D264" s="4"/>
      <c r="E264" s="4"/>
      <c r="F264" s="4"/>
      <c r="G264" s="4"/>
      <c r="H264" s="4"/>
    </row>
    <row r="265">
      <c r="A265" s="6"/>
      <c r="B265" s="4"/>
      <c r="C265" s="4"/>
      <c r="D265" s="4"/>
      <c r="E265" s="4"/>
      <c r="F265" s="4"/>
      <c r="G265" s="4"/>
      <c r="H265" s="4"/>
    </row>
    <row r="266">
      <c r="A266" s="6"/>
      <c r="B266" s="4"/>
      <c r="C266" s="4"/>
      <c r="D266" s="4"/>
      <c r="E266" s="4"/>
      <c r="F266" s="4"/>
      <c r="G266" s="4"/>
      <c r="H266" s="4"/>
    </row>
    <row r="267">
      <c r="A267" s="6"/>
      <c r="B267" s="4"/>
      <c r="C267" s="4"/>
      <c r="D267" s="4"/>
      <c r="E267" s="4"/>
      <c r="F267" s="4"/>
      <c r="G267" s="4"/>
      <c r="H267" s="4"/>
    </row>
    <row r="268">
      <c r="A268" s="6"/>
      <c r="B268" s="4"/>
      <c r="C268" s="4"/>
      <c r="D268" s="4"/>
      <c r="E268" s="4"/>
      <c r="F268" s="4"/>
      <c r="G268" s="4"/>
      <c r="H268" s="4"/>
    </row>
    <row r="269">
      <c r="A269" s="6"/>
      <c r="B269" s="4"/>
      <c r="C269" s="4"/>
      <c r="D269" s="4"/>
      <c r="E269" s="4"/>
      <c r="F269" s="4"/>
      <c r="G269" s="4"/>
      <c r="H269" s="4"/>
    </row>
    <row r="270">
      <c r="A270" s="6"/>
      <c r="B270" s="4"/>
      <c r="C270" s="4"/>
      <c r="D270" s="4"/>
      <c r="E270" s="4"/>
      <c r="F270" s="4"/>
      <c r="G270" s="4"/>
      <c r="H270" s="4"/>
    </row>
    <row r="271">
      <c r="A271" s="6"/>
      <c r="B271" s="4"/>
      <c r="C271" s="4"/>
      <c r="D271" s="4"/>
      <c r="E271" s="4"/>
      <c r="F271" s="4"/>
      <c r="G271" s="4"/>
      <c r="H271" s="4"/>
    </row>
    <row r="272">
      <c r="A272" s="6"/>
      <c r="B272" s="4"/>
      <c r="C272" s="4"/>
      <c r="D272" s="4"/>
      <c r="E272" s="4"/>
      <c r="F272" s="4"/>
      <c r="G272" s="4"/>
      <c r="H272" s="4"/>
    </row>
    <row r="273">
      <c r="A273" s="6"/>
      <c r="B273" s="4"/>
      <c r="C273" s="4"/>
      <c r="D273" s="4"/>
      <c r="E273" s="4"/>
      <c r="F273" s="4"/>
      <c r="G273" s="4"/>
      <c r="H273" s="4"/>
    </row>
    <row r="274">
      <c r="A274" s="6"/>
      <c r="B274" s="4"/>
      <c r="C274" s="4"/>
      <c r="D274" s="4"/>
      <c r="E274" s="4"/>
      <c r="F274" s="4"/>
      <c r="G274" s="4"/>
      <c r="H274" s="4"/>
    </row>
    <row r="275">
      <c r="A275" s="6"/>
      <c r="B275" s="4"/>
      <c r="C275" s="4"/>
      <c r="D275" s="4"/>
      <c r="E275" s="4"/>
      <c r="F275" s="4"/>
      <c r="G275" s="4"/>
      <c r="H275" s="4"/>
    </row>
    <row r="276">
      <c r="A276" s="6"/>
      <c r="B276" s="4"/>
      <c r="C276" s="4"/>
      <c r="D276" s="4"/>
      <c r="E276" s="4"/>
      <c r="F276" s="4"/>
      <c r="G276" s="4"/>
      <c r="H276" s="4"/>
    </row>
    <row r="277">
      <c r="A277" s="6"/>
      <c r="B277" s="4"/>
      <c r="C277" s="4"/>
      <c r="D277" s="4"/>
      <c r="E277" s="4"/>
      <c r="F277" s="4"/>
      <c r="G277" s="4"/>
      <c r="H277" s="4"/>
    </row>
    <row r="278">
      <c r="A278" s="6"/>
      <c r="B278" s="4"/>
      <c r="C278" s="4"/>
      <c r="D278" s="4"/>
      <c r="E278" s="4"/>
      <c r="F278" s="4"/>
      <c r="G278" s="4"/>
      <c r="H278" s="4"/>
    </row>
    <row r="279">
      <c r="A279" s="6"/>
      <c r="B279" s="4"/>
      <c r="C279" s="4"/>
      <c r="D279" s="4"/>
      <c r="E279" s="4"/>
      <c r="F279" s="4"/>
      <c r="G279" s="4"/>
      <c r="H279" s="4"/>
    </row>
    <row r="280">
      <c r="A280" s="6"/>
      <c r="B280" s="4"/>
      <c r="C280" s="4"/>
      <c r="D280" s="4"/>
      <c r="E280" s="4"/>
      <c r="F280" s="4"/>
      <c r="G280" s="4"/>
      <c r="H280" s="4"/>
    </row>
    <row r="281">
      <c r="A281" s="6"/>
      <c r="B281" s="4"/>
      <c r="C281" s="4"/>
      <c r="D281" s="4"/>
      <c r="E281" s="4"/>
      <c r="F281" s="4"/>
      <c r="G281" s="4"/>
      <c r="H281" s="4"/>
    </row>
    <row r="282">
      <c r="A282" s="6"/>
      <c r="B282" s="4"/>
      <c r="C282" s="4"/>
      <c r="D282" s="4"/>
      <c r="E282" s="4"/>
      <c r="F282" s="4"/>
      <c r="G282" s="4"/>
      <c r="H282" s="4"/>
    </row>
    <row r="283">
      <c r="A283" s="6"/>
      <c r="B283" s="4"/>
      <c r="C283" s="4"/>
      <c r="D283" s="4"/>
      <c r="E283" s="4"/>
      <c r="F283" s="4"/>
      <c r="G283" s="4"/>
      <c r="H283" s="4"/>
    </row>
    <row r="284">
      <c r="A284" s="6"/>
      <c r="B284" s="4"/>
      <c r="C284" s="4"/>
      <c r="D284" s="4"/>
      <c r="E284" s="4"/>
      <c r="F284" s="4"/>
      <c r="G284" s="4"/>
      <c r="H284" s="4"/>
    </row>
    <row r="285">
      <c r="A285" s="6"/>
      <c r="B285" s="4"/>
      <c r="C285" s="4"/>
      <c r="D285" s="4"/>
      <c r="E285" s="4"/>
      <c r="F285" s="4"/>
      <c r="G285" s="4"/>
      <c r="H285" s="4"/>
    </row>
    <row r="286">
      <c r="A286" s="6"/>
      <c r="B286" s="4"/>
      <c r="C286" s="4"/>
      <c r="D286" s="4"/>
      <c r="E286" s="4"/>
      <c r="F286" s="4"/>
      <c r="G286" s="4"/>
      <c r="H286" s="4"/>
    </row>
    <row r="287">
      <c r="A287" s="6"/>
      <c r="B287" s="4"/>
      <c r="C287" s="4"/>
      <c r="D287" s="4"/>
      <c r="E287" s="4"/>
      <c r="F287" s="4"/>
      <c r="G287" s="4"/>
      <c r="H287" s="4"/>
    </row>
    <row r="288">
      <c r="A288" s="6"/>
      <c r="B288" s="4"/>
      <c r="C288" s="4"/>
      <c r="D288" s="4"/>
      <c r="E288" s="4"/>
      <c r="F288" s="4"/>
      <c r="G288" s="4"/>
      <c r="H288" s="4"/>
    </row>
    <row r="289">
      <c r="A289" s="6"/>
      <c r="B289" s="4"/>
      <c r="C289" s="4"/>
      <c r="D289" s="4"/>
      <c r="E289" s="4"/>
      <c r="F289" s="4"/>
      <c r="G289" s="4"/>
      <c r="H289" s="4"/>
    </row>
    <row r="290">
      <c r="A290" s="6"/>
      <c r="B290" s="4"/>
      <c r="C290" s="4"/>
      <c r="D290" s="4"/>
      <c r="E290" s="4"/>
      <c r="F290" s="4"/>
      <c r="G290" s="4"/>
      <c r="H290" s="4"/>
    </row>
    <row r="291">
      <c r="A291" s="6"/>
      <c r="B291" s="4"/>
      <c r="C291" s="4"/>
      <c r="D291" s="4"/>
      <c r="E291" s="4"/>
      <c r="F291" s="4"/>
      <c r="G291" s="4"/>
      <c r="H291" s="4"/>
    </row>
    <row r="292">
      <c r="A292" s="6"/>
      <c r="B292" s="4"/>
      <c r="C292" s="4"/>
      <c r="D292" s="4"/>
      <c r="E292" s="4"/>
      <c r="F292" s="4"/>
      <c r="G292" s="4"/>
      <c r="H292" s="4"/>
    </row>
    <row r="293">
      <c r="A293" s="6"/>
      <c r="B293" s="4"/>
      <c r="C293" s="4"/>
      <c r="D293" s="4"/>
      <c r="E293" s="4"/>
      <c r="F293" s="4"/>
      <c r="G293" s="4"/>
      <c r="H293" s="4"/>
    </row>
    <row r="294">
      <c r="A294" s="6"/>
      <c r="B294" s="4"/>
      <c r="C294" s="4"/>
      <c r="D294" s="4"/>
      <c r="E294" s="4"/>
      <c r="F294" s="4"/>
      <c r="G294" s="4"/>
      <c r="H294" s="4"/>
    </row>
    <row r="295">
      <c r="A295" s="6"/>
      <c r="B295" s="4"/>
      <c r="C295" s="4"/>
      <c r="D295" s="4"/>
      <c r="E295" s="4"/>
      <c r="F295" s="4"/>
      <c r="G295" s="4"/>
      <c r="H295" s="4"/>
    </row>
    <row r="296">
      <c r="A296" s="6"/>
      <c r="B296" s="4"/>
      <c r="C296" s="4"/>
      <c r="D296" s="4"/>
      <c r="E296" s="4"/>
      <c r="F296" s="4"/>
      <c r="G296" s="4"/>
      <c r="H296" s="4"/>
    </row>
    <row r="297">
      <c r="A297" s="6"/>
      <c r="B297" s="4"/>
      <c r="C297" s="4"/>
      <c r="D297" s="4"/>
      <c r="E297" s="4"/>
      <c r="F297" s="4"/>
      <c r="G297" s="4"/>
      <c r="H297" s="4"/>
    </row>
    <row r="298">
      <c r="A298" s="6"/>
      <c r="B298" s="4"/>
      <c r="C298" s="4"/>
      <c r="D298" s="4"/>
      <c r="E298" s="4"/>
      <c r="F298" s="4"/>
      <c r="G298" s="4"/>
      <c r="H298" s="4"/>
    </row>
    <row r="299">
      <c r="A299" s="6"/>
      <c r="B299" s="4"/>
      <c r="C299" s="4"/>
      <c r="D299" s="4"/>
      <c r="E299" s="4"/>
      <c r="F299" s="4"/>
      <c r="G299" s="4"/>
      <c r="H299" s="4"/>
    </row>
    <row r="300">
      <c r="A300" s="6"/>
      <c r="B300" s="4"/>
      <c r="C300" s="4"/>
      <c r="D300" s="4"/>
      <c r="E300" s="4"/>
      <c r="F300" s="4"/>
      <c r="G300" s="4"/>
      <c r="H300" s="4"/>
    </row>
    <row r="301">
      <c r="A301" s="6"/>
      <c r="B301" s="4"/>
      <c r="C301" s="4"/>
      <c r="D301" s="4"/>
      <c r="E301" s="4"/>
      <c r="F301" s="4"/>
      <c r="G301" s="4"/>
      <c r="H301" s="4"/>
    </row>
    <row r="302">
      <c r="A302" s="6"/>
      <c r="B302" s="4"/>
      <c r="C302" s="4"/>
      <c r="D302" s="4"/>
      <c r="E302" s="4"/>
      <c r="F302" s="4"/>
      <c r="G302" s="4"/>
      <c r="H302" s="4"/>
    </row>
    <row r="303">
      <c r="A303" s="6"/>
      <c r="B303" s="4"/>
      <c r="C303" s="4"/>
      <c r="D303" s="4"/>
      <c r="E303" s="4"/>
      <c r="F303" s="4"/>
      <c r="G303" s="4"/>
      <c r="H303" s="4"/>
    </row>
    <row r="304">
      <c r="A304" s="6"/>
      <c r="B304" s="4"/>
      <c r="C304" s="4"/>
      <c r="D304" s="4"/>
      <c r="E304" s="4"/>
      <c r="F304" s="4"/>
      <c r="G304" s="4"/>
      <c r="H304" s="4"/>
    </row>
    <row r="305">
      <c r="A305" s="6"/>
      <c r="B305" s="4"/>
      <c r="C305" s="4"/>
      <c r="D305" s="4"/>
      <c r="E305" s="4"/>
      <c r="F305" s="4"/>
      <c r="G305" s="4"/>
      <c r="H305" s="4"/>
    </row>
    <row r="306">
      <c r="A306" s="6"/>
      <c r="B306" s="4"/>
      <c r="C306" s="4"/>
      <c r="D306" s="4"/>
      <c r="E306" s="4"/>
      <c r="F306" s="4"/>
      <c r="G306" s="4"/>
      <c r="H306" s="4"/>
    </row>
    <row r="307">
      <c r="A307" s="6"/>
      <c r="B307" s="4"/>
      <c r="C307" s="4"/>
      <c r="D307" s="4"/>
      <c r="E307" s="4"/>
      <c r="F307" s="4"/>
      <c r="G307" s="4"/>
      <c r="H307" s="4"/>
    </row>
    <row r="308">
      <c r="A308" s="6"/>
      <c r="B308" s="4"/>
      <c r="C308" s="4"/>
      <c r="D308" s="4"/>
      <c r="E308" s="4"/>
      <c r="F308" s="4"/>
      <c r="G308" s="4"/>
      <c r="H308" s="4"/>
    </row>
    <row r="309">
      <c r="A309" s="6"/>
      <c r="B309" s="4"/>
      <c r="C309" s="4"/>
      <c r="D309" s="4"/>
      <c r="E309" s="4"/>
      <c r="F309" s="4"/>
      <c r="G309" s="4"/>
      <c r="H309" s="4"/>
    </row>
    <row r="310">
      <c r="A310" s="6"/>
      <c r="B310" s="4"/>
      <c r="C310" s="4"/>
      <c r="D310" s="4"/>
      <c r="E310" s="4"/>
      <c r="F310" s="4"/>
      <c r="G310" s="4"/>
      <c r="H310" s="4"/>
    </row>
    <row r="311">
      <c r="A311" s="6"/>
      <c r="B311" s="4"/>
      <c r="C311" s="4"/>
      <c r="D311" s="4"/>
      <c r="E311" s="4"/>
      <c r="F311" s="4"/>
      <c r="G311" s="4"/>
      <c r="H311" s="4"/>
    </row>
    <row r="312">
      <c r="A312" s="6"/>
      <c r="B312" s="4"/>
      <c r="C312" s="4"/>
      <c r="D312" s="4"/>
      <c r="E312" s="4"/>
      <c r="F312" s="4"/>
      <c r="G312" s="4"/>
      <c r="H312" s="4"/>
    </row>
    <row r="313">
      <c r="A313" s="6"/>
      <c r="B313" s="4"/>
      <c r="C313" s="4"/>
      <c r="D313" s="4"/>
      <c r="E313" s="4"/>
      <c r="F313" s="4"/>
      <c r="G313" s="4"/>
      <c r="H313" s="4"/>
    </row>
    <row r="314">
      <c r="A314" s="6"/>
      <c r="B314" s="4"/>
      <c r="C314" s="4"/>
      <c r="D314" s="4"/>
      <c r="E314" s="4"/>
      <c r="F314" s="4"/>
      <c r="G314" s="4"/>
      <c r="H314" s="4"/>
    </row>
    <row r="315">
      <c r="A315" s="6"/>
      <c r="B315" s="4"/>
      <c r="C315" s="4"/>
      <c r="D315" s="4"/>
      <c r="E315" s="4"/>
      <c r="F315" s="4"/>
      <c r="G315" s="4"/>
      <c r="H315" s="4"/>
    </row>
    <row r="316">
      <c r="A316" s="6"/>
      <c r="B316" s="4"/>
      <c r="C316" s="4"/>
      <c r="D316" s="4"/>
      <c r="E316" s="4"/>
      <c r="F316" s="4"/>
      <c r="G316" s="4"/>
      <c r="H316" s="4"/>
    </row>
    <row r="317">
      <c r="A317" s="6"/>
      <c r="B317" s="4"/>
      <c r="C317" s="4"/>
      <c r="D317" s="4"/>
      <c r="E317" s="4"/>
      <c r="F317" s="4"/>
      <c r="G317" s="4"/>
      <c r="H317" s="4"/>
    </row>
    <row r="318">
      <c r="A318" s="6"/>
      <c r="B318" s="4"/>
      <c r="C318" s="4"/>
      <c r="D318" s="4"/>
      <c r="E318" s="4"/>
      <c r="F318" s="4"/>
      <c r="G318" s="4"/>
      <c r="H318" s="4"/>
    </row>
    <row r="319">
      <c r="A319" s="6"/>
      <c r="B319" s="4"/>
      <c r="C319" s="4"/>
      <c r="D319" s="4"/>
      <c r="E319" s="4"/>
      <c r="F319" s="4"/>
      <c r="G319" s="4"/>
      <c r="H319" s="4"/>
    </row>
    <row r="320">
      <c r="A320" s="6"/>
      <c r="B320" s="4"/>
      <c r="C320" s="4"/>
      <c r="D320" s="4"/>
      <c r="E320" s="4"/>
      <c r="F320" s="4"/>
      <c r="G320" s="4"/>
      <c r="H320" s="4"/>
    </row>
    <row r="321">
      <c r="A321" s="6"/>
      <c r="B321" s="4"/>
      <c r="C321" s="4"/>
      <c r="D321" s="4"/>
      <c r="E321" s="4"/>
      <c r="F321" s="4"/>
      <c r="G321" s="4"/>
      <c r="H321" s="4"/>
    </row>
    <row r="322">
      <c r="A322" s="6"/>
      <c r="B322" s="4"/>
      <c r="C322" s="4"/>
      <c r="D322" s="4"/>
      <c r="E322" s="4"/>
      <c r="F322" s="4"/>
      <c r="G322" s="4"/>
      <c r="H322" s="4"/>
    </row>
    <row r="323">
      <c r="A323" s="6"/>
      <c r="B323" s="4"/>
      <c r="C323" s="4"/>
      <c r="D323" s="4"/>
      <c r="E323" s="4"/>
      <c r="F323" s="4"/>
      <c r="G323" s="4"/>
      <c r="H323" s="4"/>
    </row>
    <row r="324">
      <c r="A324" s="6"/>
      <c r="B324" s="4"/>
      <c r="C324" s="4"/>
      <c r="D324" s="4"/>
      <c r="E324" s="4"/>
      <c r="F324" s="4"/>
      <c r="G324" s="4"/>
      <c r="H324" s="4"/>
    </row>
    <row r="325">
      <c r="A325" s="6"/>
      <c r="B325" s="4"/>
      <c r="C325" s="4"/>
      <c r="D325" s="4"/>
      <c r="E325" s="4"/>
      <c r="F325" s="4"/>
      <c r="G325" s="4"/>
      <c r="H325" s="4"/>
    </row>
    <row r="326">
      <c r="A326" s="6"/>
      <c r="B326" s="4"/>
      <c r="C326" s="4"/>
      <c r="D326" s="4"/>
      <c r="E326" s="4"/>
      <c r="F326" s="4"/>
      <c r="G326" s="4"/>
      <c r="H326" s="4"/>
    </row>
    <row r="327">
      <c r="A327" s="6"/>
      <c r="B327" s="4"/>
      <c r="C327" s="4"/>
      <c r="D327" s="4"/>
      <c r="E327" s="4"/>
      <c r="F327" s="4"/>
      <c r="G327" s="4"/>
      <c r="H327" s="4"/>
    </row>
    <row r="328">
      <c r="A328" s="6"/>
      <c r="B328" s="4"/>
      <c r="C328" s="4"/>
      <c r="D328" s="4"/>
      <c r="E328" s="4"/>
      <c r="F328" s="4"/>
      <c r="G328" s="4"/>
      <c r="H328" s="4"/>
    </row>
    <row r="329">
      <c r="A329" s="6"/>
      <c r="B329" s="4"/>
      <c r="C329" s="4"/>
      <c r="D329" s="4"/>
      <c r="E329" s="4"/>
      <c r="F329" s="4"/>
      <c r="G329" s="4"/>
      <c r="H329" s="4"/>
    </row>
    <row r="330">
      <c r="A330" s="6"/>
      <c r="B330" s="4"/>
      <c r="C330" s="4"/>
      <c r="D330" s="4"/>
      <c r="E330" s="4"/>
      <c r="F330" s="4"/>
      <c r="G330" s="4"/>
      <c r="H330" s="4"/>
    </row>
    <row r="331">
      <c r="A331" s="6"/>
      <c r="B331" s="4"/>
      <c r="C331" s="4"/>
      <c r="D331" s="4"/>
      <c r="E331" s="4"/>
      <c r="F331" s="4"/>
      <c r="G331" s="4"/>
      <c r="H331" s="4"/>
    </row>
    <row r="332">
      <c r="A332" s="6"/>
      <c r="B332" s="4"/>
      <c r="C332" s="4"/>
      <c r="D332" s="4"/>
      <c r="E332" s="4"/>
      <c r="F332" s="4"/>
      <c r="G332" s="4"/>
      <c r="H332" s="4"/>
    </row>
    <row r="333">
      <c r="A333" s="6"/>
      <c r="B333" s="4"/>
      <c r="C333" s="4"/>
      <c r="D333" s="4"/>
      <c r="E333" s="4"/>
      <c r="F333" s="4"/>
      <c r="G333" s="4"/>
      <c r="H333" s="4"/>
    </row>
    <row r="334">
      <c r="A334" s="6"/>
      <c r="B334" s="4"/>
      <c r="C334" s="4"/>
      <c r="D334" s="4"/>
      <c r="E334" s="4"/>
      <c r="F334" s="4"/>
      <c r="G334" s="4"/>
      <c r="H334" s="4"/>
    </row>
    <row r="335">
      <c r="A335" s="6"/>
      <c r="B335" s="4"/>
      <c r="C335" s="4"/>
      <c r="D335" s="4"/>
      <c r="E335" s="4"/>
      <c r="F335" s="4"/>
      <c r="G335" s="4"/>
      <c r="H335" s="4"/>
    </row>
    <row r="336">
      <c r="A336" s="6"/>
      <c r="B336" s="4"/>
      <c r="C336" s="4"/>
      <c r="D336" s="4"/>
      <c r="E336" s="4"/>
      <c r="F336" s="4"/>
      <c r="G336" s="4"/>
      <c r="H336" s="4"/>
    </row>
    <row r="337">
      <c r="A337" s="6"/>
      <c r="B337" s="4"/>
      <c r="C337" s="4"/>
      <c r="D337" s="4"/>
      <c r="E337" s="4"/>
      <c r="F337" s="4"/>
      <c r="G337" s="4"/>
      <c r="H337" s="4"/>
    </row>
    <row r="338">
      <c r="A338" s="6"/>
      <c r="B338" s="4"/>
      <c r="C338" s="4"/>
      <c r="D338" s="4"/>
      <c r="E338" s="4"/>
      <c r="F338" s="4"/>
      <c r="G338" s="4"/>
      <c r="H338" s="4"/>
    </row>
    <row r="339">
      <c r="A339" s="6"/>
      <c r="B339" s="4"/>
      <c r="C339" s="4"/>
      <c r="D339" s="4"/>
      <c r="E339" s="4"/>
      <c r="F339" s="4"/>
      <c r="G339" s="4"/>
      <c r="H339" s="4"/>
    </row>
    <row r="340">
      <c r="A340" s="6"/>
      <c r="B340" s="4"/>
      <c r="C340" s="4"/>
      <c r="D340" s="4"/>
      <c r="E340" s="4"/>
      <c r="F340" s="4"/>
      <c r="G340" s="4"/>
      <c r="H340" s="4"/>
    </row>
    <row r="341">
      <c r="A341" s="6"/>
      <c r="B341" s="4"/>
      <c r="C341" s="4"/>
      <c r="D341" s="4"/>
      <c r="E341" s="4"/>
      <c r="F341" s="4"/>
      <c r="G341" s="4"/>
      <c r="H341" s="4"/>
    </row>
    <row r="342">
      <c r="A342" s="6"/>
      <c r="B342" s="4"/>
      <c r="C342" s="4"/>
      <c r="D342" s="4"/>
      <c r="E342" s="4"/>
      <c r="F342" s="4"/>
      <c r="G342" s="4"/>
      <c r="H342" s="4"/>
    </row>
    <row r="343">
      <c r="A343" s="6"/>
      <c r="B343" s="4"/>
      <c r="C343" s="4"/>
      <c r="D343" s="4"/>
      <c r="E343" s="4"/>
      <c r="F343" s="4"/>
      <c r="G343" s="4"/>
      <c r="H343" s="4"/>
    </row>
    <row r="344">
      <c r="A344" s="6"/>
      <c r="B344" s="4"/>
      <c r="C344" s="4"/>
      <c r="D344" s="4"/>
      <c r="E344" s="4"/>
      <c r="F344" s="4"/>
      <c r="G344" s="4"/>
      <c r="H344" s="4"/>
    </row>
    <row r="345">
      <c r="A345" s="6"/>
      <c r="B345" s="4"/>
      <c r="C345" s="4"/>
      <c r="D345" s="4"/>
      <c r="E345" s="4"/>
      <c r="F345" s="4"/>
      <c r="G345" s="4"/>
      <c r="H345" s="4"/>
    </row>
    <row r="346">
      <c r="A346" s="6"/>
      <c r="B346" s="4"/>
      <c r="C346" s="4"/>
      <c r="D346" s="4"/>
      <c r="E346" s="4"/>
      <c r="F346" s="4"/>
      <c r="G346" s="4"/>
      <c r="H346" s="4"/>
    </row>
    <row r="347">
      <c r="A347" s="6"/>
      <c r="B347" s="4"/>
      <c r="C347" s="4"/>
      <c r="D347" s="4"/>
      <c r="E347" s="4"/>
      <c r="F347" s="4"/>
      <c r="G347" s="4"/>
      <c r="H347" s="4"/>
    </row>
    <row r="348">
      <c r="A348" s="6"/>
      <c r="B348" s="4"/>
      <c r="C348" s="4"/>
      <c r="D348" s="4"/>
      <c r="E348" s="4"/>
      <c r="F348" s="4"/>
      <c r="G348" s="4"/>
      <c r="H348" s="4"/>
    </row>
    <row r="349">
      <c r="A349" s="6"/>
      <c r="B349" s="4"/>
      <c r="C349" s="4"/>
      <c r="D349" s="4"/>
      <c r="E349" s="4"/>
      <c r="F349" s="4"/>
      <c r="G349" s="4"/>
      <c r="H349" s="4"/>
    </row>
    <row r="350">
      <c r="A350" s="6"/>
      <c r="B350" s="4"/>
      <c r="C350" s="4"/>
      <c r="D350" s="4"/>
      <c r="E350" s="4"/>
      <c r="F350" s="4"/>
      <c r="G350" s="4"/>
      <c r="H350" s="4"/>
    </row>
    <row r="351">
      <c r="A351" s="6"/>
      <c r="B351" s="4"/>
      <c r="C351" s="4"/>
      <c r="D351" s="4"/>
      <c r="E351" s="4"/>
      <c r="F351" s="4"/>
      <c r="G351" s="4"/>
      <c r="H351" s="4"/>
    </row>
    <row r="352">
      <c r="A352" s="6"/>
      <c r="B352" s="4"/>
      <c r="C352" s="4"/>
      <c r="D352" s="4"/>
      <c r="E352" s="4"/>
      <c r="F352" s="4"/>
      <c r="G352" s="4"/>
      <c r="H352" s="4"/>
    </row>
    <row r="353">
      <c r="A353" s="6"/>
      <c r="B353" s="4"/>
      <c r="C353" s="4"/>
      <c r="D353" s="4"/>
      <c r="E353" s="4"/>
      <c r="F353" s="4"/>
      <c r="G353" s="4"/>
      <c r="H353" s="4"/>
    </row>
    <row r="354">
      <c r="A354" s="6"/>
      <c r="B354" s="4"/>
      <c r="C354" s="4"/>
      <c r="D354" s="4"/>
      <c r="E354" s="4"/>
      <c r="F354" s="4"/>
      <c r="G354" s="4"/>
      <c r="H354" s="4"/>
    </row>
    <row r="355">
      <c r="A355" s="6"/>
      <c r="B355" s="4"/>
      <c r="C355" s="4"/>
      <c r="D355" s="4"/>
      <c r="E355" s="4"/>
      <c r="F355" s="4"/>
      <c r="G355" s="4"/>
      <c r="H355" s="4"/>
    </row>
    <row r="356">
      <c r="A356" s="6"/>
      <c r="B356" s="4"/>
      <c r="C356" s="4"/>
      <c r="D356" s="4"/>
      <c r="E356" s="4"/>
      <c r="F356" s="4"/>
      <c r="G356" s="4"/>
      <c r="H356" s="4"/>
    </row>
    <row r="357">
      <c r="A357" s="6"/>
      <c r="B357" s="4"/>
      <c r="C357" s="4"/>
      <c r="D357" s="4"/>
      <c r="E357" s="4"/>
      <c r="F357" s="4"/>
      <c r="G357" s="4"/>
      <c r="H357" s="4"/>
    </row>
    <row r="358">
      <c r="A358" s="6"/>
      <c r="B358" s="4"/>
      <c r="C358" s="4"/>
      <c r="D358" s="4"/>
      <c r="E358" s="4"/>
      <c r="F358" s="4"/>
      <c r="G358" s="4"/>
      <c r="H358" s="4"/>
    </row>
    <row r="359">
      <c r="A359" s="6"/>
      <c r="B359" s="4"/>
      <c r="C359" s="4"/>
      <c r="D359" s="4"/>
      <c r="E359" s="4"/>
      <c r="F359" s="4"/>
      <c r="G359" s="4"/>
      <c r="H359" s="4"/>
    </row>
    <row r="360">
      <c r="A360" s="6"/>
      <c r="B360" s="4"/>
      <c r="C360" s="4"/>
      <c r="D360" s="4"/>
      <c r="E360" s="4"/>
      <c r="F360" s="4"/>
      <c r="G360" s="4"/>
      <c r="H360" s="4"/>
    </row>
    <row r="361">
      <c r="A361" s="6"/>
      <c r="B361" s="4"/>
      <c r="C361" s="4"/>
      <c r="D361" s="4"/>
      <c r="E361" s="4"/>
      <c r="F361" s="4"/>
      <c r="G361" s="4"/>
      <c r="H361" s="4"/>
    </row>
    <row r="362">
      <c r="A362" s="6"/>
      <c r="B362" s="4"/>
      <c r="C362" s="4"/>
      <c r="D362" s="4"/>
      <c r="E362" s="4"/>
      <c r="F362" s="4"/>
      <c r="G362" s="4"/>
      <c r="H362" s="4"/>
    </row>
    <row r="363">
      <c r="A363" s="6"/>
      <c r="B363" s="4"/>
      <c r="C363" s="4"/>
      <c r="D363" s="4"/>
      <c r="E363" s="4"/>
      <c r="F363" s="4"/>
      <c r="G363" s="4"/>
      <c r="H363" s="4"/>
    </row>
    <row r="364">
      <c r="A364" s="6"/>
      <c r="B364" s="4"/>
      <c r="C364" s="4"/>
      <c r="D364" s="4"/>
      <c r="E364" s="4"/>
      <c r="F364" s="4"/>
      <c r="G364" s="4"/>
      <c r="H364" s="4"/>
    </row>
    <row r="365">
      <c r="A365" s="6"/>
      <c r="B365" s="4"/>
      <c r="C365" s="4"/>
      <c r="D365" s="4"/>
      <c r="E365" s="4"/>
      <c r="F365" s="4"/>
      <c r="G365" s="4"/>
      <c r="H365" s="4"/>
    </row>
    <row r="366">
      <c r="A366" s="6"/>
      <c r="B366" s="4"/>
      <c r="C366" s="4"/>
      <c r="D366" s="4"/>
      <c r="E366" s="4"/>
      <c r="F366" s="4"/>
      <c r="G366" s="4"/>
      <c r="H366" s="4"/>
    </row>
    <row r="367">
      <c r="A367" s="6"/>
      <c r="B367" s="4"/>
      <c r="C367" s="4"/>
      <c r="D367" s="4"/>
      <c r="E367" s="4"/>
      <c r="F367" s="4"/>
      <c r="G367" s="4"/>
      <c r="H367" s="4"/>
    </row>
    <row r="368">
      <c r="A368" s="6"/>
      <c r="B368" s="4"/>
      <c r="C368" s="4"/>
      <c r="D368" s="4"/>
      <c r="E368" s="4"/>
      <c r="F368" s="4"/>
      <c r="G368" s="4"/>
      <c r="H368" s="4"/>
    </row>
    <row r="369">
      <c r="A369" s="6"/>
      <c r="B369" s="4"/>
      <c r="C369" s="4"/>
      <c r="D369" s="4"/>
      <c r="E369" s="4"/>
      <c r="F369" s="4"/>
      <c r="G369" s="4"/>
      <c r="H369" s="4"/>
    </row>
    <row r="370">
      <c r="A370" s="6"/>
      <c r="B370" s="4"/>
      <c r="C370" s="4"/>
      <c r="D370" s="4"/>
      <c r="E370" s="4"/>
      <c r="F370" s="4"/>
      <c r="G370" s="4"/>
      <c r="H370" s="4"/>
    </row>
    <row r="371">
      <c r="A371" s="6"/>
      <c r="B371" s="4"/>
      <c r="C371" s="4"/>
      <c r="D371" s="4"/>
      <c r="E371" s="4"/>
      <c r="F371" s="4"/>
      <c r="G371" s="4"/>
      <c r="H371" s="4"/>
    </row>
    <row r="372">
      <c r="A372" s="6"/>
      <c r="B372" s="4"/>
      <c r="C372" s="4"/>
      <c r="D372" s="4"/>
      <c r="E372" s="4"/>
      <c r="F372" s="4"/>
      <c r="G372" s="4"/>
      <c r="H372" s="4"/>
    </row>
    <row r="373">
      <c r="A373" s="6"/>
      <c r="B373" s="4"/>
      <c r="C373" s="4"/>
      <c r="D373" s="4"/>
      <c r="E373" s="4"/>
      <c r="F373" s="4"/>
      <c r="G373" s="4"/>
      <c r="H373" s="4"/>
    </row>
    <row r="374">
      <c r="A374" s="6"/>
      <c r="B374" s="4"/>
      <c r="C374" s="4"/>
      <c r="D374" s="4"/>
      <c r="E374" s="4"/>
      <c r="F374" s="4"/>
      <c r="G374" s="4"/>
      <c r="H374" s="4"/>
    </row>
    <row r="375">
      <c r="A375" s="6"/>
      <c r="B375" s="4"/>
      <c r="C375" s="4"/>
      <c r="D375" s="4"/>
      <c r="E375" s="4"/>
      <c r="F375" s="4"/>
      <c r="G375" s="4"/>
      <c r="H375" s="4"/>
    </row>
    <row r="376">
      <c r="A376" s="6"/>
      <c r="B376" s="4"/>
      <c r="C376" s="4"/>
      <c r="D376" s="4"/>
      <c r="E376" s="4"/>
      <c r="F376" s="4"/>
      <c r="G376" s="4"/>
      <c r="H376" s="4"/>
    </row>
    <row r="377">
      <c r="A377" s="6"/>
      <c r="B377" s="4"/>
      <c r="C377" s="4"/>
      <c r="D377" s="4"/>
      <c r="E377" s="4"/>
      <c r="F377" s="4"/>
      <c r="G377" s="4"/>
      <c r="H377" s="4"/>
    </row>
    <row r="378">
      <c r="A378" s="6"/>
      <c r="B378" s="4"/>
      <c r="C378" s="4"/>
      <c r="D378" s="4"/>
      <c r="E378" s="4"/>
      <c r="F378" s="4"/>
      <c r="G378" s="4"/>
      <c r="H378" s="4"/>
    </row>
    <row r="379">
      <c r="A379" s="6"/>
      <c r="B379" s="4"/>
      <c r="C379" s="4"/>
      <c r="D379" s="4"/>
      <c r="E379" s="4"/>
      <c r="F379" s="4"/>
      <c r="G379" s="4"/>
      <c r="H379" s="4"/>
    </row>
    <row r="380">
      <c r="A380" s="6"/>
      <c r="B380" s="4"/>
      <c r="C380" s="4"/>
      <c r="D380" s="4"/>
      <c r="E380" s="4"/>
      <c r="F380" s="4"/>
      <c r="G380" s="4"/>
      <c r="H380" s="4"/>
    </row>
    <row r="381">
      <c r="A381" s="6"/>
      <c r="B381" s="4"/>
      <c r="C381" s="4"/>
      <c r="D381" s="4"/>
      <c r="E381" s="4"/>
      <c r="F381" s="4"/>
      <c r="G381" s="4"/>
      <c r="H381" s="4"/>
    </row>
    <row r="382">
      <c r="A382" s="6"/>
      <c r="B382" s="4"/>
      <c r="C382" s="4"/>
      <c r="D382" s="4"/>
      <c r="E382" s="4"/>
      <c r="F382" s="4"/>
      <c r="G382" s="4"/>
      <c r="H382" s="4"/>
    </row>
    <row r="383">
      <c r="A383" s="6"/>
      <c r="B383" s="4"/>
      <c r="C383" s="4"/>
      <c r="D383" s="4"/>
      <c r="E383" s="4"/>
      <c r="F383" s="4"/>
      <c r="G383" s="4"/>
      <c r="H383" s="4"/>
    </row>
    <row r="384">
      <c r="A384" s="6"/>
      <c r="B384" s="4"/>
      <c r="C384" s="4"/>
      <c r="D384" s="4"/>
      <c r="E384" s="4"/>
      <c r="F384" s="4"/>
      <c r="G384" s="4"/>
      <c r="H384" s="4"/>
    </row>
    <row r="385">
      <c r="A385" s="6"/>
      <c r="B385" s="4"/>
      <c r="C385" s="4"/>
      <c r="D385" s="4"/>
      <c r="E385" s="4"/>
      <c r="F385" s="4"/>
      <c r="G385" s="4"/>
      <c r="H385" s="4"/>
    </row>
    <row r="386">
      <c r="A386" s="6"/>
      <c r="B386" s="4"/>
      <c r="C386" s="4"/>
      <c r="D386" s="4"/>
      <c r="E386" s="4"/>
      <c r="F386" s="4"/>
      <c r="G386" s="4"/>
      <c r="H386" s="4"/>
    </row>
    <row r="387">
      <c r="A387" s="6"/>
      <c r="B387" s="4"/>
      <c r="C387" s="4"/>
      <c r="D387" s="4"/>
      <c r="E387" s="4"/>
      <c r="F387" s="4"/>
      <c r="G387" s="4"/>
      <c r="H387" s="4"/>
    </row>
    <row r="388">
      <c r="A388" s="6"/>
      <c r="B388" s="4"/>
      <c r="C388" s="4"/>
      <c r="D388" s="4"/>
      <c r="E388" s="4"/>
      <c r="F388" s="4"/>
      <c r="G388" s="4"/>
      <c r="H388" s="4"/>
    </row>
    <row r="389">
      <c r="A389" s="6"/>
      <c r="B389" s="4"/>
      <c r="C389" s="4"/>
      <c r="D389" s="4"/>
      <c r="E389" s="4"/>
      <c r="F389" s="4"/>
      <c r="G389" s="4"/>
      <c r="H389" s="4"/>
    </row>
    <row r="390">
      <c r="A390" s="6"/>
      <c r="B390" s="4"/>
      <c r="C390" s="4"/>
      <c r="D390" s="4"/>
      <c r="E390" s="4"/>
      <c r="F390" s="4"/>
      <c r="G390" s="4"/>
      <c r="H390" s="4"/>
    </row>
    <row r="391">
      <c r="A391" s="6"/>
      <c r="B391" s="4"/>
      <c r="C391" s="4"/>
      <c r="D391" s="4"/>
      <c r="E391" s="4"/>
      <c r="F391" s="4"/>
      <c r="G391" s="4"/>
      <c r="H391" s="4"/>
    </row>
    <row r="392">
      <c r="A392" s="6"/>
      <c r="B392" s="4"/>
      <c r="C392" s="4"/>
      <c r="D392" s="4"/>
      <c r="E392" s="4"/>
      <c r="F392" s="4"/>
      <c r="G392" s="4"/>
      <c r="H392" s="4"/>
    </row>
    <row r="393">
      <c r="A393" s="6"/>
      <c r="B393" s="4"/>
      <c r="C393" s="4"/>
      <c r="D393" s="4"/>
      <c r="E393" s="4"/>
      <c r="F393" s="4"/>
      <c r="G393" s="4"/>
      <c r="H393" s="4"/>
    </row>
    <row r="394">
      <c r="A394" s="6"/>
      <c r="B394" s="4"/>
      <c r="C394" s="4"/>
      <c r="D394" s="4"/>
      <c r="E394" s="4"/>
      <c r="F394" s="4"/>
      <c r="G394" s="4"/>
      <c r="H394" s="4"/>
    </row>
    <row r="395">
      <c r="A395" s="6"/>
      <c r="B395" s="4"/>
      <c r="C395" s="4"/>
      <c r="D395" s="4"/>
      <c r="E395" s="4"/>
      <c r="F395" s="4"/>
      <c r="G395" s="4"/>
      <c r="H395" s="4"/>
    </row>
    <row r="396">
      <c r="A396" s="6"/>
      <c r="B396" s="4"/>
      <c r="C396" s="4"/>
      <c r="D396" s="4"/>
      <c r="E396" s="4"/>
      <c r="F396" s="4"/>
      <c r="G396" s="4"/>
      <c r="H396" s="4"/>
    </row>
    <row r="397">
      <c r="A397" s="6"/>
      <c r="B397" s="4"/>
      <c r="C397" s="4"/>
      <c r="D397" s="4"/>
      <c r="E397" s="4"/>
      <c r="F397" s="4"/>
      <c r="G397" s="4"/>
      <c r="H397" s="4"/>
    </row>
    <row r="398">
      <c r="A398" s="6"/>
      <c r="B398" s="4"/>
      <c r="C398" s="4"/>
      <c r="D398" s="4"/>
      <c r="E398" s="4"/>
      <c r="F398" s="4"/>
      <c r="G398" s="4"/>
      <c r="H398" s="4"/>
    </row>
    <row r="399">
      <c r="A399" s="6"/>
      <c r="B399" s="4"/>
      <c r="C399" s="4"/>
      <c r="D399" s="4"/>
      <c r="E399" s="4"/>
      <c r="F399" s="4"/>
      <c r="G399" s="4"/>
      <c r="H399" s="4"/>
    </row>
    <row r="400">
      <c r="A400" s="6"/>
      <c r="B400" s="4"/>
      <c r="C400" s="4"/>
      <c r="D400" s="4"/>
      <c r="E400" s="4"/>
      <c r="F400" s="4"/>
      <c r="G400" s="4"/>
      <c r="H400" s="4"/>
    </row>
    <row r="401">
      <c r="A401" s="6"/>
      <c r="B401" s="4"/>
      <c r="C401" s="4"/>
      <c r="D401" s="4"/>
      <c r="E401" s="4"/>
      <c r="F401" s="4"/>
      <c r="G401" s="4"/>
      <c r="H401" s="4"/>
    </row>
    <row r="402">
      <c r="A402" s="6"/>
      <c r="B402" s="4"/>
      <c r="C402" s="4"/>
      <c r="D402" s="4"/>
      <c r="E402" s="4"/>
      <c r="F402" s="4"/>
      <c r="G402" s="4"/>
      <c r="H402" s="4"/>
    </row>
    <row r="403">
      <c r="A403" s="6"/>
      <c r="B403" s="4"/>
      <c r="C403" s="4"/>
      <c r="D403" s="4"/>
      <c r="E403" s="4"/>
      <c r="F403" s="4"/>
      <c r="G403" s="4"/>
      <c r="H403" s="4"/>
    </row>
    <row r="404">
      <c r="A404" s="6"/>
      <c r="B404" s="4"/>
      <c r="C404" s="4"/>
      <c r="D404" s="4"/>
      <c r="E404" s="4"/>
      <c r="F404" s="4"/>
      <c r="G404" s="4"/>
      <c r="H404" s="4"/>
    </row>
    <row r="405">
      <c r="A405" s="6"/>
      <c r="B405" s="4"/>
      <c r="C405" s="4"/>
      <c r="D405" s="4"/>
      <c r="E405" s="4"/>
      <c r="F405" s="4"/>
      <c r="G405" s="4"/>
      <c r="H405" s="4"/>
    </row>
    <row r="406">
      <c r="A406" s="6"/>
      <c r="B406" s="4"/>
      <c r="C406" s="4"/>
      <c r="D406" s="4"/>
      <c r="E406" s="4"/>
      <c r="F406" s="4"/>
      <c r="G406" s="4"/>
      <c r="H406" s="4"/>
    </row>
    <row r="407">
      <c r="A407" s="6"/>
      <c r="B407" s="4"/>
      <c r="C407" s="4"/>
      <c r="D407" s="4"/>
      <c r="E407" s="4"/>
      <c r="F407" s="4"/>
      <c r="G407" s="4"/>
      <c r="H407" s="4"/>
    </row>
    <row r="408">
      <c r="A408" s="6"/>
      <c r="B408" s="4"/>
      <c r="C408" s="4"/>
      <c r="D408" s="4"/>
      <c r="E408" s="4"/>
      <c r="F408" s="4"/>
      <c r="G408" s="4"/>
      <c r="H408" s="4"/>
    </row>
    <row r="409">
      <c r="A409" s="6"/>
      <c r="B409" s="4"/>
      <c r="C409" s="4"/>
      <c r="D409" s="4"/>
      <c r="E409" s="4"/>
      <c r="F409" s="4"/>
      <c r="G409" s="4"/>
      <c r="H409" s="4"/>
    </row>
    <row r="410">
      <c r="A410" s="6"/>
      <c r="B410" s="4"/>
      <c r="C410" s="4"/>
      <c r="D410" s="4"/>
      <c r="E410" s="4"/>
      <c r="F410" s="4"/>
      <c r="G410" s="4"/>
      <c r="H410" s="4"/>
    </row>
    <row r="411">
      <c r="A411" s="6"/>
      <c r="B411" s="4"/>
      <c r="C411" s="4"/>
      <c r="D411" s="4"/>
      <c r="E411" s="4"/>
      <c r="F411" s="4"/>
      <c r="G411" s="4"/>
      <c r="H411" s="4"/>
    </row>
    <row r="412">
      <c r="A412" s="6"/>
      <c r="B412" s="4"/>
      <c r="C412" s="4"/>
      <c r="D412" s="4"/>
      <c r="E412" s="4"/>
      <c r="F412" s="4"/>
      <c r="G412" s="4"/>
      <c r="H412" s="4"/>
    </row>
    <row r="413">
      <c r="A413" s="6"/>
      <c r="B413" s="4"/>
      <c r="C413" s="4"/>
      <c r="D413" s="4"/>
      <c r="E413" s="4"/>
      <c r="F413" s="4"/>
      <c r="G413" s="4"/>
      <c r="H413" s="4"/>
    </row>
    <row r="414">
      <c r="A414" s="6"/>
      <c r="B414" s="4"/>
      <c r="C414" s="4"/>
      <c r="D414" s="4"/>
      <c r="E414" s="4"/>
      <c r="F414" s="4"/>
      <c r="G414" s="4"/>
      <c r="H414" s="4"/>
    </row>
    <row r="415">
      <c r="A415" s="6"/>
      <c r="B415" s="4"/>
      <c r="C415" s="4"/>
      <c r="D415" s="4"/>
      <c r="E415" s="4"/>
      <c r="F415" s="4"/>
      <c r="G415" s="4"/>
      <c r="H415" s="4"/>
    </row>
    <row r="416">
      <c r="A416" s="6"/>
      <c r="B416" s="4"/>
      <c r="C416" s="4"/>
      <c r="D416" s="4"/>
      <c r="E416" s="4"/>
      <c r="F416" s="4"/>
      <c r="G416" s="4"/>
      <c r="H416" s="4"/>
    </row>
    <row r="417">
      <c r="A417" s="6"/>
      <c r="B417" s="4"/>
      <c r="C417" s="4"/>
      <c r="D417" s="4"/>
      <c r="E417" s="4"/>
      <c r="F417" s="4"/>
      <c r="G417" s="4"/>
      <c r="H417" s="4"/>
    </row>
    <row r="418">
      <c r="A418" s="6"/>
      <c r="B418" s="4"/>
      <c r="C418" s="4"/>
      <c r="D418" s="4"/>
      <c r="E418" s="4"/>
      <c r="F418" s="4"/>
      <c r="G418" s="4"/>
      <c r="H418" s="4"/>
    </row>
    <row r="419">
      <c r="A419" s="6"/>
      <c r="B419" s="4"/>
      <c r="C419" s="4"/>
      <c r="D419" s="4"/>
      <c r="E419" s="4"/>
      <c r="F419" s="4"/>
      <c r="G419" s="4"/>
      <c r="H419" s="4"/>
    </row>
    <row r="420">
      <c r="A420" s="6"/>
      <c r="B420" s="4"/>
      <c r="C420" s="4"/>
      <c r="D420" s="4"/>
      <c r="E420" s="4"/>
      <c r="F420" s="4"/>
      <c r="G420" s="4"/>
      <c r="H420" s="4"/>
    </row>
    <row r="421">
      <c r="A421" s="6"/>
      <c r="B421" s="4"/>
      <c r="C421" s="4"/>
      <c r="D421" s="4"/>
      <c r="E421" s="4"/>
      <c r="F421" s="4"/>
      <c r="G421" s="4"/>
      <c r="H421" s="4"/>
    </row>
    <row r="422">
      <c r="A422" s="6"/>
      <c r="B422" s="4"/>
      <c r="C422" s="4"/>
      <c r="D422" s="4"/>
      <c r="E422" s="4"/>
      <c r="F422" s="4"/>
      <c r="G422" s="4"/>
      <c r="H422" s="4"/>
    </row>
    <row r="423">
      <c r="A423" s="6"/>
      <c r="B423" s="4"/>
      <c r="C423" s="4"/>
      <c r="D423" s="4"/>
      <c r="E423" s="4"/>
      <c r="F423" s="4"/>
      <c r="G423" s="4"/>
      <c r="H423" s="4"/>
    </row>
    <row r="424">
      <c r="A424" s="6"/>
      <c r="B424" s="4"/>
      <c r="C424" s="4"/>
      <c r="D424" s="4"/>
      <c r="E424" s="4"/>
      <c r="F424" s="4"/>
      <c r="G424" s="4"/>
      <c r="H424" s="4"/>
    </row>
    <row r="425">
      <c r="A425" s="6"/>
      <c r="B425" s="4"/>
      <c r="C425" s="4"/>
      <c r="D425" s="4"/>
      <c r="E425" s="4"/>
      <c r="F425" s="4"/>
      <c r="G425" s="4"/>
      <c r="H425" s="4"/>
    </row>
    <row r="426">
      <c r="A426" s="6"/>
      <c r="B426" s="4"/>
      <c r="C426" s="4"/>
      <c r="D426" s="4"/>
      <c r="E426" s="4"/>
      <c r="F426" s="4"/>
      <c r="G426" s="4"/>
      <c r="H426" s="4"/>
    </row>
    <row r="427">
      <c r="A427" s="6"/>
      <c r="B427" s="4"/>
      <c r="C427" s="4"/>
      <c r="D427" s="4"/>
      <c r="E427" s="4"/>
      <c r="F427" s="4"/>
      <c r="G427" s="4"/>
      <c r="H427" s="4"/>
    </row>
    <row r="428">
      <c r="A428" s="6"/>
      <c r="B428" s="4"/>
      <c r="C428" s="4"/>
      <c r="D428" s="4"/>
      <c r="E428" s="4"/>
      <c r="F428" s="4"/>
      <c r="G428" s="4"/>
      <c r="H428" s="4"/>
    </row>
    <row r="429">
      <c r="A429" s="6"/>
      <c r="B429" s="4"/>
      <c r="C429" s="4"/>
      <c r="D429" s="4"/>
      <c r="E429" s="4"/>
      <c r="F429" s="4"/>
      <c r="G429" s="4"/>
      <c r="H429" s="4"/>
    </row>
    <row r="430">
      <c r="A430" s="6"/>
      <c r="B430" s="4"/>
      <c r="C430" s="4"/>
      <c r="D430" s="4"/>
      <c r="E430" s="4"/>
      <c r="F430" s="4"/>
      <c r="G430" s="4"/>
      <c r="H430" s="4"/>
    </row>
    <row r="431">
      <c r="A431" s="6"/>
      <c r="B431" s="4"/>
      <c r="C431" s="4"/>
      <c r="D431" s="4"/>
      <c r="E431" s="4"/>
      <c r="F431" s="4"/>
      <c r="G431" s="4"/>
      <c r="H431" s="4"/>
    </row>
    <row r="432">
      <c r="A432" s="6"/>
      <c r="B432" s="4"/>
      <c r="C432" s="4"/>
      <c r="D432" s="4"/>
      <c r="E432" s="4"/>
      <c r="F432" s="4"/>
      <c r="G432" s="4"/>
      <c r="H432" s="4"/>
    </row>
    <row r="433">
      <c r="A433" s="6"/>
      <c r="B433" s="4"/>
      <c r="C433" s="4"/>
      <c r="D433" s="4"/>
      <c r="E433" s="4"/>
      <c r="F433" s="4"/>
      <c r="G433" s="4"/>
      <c r="H433" s="4"/>
    </row>
    <row r="434">
      <c r="A434" s="6"/>
      <c r="B434" s="4"/>
      <c r="C434" s="4"/>
      <c r="D434" s="4"/>
      <c r="E434" s="4"/>
      <c r="F434" s="4"/>
      <c r="G434" s="4"/>
      <c r="H434" s="4"/>
    </row>
    <row r="435">
      <c r="A435" s="6"/>
      <c r="B435" s="4"/>
      <c r="C435" s="4"/>
      <c r="D435" s="4"/>
      <c r="E435" s="4"/>
      <c r="F435" s="4"/>
      <c r="G435" s="4"/>
      <c r="H435" s="4"/>
    </row>
    <row r="436">
      <c r="A436" s="6"/>
      <c r="B436" s="4"/>
      <c r="C436" s="4"/>
      <c r="D436" s="4"/>
      <c r="E436" s="4"/>
      <c r="F436" s="4"/>
      <c r="G436" s="4"/>
      <c r="H436" s="4"/>
    </row>
    <row r="437">
      <c r="A437" s="6"/>
      <c r="B437" s="4"/>
      <c r="C437" s="4"/>
      <c r="D437" s="4"/>
      <c r="E437" s="4"/>
      <c r="F437" s="4"/>
      <c r="G437" s="4"/>
      <c r="H437" s="4"/>
    </row>
    <row r="438">
      <c r="A438" s="6"/>
      <c r="B438" s="4"/>
      <c r="C438" s="4"/>
      <c r="D438" s="4"/>
      <c r="E438" s="4"/>
      <c r="F438" s="4"/>
      <c r="G438" s="4"/>
      <c r="H438" s="4"/>
    </row>
    <row r="439">
      <c r="A439" s="6"/>
      <c r="B439" s="4"/>
      <c r="C439" s="4"/>
      <c r="D439" s="4"/>
      <c r="E439" s="4"/>
      <c r="F439" s="4"/>
      <c r="G439" s="4"/>
      <c r="H439" s="4"/>
    </row>
    <row r="440">
      <c r="A440" s="6"/>
      <c r="B440" s="4"/>
      <c r="C440" s="4"/>
      <c r="D440" s="4"/>
      <c r="E440" s="4"/>
      <c r="F440" s="4"/>
      <c r="G440" s="4"/>
      <c r="H440" s="4"/>
    </row>
    <row r="441">
      <c r="A441" s="6"/>
      <c r="B441" s="4"/>
      <c r="C441" s="4"/>
      <c r="D441" s="4"/>
      <c r="E441" s="4"/>
      <c r="F441" s="4"/>
      <c r="G441" s="4"/>
      <c r="H441" s="4"/>
    </row>
    <row r="442">
      <c r="A442" s="6"/>
      <c r="B442" s="4"/>
      <c r="C442" s="4"/>
      <c r="D442" s="4"/>
      <c r="E442" s="4"/>
      <c r="F442" s="4"/>
      <c r="G442" s="4"/>
      <c r="H442" s="4"/>
    </row>
    <row r="443">
      <c r="A443" s="6"/>
      <c r="B443" s="4"/>
      <c r="C443" s="4"/>
      <c r="D443" s="4"/>
      <c r="E443" s="4"/>
      <c r="F443" s="4"/>
      <c r="G443" s="4"/>
      <c r="H443" s="4"/>
    </row>
    <row r="444">
      <c r="A444" s="6"/>
      <c r="B444" s="4"/>
      <c r="C444" s="4"/>
      <c r="D444" s="4"/>
      <c r="E444" s="4"/>
      <c r="F444" s="4"/>
      <c r="G444" s="4"/>
      <c r="H444" s="4"/>
    </row>
    <row r="445">
      <c r="A445" s="6"/>
      <c r="B445" s="4"/>
      <c r="C445" s="4"/>
      <c r="D445" s="4"/>
      <c r="E445" s="4"/>
      <c r="F445" s="4"/>
      <c r="G445" s="4"/>
      <c r="H445" s="4"/>
    </row>
    <row r="446">
      <c r="A446" s="6"/>
      <c r="B446" s="4"/>
      <c r="C446" s="4"/>
      <c r="D446" s="4"/>
      <c r="E446" s="4"/>
      <c r="F446" s="4"/>
      <c r="G446" s="4"/>
      <c r="H446" s="4"/>
    </row>
    <row r="447">
      <c r="A447" s="6"/>
      <c r="B447" s="4"/>
      <c r="C447" s="4"/>
      <c r="D447" s="4"/>
      <c r="E447" s="4"/>
      <c r="F447" s="4"/>
      <c r="G447" s="4"/>
      <c r="H447" s="4"/>
    </row>
    <row r="448">
      <c r="A448" s="6"/>
      <c r="B448" s="4"/>
      <c r="C448" s="4"/>
      <c r="D448" s="4"/>
      <c r="E448" s="4"/>
      <c r="F448" s="4"/>
      <c r="G448" s="4"/>
      <c r="H448" s="4"/>
    </row>
    <row r="449">
      <c r="A449" s="6"/>
      <c r="B449" s="4"/>
      <c r="C449" s="4"/>
      <c r="D449" s="4"/>
      <c r="E449" s="4"/>
      <c r="F449" s="4"/>
      <c r="G449" s="4"/>
      <c r="H449" s="4"/>
    </row>
    <row r="450">
      <c r="A450" s="6"/>
      <c r="B450" s="4"/>
      <c r="C450" s="4"/>
      <c r="D450" s="4"/>
      <c r="E450" s="4"/>
      <c r="F450" s="4"/>
      <c r="G450" s="4"/>
      <c r="H450" s="4"/>
    </row>
    <row r="451">
      <c r="A451" s="6"/>
      <c r="B451" s="4"/>
      <c r="C451" s="4"/>
      <c r="D451" s="4"/>
      <c r="E451" s="4"/>
      <c r="F451" s="4"/>
      <c r="G451" s="4"/>
      <c r="H451" s="4"/>
    </row>
    <row r="452">
      <c r="A452" s="6"/>
      <c r="B452" s="4"/>
      <c r="C452" s="4"/>
      <c r="D452" s="4"/>
      <c r="E452" s="4"/>
      <c r="F452" s="4"/>
      <c r="G452" s="4"/>
      <c r="H452" s="4"/>
    </row>
    <row r="453">
      <c r="A453" s="6"/>
      <c r="B453" s="4"/>
      <c r="C453" s="4"/>
      <c r="D453" s="4"/>
      <c r="E453" s="4"/>
      <c r="F453" s="4"/>
      <c r="G453" s="4"/>
      <c r="H453" s="4"/>
    </row>
    <row r="454">
      <c r="A454" s="6"/>
      <c r="B454" s="4"/>
      <c r="C454" s="4"/>
      <c r="D454" s="4"/>
      <c r="E454" s="4"/>
      <c r="F454" s="4"/>
      <c r="G454" s="4"/>
      <c r="H454" s="4"/>
    </row>
    <row r="455">
      <c r="A455" s="6"/>
      <c r="B455" s="4"/>
      <c r="C455" s="4"/>
      <c r="D455" s="4"/>
      <c r="E455" s="4"/>
      <c r="F455" s="4"/>
      <c r="G455" s="4"/>
      <c r="H455" s="4"/>
    </row>
    <row r="456">
      <c r="A456" s="6"/>
      <c r="B456" s="4"/>
      <c r="C456" s="4"/>
      <c r="D456" s="4"/>
      <c r="E456" s="4"/>
      <c r="F456" s="4"/>
      <c r="G456" s="4"/>
      <c r="H456" s="4"/>
    </row>
    <row r="457">
      <c r="A457" s="6"/>
      <c r="B457" s="4"/>
      <c r="C457" s="4"/>
      <c r="D457" s="4"/>
      <c r="E457" s="4"/>
      <c r="F457" s="4"/>
      <c r="G457" s="4"/>
      <c r="H457" s="4"/>
    </row>
    <row r="458">
      <c r="A458" s="6"/>
      <c r="B458" s="4"/>
      <c r="C458" s="4"/>
      <c r="D458" s="4"/>
      <c r="E458" s="4"/>
      <c r="F458" s="4"/>
      <c r="G458" s="4"/>
      <c r="H458" s="4"/>
    </row>
    <row r="459">
      <c r="A459" s="6"/>
      <c r="B459" s="4"/>
      <c r="C459" s="4"/>
      <c r="D459" s="4"/>
      <c r="E459" s="4"/>
      <c r="F459" s="4"/>
      <c r="G459" s="4"/>
      <c r="H459" s="4"/>
    </row>
    <row r="460">
      <c r="A460" s="6"/>
      <c r="B460" s="4"/>
      <c r="C460" s="4"/>
      <c r="D460" s="4"/>
      <c r="E460" s="4"/>
      <c r="F460" s="4"/>
      <c r="G460" s="4"/>
      <c r="H460" s="4"/>
    </row>
    <row r="461">
      <c r="A461" s="6"/>
      <c r="B461" s="4"/>
      <c r="C461" s="4"/>
      <c r="D461" s="4"/>
      <c r="E461" s="4"/>
      <c r="F461" s="4"/>
      <c r="G461" s="4"/>
      <c r="H461" s="4"/>
    </row>
    <row r="462">
      <c r="A462" s="6"/>
      <c r="B462" s="4"/>
      <c r="C462" s="4"/>
      <c r="D462" s="4"/>
      <c r="E462" s="4"/>
      <c r="F462" s="4"/>
      <c r="G462" s="4"/>
      <c r="H462" s="4"/>
    </row>
    <row r="463">
      <c r="A463" s="6"/>
      <c r="B463" s="4"/>
      <c r="C463" s="4"/>
      <c r="D463" s="4"/>
      <c r="E463" s="4"/>
      <c r="F463" s="4"/>
      <c r="G463" s="4"/>
      <c r="H463" s="4"/>
    </row>
    <row r="464">
      <c r="A464" s="6"/>
      <c r="B464" s="4"/>
      <c r="C464" s="4"/>
      <c r="D464" s="4"/>
      <c r="E464" s="4"/>
      <c r="F464" s="4"/>
      <c r="G464" s="4"/>
      <c r="H464" s="4"/>
    </row>
    <row r="465">
      <c r="A465" s="6"/>
      <c r="B465" s="4"/>
      <c r="C465" s="4"/>
      <c r="D465" s="4"/>
      <c r="E465" s="4"/>
      <c r="F465" s="4"/>
      <c r="G465" s="4"/>
      <c r="H465" s="4"/>
    </row>
    <row r="466">
      <c r="A466" s="6"/>
      <c r="B466" s="4"/>
      <c r="C466" s="4"/>
      <c r="D466" s="4"/>
      <c r="E466" s="4"/>
      <c r="F466" s="4"/>
      <c r="G466" s="4"/>
      <c r="H466" s="4"/>
    </row>
    <row r="467">
      <c r="A467" s="6"/>
      <c r="B467" s="4"/>
      <c r="C467" s="4"/>
      <c r="D467" s="4"/>
      <c r="E467" s="4"/>
      <c r="F467" s="4"/>
      <c r="G467" s="4"/>
      <c r="H467" s="4"/>
    </row>
    <row r="468">
      <c r="A468" s="6"/>
      <c r="B468" s="4"/>
      <c r="C468" s="4"/>
      <c r="D468" s="4"/>
      <c r="E468" s="4"/>
      <c r="F468" s="4"/>
      <c r="G468" s="4"/>
      <c r="H468" s="4"/>
    </row>
    <row r="469">
      <c r="A469" s="6"/>
      <c r="B469" s="4"/>
      <c r="C469" s="4"/>
      <c r="D469" s="4"/>
      <c r="E469" s="4"/>
      <c r="F469" s="4"/>
      <c r="G469" s="4"/>
      <c r="H469" s="4"/>
    </row>
    <row r="470">
      <c r="A470" s="6"/>
      <c r="B470" s="4"/>
      <c r="C470" s="4"/>
      <c r="D470" s="4"/>
      <c r="E470" s="4"/>
      <c r="F470" s="4"/>
      <c r="G470" s="4"/>
      <c r="H470" s="4"/>
    </row>
    <row r="471">
      <c r="A471" s="6"/>
      <c r="B471" s="4"/>
      <c r="C471" s="4"/>
      <c r="D471" s="4"/>
      <c r="E471" s="4"/>
      <c r="F471" s="4"/>
      <c r="G471" s="4"/>
      <c r="H471" s="4"/>
    </row>
    <row r="472">
      <c r="A472" s="6"/>
      <c r="B472" s="4"/>
      <c r="C472" s="4"/>
      <c r="D472" s="4"/>
      <c r="E472" s="4"/>
      <c r="F472" s="4"/>
      <c r="G472" s="4"/>
      <c r="H472" s="4"/>
    </row>
    <row r="473">
      <c r="A473" s="6"/>
      <c r="B473" s="4"/>
      <c r="C473" s="4"/>
      <c r="D473" s="4"/>
      <c r="E473" s="4"/>
      <c r="F473" s="4"/>
      <c r="G473" s="4"/>
      <c r="H473" s="4"/>
    </row>
    <row r="474">
      <c r="A474" s="6"/>
      <c r="B474" s="4"/>
      <c r="C474" s="4"/>
      <c r="D474" s="4"/>
      <c r="E474" s="4"/>
      <c r="F474" s="4"/>
      <c r="G474" s="4"/>
      <c r="H474" s="4"/>
    </row>
    <row r="475">
      <c r="A475" s="6"/>
      <c r="B475" s="4"/>
      <c r="C475" s="4"/>
      <c r="D475" s="4"/>
      <c r="E475" s="4"/>
      <c r="F475" s="4"/>
      <c r="G475" s="4"/>
      <c r="H475" s="4"/>
    </row>
    <row r="476">
      <c r="A476" s="6"/>
      <c r="B476" s="4"/>
      <c r="C476" s="4"/>
      <c r="D476" s="4"/>
      <c r="E476" s="4"/>
      <c r="F476" s="4"/>
      <c r="G476" s="4"/>
      <c r="H476" s="4"/>
    </row>
    <row r="477">
      <c r="A477" s="6"/>
      <c r="B477" s="4"/>
      <c r="C477" s="4"/>
      <c r="D477" s="4"/>
      <c r="E477" s="4"/>
      <c r="F477" s="4"/>
      <c r="G477" s="4"/>
      <c r="H477" s="4"/>
    </row>
    <row r="478">
      <c r="A478" s="6"/>
      <c r="B478" s="4"/>
      <c r="C478" s="4"/>
      <c r="D478" s="4"/>
      <c r="E478" s="4"/>
      <c r="F478" s="4"/>
      <c r="G478" s="4"/>
      <c r="H478" s="4"/>
    </row>
    <row r="479">
      <c r="A479" s="6"/>
      <c r="B479" s="4"/>
      <c r="C479" s="4"/>
      <c r="D479" s="4"/>
      <c r="E479" s="4"/>
      <c r="F479" s="4"/>
      <c r="G479" s="4"/>
      <c r="H479" s="4"/>
    </row>
    <row r="480">
      <c r="A480" s="6"/>
      <c r="B480" s="4"/>
      <c r="C480" s="4"/>
      <c r="D480" s="4"/>
      <c r="E480" s="4"/>
      <c r="F480" s="4"/>
      <c r="G480" s="4"/>
      <c r="H480" s="4"/>
    </row>
    <row r="481">
      <c r="A481" s="6"/>
      <c r="B481" s="4"/>
      <c r="C481" s="4"/>
      <c r="D481" s="4"/>
      <c r="E481" s="4"/>
      <c r="F481" s="4"/>
      <c r="G481" s="4"/>
      <c r="H481" s="4"/>
    </row>
    <row r="482">
      <c r="A482" s="6"/>
      <c r="B482" s="4"/>
      <c r="C482" s="4"/>
      <c r="D482" s="4"/>
      <c r="E482" s="4"/>
      <c r="F482" s="4"/>
      <c r="G482" s="4"/>
      <c r="H482" s="4"/>
    </row>
    <row r="483">
      <c r="A483" s="6"/>
      <c r="B483" s="4"/>
      <c r="C483" s="4"/>
      <c r="D483" s="4"/>
      <c r="E483" s="4"/>
      <c r="F483" s="4"/>
      <c r="G483" s="4"/>
      <c r="H483" s="4"/>
    </row>
    <row r="484">
      <c r="A484" s="6"/>
      <c r="B484" s="4"/>
      <c r="C484" s="4"/>
      <c r="D484" s="4"/>
      <c r="E484" s="4"/>
      <c r="F484" s="4"/>
      <c r="G484" s="4"/>
      <c r="H484" s="4"/>
    </row>
    <row r="485">
      <c r="A485" s="6"/>
      <c r="B485" s="4"/>
      <c r="C485" s="4"/>
      <c r="D485" s="4"/>
      <c r="E485" s="4"/>
      <c r="F485" s="4"/>
      <c r="G485" s="4"/>
      <c r="H485" s="4"/>
    </row>
    <row r="486">
      <c r="A486" s="6"/>
      <c r="B486" s="4"/>
      <c r="C486" s="4"/>
      <c r="D486" s="4"/>
      <c r="E486" s="4"/>
      <c r="F486" s="4"/>
      <c r="G486" s="4"/>
      <c r="H486" s="4"/>
    </row>
    <row r="487">
      <c r="A487" s="6"/>
      <c r="B487" s="4"/>
      <c r="C487" s="4"/>
      <c r="D487" s="4"/>
      <c r="E487" s="4"/>
      <c r="F487" s="4"/>
      <c r="G487" s="4"/>
      <c r="H487" s="4"/>
    </row>
    <row r="488">
      <c r="A488" s="6"/>
      <c r="B488" s="4"/>
      <c r="C488" s="4"/>
      <c r="D488" s="4"/>
      <c r="E488" s="4"/>
      <c r="F488" s="4"/>
      <c r="G488" s="4"/>
      <c r="H488" s="4"/>
    </row>
    <row r="489">
      <c r="A489" s="6"/>
      <c r="B489" s="4"/>
      <c r="C489" s="4"/>
      <c r="D489" s="4"/>
      <c r="E489" s="4"/>
      <c r="F489" s="4"/>
      <c r="G489" s="4"/>
      <c r="H489" s="4"/>
    </row>
    <row r="490">
      <c r="A490" s="6"/>
      <c r="B490" s="4"/>
      <c r="C490" s="4"/>
      <c r="D490" s="4"/>
      <c r="E490" s="4"/>
      <c r="F490" s="4"/>
      <c r="G490" s="4"/>
      <c r="H490" s="4"/>
    </row>
    <row r="491">
      <c r="A491" s="6"/>
      <c r="B491" s="4"/>
      <c r="C491" s="4"/>
      <c r="D491" s="4"/>
      <c r="E491" s="4"/>
      <c r="F491" s="4"/>
      <c r="G491" s="4"/>
      <c r="H491" s="4"/>
    </row>
    <row r="492">
      <c r="A492" s="6"/>
      <c r="B492" s="4"/>
      <c r="C492" s="4"/>
      <c r="D492" s="4"/>
      <c r="E492" s="4"/>
      <c r="F492" s="4"/>
      <c r="G492" s="4"/>
      <c r="H492" s="4"/>
    </row>
    <row r="493">
      <c r="A493" s="6"/>
      <c r="B493" s="4"/>
      <c r="C493" s="4"/>
      <c r="D493" s="4"/>
      <c r="E493" s="4"/>
      <c r="F493" s="4"/>
      <c r="G493" s="4"/>
      <c r="H493" s="4"/>
    </row>
    <row r="494">
      <c r="A494" s="6"/>
      <c r="B494" s="4"/>
      <c r="C494" s="4"/>
      <c r="D494" s="4"/>
      <c r="E494" s="4"/>
      <c r="F494" s="4"/>
      <c r="G494" s="4"/>
      <c r="H494" s="4"/>
    </row>
    <row r="495">
      <c r="A495" s="6"/>
      <c r="B495" s="4"/>
      <c r="C495" s="4"/>
      <c r="D495" s="4"/>
      <c r="E495" s="4"/>
      <c r="F495" s="4"/>
      <c r="G495" s="4"/>
      <c r="H495" s="4"/>
    </row>
    <row r="496">
      <c r="A496" s="6"/>
      <c r="B496" s="4"/>
      <c r="C496" s="4"/>
      <c r="D496" s="4"/>
      <c r="E496" s="4"/>
      <c r="F496" s="4"/>
      <c r="G496" s="4"/>
      <c r="H496" s="4"/>
    </row>
    <row r="497">
      <c r="A497" s="6"/>
      <c r="B497" s="4"/>
      <c r="C497" s="4"/>
      <c r="D497" s="4"/>
      <c r="E497" s="4"/>
      <c r="F497" s="4"/>
      <c r="G497" s="4"/>
      <c r="H497" s="4"/>
    </row>
    <row r="498">
      <c r="A498" s="6"/>
      <c r="B498" s="4"/>
      <c r="C498" s="4"/>
      <c r="D498" s="4"/>
      <c r="E498" s="4"/>
      <c r="F498" s="4"/>
      <c r="G498" s="4"/>
      <c r="H498" s="4"/>
    </row>
    <row r="499">
      <c r="A499" s="6"/>
      <c r="B499" s="4"/>
      <c r="C499" s="4"/>
      <c r="D499" s="4"/>
      <c r="E499" s="4"/>
      <c r="F499" s="4"/>
      <c r="G499" s="4"/>
      <c r="H499" s="4"/>
    </row>
    <row r="500">
      <c r="A500" s="6"/>
      <c r="B500" s="4"/>
      <c r="C500" s="4"/>
      <c r="D500" s="4"/>
      <c r="E500" s="4"/>
      <c r="F500" s="4"/>
      <c r="G500" s="4"/>
      <c r="H500" s="4"/>
    </row>
    <row r="501">
      <c r="A501" s="6"/>
      <c r="B501" s="4"/>
      <c r="C501" s="4"/>
      <c r="D501" s="4"/>
      <c r="E501" s="4"/>
      <c r="F501" s="4"/>
      <c r="G501" s="4"/>
      <c r="H501" s="4"/>
    </row>
    <row r="502">
      <c r="A502" s="6"/>
      <c r="B502" s="4"/>
      <c r="C502" s="4"/>
      <c r="D502" s="4"/>
      <c r="E502" s="4"/>
      <c r="F502" s="4"/>
      <c r="G502" s="4"/>
      <c r="H502" s="4"/>
    </row>
    <row r="503">
      <c r="A503" s="6"/>
      <c r="B503" s="4"/>
      <c r="C503" s="4"/>
      <c r="D503" s="4"/>
      <c r="E503" s="4"/>
      <c r="F503" s="4"/>
      <c r="G503" s="4"/>
      <c r="H503" s="4"/>
    </row>
    <row r="504">
      <c r="A504" s="6"/>
      <c r="B504" s="4"/>
      <c r="C504" s="4"/>
      <c r="D504" s="4"/>
      <c r="E504" s="4"/>
      <c r="F504" s="4"/>
      <c r="G504" s="4"/>
      <c r="H504" s="4"/>
    </row>
    <row r="505">
      <c r="A505" s="6"/>
      <c r="B505" s="4"/>
      <c r="C505" s="4"/>
      <c r="D505" s="4"/>
      <c r="E505" s="4"/>
      <c r="F505" s="4"/>
      <c r="G505" s="4"/>
      <c r="H505" s="4"/>
    </row>
    <row r="506">
      <c r="A506" s="6"/>
      <c r="B506" s="4"/>
      <c r="C506" s="4"/>
      <c r="D506" s="4"/>
      <c r="E506" s="4"/>
      <c r="F506" s="4"/>
      <c r="G506" s="4"/>
      <c r="H506" s="4"/>
    </row>
    <row r="507">
      <c r="A507" s="6"/>
      <c r="B507" s="4"/>
      <c r="C507" s="4"/>
      <c r="D507" s="4"/>
      <c r="E507" s="4"/>
      <c r="F507" s="4"/>
      <c r="G507" s="4"/>
      <c r="H507" s="4"/>
    </row>
    <row r="508">
      <c r="A508" s="6"/>
      <c r="B508" s="4"/>
      <c r="C508" s="4"/>
      <c r="D508" s="4"/>
      <c r="E508" s="4"/>
      <c r="F508" s="4"/>
      <c r="G508" s="4"/>
      <c r="H508" s="4"/>
    </row>
    <row r="509">
      <c r="A509" s="6"/>
      <c r="B509" s="4"/>
      <c r="C509" s="4"/>
      <c r="D509" s="4"/>
      <c r="E509" s="4"/>
      <c r="F509" s="4"/>
      <c r="G509" s="4"/>
      <c r="H509" s="4"/>
    </row>
    <row r="510">
      <c r="A510" s="6"/>
      <c r="B510" s="4"/>
      <c r="C510" s="4"/>
      <c r="D510" s="4"/>
      <c r="E510" s="4"/>
      <c r="F510" s="4"/>
      <c r="G510" s="4"/>
      <c r="H510" s="4"/>
    </row>
    <row r="511">
      <c r="A511" s="6"/>
      <c r="B511" s="4"/>
      <c r="C511" s="4"/>
      <c r="D511" s="4"/>
      <c r="E511" s="4"/>
      <c r="F511" s="4"/>
      <c r="G511" s="4"/>
      <c r="H511" s="4"/>
    </row>
    <row r="512">
      <c r="A512" s="6"/>
      <c r="B512" s="4"/>
      <c r="C512" s="4"/>
      <c r="D512" s="4"/>
      <c r="E512" s="4"/>
      <c r="F512" s="4"/>
      <c r="G512" s="4"/>
      <c r="H512" s="4"/>
    </row>
    <row r="513">
      <c r="A513" s="6"/>
      <c r="B513" s="4"/>
      <c r="C513" s="4"/>
      <c r="D513" s="4"/>
      <c r="E513" s="4"/>
      <c r="F513" s="4"/>
      <c r="G513" s="4"/>
      <c r="H513" s="4"/>
    </row>
    <row r="514">
      <c r="A514" s="6"/>
      <c r="B514" s="4"/>
      <c r="C514" s="4"/>
      <c r="D514" s="4"/>
      <c r="E514" s="4"/>
      <c r="F514" s="4"/>
      <c r="G514" s="4"/>
      <c r="H514" s="4"/>
    </row>
    <row r="515">
      <c r="A515" s="6"/>
      <c r="B515" s="4"/>
      <c r="C515" s="4"/>
      <c r="D515" s="4"/>
      <c r="E515" s="4"/>
      <c r="F515" s="4"/>
      <c r="G515" s="4"/>
      <c r="H515" s="4"/>
    </row>
    <row r="516">
      <c r="A516" s="6"/>
      <c r="B516" s="4"/>
      <c r="C516" s="4"/>
      <c r="D516" s="4"/>
      <c r="E516" s="4"/>
      <c r="F516" s="4"/>
      <c r="G516" s="4"/>
      <c r="H516" s="4"/>
    </row>
    <row r="517">
      <c r="A517" s="6"/>
      <c r="B517" s="4"/>
      <c r="C517" s="4"/>
      <c r="D517" s="4"/>
      <c r="E517" s="4"/>
      <c r="F517" s="4"/>
      <c r="G517" s="4"/>
      <c r="H517" s="4"/>
    </row>
    <row r="518">
      <c r="A518" s="6"/>
      <c r="B518" s="4"/>
      <c r="C518" s="4"/>
      <c r="D518" s="4"/>
      <c r="E518" s="4"/>
      <c r="F518" s="4"/>
      <c r="G518" s="4"/>
      <c r="H518" s="4"/>
    </row>
    <row r="519">
      <c r="A519" s="6"/>
      <c r="B519" s="4"/>
      <c r="C519" s="4"/>
      <c r="D519" s="4"/>
      <c r="E519" s="4"/>
      <c r="F519" s="4"/>
      <c r="G519" s="4"/>
      <c r="H519" s="4"/>
    </row>
    <row r="520">
      <c r="A520" s="6"/>
      <c r="B520" s="4"/>
      <c r="C520" s="4"/>
      <c r="D520" s="4"/>
      <c r="E520" s="4"/>
      <c r="F520" s="4"/>
      <c r="G520" s="4"/>
      <c r="H520" s="4"/>
    </row>
    <row r="521">
      <c r="A521" s="6"/>
      <c r="B521" s="4"/>
      <c r="C521" s="4"/>
      <c r="D521" s="4"/>
      <c r="E521" s="4"/>
      <c r="F521" s="4"/>
      <c r="G521" s="4"/>
      <c r="H521" s="4"/>
    </row>
    <row r="522">
      <c r="A522" s="6"/>
      <c r="B522" s="4"/>
      <c r="C522" s="4"/>
      <c r="D522" s="4"/>
      <c r="E522" s="4"/>
      <c r="F522" s="4"/>
      <c r="G522" s="4"/>
      <c r="H522" s="4"/>
    </row>
    <row r="523">
      <c r="A523" s="6"/>
      <c r="B523" s="4"/>
      <c r="C523" s="4"/>
      <c r="D523" s="4"/>
      <c r="E523" s="4"/>
      <c r="F523" s="4"/>
      <c r="G523" s="4"/>
      <c r="H523" s="4"/>
    </row>
    <row r="524">
      <c r="A524" s="6"/>
      <c r="B524" s="4"/>
      <c r="C524" s="4"/>
      <c r="D524" s="4"/>
      <c r="E524" s="4"/>
      <c r="F524" s="4"/>
      <c r="G524" s="4"/>
      <c r="H524" s="4"/>
    </row>
    <row r="525">
      <c r="A525" s="6"/>
      <c r="B525" s="4"/>
      <c r="C525" s="4"/>
      <c r="D525" s="4"/>
      <c r="E525" s="4"/>
      <c r="F525" s="4"/>
      <c r="G525" s="4"/>
      <c r="H525" s="4"/>
    </row>
    <row r="526">
      <c r="A526" s="6"/>
      <c r="B526" s="4"/>
      <c r="C526" s="4"/>
      <c r="D526" s="4"/>
      <c r="E526" s="4"/>
      <c r="F526" s="4"/>
      <c r="G526" s="4"/>
      <c r="H526" s="4"/>
    </row>
    <row r="527">
      <c r="A527" s="6"/>
      <c r="B527" s="4"/>
      <c r="C527" s="4"/>
      <c r="D527" s="4"/>
      <c r="E527" s="4"/>
      <c r="F527" s="4"/>
      <c r="G527" s="4"/>
      <c r="H527" s="4"/>
    </row>
    <row r="528">
      <c r="A528" s="6"/>
      <c r="B528" s="4"/>
      <c r="C528" s="4"/>
      <c r="D528" s="4"/>
      <c r="E528" s="4"/>
      <c r="F528" s="4"/>
      <c r="G528" s="4"/>
      <c r="H528" s="4"/>
    </row>
    <row r="529">
      <c r="A529" s="6"/>
      <c r="B529" s="4"/>
      <c r="C529" s="4"/>
      <c r="D529" s="4"/>
      <c r="E529" s="4"/>
      <c r="F529" s="4"/>
      <c r="G529" s="4"/>
      <c r="H529" s="4"/>
    </row>
    <row r="530">
      <c r="A530" s="6"/>
      <c r="B530" s="4"/>
      <c r="C530" s="4"/>
      <c r="D530" s="4"/>
      <c r="E530" s="4"/>
      <c r="F530" s="4"/>
      <c r="G530" s="4"/>
      <c r="H530" s="4"/>
    </row>
    <row r="531">
      <c r="A531" s="6"/>
      <c r="B531" s="4"/>
      <c r="C531" s="4"/>
      <c r="D531" s="4"/>
      <c r="E531" s="4"/>
      <c r="F531" s="4"/>
      <c r="G531" s="4"/>
      <c r="H531" s="4"/>
    </row>
    <row r="532">
      <c r="A532" s="6"/>
      <c r="B532" s="4"/>
      <c r="C532" s="4"/>
      <c r="D532" s="4"/>
      <c r="E532" s="4"/>
      <c r="F532" s="4"/>
      <c r="G532" s="4"/>
      <c r="H532" s="4"/>
    </row>
    <row r="533">
      <c r="A533" s="6"/>
      <c r="B533" s="4"/>
      <c r="C533" s="4"/>
      <c r="D533" s="4"/>
      <c r="E533" s="4"/>
      <c r="F533" s="4"/>
      <c r="G533" s="4"/>
      <c r="H533" s="4"/>
    </row>
    <row r="534">
      <c r="A534" s="6"/>
      <c r="B534" s="4"/>
      <c r="C534" s="4"/>
      <c r="D534" s="4"/>
      <c r="E534" s="4"/>
      <c r="F534" s="4"/>
      <c r="G534" s="4"/>
      <c r="H534" s="4"/>
    </row>
    <row r="535">
      <c r="A535" s="6"/>
      <c r="B535" s="4"/>
      <c r="C535" s="4"/>
      <c r="D535" s="4"/>
      <c r="E535" s="4"/>
      <c r="F535" s="4"/>
      <c r="G535" s="4"/>
      <c r="H535" s="4"/>
    </row>
    <row r="536">
      <c r="A536" s="6"/>
      <c r="B536" s="4"/>
      <c r="C536" s="4"/>
      <c r="D536" s="4"/>
      <c r="E536" s="4"/>
      <c r="F536" s="4"/>
      <c r="G536" s="4"/>
      <c r="H536" s="4"/>
    </row>
    <row r="537">
      <c r="A537" s="6"/>
      <c r="B537" s="4"/>
      <c r="C537" s="4"/>
      <c r="D537" s="4"/>
      <c r="E537" s="4"/>
      <c r="F537" s="4"/>
      <c r="G537" s="4"/>
      <c r="H537" s="4"/>
    </row>
    <row r="538">
      <c r="A538" s="6"/>
      <c r="B538" s="4"/>
      <c r="C538" s="4"/>
      <c r="D538" s="4"/>
      <c r="E538" s="4"/>
      <c r="F538" s="4"/>
      <c r="G538" s="4"/>
      <c r="H538" s="4"/>
    </row>
    <row r="539">
      <c r="A539" s="6"/>
      <c r="B539" s="4"/>
      <c r="C539" s="4"/>
      <c r="D539" s="4"/>
      <c r="E539" s="4"/>
      <c r="F539" s="4"/>
      <c r="G539" s="4"/>
      <c r="H539" s="4"/>
    </row>
    <row r="540">
      <c r="A540" s="6"/>
      <c r="B540" s="4"/>
      <c r="C540" s="4"/>
      <c r="D540" s="4"/>
      <c r="E540" s="4"/>
      <c r="F540" s="4"/>
      <c r="G540" s="4"/>
      <c r="H540" s="4"/>
    </row>
    <row r="541">
      <c r="A541" s="6"/>
      <c r="B541" s="4"/>
      <c r="C541" s="4"/>
      <c r="D541" s="4"/>
      <c r="E541" s="4"/>
      <c r="F541" s="4"/>
      <c r="G541" s="4"/>
      <c r="H541" s="4"/>
    </row>
    <row r="542">
      <c r="A542" s="6"/>
      <c r="B542" s="4"/>
      <c r="C542" s="4"/>
      <c r="D542" s="4"/>
      <c r="E542" s="4"/>
      <c r="F542" s="4"/>
      <c r="G542" s="4"/>
      <c r="H542" s="4"/>
    </row>
    <row r="543">
      <c r="A543" s="6"/>
      <c r="B543" s="4"/>
      <c r="C543" s="4"/>
      <c r="D543" s="4"/>
      <c r="E543" s="4"/>
      <c r="F543" s="4"/>
      <c r="G543" s="4"/>
      <c r="H543" s="4"/>
    </row>
    <row r="544">
      <c r="A544" s="6"/>
      <c r="B544" s="4"/>
      <c r="C544" s="4"/>
      <c r="D544" s="4"/>
      <c r="E544" s="4"/>
      <c r="F544" s="4"/>
      <c r="G544" s="4"/>
      <c r="H544" s="4"/>
    </row>
    <row r="545">
      <c r="A545" s="6"/>
      <c r="B545" s="4"/>
      <c r="C545" s="4"/>
      <c r="D545" s="4"/>
      <c r="E545" s="4"/>
      <c r="F545" s="4"/>
      <c r="G545" s="4"/>
      <c r="H545" s="4"/>
    </row>
    <row r="546">
      <c r="A546" s="6"/>
      <c r="B546" s="4"/>
      <c r="C546" s="4"/>
      <c r="D546" s="4"/>
      <c r="E546" s="4"/>
      <c r="F546" s="4"/>
      <c r="G546" s="4"/>
      <c r="H546" s="4"/>
    </row>
    <row r="547">
      <c r="A547" s="6"/>
      <c r="B547" s="4"/>
      <c r="C547" s="4"/>
      <c r="D547" s="4"/>
      <c r="E547" s="4"/>
      <c r="F547" s="4"/>
      <c r="G547" s="4"/>
      <c r="H547" s="4"/>
    </row>
    <row r="548">
      <c r="A548" s="6"/>
      <c r="B548" s="4"/>
      <c r="C548" s="4"/>
      <c r="D548" s="4"/>
      <c r="E548" s="4"/>
      <c r="F548" s="4"/>
      <c r="G548" s="4"/>
      <c r="H548" s="4"/>
    </row>
    <row r="549">
      <c r="A549" s="6"/>
      <c r="B549" s="4"/>
      <c r="C549" s="4"/>
      <c r="D549" s="4"/>
      <c r="E549" s="4"/>
      <c r="F549" s="4"/>
      <c r="G549" s="4"/>
      <c r="H549" s="4"/>
    </row>
    <row r="550">
      <c r="A550" s="6"/>
      <c r="B550" s="4"/>
      <c r="C550" s="4"/>
      <c r="D550" s="4"/>
      <c r="E550" s="4"/>
      <c r="F550" s="4"/>
      <c r="G550" s="4"/>
      <c r="H550" s="4"/>
    </row>
    <row r="551">
      <c r="A551" s="6"/>
      <c r="B551" s="4"/>
      <c r="C551" s="4"/>
      <c r="D551" s="4"/>
      <c r="E551" s="4"/>
      <c r="F551" s="4"/>
      <c r="G551" s="4"/>
      <c r="H551" s="4"/>
    </row>
    <row r="552">
      <c r="A552" s="6"/>
      <c r="B552" s="4"/>
      <c r="C552" s="4"/>
      <c r="D552" s="4"/>
      <c r="E552" s="4"/>
      <c r="F552" s="4"/>
      <c r="G552" s="4"/>
      <c r="H552" s="4"/>
    </row>
    <row r="553">
      <c r="A553" s="6"/>
      <c r="B553" s="4"/>
      <c r="C553" s="4"/>
      <c r="D553" s="4"/>
      <c r="E553" s="4"/>
      <c r="F553" s="4"/>
      <c r="G553" s="4"/>
      <c r="H553" s="4"/>
    </row>
    <row r="554">
      <c r="A554" s="6"/>
      <c r="B554" s="4"/>
      <c r="C554" s="4"/>
      <c r="D554" s="4"/>
      <c r="E554" s="4"/>
      <c r="F554" s="4"/>
      <c r="G554" s="4"/>
      <c r="H554" s="4"/>
    </row>
    <row r="555">
      <c r="A555" s="6"/>
      <c r="B555" s="4"/>
      <c r="C555" s="4"/>
      <c r="D555" s="4"/>
      <c r="E555" s="4"/>
      <c r="F555" s="4"/>
      <c r="G555" s="4"/>
      <c r="H555" s="4"/>
    </row>
    <row r="556">
      <c r="A556" s="6"/>
      <c r="B556" s="4"/>
      <c r="C556" s="4"/>
      <c r="D556" s="4"/>
      <c r="E556" s="4"/>
      <c r="F556" s="4"/>
      <c r="G556" s="4"/>
      <c r="H556" s="4"/>
    </row>
    <row r="557">
      <c r="A557" s="6"/>
      <c r="B557" s="4"/>
      <c r="C557" s="4"/>
      <c r="D557" s="4"/>
      <c r="E557" s="4"/>
      <c r="F557" s="4"/>
      <c r="G557" s="4"/>
      <c r="H557" s="4"/>
    </row>
    <row r="558">
      <c r="A558" s="6"/>
      <c r="B558" s="4"/>
      <c r="C558" s="4"/>
      <c r="D558" s="4"/>
      <c r="E558" s="4"/>
      <c r="F558" s="4"/>
      <c r="G558" s="4"/>
      <c r="H558" s="4"/>
    </row>
    <row r="559">
      <c r="A559" s="6"/>
      <c r="B559" s="4"/>
      <c r="C559" s="4"/>
      <c r="D559" s="4"/>
      <c r="E559" s="4"/>
      <c r="F559" s="4"/>
      <c r="G559" s="4"/>
      <c r="H559" s="4"/>
    </row>
    <row r="560">
      <c r="A560" s="6"/>
      <c r="B560" s="4"/>
      <c r="C560" s="4"/>
      <c r="D560" s="4"/>
      <c r="E560" s="4"/>
      <c r="F560" s="4"/>
      <c r="G560" s="4"/>
      <c r="H560" s="4"/>
    </row>
    <row r="561">
      <c r="A561" s="6"/>
      <c r="B561" s="4"/>
      <c r="C561" s="4"/>
      <c r="D561" s="4"/>
      <c r="E561" s="4"/>
      <c r="F561" s="4"/>
      <c r="G561" s="4"/>
      <c r="H561" s="4"/>
    </row>
    <row r="562">
      <c r="A562" s="6"/>
      <c r="B562" s="4"/>
      <c r="C562" s="4"/>
      <c r="D562" s="4"/>
      <c r="E562" s="4"/>
      <c r="F562" s="4"/>
      <c r="G562" s="4"/>
      <c r="H562" s="4"/>
    </row>
    <row r="563">
      <c r="A563" s="6"/>
      <c r="B563" s="4"/>
      <c r="C563" s="4"/>
      <c r="D563" s="4"/>
      <c r="E563" s="4"/>
      <c r="F563" s="4"/>
      <c r="G563" s="4"/>
      <c r="H563" s="4"/>
    </row>
    <row r="564">
      <c r="A564" s="6"/>
      <c r="B564" s="4"/>
      <c r="C564" s="4"/>
      <c r="D564" s="4"/>
      <c r="E564" s="4"/>
      <c r="F564" s="4"/>
      <c r="G564" s="4"/>
      <c r="H564" s="4"/>
    </row>
    <row r="565">
      <c r="A565" s="6"/>
      <c r="B565" s="4"/>
      <c r="C565" s="4"/>
      <c r="D565" s="4"/>
      <c r="E565" s="4"/>
      <c r="F565" s="4"/>
      <c r="G565" s="4"/>
      <c r="H565" s="4"/>
    </row>
    <row r="566">
      <c r="A566" s="6"/>
      <c r="B566" s="4"/>
      <c r="C566" s="4"/>
      <c r="D566" s="4"/>
      <c r="E566" s="4"/>
      <c r="F566" s="4"/>
      <c r="G566" s="4"/>
      <c r="H566" s="4"/>
    </row>
    <row r="567">
      <c r="A567" s="6"/>
      <c r="B567" s="4"/>
      <c r="C567" s="4"/>
      <c r="D567" s="4"/>
      <c r="E567" s="4"/>
      <c r="F567" s="4"/>
      <c r="G567" s="4"/>
      <c r="H567" s="4"/>
    </row>
    <row r="568">
      <c r="A568" s="6"/>
      <c r="B568" s="4"/>
      <c r="C568" s="4"/>
      <c r="D568" s="4"/>
      <c r="E568" s="4"/>
      <c r="F568" s="4"/>
      <c r="G568" s="4"/>
      <c r="H568" s="4"/>
    </row>
    <row r="569">
      <c r="A569" s="6"/>
      <c r="B569" s="4"/>
      <c r="C569" s="4"/>
      <c r="D569" s="4"/>
      <c r="E569" s="4"/>
      <c r="F569" s="4"/>
      <c r="G569" s="4"/>
      <c r="H569" s="4"/>
    </row>
    <row r="570">
      <c r="A570" s="6"/>
      <c r="B570" s="4"/>
      <c r="C570" s="4"/>
      <c r="D570" s="4"/>
      <c r="E570" s="4"/>
      <c r="F570" s="4"/>
      <c r="G570" s="4"/>
      <c r="H570" s="4"/>
    </row>
    <row r="571">
      <c r="A571" s="6"/>
      <c r="B571" s="4"/>
      <c r="C571" s="4"/>
      <c r="D571" s="4"/>
      <c r="E571" s="4"/>
      <c r="F571" s="4"/>
      <c r="G571" s="4"/>
      <c r="H571" s="4"/>
    </row>
    <row r="572">
      <c r="A572" s="6"/>
      <c r="B572" s="4"/>
      <c r="C572" s="4"/>
      <c r="D572" s="4"/>
      <c r="E572" s="4"/>
      <c r="F572" s="4"/>
      <c r="G572" s="4"/>
      <c r="H572" s="4"/>
    </row>
    <row r="573">
      <c r="A573" s="6"/>
      <c r="B573" s="4"/>
      <c r="C573" s="4"/>
      <c r="D573" s="4"/>
      <c r="E573" s="4"/>
      <c r="F573" s="4"/>
      <c r="G573" s="4"/>
      <c r="H573" s="4"/>
    </row>
    <row r="574">
      <c r="A574" s="6"/>
      <c r="B574" s="4"/>
      <c r="C574" s="4"/>
      <c r="D574" s="4"/>
      <c r="E574" s="4"/>
      <c r="F574" s="4"/>
      <c r="G574" s="4"/>
      <c r="H574" s="4"/>
    </row>
    <row r="575">
      <c r="A575" s="6"/>
      <c r="B575" s="4"/>
      <c r="C575" s="4"/>
      <c r="D575" s="4"/>
      <c r="E575" s="4"/>
      <c r="F575" s="4"/>
      <c r="G575" s="4"/>
      <c r="H575" s="4"/>
    </row>
    <row r="576">
      <c r="A576" s="6"/>
      <c r="B576" s="4"/>
      <c r="C576" s="4"/>
      <c r="D576" s="4"/>
      <c r="E576" s="4"/>
      <c r="F576" s="4"/>
      <c r="G576" s="4"/>
      <c r="H576" s="4"/>
    </row>
    <row r="577">
      <c r="A577" s="6"/>
      <c r="B577" s="4"/>
      <c r="C577" s="4"/>
      <c r="D577" s="4"/>
      <c r="E577" s="4"/>
      <c r="F577" s="4"/>
      <c r="G577" s="4"/>
      <c r="H577" s="4"/>
    </row>
    <row r="578">
      <c r="A578" s="6"/>
      <c r="B578" s="4"/>
      <c r="C578" s="4"/>
      <c r="D578" s="4"/>
      <c r="E578" s="4"/>
      <c r="F578" s="4"/>
      <c r="G578" s="4"/>
      <c r="H578" s="4"/>
    </row>
    <row r="579">
      <c r="A579" s="6"/>
      <c r="B579" s="4"/>
      <c r="C579" s="4"/>
      <c r="D579" s="4"/>
      <c r="E579" s="4"/>
      <c r="F579" s="4"/>
      <c r="G579" s="4"/>
      <c r="H579" s="4"/>
    </row>
    <row r="580">
      <c r="A580" s="6"/>
      <c r="B580" s="4"/>
      <c r="C580" s="4"/>
      <c r="D580" s="4"/>
      <c r="E580" s="4"/>
      <c r="F580" s="4"/>
      <c r="G580" s="4"/>
      <c r="H580" s="4"/>
    </row>
    <row r="581">
      <c r="A581" s="6"/>
      <c r="B581" s="4"/>
      <c r="C581" s="4"/>
      <c r="D581" s="4"/>
      <c r="E581" s="4"/>
      <c r="F581" s="4"/>
      <c r="G581" s="4"/>
      <c r="H581" s="4"/>
    </row>
    <row r="582">
      <c r="A582" s="6"/>
      <c r="B582" s="4"/>
      <c r="C582" s="4"/>
      <c r="D582" s="4"/>
      <c r="E582" s="4"/>
      <c r="F582" s="4"/>
      <c r="G582" s="4"/>
      <c r="H582" s="4"/>
    </row>
    <row r="583">
      <c r="A583" s="6"/>
      <c r="B583" s="4"/>
      <c r="C583" s="4"/>
      <c r="D583" s="4"/>
      <c r="E583" s="4"/>
      <c r="F583" s="4"/>
      <c r="G583" s="4"/>
      <c r="H583" s="4"/>
    </row>
    <row r="584">
      <c r="A584" s="6"/>
      <c r="B584" s="4"/>
      <c r="C584" s="4"/>
      <c r="D584" s="4"/>
      <c r="E584" s="4"/>
      <c r="F584" s="4"/>
      <c r="G584" s="4"/>
      <c r="H584" s="4"/>
    </row>
    <row r="585">
      <c r="A585" s="6"/>
      <c r="B585" s="4"/>
      <c r="C585" s="4"/>
      <c r="D585" s="4"/>
      <c r="E585" s="4"/>
      <c r="F585" s="4"/>
      <c r="G585" s="4"/>
      <c r="H585" s="4"/>
    </row>
    <row r="586">
      <c r="A586" s="6"/>
      <c r="B586" s="4"/>
      <c r="C586" s="4"/>
      <c r="D586" s="4"/>
      <c r="E586" s="4"/>
      <c r="F586" s="4"/>
      <c r="G586" s="4"/>
      <c r="H586" s="4"/>
    </row>
    <row r="587">
      <c r="A587" s="6"/>
      <c r="B587" s="4"/>
      <c r="C587" s="4"/>
      <c r="D587" s="4"/>
      <c r="E587" s="4"/>
      <c r="F587" s="4"/>
      <c r="G587" s="4"/>
      <c r="H587" s="4"/>
    </row>
    <row r="588">
      <c r="A588" s="6"/>
      <c r="B588" s="4"/>
      <c r="C588" s="4"/>
      <c r="D588" s="4"/>
      <c r="E588" s="4"/>
      <c r="F588" s="4"/>
      <c r="G588" s="4"/>
      <c r="H588" s="4"/>
    </row>
    <row r="589">
      <c r="A589" s="6"/>
      <c r="B589" s="4"/>
      <c r="C589" s="4"/>
      <c r="D589" s="4"/>
      <c r="E589" s="4"/>
      <c r="F589" s="4"/>
      <c r="G589" s="4"/>
      <c r="H589" s="4"/>
    </row>
    <row r="590">
      <c r="A590" s="6"/>
      <c r="B590" s="4"/>
      <c r="C590" s="4"/>
      <c r="D590" s="4"/>
      <c r="E590" s="4"/>
      <c r="F590" s="4"/>
      <c r="G590" s="4"/>
      <c r="H590" s="4"/>
    </row>
    <row r="591">
      <c r="A591" s="6"/>
      <c r="B591" s="4"/>
      <c r="C591" s="4"/>
      <c r="D591" s="4"/>
      <c r="E591" s="4"/>
      <c r="F591" s="4"/>
      <c r="G591" s="4"/>
      <c r="H591" s="4"/>
    </row>
    <row r="592">
      <c r="A592" s="6"/>
      <c r="B592" s="4"/>
      <c r="C592" s="4"/>
      <c r="D592" s="4"/>
      <c r="E592" s="4"/>
      <c r="F592" s="4"/>
      <c r="G592" s="4"/>
      <c r="H592" s="4"/>
    </row>
    <row r="593">
      <c r="A593" s="6"/>
      <c r="B593" s="4"/>
      <c r="C593" s="4"/>
      <c r="D593" s="4"/>
      <c r="E593" s="4"/>
      <c r="F593" s="4"/>
      <c r="G593" s="4"/>
      <c r="H593" s="4"/>
    </row>
    <row r="594">
      <c r="A594" s="6"/>
      <c r="B594" s="4"/>
      <c r="C594" s="4"/>
      <c r="D594" s="4"/>
      <c r="E594" s="4"/>
      <c r="F594" s="4"/>
      <c r="G594" s="4"/>
      <c r="H594" s="4"/>
    </row>
    <row r="595">
      <c r="A595" s="6"/>
      <c r="B595" s="4"/>
      <c r="C595" s="4"/>
      <c r="D595" s="4"/>
      <c r="E595" s="4"/>
      <c r="F595" s="4"/>
      <c r="G595" s="4"/>
      <c r="H595" s="4"/>
    </row>
    <row r="596">
      <c r="A596" s="6"/>
      <c r="B596" s="4"/>
      <c r="C596" s="4"/>
      <c r="D596" s="4"/>
      <c r="E596" s="4"/>
      <c r="F596" s="4"/>
      <c r="G596" s="4"/>
      <c r="H596" s="4"/>
    </row>
    <row r="597">
      <c r="A597" s="6"/>
      <c r="B597" s="4"/>
      <c r="C597" s="4"/>
      <c r="D597" s="4"/>
      <c r="E597" s="4"/>
      <c r="F597" s="4"/>
      <c r="G597" s="4"/>
      <c r="H597" s="4"/>
    </row>
    <row r="598">
      <c r="A598" s="6"/>
      <c r="B598" s="4"/>
      <c r="C598" s="4"/>
      <c r="D598" s="4"/>
      <c r="E598" s="4"/>
      <c r="F598" s="4"/>
      <c r="G598" s="4"/>
      <c r="H598" s="4"/>
    </row>
    <row r="599">
      <c r="A599" s="6"/>
      <c r="B599" s="4"/>
      <c r="C599" s="4"/>
      <c r="D599" s="4"/>
      <c r="E599" s="4"/>
      <c r="F599" s="4"/>
      <c r="G599" s="4"/>
      <c r="H599" s="4"/>
    </row>
    <row r="600">
      <c r="A600" s="6"/>
      <c r="B600" s="4"/>
      <c r="C600" s="4"/>
      <c r="D600" s="4"/>
      <c r="E600" s="4"/>
      <c r="F600" s="4"/>
      <c r="G600" s="4"/>
      <c r="H600" s="4"/>
    </row>
    <row r="601">
      <c r="A601" s="6"/>
      <c r="B601" s="4"/>
      <c r="C601" s="4"/>
      <c r="D601" s="4"/>
      <c r="E601" s="4"/>
      <c r="F601" s="4"/>
      <c r="G601" s="4"/>
      <c r="H601" s="4"/>
    </row>
    <row r="602">
      <c r="A602" s="6"/>
      <c r="B602" s="4"/>
      <c r="C602" s="4"/>
      <c r="D602" s="4"/>
      <c r="E602" s="4"/>
      <c r="F602" s="4"/>
      <c r="G602" s="4"/>
      <c r="H602" s="4"/>
    </row>
    <row r="603">
      <c r="A603" s="6"/>
      <c r="B603" s="4"/>
      <c r="C603" s="4"/>
      <c r="D603" s="4"/>
      <c r="E603" s="4"/>
      <c r="F603" s="4"/>
      <c r="G603" s="4"/>
      <c r="H603" s="4"/>
    </row>
    <row r="604">
      <c r="A604" s="6"/>
      <c r="B604" s="4"/>
      <c r="C604" s="4"/>
      <c r="D604" s="4"/>
      <c r="E604" s="4"/>
      <c r="F604" s="4"/>
      <c r="G604" s="4"/>
      <c r="H604" s="4"/>
    </row>
    <row r="605">
      <c r="A605" s="6"/>
      <c r="B605" s="4"/>
      <c r="C605" s="4"/>
      <c r="D605" s="4"/>
      <c r="E605" s="4"/>
      <c r="F605" s="4"/>
      <c r="G605" s="4"/>
      <c r="H605" s="4"/>
    </row>
    <row r="606">
      <c r="A606" s="6"/>
      <c r="B606" s="4"/>
      <c r="C606" s="4"/>
      <c r="D606" s="4"/>
      <c r="E606" s="4"/>
      <c r="F606" s="4"/>
      <c r="G606" s="4"/>
      <c r="H606" s="4"/>
    </row>
    <row r="607">
      <c r="A607" s="6"/>
      <c r="B607" s="4"/>
      <c r="C607" s="4"/>
      <c r="D607" s="4"/>
      <c r="E607" s="4"/>
      <c r="F607" s="4"/>
      <c r="G607" s="4"/>
      <c r="H607" s="4"/>
    </row>
    <row r="608">
      <c r="A608" s="6"/>
      <c r="B608" s="4"/>
      <c r="C608" s="4"/>
      <c r="D608" s="4"/>
      <c r="E608" s="4"/>
      <c r="F608" s="4"/>
      <c r="G608" s="4"/>
      <c r="H608" s="4"/>
    </row>
    <row r="609">
      <c r="A609" s="6"/>
      <c r="B609" s="4"/>
      <c r="C609" s="4"/>
      <c r="D609" s="4"/>
      <c r="E609" s="4"/>
      <c r="F609" s="4"/>
      <c r="G609" s="4"/>
      <c r="H609" s="4"/>
    </row>
    <row r="610">
      <c r="A610" s="6"/>
      <c r="B610" s="4"/>
      <c r="C610" s="4"/>
      <c r="D610" s="4"/>
      <c r="E610" s="4"/>
      <c r="F610" s="4"/>
      <c r="G610" s="4"/>
      <c r="H610" s="4"/>
    </row>
    <row r="611">
      <c r="A611" s="6"/>
      <c r="B611" s="4"/>
      <c r="C611" s="4"/>
      <c r="D611" s="4"/>
      <c r="E611" s="4"/>
      <c r="F611" s="4"/>
      <c r="G611" s="4"/>
      <c r="H611" s="4"/>
    </row>
    <row r="612">
      <c r="A612" s="6"/>
      <c r="B612" s="4"/>
      <c r="C612" s="4"/>
      <c r="D612" s="4"/>
      <c r="E612" s="4"/>
      <c r="F612" s="4"/>
      <c r="G612" s="4"/>
      <c r="H612" s="4"/>
    </row>
    <row r="613">
      <c r="A613" s="6"/>
      <c r="B613" s="4"/>
      <c r="C613" s="4"/>
      <c r="D613" s="4"/>
      <c r="E613" s="4"/>
      <c r="F613" s="4"/>
      <c r="G613" s="4"/>
      <c r="H613" s="4"/>
    </row>
    <row r="614">
      <c r="A614" s="6"/>
      <c r="B614" s="4"/>
      <c r="C614" s="4"/>
      <c r="D614" s="4"/>
      <c r="E614" s="4"/>
      <c r="F614" s="4"/>
      <c r="G614" s="4"/>
      <c r="H614" s="4"/>
    </row>
    <row r="615">
      <c r="A615" s="6"/>
      <c r="B615" s="4"/>
      <c r="C615" s="4"/>
      <c r="D615" s="4"/>
      <c r="E615" s="4"/>
      <c r="F615" s="4"/>
      <c r="G615" s="4"/>
      <c r="H615" s="4"/>
    </row>
    <row r="616">
      <c r="A616" s="6"/>
      <c r="B616" s="4"/>
      <c r="C616" s="4"/>
      <c r="D616" s="4"/>
      <c r="E616" s="4"/>
      <c r="F616" s="4"/>
      <c r="G616" s="4"/>
      <c r="H616" s="4"/>
    </row>
    <row r="617">
      <c r="A617" s="6"/>
      <c r="B617" s="4"/>
      <c r="C617" s="4"/>
      <c r="D617" s="4"/>
      <c r="E617" s="4"/>
      <c r="F617" s="4"/>
      <c r="G617" s="4"/>
      <c r="H617" s="4"/>
    </row>
    <row r="618">
      <c r="A618" s="6"/>
      <c r="B618" s="4"/>
      <c r="C618" s="4"/>
      <c r="D618" s="4"/>
      <c r="E618" s="4"/>
      <c r="F618" s="4"/>
      <c r="G618" s="4"/>
      <c r="H618" s="4"/>
    </row>
    <row r="619">
      <c r="A619" s="6"/>
      <c r="B619" s="4"/>
      <c r="C619" s="4"/>
      <c r="D619" s="4"/>
      <c r="E619" s="4"/>
      <c r="F619" s="4"/>
      <c r="G619" s="4"/>
      <c r="H619" s="4"/>
    </row>
    <row r="620">
      <c r="A620" s="6"/>
      <c r="B620" s="4"/>
      <c r="C620" s="4"/>
      <c r="D620" s="4"/>
      <c r="E620" s="4"/>
      <c r="F620" s="4"/>
      <c r="G620" s="4"/>
      <c r="H620" s="4"/>
    </row>
    <row r="621">
      <c r="A621" s="6"/>
      <c r="B621" s="4"/>
      <c r="C621" s="4"/>
      <c r="D621" s="4"/>
      <c r="E621" s="4"/>
      <c r="F621" s="4"/>
      <c r="G621" s="4"/>
      <c r="H621" s="4"/>
    </row>
    <row r="622">
      <c r="A622" s="6"/>
      <c r="B622" s="4"/>
      <c r="C622" s="4"/>
      <c r="D622" s="4"/>
      <c r="E622" s="4"/>
      <c r="F622" s="4"/>
      <c r="G622" s="4"/>
      <c r="H622" s="4"/>
    </row>
    <row r="623">
      <c r="A623" s="6"/>
      <c r="B623" s="4"/>
      <c r="C623" s="4"/>
      <c r="D623" s="4"/>
      <c r="E623" s="4"/>
      <c r="F623" s="4"/>
      <c r="G623" s="4"/>
      <c r="H623" s="4"/>
    </row>
    <row r="624">
      <c r="A624" s="6"/>
      <c r="B624" s="4"/>
      <c r="C624" s="4"/>
      <c r="D624" s="4"/>
      <c r="E624" s="4"/>
      <c r="F624" s="4"/>
      <c r="G624" s="4"/>
      <c r="H624" s="4"/>
    </row>
    <row r="625">
      <c r="A625" s="6"/>
      <c r="B625" s="4"/>
      <c r="C625" s="4"/>
      <c r="D625" s="4"/>
      <c r="E625" s="4"/>
      <c r="F625" s="4"/>
      <c r="G625" s="4"/>
      <c r="H625" s="4"/>
    </row>
    <row r="626">
      <c r="A626" s="6"/>
      <c r="B626" s="4"/>
      <c r="C626" s="4"/>
      <c r="D626" s="4"/>
      <c r="E626" s="4"/>
      <c r="F626" s="4"/>
      <c r="G626" s="4"/>
      <c r="H626" s="4"/>
    </row>
    <row r="627">
      <c r="A627" s="6"/>
      <c r="B627" s="4"/>
      <c r="C627" s="4"/>
      <c r="D627" s="4"/>
      <c r="E627" s="4"/>
      <c r="F627" s="4"/>
      <c r="G627" s="4"/>
      <c r="H627" s="4"/>
    </row>
    <row r="628">
      <c r="A628" s="6"/>
      <c r="B628" s="4"/>
      <c r="C628" s="4"/>
      <c r="D628" s="4"/>
      <c r="E628" s="4"/>
      <c r="F628" s="4"/>
      <c r="G628" s="4"/>
      <c r="H628" s="4"/>
    </row>
    <row r="629">
      <c r="A629" s="6"/>
      <c r="B629" s="4"/>
      <c r="C629" s="4"/>
      <c r="D629" s="4"/>
      <c r="E629" s="4"/>
      <c r="F629" s="4"/>
      <c r="G629" s="4"/>
      <c r="H629" s="4"/>
    </row>
    <row r="630">
      <c r="A630" s="6"/>
      <c r="B630" s="4"/>
      <c r="C630" s="4"/>
      <c r="D630" s="4"/>
      <c r="E630" s="4"/>
      <c r="F630" s="4"/>
      <c r="G630" s="4"/>
      <c r="H630" s="4"/>
    </row>
    <row r="631">
      <c r="A631" s="6"/>
      <c r="B631" s="4"/>
      <c r="C631" s="4"/>
      <c r="D631" s="4"/>
      <c r="E631" s="4"/>
      <c r="F631" s="4"/>
      <c r="G631" s="4"/>
      <c r="H631" s="4"/>
    </row>
    <row r="632">
      <c r="A632" s="6"/>
      <c r="B632" s="4"/>
      <c r="C632" s="4"/>
      <c r="D632" s="4"/>
      <c r="E632" s="4"/>
      <c r="F632" s="4"/>
      <c r="G632" s="4"/>
      <c r="H632" s="4"/>
    </row>
    <row r="633">
      <c r="A633" s="6"/>
      <c r="B633" s="4"/>
      <c r="C633" s="4"/>
      <c r="D633" s="4"/>
      <c r="E633" s="4"/>
      <c r="F633" s="4"/>
      <c r="G633" s="4"/>
      <c r="H633" s="4"/>
    </row>
    <row r="634">
      <c r="A634" s="6"/>
      <c r="B634" s="4"/>
      <c r="C634" s="4"/>
      <c r="D634" s="4"/>
      <c r="E634" s="4"/>
      <c r="F634" s="4"/>
      <c r="G634" s="4"/>
      <c r="H634" s="4"/>
    </row>
    <row r="635">
      <c r="A635" s="6"/>
      <c r="B635" s="4"/>
      <c r="C635" s="4"/>
      <c r="D635" s="4"/>
      <c r="E635" s="4"/>
      <c r="F635" s="4"/>
      <c r="G635" s="4"/>
      <c r="H635" s="4"/>
    </row>
    <row r="636">
      <c r="A636" s="6"/>
      <c r="B636" s="4"/>
      <c r="C636" s="4"/>
      <c r="D636" s="4"/>
      <c r="E636" s="4"/>
      <c r="F636" s="4"/>
      <c r="G636" s="4"/>
      <c r="H636" s="4"/>
    </row>
    <row r="637">
      <c r="A637" s="6"/>
      <c r="B637" s="4"/>
      <c r="C637" s="4"/>
      <c r="D637" s="4"/>
      <c r="E637" s="4"/>
      <c r="F637" s="4"/>
      <c r="G637" s="4"/>
      <c r="H637" s="4"/>
    </row>
    <row r="638">
      <c r="A638" s="6"/>
      <c r="B638" s="4"/>
      <c r="C638" s="4"/>
      <c r="D638" s="4"/>
      <c r="E638" s="4"/>
      <c r="F638" s="4"/>
      <c r="G638" s="4"/>
      <c r="H638" s="4"/>
    </row>
    <row r="639">
      <c r="A639" s="6"/>
      <c r="B639" s="4"/>
      <c r="C639" s="4"/>
      <c r="D639" s="4"/>
      <c r="E639" s="4"/>
      <c r="F639" s="4"/>
      <c r="G639" s="4"/>
      <c r="H639" s="4"/>
    </row>
    <row r="640">
      <c r="A640" s="6"/>
      <c r="B640" s="4"/>
      <c r="C640" s="4"/>
      <c r="D640" s="4"/>
      <c r="E640" s="4"/>
      <c r="F640" s="4"/>
      <c r="G640" s="4"/>
      <c r="H640" s="4"/>
    </row>
    <row r="641">
      <c r="A641" s="6"/>
      <c r="B641" s="4"/>
      <c r="C641" s="4"/>
      <c r="D641" s="4"/>
      <c r="E641" s="4"/>
      <c r="F641" s="4"/>
      <c r="G641" s="4"/>
      <c r="H641" s="4"/>
    </row>
    <row r="642">
      <c r="A642" s="6"/>
      <c r="B642" s="4"/>
      <c r="C642" s="4"/>
      <c r="D642" s="4"/>
      <c r="E642" s="4"/>
      <c r="F642" s="4"/>
      <c r="G642" s="4"/>
      <c r="H642" s="4"/>
    </row>
    <row r="643">
      <c r="A643" s="6"/>
      <c r="B643" s="4"/>
      <c r="C643" s="4"/>
      <c r="D643" s="4"/>
      <c r="E643" s="4"/>
      <c r="F643" s="4"/>
      <c r="G643" s="4"/>
      <c r="H643" s="4"/>
    </row>
    <row r="644">
      <c r="A644" s="6"/>
      <c r="B644" s="4"/>
      <c r="C644" s="4"/>
      <c r="D644" s="4"/>
      <c r="E644" s="4"/>
      <c r="F644" s="4"/>
      <c r="G644" s="4"/>
      <c r="H644" s="4"/>
    </row>
    <row r="645">
      <c r="A645" s="6"/>
      <c r="B645" s="4"/>
      <c r="C645" s="4"/>
      <c r="D645" s="4"/>
      <c r="E645" s="4"/>
      <c r="F645" s="4"/>
      <c r="G645" s="4"/>
      <c r="H645" s="4"/>
    </row>
    <row r="646">
      <c r="A646" s="6"/>
      <c r="B646" s="4"/>
      <c r="C646" s="4"/>
      <c r="D646" s="4"/>
      <c r="E646" s="4"/>
      <c r="F646" s="4"/>
      <c r="G646" s="4"/>
      <c r="H646" s="4"/>
    </row>
    <row r="647">
      <c r="A647" s="6"/>
      <c r="B647" s="4"/>
      <c r="C647" s="4"/>
      <c r="D647" s="4"/>
      <c r="E647" s="4"/>
      <c r="F647" s="4"/>
      <c r="G647" s="4"/>
      <c r="H647" s="4"/>
    </row>
    <row r="648">
      <c r="A648" s="6"/>
      <c r="B648" s="4"/>
      <c r="C648" s="4"/>
      <c r="D648" s="4"/>
      <c r="E648" s="4"/>
      <c r="F648" s="4"/>
      <c r="G648" s="4"/>
      <c r="H648" s="4"/>
    </row>
    <row r="649">
      <c r="A649" s="6"/>
      <c r="B649" s="4"/>
      <c r="C649" s="4"/>
      <c r="D649" s="4"/>
      <c r="E649" s="4"/>
      <c r="F649" s="4"/>
      <c r="G649" s="4"/>
      <c r="H649" s="4"/>
    </row>
    <row r="650">
      <c r="A650" s="6"/>
      <c r="B650" s="4"/>
      <c r="C650" s="4"/>
      <c r="D650" s="4"/>
      <c r="E650" s="4"/>
      <c r="F650" s="4"/>
      <c r="G650" s="4"/>
      <c r="H650" s="4"/>
    </row>
    <row r="651">
      <c r="A651" s="6"/>
      <c r="B651" s="4"/>
      <c r="C651" s="4"/>
      <c r="D651" s="4"/>
      <c r="E651" s="4"/>
      <c r="F651" s="4"/>
      <c r="G651" s="4"/>
      <c r="H651" s="4"/>
    </row>
    <row r="652">
      <c r="A652" s="6"/>
      <c r="B652" s="4"/>
      <c r="C652" s="4"/>
      <c r="D652" s="4"/>
      <c r="E652" s="4"/>
      <c r="F652" s="4"/>
      <c r="G652" s="4"/>
      <c r="H652" s="4"/>
    </row>
    <row r="653">
      <c r="A653" s="6"/>
      <c r="B653" s="4"/>
      <c r="C653" s="4"/>
      <c r="D653" s="4"/>
      <c r="E653" s="4"/>
      <c r="F653" s="4"/>
      <c r="G653" s="4"/>
      <c r="H653" s="4"/>
    </row>
    <row r="654">
      <c r="A654" s="6"/>
      <c r="B654" s="4"/>
      <c r="C654" s="4"/>
      <c r="D654" s="4"/>
      <c r="E654" s="4"/>
      <c r="F654" s="4"/>
      <c r="G654" s="4"/>
      <c r="H654" s="4"/>
    </row>
    <row r="655">
      <c r="A655" s="6"/>
      <c r="B655" s="4"/>
      <c r="C655" s="4"/>
      <c r="D655" s="4"/>
      <c r="E655" s="4"/>
      <c r="F655" s="4"/>
      <c r="G655" s="4"/>
      <c r="H655" s="4"/>
    </row>
    <row r="656">
      <c r="A656" s="6"/>
      <c r="B656" s="4"/>
      <c r="C656" s="4"/>
      <c r="D656" s="4"/>
      <c r="E656" s="4"/>
      <c r="F656" s="4"/>
      <c r="G656" s="4"/>
      <c r="H656" s="4"/>
    </row>
    <row r="657">
      <c r="A657" s="6"/>
      <c r="B657" s="4"/>
      <c r="C657" s="4"/>
      <c r="D657" s="4"/>
      <c r="E657" s="4"/>
      <c r="F657" s="4"/>
      <c r="G657" s="4"/>
      <c r="H657" s="4"/>
    </row>
    <row r="658">
      <c r="A658" s="6"/>
      <c r="B658" s="4"/>
      <c r="C658" s="4"/>
      <c r="D658" s="4"/>
      <c r="E658" s="4"/>
      <c r="F658" s="4"/>
      <c r="G658" s="4"/>
      <c r="H658" s="4"/>
    </row>
    <row r="659">
      <c r="A659" s="6"/>
      <c r="B659" s="4"/>
      <c r="C659" s="4"/>
      <c r="D659" s="4"/>
      <c r="E659" s="4"/>
      <c r="F659" s="4"/>
      <c r="G659" s="4"/>
      <c r="H659" s="4"/>
    </row>
    <row r="660">
      <c r="A660" s="6"/>
      <c r="B660" s="4"/>
      <c r="C660" s="4"/>
      <c r="D660" s="4"/>
      <c r="E660" s="4"/>
      <c r="F660" s="4"/>
      <c r="G660" s="4"/>
      <c r="H660" s="4"/>
    </row>
    <row r="661">
      <c r="A661" s="6"/>
      <c r="B661" s="4"/>
      <c r="C661" s="4"/>
      <c r="D661" s="4"/>
      <c r="E661" s="4"/>
      <c r="F661" s="4"/>
      <c r="G661" s="4"/>
      <c r="H661" s="4"/>
    </row>
    <row r="662">
      <c r="A662" s="6"/>
      <c r="B662" s="4"/>
      <c r="C662" s="4"/>
      <c r="D662" s="4"/>
      <c r="E662" s="4"/>
      <c r="F662" s="4"/>
      <c r="G662" s="4"/>
      <c r="H662" s="4"/>
    </row>
    <row r="663">
      <c r="A663" s="6"/>
      <c r="B663" s="4"/>
      <c r="C663" s="4"/>
      <c r="D663" s="4"/>
      <c r="E663" s="4"/>
      <c r="F663" s="4"/>
      <c r="G663" s="4"/>
      <c r="H663" s="4"/>
    </row>
    <row r="664">
      <c r="A664" s="6"/>
      <c r="B664" s="4"/>
      <c r="C664" s="4"/>
      <c r="D664" s="4"/>
      <c r="E664" s="4"/>
      <c r="F664" s="4"/>
      <c r="G664" s="4"/>
      <c r="H664" s="4"/>
    </row>
    <row r="665">
      <c r="A665" s="6"/>
      <c r="B665" s="4"/>
      <c r="C665" s="4"/>
      <c r="D665" s="4"/>
      <c r="E665" s="4"/>
      <c r="F665" s="4"/>
      <c r="G665" s="4"/>
      <c r="H665" s="4"/>
    </row>
    <row r="666">
      <c r="A666" s="6"/>
      <c r="B666" s="4"/>
      <c r="C666" s="4"/>
      <c r="D666" s="4"/>
      <c r="E666" s="4"/>
      <c r="F666" s="4"/>
      <c r="G666" s="4"/>
      <c r="H666" s="4"/>
    </row>
    <row r="667">
      <c r="A667" s="6"/>
      <c r="B667" s="4"/>
      <c r="C667" s="4"/>
      <c r="D667" s="4"/>
      <c r="E667" s="4"/>
      <c r="F667" s="4"/>
      <c r="G667" s="4"/>
      <c r="H667" s="4"/>
    </row>
    <row r="668">
      <c r="A668" s="6"/>
      <c r="B668" s="4"/>
      <c r="C668" s="4"/>
      <c r="D668" s="4"/>
      <c r="E668" s="4"/>
      <c r="F668" s="4"/>
      <c r="G668" s="4"/>
      <c r="H668" s="4"/>
    </row>
    <row r="669">
      <c r="A669" s="6"/>
      <c r="B669" s="4"/>
      <c r="C669" s="4"/>
      <c r="D669" s="4"/>
      <c r="E669" s="4"/>
      <c r="F669" s="4"/>
      <c r="G669" s="4"/>
      <c r="H669" s="4"/>
    </row>
    <row r="670">
      <c r="A670" s="6"/>
      <c r="B670" s="4"/>
      <c r="C670" s="4"/>
      <c r="D670" s="4"/>
      <c r="E670" s="4"/>
      <c r="F670" s="4"/>
      <c r="G670" s="4"/>
      <c r="H670" s="4"/>
    </row>
    <row r="671">
      <c r="A671" s="6"/>
      <c r="B671" s="4"/>
      <c r="C671" s="4"/>
      <c r="D671" s="4"/>
      <c r="E671" s="4"/>
      <c r="F671" s="4"/>
      <c r="G671" s="4"/>
      <c r="H671" s="4"/>
    </row>
    <row r="672">
      <c r="A672" s="6"/>
      <c r="B672" s="4"/>
      <c r="C672" s="4"/>
      <c r="D672" s="4"/>
      <c r="E672" s="4"/>
      <c r="F672" s="4"/>
      <c r="G672" s="4"/>
      <c r="H672" s="4"/>
    </row>
    <row r="673">
      <c r="A673" s="6"/>
      <c r="B673" s="4"/>
      <c r="C673" s="4"/>
      <c r="D673" s="4"/>
      <c r="E673" s="4"/>
      <c r="F673" s="4"/>
      <c r="G673" s="4"/>
      <c r="H673" s="4"/>
    </row>
    <row r="674">
      <c r="A674" s="6"/>
      <c r="B674" s="4"/>
      <c r="C674" s="4"/>
      <c r="D674" s="4"/>
      <c r="E674" s="4"/>
      <c r="F674" s="4"/>
      <c r="G674" s="4"/>
      <c r="H674" s="4"/>
    </row>
    <row r="675">
      <c r="A675" s="6"/>
      <c r="B675" s="4"/>
      <c r="C675" s="4"/>
      <c r="D675" s="4"/>
      <c r="E675" s="4"/>
      <c r="F675" s="4"/>
      <c r="G675" s="4"/>
      <c r="H675" s="4"/>
    </row>
    <row r="676">
      <c r="A676" s="6"/>
      <c r="B676" s="4"/>
      <c r="C676" s="4"/>
      <c r="D676" s="4"/>
      <c r="E676" s="4"/>
      <c r="F676" s="4"/>
      <c r="G676" s="4"/>
      <c r="H676" s="4"/>
    </row>
    <row r="677">
      <c r="A677" s="6"/>
      <c r="B677" s="4"/>
      <c r="C677" s="4"/>
      <c r="D677" s="4"/>
      <c r="E677" s="4"/>
      <c r="F677" s="4"/>
      <c r="G677" s="4"/>
      <c r="H677" s="4"/>
    </row>
    <row r="678">
      <c r="A678" s="6"/>
      <c r="B678" s="4"/>
      <c r="C678" s="4"/>
      <c r="D678" s="4"/>
      <c r="E678" s="4"/>
      <c r="F678" s="4"/>
      <c r="G678" s="4"/>
      <c r="H678" s="4"/>
    </row>
    <row r="679">
      <c r="A679" s="6"/>
      <c r="B679" s="4"/>
      <c r="C679" s="4"/>
      <c r="D679" s="4"/>
      <c r="E679" s="4"/>
      <c r="F679" s="4"/>
      <c r="G679" s="4"/>
      <c r="H679" s="4"/>
    </row>
    <row r="680">
      <c r="A680" s="6"/>
      <c r="B680" s="4"/>
      <c r="C680" s="4"/>
      <c r="D680" s="4"/>
      <c r="E680" s="4"/>
      <c r="F680" s="4"/>
      <c r="G680" s="4"/>
      <c r="H680" s="4"/>
    </row>
    <row r="681">
      <c r="A681" s="6"/>
      <c r="B681" s="4"/>
      <c r="C681" s="4"/>
      <c r="D681" s="4"/>
      <c r="E681" s="4"/>
      <c r="F681" s="4"/>
      <c r="G681" s="4"/>
      <c r="H681" s="4"/>
    </row>
    <row r="682">
      <c r="A682" s="6"/>
      <c r="B682" s="4"/>
      <c r="C682" s="4"/>
      <c r="D682" s="4"/>
      <c r="E682" s="4"/>
      <c r="F682" s="4"/>
      <c r="G682" s="4"/>
      <c r="H682" s="4"/>
    </row>
    <row r="683">
      <c r="A683" s="6"/>
      <c r="B683" s="4"/>
      <c r="C683" s="4"/>
      <c r="D683" s="4"/>
      <c r="E683" s="4"/>
      <c r="F683" s="4"/>
      <c r="G683" s="4"/>
      <c r="H683" s="4"/>
    </row>
    <row r="684">
      <c r="A684" s="6"/>
      <c r="B684" s="4"/>
      <c r="C684" s="4"/>
      <c r="D684" s="4"/>
      <c r="E684" s="4"/>
      <c r="F684" s="4"/>
      <c r="G684" s="4"/>
      <c r="H684" s="4"/>
    </row>
    <row r="685">
      <c r="A685" s="6"/>
      <c r="B685" s="4"/>
      <c r="C685" s="4"/>
      <c r="D685" s="4"/>
      <c r="E685" s="4"/>
      <c r="F685" s="4"/>
      <c r="G685" s="4"/>
      <c r="H685" s="4"/>
    </row>
    <row r="686">
      <c r="A686" s="6"/>
      <c r="B686" s="4"/>
      <c r="C686" s="4"/>
      <c r="D686" s="4"/>
      <c r="E686" s="4"/>
      <c r="F686" s="4"/>
      <c r="G686" s="4"/>
      <c r="H686" s="4"/>
    </row>
    <row r="687">
      <c r="A687" s="6"/>
      <c r="B687" s="4"/>
      <c r="C687" s="4"/>
      <c r="D687" s="4"/>
      <c r="E687" s="4"/>
      <c r="F687" s="4"/>
      <c r="G687" s="4"/>
      <c r="H687" s="4"/>
    </row>
    <row r="688">
      <c r="A688" s="6"/>
      <c r="B688" s="4"/>
      <c r="C688" s="4"/>
      <c r="D688" s="4"/>
      <c r="E688" s="4"/>
      <c r="F688" s="4"/>
      <c r="G688" s="4"/>
      <c r="H688" s="4"/>
    </row>
    <row r="689">
      <c r="A689" s="6"/>
      <c r="B689" s="4"/>
      <c r="C689" s="4"/>
      <c r="D689" s="4"/>
      <c r="E689" s="4"/>
      <c r="F689" s="4"/>
      <c r="G689" s="4"/>
      <c r="H689" s="4"/>
    </row>
    <row r="690">
      <c r="A690" s="6"/>
      <c r="B690" s="4"/>
      <c r="C690" s="4"/>
      <c r="D690" s="4"/>
      <c r="E690" s="4"/>
      <c r="F690" s="4"/>
      <c r="G690" s="4"/>
      <c r="H690" s="4"/>
    </row>
    <row r="691">
      <c r="A691" s="6"/>
      <c r="B691" s="4"/>
      <c r="C691" s="4"/>
      <c r="D691" s="4"/>
      <c r="E691" s="4"/>
      <c r="F691" s="4"/>
      <c r="G691" s="4"/>
      <c r="H691" s="4"/>
    </row>
    <row r="692">
      <c r="A692" s="6"/>
      <c r="B692" s="4"/>
      <c r="C692" s="4"/>
      <c r="D692" s="4"/>
      <c r="E692" s="4"/>
      <c r="F692" s="4"/>
      <c r="G692" s="4"/>
      <c r="H692" s="4"/>
    </row>
    <row r="693">
      <c r="A693" s="6"/>
      <c r="B693" s="4"/>
      <c r="C693" s="4"/>
      <c r="D693" s="4"/>
      <c r="E693" s="4"/>
      <c r="F693" s="4"/>
      <c r="G693" s="4"/>
      <c r="H693" s="4"/>
    </row>
    <row r="694">
      <c r="A694" s="6"/>
      <c r="B694" s="4"/>
      <c r="C694" s="4"/>
      <c r="D694" s="4"/>
      <c r="E694" s="4"/>
      <c r="F694" s="4"/>
      <c r="G694" s="4"/>
      <c r="H694" s="4"/>
    </row>
    <row r="695">
      <c r="A695" s="6"/>
      <c r="B695" s="4"/>
      <c r="C695" s="4"/>
      <c r="D695" s="4"/>
      <c r="E695" s="4"/>
      <c r="F695" s="4"/>
      <c r="G695" s="4"/>
      <c r="H695" s="4"/>
    </row>
    <row r="696">
      <c r="A696" s="6"/>
      <c r="B696" s="4"/>
      <c r="C696" s="4"/>
      <c r="D696" s="4"/>
      <c r="E696" s="4"/>
      <c r="F696" s="4"/>
      <c r="G696" s="4"/>
      <c r="H696" s="4"/>
    </row>
    <row r="697">
      <c r="A697" s="6"/>
      <c r="B697" s="4"/>
      <c r="C697" s="4"/>
      <c r="D697" s="4"/>
      <c r="E697" s="4"/>
      <c r="F697" s="4"/>
      <c r="G697" s="4"/>
      <c r="H697" s="4"/>
    </row>
    <row r="698">
      <c r="A698" s="6"/>
      <c r="B698" s="4"/>
      <c r="C698" s="4"/>
      <c r="D698" s="4"/>
      <c r="E698" s="4"/>
      <c r="F698" s="4"/>
      <c r="G698" s="4"/>
      <c r="H698" s="4"/>
    </row>
    <row r="699">
      <c r="A699" s="6"/>
      <c r="B699" s="4"/>
      <c r="C699" s="4"/>
      <c r="D699" s="4"/>
      <c r="E699" s="4"/>
      <c r="F699" s="4"/>
      <c r="G699" s="4"/>
      <c r="H699" s="4"/>
    </row>
    <row r="700">
      <c r="A700" s="6"/>
      <c r="B700" s="4"/>
      <c r="C700" s="4"/>
      <c r="D700" s="4"/>
      <c r="E700" s="4"/>
      <c r="F700" s="4"/>
      <c r="G700" s="4"/>
      <c r="H700" s="4"/>
    </row>
    <row r="701">
      <c r="A701" s="6"/>
      <c r="B701" s="4"/>
      <c r="C701" s="4"/>
      <c r="D701" s="4"/>
      <c r="E701" s="4"/>
      <c r="F701" s="4"/>
      <c r="G701" s="4"/>
      <c r="H701" s="4"/>
    </row>
    <row r="702">
      <c r="A702" s="6"/>
      <c r="B702" s="4"/>
      <c r="C702" s="4"/>
      <c r="D702" s="4"/>
      <c r="E702" s="4"/>
      <c r="F702" s="4"/>
      <c r="G702" s="4"/>
      <c r="H702" s="4"/>
    </row>
    <row r="703">
      <c r="A703" s="6"/>
      <c r="B703" s="4"/>
      <c r="C703" s="4"/>
      <c r="D703" s="4"/>
      <c r="E703" s="4"/>
      <c r="F703" s="4"/>
      <c r="G703" s="4"/>
      <c r="H703" s="4"/>
    </row>
    <row r="704">
      <c r="A704" s="6"/>
      <c r="B704" s="4"/>
      <c r="C704" s="4"/>
      <c r="D704" s="4"/>
      <c r="E704" s="4"/>
      <c r="F704" s="4"/>
      <c r="G704" s="4"/>
      <c r="H704" s="4"/>
    </row>
    <row r="705">
      <c r="A705" s="6"/>
      <c r="B705" s="4"/>
      <c r="C705" s="4"/>
      <c r="D705" s="4"/>
      <c r="E705" s="4"/>
      <c r="F705" s="4"/>
      <c r="G705" s="4"/>
      <c r="H705" s="4"/>
    </row>
    <row r="706">
      <c r="A706" s="6"/>
      <c r="B706" s="4"/>
      <c r="C706" s="4"/>
      <c r="D706" s="4"/>
      <c r="E706" s="4"/>
      <c r="F706" s="4"/>
      <c r="G706" s="4"/>
      <c r="H706" s="4"/>
    </row>
    <row r="707">
      <c r="A707" s="6"/>
      <c r="B707" s="4"/>
      <c r="C707" s="4"/>
      <c r="D707" s="4"/>
      <c r="E707" s="4"/>
      <c r="F707" s="4"/>
      <c r="G707" s="4"/>
      <c r="H707" s="4"/>
    </row>
    <row r="708">
      <c r="A708" s="6"/>
      <c r="B708" s="4"/>
      <c r="C708" s="4"/>
      <c r="D708" s="4"/>
      <c r="E708" s="4"/>
      <c r="F708" s="4"/>
      <c r="G708" s="4"/>
      <c r="H708" s="4"/>
    </row>
    <row r="709">
      <c r="A709" s="6"/>
      <c r="B709" s="4"/>
      <c r="C709" s="4"/>
      <c r="D709" s="4"/>
      <c r="E709" s="4"/>
      <c r="F709" s="4"/>
      <c r="G709" s="4"/>
      <c r="H709" s="4"/>
    </row>
    <row r="710">
      <c r="A710" s="6"/>
      <c r="B710" s="4"/>
      <c r="C710" s="4"/>
      <c r="D710" s="4"/>
      <c r="E710" s="4"/>
      <c r="F710" s="4"/>
      <c r="G710" s="4"/>
      <c r="H710" s="4"/>
    </row>
    <row r="711">
      <c r="A711" s="6"/>
      <c r="B711" s="4"/>
      <c r="C711" s="4"/>
      <c r="D711" s="4"/>
      <c r="E711" s="4"/>
      <c r="F711" s="4"/>
      <c r="G711" s="4"/>
      <c r="H711" s="4"/>
    </row>
    <row r="712">
      <c r="A712" s="6"/>
      <c r="B712" s="4"/>
      <c r="C712" s="4"/>
      <c r="D712" s="4"/>
      <c r="E712" s="4"/>
      <c r="F712" s="4"/>
      <c r="G712" s="4"/>
      <c r="H712" s="4"/>
    </row>
    <row r="713">
      <c r="A713" s="6"/>
      <c r="B713" s="4"/>
      <c r="C713" s="4"/>
      <c r="D713" s="4"/>
      <c r="E713" s="4"/>
      <c r="F713" s="4"/>
      <c r="G713" s="4"/>
      <c r="H713" s="4"/>
    </row>
    <row r="714">
      <c r="A714" s="6"/>
      <c r="B714" s="4"/>
      <c r="C714" s="4"/>
      <c r="D714" s="4"/>
      <c r="E714" s="4"/>
      <c r="F714" s="4"/>
      <c r="G714" s="4"/>
      <c r="H714" s="4"/>
    </row>
    <row r="715">
      <c r="A715" s="6"/>
      <c r="B715" s="4"/>
      <c r="C715" s="4"/>
      <c r="D715" s="4"/>
      <c r="E715" s="4"/>
      <c r="F715" s="4"/>
      <c r="G715" s="4"/>
      <c r="H715" s="4"/>
    </row>
    <row r="716">
      <c r="A716" s="6"/>
      <c r="B716" s="4"/>
      <c r="C716" s="4"/>
      <c r="D716" s="4"/>
      <c r="E716" s="4"/>
      <c r="F716" s="4"/>
      <c r="G716" s="4"/>
      <c r="H716" s="4"/>
    </row>
    <row r="717">
      <c r="A717" s="6"/>
      <c r="B717" s="4"/>
      <c r="C717" s="4"/>
      <c r="D717" s="4"/>
      <c r="E717" s="4"/>
      <c r="F717" s="4"/>
      <c r="G717" s="4"/>
      <c r="H717" s="4"/>
    </row>
    <row r="718">
      <c r="A718" s="6"/>
      <c r="B718" s="4"/>
      <c r="C718" s="4"/>
      <c r="D718" s="4"/>
      <c r="E718" s="4"/>
      <c r="F718" s="4"/>
      <c r="G718" s="4"/>
      <c r="H718" s="4"/>
    </row>
    <row r="719">
      <c r="A719" s="6"/>
      <c r="B719" s="4"/>
      <c r="C719" s="4"/>
      <c r="D719" s="4"/>
      <c r="E719" s="4"/>
      <c r="F719" s="4"/>
      <c r="G719" s="4"/>
      <c r="H719" s="4"/>
    </row>
    <row r="720">
      <c r="A720" s="6"/>
      <c r="B720" s="4"/>
      <c r="C720" s="4"/>
      <c r="D720" s="4"/>
      <c r="E720" s="4"/>
      <c r="F720" s="4"/>
      <c r="G720" s="4"/>
      <c r="H720" s="4"/>
    </row>
    <row r="721">
      <c r="A721" s="6"/>
      <c r="B721" s="4"/>
      <c r="C721" s="4"/>
      <c r="D721" s="4"/>
      <c r="E721" s="4"/>
      <c r="F721" s="4"/>
      <c r="G721" s="4"/>
      <c r="H721" s="4"/>
    </row>
    <row r="722">
      <c r="A722" s="6"/>
      <c r="B722" s="4"/>
      <c r="C722" s="4"/>
      <c r="D722" s="4"/>
      <c r="E722" s="4"/>
      <c r="F722" s="4"/>
      <c r="G722" s="4"/>
      <c r="H722" s="4"/>
    </row>
    <row r="723">
      <c r="A723" s="6"/>
      <c r="B723" s="4"/>
      <c r="C723" s="4"/>
      <c r="D723" s="4"/>
      <c r="E723" s="4"/>
      <c r="F723" s="4"/>
      <c r="G723" s="4"/>
      <c r="H723" s="4"/>
    </row>
    <row r="724">
      <c r="A724" s="6"/>
      <c r="B724" s="4"/>
      <c r="C724" s="4"/>
      <c r="D724" s="4"/>
      <c r="E724" s="4"/>
      <c r="F724" s="4"/>
      <c r="G724" s="4"/>
      <c r="H724" s="4"/>
    </row>
    <row r="725">
      <c r="A725" s="6"/>
      <c r="B725" s="4"/>
      <c r="C725" s="4"/>
      <c r="D725" s="4"/>
      <c r="E725" s="4"/>
      <c r="F725" s="4"/>
      <c r="G725" s="4"/>
      <c r="H725" s="4"/>
    </row>
    <row r="726">
      <c r="A726" s="6"/>
      <c r="B726" s="4"/>
      <c r="C726" s="4"/>
      <c r="D726" s="4"/>
      <c r="E726" s="4"/>
      <c r="F726" s="4"/>
      <c r="G726" s="4"/>
      <c r="H726" s="4"/>
    </row>
    <row r="727">
      <c r="A727" s="6"/>
      <c r="B727" s="4"/>
      <c r="C727" s="4"/>
      <c r="D727" s="4"/>
      <c r="E727" s="4"/>
      <c r="F727" s="4"/>
      <c r="G727" s="4"/>
      <c r="H727" s="4"/>
    </row>
    <row r="728">
      <c r="A728" s="6"/>
      <c r="B728" s="4"/>
      <c r="C728" s="4"/>
      <c r="D728" s="4"/>
      <c r="E728" s="4"/>
      <c r="F728" s="4"/>
      <c r="G728" s="4"/>
      <c r="H728" s="4"/>
    </row>
    <row r="729">
      <c r="A729" s="6"/>
      <c r="B729" s="4"/>
      <c r="C729" s="4"/>
      <c r="D729" s="4"/>
      <c r="E729" s="4"/>
      <c r="F729" s="4"/>
      <c r="G729" s="4"/>
      <c r="H729" s="4"/>
    </row>
    <row r="730">
      <c r="A730" s="6"/>
      <c r="B730" s="4"/>
      <c r="C730" s="4"/>
      <c r="D730" s="4"/>
      <c r="E730" s="4"/>
      <c r="F730" s="4"/>
      <c r="G730" s="4"/>
      <c r="H730" s="4"/>
    </row>
    <row r="731">
      <c r="A731" s="6"/>
      <c r="B731" s="4"/>
      <c r="C731" s="4"/>
      <c r="D731" s="4"/>
      <c r="E731" s="4"/>
      <c r="F731" s="4"/>
      <c r="G731" s="4"/>
      <c r="H731" s="4"/>
    </row>
    <row r="732">
      <c r="A732" s="6"/>
      <c r="B732" s="4"/>
      <c r="C732" s="4"/>
      <c r="D732" s="4"/>
      <c r="E732" s="4"/>
      <c r="F732" s="4"/>
      <c r="G732" s="4"/>
      <c r="H732" s="4"/>
    </row>
    <row r="733">
      <c r="A733" s="6"/>
      <c r="B733" s="4"/>
      <c r="C733" s="4"/>
      <c r="D733" s="4"/>
      <c r="E733" s="4"/>
      <c r="F733" s="4"/>
      <c r="G733" s="4"/>
      <c r="H733" s="4"/>
    </row>
    <row r="734">
      <c r="A734" s="6"/>
      <c r="B734" s="4"/>
      <c r="C734" s="4"/>
      <c r="D734" s="4"/>
      <c r="E734" s="4"/>
      <c r="F734" s="4"/>
      <c r="G734" s="4"/>
      <c r="H734" s="4"/>
    </row>
    <row r="735">
      <c r="A735" s="6"/>
      <c r="B735" s="4"/>
      <c r="C735" s="4"/>
      <c r="D735" s="4"/>
      <c r="E735" s="4"/>
      <c r="F735" s="4"/>
      <c r="G735" s="4"/>
      <c r="H735" s="4"/>
    </row>
    <row r="736">
      <c r="A736" s="6"/>
      <c r="B736" s="4"/>
      <c r="C736" s="4"/>
      <c r="D736" s="4"/>
      <c r="E736" s="4"/>
      <c r="F736" s="4"/>
      <c r="G736" s="4"/>
      <c r="H736" s="4"/>
    </row>
    <row r="737">
      <c r="A737" s="6"/>
      <c r="B737" s="4"/>
      <c r="C737" s="4"/>
      <c r="D737" s="4"/>
      <c r="E737" s="4"/>
      <c r="F737" s="4"/>
      <c r="G737" s="4"/>
      <c r="H737" s="4"/>
    </row>
    <row r="738">
      <c r="A738" s="6"/>
      <c r="B738" s="4"/>
      <c r="C738" s="4"/>
      <c r="D738" s="4"/>
      <c r="E738" s="4"/>
      <c r="F738" s="4"/>
      <c r="G738" s="4"/>
      <c r="H738" s="4"/>
    </row>
    <row r="739">
      <c r="A739" s="6"/>
      <c r="B739" s="4"/>
      <c r="C739" s="4"/>
      <c r="D739" s="4"/>
      <c r="E739" s="4"/>
      <c r="F739" s="4"/>
      <c r="G739" s="4"/>
      <c r="H739" s="4"/>
    </row>
    <row r="740">
      <c r="A740" s="6"/>
      <c r="B740" s="4"/>
      <c r="C740" s="4"/>
      <c r="D740" s="4"/>
      <c r="E740" s="4"/>
      <c r="F740" s="4"/>
      <c r="G740" s="4"/>
      <c r="H740" s="4"/>
    </row>
    <row r="741">
      <c r="A741" s="6"/>
      <c r="B741" s="4"/>
      <c r="C741" s="4"/>
      <c r="D741" s="4"/>
      <c r="E741" s="4"/>
      <c r="F741" s="4"/>
      <c r="G741" s="4"/>
      <c r="H741" s="4"/>
    </row>
    <row r="742">
      <c r="A742" s="6"/>
      <c r="B742" s="4"/>
      <c r="C742" s="4"/>
      <c r="D742" s="4"/>
      <c r="E742" s="4"/>
      <c r="F742" s="4"/>
      <c r="G742" s="4"/>
      <c r="H742" s="4"/>
    </row>
    <row r="743">
      <c r="A743" s="6"/>
      <c r="B743" s="4"/>
      <c r="C743" s="4"/>
      <c r="D743" s="4"/>
      <c r="E743" s="4"/>
      <c r="F743" s="4"/>
      <c r="G743" s="4"/>
      <c r="H743" s="4"/>
    </row>
    <row r="744">
      <c r="A744" s="6"/>
      <c r="B744" s="4"/>
      <c r="C744" s="4"/>
      <c r="D744" s="4"/>
      <c r="E744" s="4"/>
      <c r="F744" s="4"/>
      <c r="G744" s="4"/>
      <c r="H744" s="4"/>
    </row>
    <row r="745">
      <c r="A745" s="6"/>
      <c r="B745" s="4"/>
      <c r="C745" s="4"/>
      <c r="D745" s="4"/>
      <c r="E745" s="4"/>
      <c r="F745" s="4"/>
      <c r="G745" s="4"/>
      <c r="H745" s="4"/>
    </row>
    <row r="746">
      <c r="A746" s="6"/>
      <c r="B746" s="4"/>
      <c r="C746" s="4"/>
      <c r="D746" s="4"/>
      <c r="E746" s="4"/>
      <c r="F746" s="4"/>
      <c r="G746" s="4"/>
      <c r="H746" s="4"/>
    </row>
    <row r="747">
      <c r="A747" s="6"/>
      <c r="B747" s="4"/>
      <c r="C747" s="4"/>
      <c r="D747" s="4"/>
      <c r="E747" s="4"/>
      <c r="F747" s="4"/>
      <c r="G747" s="4"/>
      <c r="H747" s="4"/>
    </row>
    <row r="748">
      <c r="A748" s="6"/>
      <c r="B748" s="4"/>
      <c r="C748" s="4"/>
      <c r="D748" s="4"/>
      <c r="E748" s="4"/>
      <c r="F748" s="4"/>
      <c r="G748" s="4"/>
      <c r="H748" s="4"/>
    </row>
    <row r="749">
      <c r="A749" s="6"/>
      <c r="B749" s="4"/>
      <c r="C749" s="4"/>
      <c r="D749" s="4"/>
      <c r="E749" s="4"/>
      <c r="F749" s="4"/>
      <c r="G749" s="4"/>
      <c r="H749" s="4"/>
    </row>
    <row r="750">
      <c r="A750" s="6"/>
      <c r="B750" s="4"/>
      <c r="C750" s="4"/>
      <c r="D750" s="4"/>
      <c r="E750" s="4"/>
      <c r="F750" s="4"/>
      <c r="G750" s="4"/>
      <c r="H750" s="4"/>
    </row>
    <row r="751">
      <c r="A751" s="6"/>
      <c r="B751" s="4"/>
      <c r="C751" s="4"/>
      <c r="D751" s="4"/>
      <c r="E751" s="4"/>
      <c r="F751" s="4"/>
      <c r="G751" s="4"/>
      <c r="H751" s="4"/>
    </row>
    <row r="752">
      <c r="A752" s="6"/>
      <c r="B752" s="4"/>
      <c r="C752" s="4"/>
      <c r="D752" s="4"/>
      <c r="E752" s="4"/>
      <c r="F752" s="4"/>
      <c r="G752" s="4"/>
      <c r="H752" s="4"/>
    </row>
    <row r="753">
      <c r="A753" s="6"/>
      <c r="B753" s="4"/>
      <c r="C753" s="4"/>
      <c r="D753" s="4"/>
      <c r="E753" s="4"/>
      <c r="F753" s="4"/>
      <c r="G753" s="4"/>
      <c r="H753" s="4"/>
    </row>
    <row r="754">
      <c r="A754" s="6"/>
      <c r="B754" s="4"/>
      <c r="C754" s="4"/>
      <c r="D754" s="4"/>
      <c r="E754" s="4"/>
      <c r="F754" s="4"/>
      <c r="G754" s="4"/>
      <c r="H754" s="4"/>
    </row>
    <row r="755">
      <c r="A755" s="6"/>
      <c r="B755" s="4"/>
      <c r="C755" s="4"/>
      <c r="D755" s="4"/>
      <c r="E755" s="4"/>
      <c r="F755" s="4"/>
      <c r="G755" s="4"/>
      <c r="H755" s="4"/>
    </row>
    <row r="756">
      <c r="A756" s="6"/>
      <c r="B756" s="4"/>
      <c r="C756" s="4"/>
      <c r="D756" s="4"/>
      <c r="E756" s="4"/>
      <c r="F756" s="4"/>
      <c r="G756" s="4"/>
      <c r="H756" s="4"/>
    </row>
    <row r="757">
      <c r="A757" s="6"/>
      <c r="B757" s="4"/>
      <c r="C757" s="4"/>
      <c r="D757" s="4"/>
      <c r="E757" s="4"/>
      <c r="F757" s="4"/>
      <c r="G757" s="4"/>
      <c r="H757" s="4"/>
    </row>
    <row r="758">
      <c r="A758" s="6"/>
      <c r="B758" s="4"/>
      <c r="C758" s="4"/>
      <c r="D758" s="4"/>
      <c r="E758" s="4"/>
      <c r="F758" s="4"/>
      <c r="G758" s="4"/>
      <c r="H758" s="4"/>
    </row>
    <row r="759">
      <c r="A759" s="6"/>
      <c r="B759" s="4"/>
      <c r="C759" s="4"/>
      <c r="D759" s="4"/>
      <c r="E759" s="4"/>
      <c r="F759" s="4"/>
      <c r="G759" s="4"/>
      <c r="H759" s="4"/>
    </row>
    <row r="760">
      <c r="A760" s="6"/>
      <c r="B760" s="4"/>
      <c r="C760" s="4"/>
      <c r="D760" s="4"/>
      <c r="E760" s="4"/>
      <c r="F760" s="4"/>
      <c r="G760" s="4"/>
      <c r="H760" s="4"/>
    </row>
    <row r="761">
      <c r="A761" s="6"/>
      <c r="B761" s="4"/>
      <c r="C761" s="4"/>
      <c r="D761" s="4"/>
      <c r="E761" s="4"/>
      <c r="F761" s="4"/>
      <c r="G761" s="4"/>
      <c r="H761" s="4"/>
    </row>
    <row r="762">
      <c r="A762" s="6"/>
      <c r="B762" s="4"/>
      <c r="C762" s="4"/>
      <c r="D762" s="4"/>
      <c r="E762" s="4"/>
      <c r="F762" s="4"/>
      <c r="G762" s="4"/>
      <c r="H762" s="4"/>
    </row>
    <row r="763">
      <c r="A763" s="6"/>
      <c r="B763" s="4"/>
      <c r="C763" s="4"/>
      <c r="D763" s="4"/>
      <c r="E763" s="4"/>
      <c r="F763" s="4"/>
      <c r="G763" s="4"/>
      <c r="H763" s="4"/>
    </row>
    <row r="764">
      <c r="A764" s="6"/>
      <c r="B764" s="4"/>
      <c r="C764" s="4"/>
      <c r="D764" s="4"/>
      <c r="E764" s="4"/>
      <c r="F764" s="4"/>
      <c r="G764" s="4"/>
      <c r="H764" s="4"/>
    </row>
    <row r="765">
      <c r="A765" s="6"/>
      <c r="B765" s="4"/>
      <c r="C765" s="4"/>
      <c r="D765" s="4"/>
      <c r="E765" s="4"/>
      <c r="F765" s="4"/>
      <c r="G765" s="4"/>
      <c r="H765" s="4"/>
    </row>
    <row r="766">
      <c r="A766" s="6"/>
      <c r="B766" s="4"/>
      <c r="C766" s="4"/>
      <c r="D766" s="4"/>
      <c r="E766" s="4"/>
      <c r="F766" s="4"/>
      <c r="G766" s="4"/>
      <c r="H766" s="4"/>
    </row>
    <row r="767">
      <c r="A767" s="6"/>
      <c r="B767" s="4"/>
      <c r="C767" s="4"/>
      <c r="D767" s="4"/>
      <c r="E767" s="4"/>
      <c r="F767" s="4"/>
      <c r="G767" s="4"/>
      <c r="H767" s="4"/>
    </row>
    <row r="768">
      <c r="A768" s="6"/>
      <c r="B768" s="4"/>
      <c r="C768" s="4"/>
      <c r="D768" s="4"/>
      <c r="E768" s="4"/>
      <c r="F768" s="4"/>
      <c r="G768" s="4"/>
      <c r="H768" s="4"/>
    </row>
    <row r="769">
      <c r="A769" s="6"/>
      <c r="B769" s="4"/>
      <c r="C769" s="4"/>
      <c r="D769" s="4"/>
      <c r="E769" s="4"/>
      <c r="F769" s="4"/>
      <c r="G769" s="4"/>
      <c r="H769" s="4"/>
    </row>
    <row r="770">
      <c r="A770" s="6"/>
      <c r="B770" s="4"/>
      <c r="C770" s="4"/>
      <c r="D770" s="4"/>
      <c r="E770" s="4"/>
      <c r="F770" s="4"/>
      <c r="G770" s="4"/>
      <c r="H770" s="4"/>
    </row>
    <row r="771">
      <c r="A771" s="6"/>
      <c r="B771" s="4"/>
      <c r="C771" s="4"/>
      <c r="D771" s="4"/>
      <c r="E771" s="4"/>
      <c r="F771" s="4"/>
      <c r="G771" s="4"/>
      <c r="H771" s="4"/>
    </row>
    <row r="772">
      <c r="A772" s="6"/>
      <c r="B772" s="4"/>
      <c r="C772" s="4"/>
      <c r="D772" s="4"/>
      <c r="E772" s="4"/>
      <c r="F772" s="4"/>
      <c r="G772" s="4"/>
      <c r="H772" s="4"/>
    </row>
    <row r="773">
      <c r="A773" s="6"/>
      <c r="B773" s="4"/>
      <c r="C773" s="4"/>
      <c r="D773" s="4"/>
      <c r="E773" s="4"/>
      <c r="F773" s="4"/>
      <c r="G773" s="4"/>
      <c r="H773" s="4"/>
    </row>
    <row r="774">
      <c r="A774" s="6"/>
      <c r="B774" s="4"/>
      <c r="C774" s="4"/>
      <c r="D774" s="4"/>
      <c r="E774" s="4"/>
      <c r="F774" s="4"/>
      <c r="G774" s="4"/>
      <c r="H774" s="4"/>
    </row>
    <row r="775">
      <c r="A775" s="6"/>
      <c r="B775" s="4"/>
      <c r="C775" s="4"/>
      <c r="D775" s="4"/>
      <c r="E775" s="4"/>
      <c r="F775" s="4"/>
      <c r="G775" s="4"/>
      <c r="H775" s="4"/>
    </row>
    <row r="776">
      <c r="A776" s="6"/>
      <c r="B776" s="4"/>
      <c r="C776" s="4"/>
      <c r="D776" s="4"/>
      <c r="E776" s="4"/>
      <c r="F776" s="4"/>
      <c r="G776" s="4"/>
      <c r="H776" s="4"/>
    </row>
    <row r="777">
      <c r="A777" s="6"/>
      <c r="B777" s="4"/>
      <c r="C777" s="4"/>
      <c r="D777" s="4"/>
      <c r="E777" s="4"/>
      <c r="F777" s="4"/>
      <c r="G777" s="4"/>
      <c r="H777" s="4"/>
    </row>
    <row r="778">
      <c r="A778" s="6"/>
      <c r="B778" s="4"/>
      <c r="C778" s="4"/>
      <c r="D778" s="4"/>
      <c r="E778" s="4"/>
      <c r="F778" s="4"/>
      <c r="G778" s="4"/>
      <c r="H778" s="4"/>
    </row>
    <row r="779">
      <c r="A779" s="6"/>
      <c r="B779" s="4"/>
      <c r="C779" s="4"/>
      <c r="D779" s="4"/>
      <c r="E779" s="4"/>
      <c r="F779" s="4"/>
      <c r="G779" s="4"/>
      <c r="H779" s="4"/>
    </row>
    <row r="780">
      <c r="A780" s="6"/>
      <c r="B780" s="4"/>
      <c r="C780" s="4"/>
      <c r="D780" s="4"/>
      <c r="E780" s="4"/>
      <c r="F780" s="4"/>
      <c r="G780" s="4"/>
      <c r="H780" s="4"/>
    </row>
    <row r="781">
      <c r="A781" s="6"/>
      <c r="B781" s="4"/>
      <c r="C781" s="4"/>
      <c r="D781" s="4"/>
      <c r="E781" s="4"/>
      <c r="F781" s="4"/>
      <c r="G781" s="4"/>
      <c r="H781" s="4"/>
    </row>
    <row r="782">
      <c r="A782" s="6"/>
      <c r="B782" s="4"/>
      <c r="C782" s="4"/>
      <c r="D782" s="4"/>
      <c r="E782" s="4"/>
      <c r="F782" s="4"/>
      <c r="G782" s="4"/>
      <c r="H782" s="4"/>
    </row>
    <row r="783">
      <c r="A783" s="6"/>
      <c r="B783" s="4"/>
      <c r="C783" s="4"/>
      <c r="D783" s="4"/>
      <c r="E783" s="4"/>
      <c r="F783" s="4"/>
      <c r="G783" s="4"/>
      <c r="H783" s="4"/>
    </row>
    <row r="784">
      <c r="A784" s="6"/>
      <c r="B784" s="4"/>
      <c r="C784" s="4"/>
      <c r="D784" s="4"/>
      <c r="E784" s="4"/>
      <c r="F784" s="4"/>
      <c r="G784" s="4"/>
      <c r="H784" s="4"/>
    </row>
    <row r="785">
      <c r="A785" s="6"/>
      <c r="B785" s="4"/>
      <c r="C785" s="4"/>
      <c r="D785" s="4"/>
      <c r="E785" s="4"/>
      <c r="F785" s="4"/>
      <c r="G785" s="4"/>
      <c r="H785" s="4"/>
    </row>
    <row r="786">
      <c r="A786" s="6"/>
      <c r="B786" s="4"/>
      <c r="C786" s="4"/>
      <c r="D786" s="4"/>
      <c r="E786" s="4"/>
      <c r="F786" s="4"/>
      <c r="G786" s="4"/>
      <c r="H786" s="4"/>
    </row>
    <row r="787">
      <c r="A787" s="6"/>
      <c r="B787" s="4"/>
      <c r="C787" s="4"/>
      <c r="D787" s="4"/>
      <c r="E787" s="4"/>
      <c r="F787" s="4"/>
      <c r="G787" s="4"/>
      <c r="H787" s="4"/>
    </row>
    <row r="788">
      <c r="A788" s="6"/>
      <c r="B788" s="4"/>
      <c r="C788" s="4"/>
      <c r="D788" s="4"/>
      <c r="E788" s="4"/>
      <c r="F788" s="4"/>
      <c r="G788" s="4"/>
      <c r="H788" s="4"/>
    </row>
    <row r="789">
      <c r="A789" s="6"/>
      <c r="B789" s="4"/>
      <c r="C789" s="4"/>
      <c r="D789" s="4"/>
      <c r="E789" s="4"/>
      <c r="F789" s="4"/>
      <c r="G789" s="4"/>
      <c r="H789" s="4"/>
    </row>
    <row r="790">
      <c r="A790" s="6"/>
      <c r="B790" s="4"/>
      <c r="C790" s="4"/>
      <c r="D790" s="4"/>
      <c r="E790" s="4"/>
      <c r="F790" s="4"/>
      <c r="G790" s="4"/>
      <c r="H790" s="4"/>
    </row>
    <row r="791">
      <c r="A791" s="6"/>
      <c r="B791" s="4"/>
      <c r="C791" s="4"/>
      <c r="D791" s="4"/>
      <c r="E791" s="4"/>
      <c r="F791" s="4"/>
      <c r="G791" s="4"/>
      <c r="H791" s="4"/>
    </row>
    <row r="792">
      <c r="A792" s="6"/>
      <c r="B792" s="4"/>
      <c r="C792" s="4"/>
      <c r="D792" s="4"/>
      <c r="E792" s="4"/>
      <c r="F792" s="4"/>
      <c r="G792" s="4"/>
      <c r="H792" s="4"/>
    </row>
    <row r="793">
      <c r="A793" s="6"/>
      <c r="B793" s="4"/>
      <c r="C793" s="4"/>
      <c r="D793" s="4"/>
      <c r="E793" s="4"/>
      <c r="F793" s="4"/>
      <c r="G793" s="4"/>
      <c r="H793" s="4"/>
    </row>
    <row r="794">
      <c r="A794" s="6"/>
      <c r="B794" s="4"/>
      <c r="C794" s="4"/>
      <c r="D794" s="4"/>
      <c r="E794" s="4"/>
      <c r="F794" s="4"/>
      <c r="G794" s="4"/>
      <c r="H794" s="4"/>
    </row>
    <row r="795">
      <c r="A795" s="6"/>
      <c r="B795" s="4"/>
      <c r="C795" s="4"/>
      <c r="D795" s="4"/>
      <c r="E795" s="4"/>
      <c r="F795" s="4"/>
      <c r="G795" s="4"/>
      <c r="H795" s="4"/>
    </row>
    <row r="796">
      <c r="A796" s="6"/>
      <c r="B796" s="4"/>
      <c r="C796" s="4"/>
      <c r="D796" s="4"/>
      <c r="E796" s="4"/>
      <c r="F796" s="4"/>
      <c r="G796" s="4"/>
      <c r="H796" s="4"/>
    </row>
    <row r="797">
      <c r="A797" s="6"/>
      <c r="B797" s="4"/>
      <c r="C797" s="4"/>
      <c r="D797" s="4"/>
      <c r="E797" s="4"/>
      <c r="F797" s="4"/>
      <c r="G797" s="4"/>
      <c r="H797" s="4"/>
    </row>
    <row r="798">
      <c r="A798" s="6"/>
      <c r="B798" s="4"/>
      <c r="C798" s="4"/>
      <c r="D798" s="4"/>
      <c r="E798" s="4"/>
      <c r="F798" s="4"/>
      <c r="G798" s="4"/>
      <c r="H798" s="4"/>
    </row>
    <row r="799">
      <c r="A799" s="6"/>
      <c r="B799" s="4"/>
      <c r="C799" s="4"/>
      <c r="D799" s="4"/>
      <c r="E799" s="4"/>
      <c r="F799" s="4"/>
      <c r="G799" s="4"/>
      <c r="H799" s="4"/>
    </row>
    <row r="800">
      <c r="A800" s="6"/>
      <c r="B800" s="4"/>
      <c r="C800" s="4"/>
      <c r="D800" s="4"/>
      <c r="E800" s="4"/>
      <c r="F800" s="4"/>
      <c r="G800" s="4"/>
      <c r="H800" s="4"/>
    </row>
    <row r="801">
      <c r="A801" s="6"/>
      <c r="B801" s="4"/>
      <c r="C801" s="4"/>
      <c r="D801" s="4"/>
      <c r="E801" s="4"/>
      <c r="F801" s="4"/>
      <c r="G801" s="4"/>
      <c r="H801" s="4"/>
    </row>
    <row r="802">
      <c r="A802" s="6"/>
      <c r="B802" s="4"/>
      <c r="C802" s="4"/>
      <c r="D802" s="4"/>
      <c r="E802" s="4"/>
      <c r="F802" s="4"/>
      <c r="G802" s="4"/>
      <c r="H802" s="4"/>
    </row>
    <row r="803">
      <c r="A803" s="6"/>
      <c r="B803" s="4"/>
      <c r="C803" s="4"/>
      <c r="D803" s="4"/>
      <c r="E803" s="4"/>
      <c r="F803" s="4"/>
      <c r="G803" s="4"/>
      <c r="H803" s="4"/>
    </row>
    <row r="804">
      <c r="A804" s="6"/>
      <c r="B804" s="4"/>
      <c r="C804" s="4"/>
      <c r="D804" s="4"/>
      <c r="E804" s="4"/>
      <c r="F804" s="4"/>
      <c r="G804" s="4"/>
      <c r="H804" s="4"/>
    </row>
    <row r="805">
      <c r="A805" s="6"/>
      <c r="B805" s="4"/>
      <c r="C805" s="4"/>
      <c r="D805" s="4"/>
      <c r="E805" s="4"/>
      <c r="F805" s="4"/>
      <c r="G805" s="4"/>
      <c r="H805" s="4"/>
    </row>
    <row r="806">
      <c r="A806" s="6"/>
      <c r="B806" s="4"/>
      <c r="C806" s="4"/>
      <c r="D806" s="4"/>
      <c r="E806" s="4"/>
      <c r="F806" s="4"/>
      <c r="G806" s="4"/>
      <c r="H806" s="4"/>
    </row>
    <row r="807">
      <c r="A807" s="6"/>
      <c r="B807" s="4"/>
      <c r="C807" s="4"/>
      <c r="D807" s="4"/>
      <c r="E807" s="4"/>
      <c r="F807" s="4"/>
      <c r="G807" s="4"/>
      <c r="H807" s="4"/>
    </row>
    <row r="808">
      <c r="A808" s="6"/>
      <c r="B808" s="4"/>
      <c r="C808" s="4"/>
      <c r="D808" s="4"/>
      <c r="E808" s="4"/>
      <c r="F808" s="4"/>
      <c r="G808" s="4"/>
      <c r="H808" s="4"/>
    </row>
    <row r="809">
      <c r="A809" s="6"/>
      <c r="B809" s="4"/>
      <c r="C809" s="4"/>
      <c r="D809" s="4"/>
      <c r="E809" s="4"/>
      <c r="F809" s="4"/>
      <c r="G809" s="4"/>
      <c r="H809" s="4"/>
    </row>
    <row r="810">
      <c r="A810" s="6"/>
      <c r="B810" s="4"/>
      <c r="C810" s="4"/>
      <c r="D810" s="4"/>
      <c r="E810" s="4"/>
      <c r="F810" s="4"/>
      <c r="G810" s="4"/>
      <c r="H810" s="4"/>
    </row>
    <row r="811">
      <c r="A811" s="6"/>
      <c r="B811" s="4"/>
      <c r="C811" s="4"/>
      <c r="D811" s="4"/>
      <c r="E811" s="4"/>
      <c r="F811" s="4"/>
      <c r="G811" s="4"/>
      <c r="H811" s="4"/>
    </row>
    <row r="812">
      <c r="A812" s="6"/>
      <c r="B812" s="4"/>
      <c r="C812" s="4"/>
      <c r="D812" s="4"/>
      <c r="E812" s="4"/>
      <c r="F812" s="4"/>
      <c r="G812" s="4"/>
      <c r="H812" s="4"/>
    </row>
    <row r="813">
      <c r="A813" s="6"/>
      <c r="B813" s="4"/>
      <c r="C813" s="4"/>
      <c r="D813" s="4"/>
      <c r="E813" s="4"/>
      <c r="F813" s="4"/>
      <c r="G813" s="4"/>
      <c r="H813" s="4"/>
    </row>
    <row r="814">
      <c r="A814" s="6"/>
      <c r="B814" s="4"/>
      <c r="C814" s="4"/>
      <c r="D814" s="4"/>
      <c r="E814" s="4"/>
      <c r="F814" s="4"/>
      <c r="G814" s="4"/>
      <c r="H814" s="4"/>
    </row>
    <row r="815">
      <c r="A815" s="6"/>
      <c r="B815" s="4"/>
      <c r="C815" s="4"/>
      <c r="D815" s="4"/>
      <c r="E815" s="4"/>
      <c r="F815" s="4"/>
      <c r="G815" s="4"/>
      <c r="H815" s="4"/>
    </row>
    <row r="816">
      <c r="A816" s="6"/>
      <c r="B816" s="4"/>
      <c r="C816" s="4"/>
      <c r="D816" s="4"/>
      <c r="E816" s="4"/>
      <c r="F816" s="4"/>
      <c r="G816" s="4"/>
      <c r="H816" s="4"/>
    </row>
    <row r="817">
      <c r="A817" s="6"/>
      <c r="B817" s="4"/>
      <c r="C817" s="4"/>
      <c r="D817" s="4"/>
      <c r="E817" s="4"/>
      <c r="F817" s="4"/>
      <c r="G817" s="4"/>
      <c r="H817" s="4"/>
    </row>
    <row r="818">
      <c r="A818" s="6"/>
      <c r="B818" s="4"/>
      <c r="C818" s="4"/>
      <c r="D818" s="4"/>
      <c r="E818" s="4"/>
      <c r="F818" s="4"/>
      <c r="G818" s="4"/>
      <c r="H818" s="4"/>
    </row>
    <row r="819">
      <c r="A819" s="6"/>
      <c r="B819" s="4"/>
      <c r="C819" s="4"/>
      <c r="D819" s="4"/>
      <c r="E819" s="4"/>
      <c r="F819" s="4"/>
      <c r="G819" s="4"/>
      <c r="H819" s="4"/>
    </row>
    <row r="820">
      <c r="A820" s="6"/>
      <c r="B820" s="4"/>
      <c r="C820" s="4"/>
      <c r="D820" s="4"/>
      <c r="E820" s="4"/>
      <c r="F820" s="4"/>
      <c r="G820" s="4"/>
      <c r="H820" s="4"/>
    </row>
    <row r="821">
      <c r="A821" s="6"/>
      <c r="B821" s="4"/>
      <c r="C821" s="4"/>
      <c r="D821" s="4"/>
      <c r="E821" s="4"/>
      <c r="F821" s="4"/>
      <c r="G821" s="4"/>
      <c r="H821" s="4"/>
    </row>
    <row r="822">
      <c r="A822" s="6"/>
      <c r="B822" s="4"/>
      <c r="C822" s="4"/>
      <c r="D822" s="4"/>
      <c r="E822" s="4"/>
      <c r="F822" s="4"/>
      <c r="G822" s="4"/>
      <c r="H822" s="4"/>
    </row>
    <row r="823">
      <c r="A823" s="6"/>
      <c r="B823" s="4"/>
      <c r="C823" s="4"/>
      <c r="D823" s="4"/>
      <c r="E823" s="4"/>
      <c r="F823" s="4"/>
      <c r="G823" s="4"/>
      <c r="H823" s="4"/>
    </row>
    <row r="824">
      <c r="A824" s="6"/>
      <c r="B824" s="4"/>
      <c r="C824" s="4"/>
      <c r="D824" s="4"/>
      <c r="E824" s="4"/>
      <c r="F824" s="4"/>
      <c r="G824" s="4"/>
      <c r="H824" s="4"/>
    </row>
    <row r="825">
      <c r="A825" s="6"/>
      <c r="B825" s="4"/>
      <c r="C825" s="4"/>
      <c r="D825" s="4"/>
      <c r="E825" s="4"/>
      <c r="F825" s="4"/>
      <c r="G825" s="4"/>
      <c r="H825" s="4"/>
    </row>
    <row r="826">
      <c r="A826" s="6"/>
      <c r="B826" s="4"/>
      <c r="C826" s="4"/>
      <c r="D826" s="4"/>
      <c r="E826" s="4"/>
      <c r="F826" s="4"/>
      <c r="G826" s="4"/>
      <c r="H826" s="4"/>
    </row>
    <row r="827">
      <c r="A827" s="6"/>
      <c r="B827" s="4"/>
      <c r="C827" s="4"/>
      <c r="D827" s="4"/>
      <c r="E827" s="4"/>
      <c r="F827" s="4"/>
      <c r="G827" s="4"/>
      <c r="H827" s="4"/>
    </row>
    <row r="828">
      <c r="A828" s="6"/>
      <c r="B828" s="4"/>
      <c r="C828" s="4"/>
      <c r="D828" s="4"/>
      <c r="E828" s="4"/>
      <c r="F828" s="4"/>
      <c r="G828" s="4"/>
      <c r="H828" s="4"/>
    </row>
    <row r="829">
      <c r="A829" s="6"/>
      <c r="B829" s="4"/>
      <c r="C829" s="4"/>
      <c r="D829" s="4"/>
      <c r="E829" s="4"/>
      <c r="F829" s="4"/>
      <c r="G829" s="4"/>
      <c r="H829" s="4"/>
    </row>
    <row r="830">
      <c r="A830" s="6"/>
      <c r="B830" s="4"/>
      <c r="C830" s="4"/>
      <c r="D830" s="4"/>
      <c r="E830" s="4"/>
      <c r="F830" s="4"/>
      <c r="G830" s="4"/>
      <c r="H830" s="4"/>
    </row>
    <row r="831">
      <c r="A831" s="6"/>
      <c r="B831" s="4"/>
      <c r="C831" s="4"/>
      <c r="D831" s="4"/>
      <c r="E831" s="4"/>
      <c r="F831" s="4"/>
      <c r="G831" s="4"/>
      <c r="H831" s="4"/>
    </row>
    <row r="832">
      <c r="A832" s="6"/>
      <c r="B832" s="4"/>
      <c r="C832" s="4"/>
      <c r="D832" s="4"/>
      <c r="E832" s="4"/>
      <c r="F832" s="4"/>
      <c r="G832" s="4"/>
      <c r="H832" s="4"/>
    </row>
    <row r="833">
      <c r="A833" s="6"/>
      <c r="B833" s="4"/>
      <c r="C833" s="4"/>
      <c r="D833" s="4"/>
      <c r="E833" s="4"/>
      <c r="F833" s="4"/>
      <c r="G833" s="4"/>
      <c r="H833" s="4"/>
    </row>
    <row r="834">
      <c r="A834" s="6"/>
      <c r="B834" s="4"/>
      <c r="C834" s="4"/>
      <c r="D834" s="4"/>
      <c r="E834" s="4"/>
      <c r="F834" s="4"/>
      <c r="G834" s="4"/>
      <c r="H834" s="4"/>
    </row>
    <row r="835">
      <c r="A835" s="6"/>
      <c r="B835" s="4"/>
      <c r="C835" s="4"/>
      <c r="D835" s="4"/>
      <c r="E835" s="4"/>
      <c r="F835" s="4"/>
      <c r="G835" s="4"/>
      <c r="H835" s="4"/>
    </row>
    <row r="836">
      <c r="A836" s="6"/>
      <c r="B836" s="4"/>
      <c r="C836" s="4"/>
      <c r="D836" s="4"/>
      <c r="E836" s="4"/>
      <c r="F836" s="4"/>
      <c r="G836" s="4"/>
      <c r="H836" s="4"/>
    </row>
    <row r="837">
      <c r="A837" s="6"/>
      <c r="B837" s="4"/>
      <c r="C837" s="4"/>
      <c r="D837" s="4"/>
      <c r="E837" s="4"/>
      <c r="F837" s="4"/>
      <c r="G837" s="4"/>
      <c r="H837" s="4"/>
    </row>
    <row r="838">
      <c r="A838" s="6"/>
      <c r="B838" s="4"/>
      <c r="C838" s="4"/>
      <c r="D838" s="4"/>
      <c r="E838" s="4"/>
      <c r="F838" s="4"/>
      <c r="G838" s="4"/>
      <c r="H838" s="4"/>
    </row>
    <row r="839">
      <c r="A839" s="6"/>
      <c r="B839" s="4"/>
      <c r="C839" s="4"/>
      <c r="D839" s="4"/>
      <c r="E839" s="4"/>
      <c r="F839" s="4"/>
      <c r="G839" s="4"/>
      <c r="H839" s="4"/>
    </row>
    <row r="840">
      <c r="A840" s="6"/>
      <c r="B840" s="4"/>
      <c r="C840" s="4"/>
      <c r="D840" s="4"/>
      <c r="E840" s="4"/>
      <c r="F840" s="4"/>
      <c r="G840" s="4"/>
      <c r="H840" s="4"/>
    </row>
    <row r="841">
      <c r="A841" s="6"/>
      <c r="B841" s="4"/>
      <c r="C841" s="4"/>
      <c r="D841" s="4"/>
      <c r="E841" s="4"/>
      <c r="F841" s="4"/>
      <c r="G841" s="4"/>
      <c r="H841" s="4"/>
    </row>
    <row r="842">
      <c r="A842" s="6"/>
      <c r="B842" s="4"/>
      <c r="C842" s="4"/>
      <c r="D842" s="4"/>
      <c r="E842" s="4"/>
      <c r="F842" s="4"/>
      <c r="G842" s="4"/>
      <c r="H842" s="4"/>
    </row>
    <row r="843">
      <c r="A843" s="6"/>
      <c r="B843" s="4"/>
      <c r="C843" s="4"/>
      <c r="D843" s="4"/>
      <c r="E843" s="4"/>
      <c r="F843" s="4"/>
      <c r="G843" s="4"/>
      <c r="H843" s="4"/>
    </row>
    <row r="844">
      <c r="A844" s="6"/>
      <c r="B844" s="4"/>
      <c r="C844" s="4"/>
      <c r="D844" s="4"/>
      <c r="E844" s="4"/>
      <c r="F844" s="4"/>
      <c r="G844" s="4"/>
      <c r="H844" s="4"/>
    </row>
    <row r="845">
      <c r="A845" s="6"/>
      <c r="B845" s="4"/>
      <c r="C845" s="4"/>
      <c r="D845" s="4"/>
      <c r="E845" s="4"/>
      <c r="F845" s="4"/>
      <c r="G845" s="4"/>
      <c r="H845" s="4"/>
    </row>
    <row r="846">
      <c r="A846" s="6"/>
      <c r="B846" s="4"/>
      <c r="C846" s="4"/>
      <c r="D846" s="4"/>
      <c r="E846" s="4"/>
      <c r="F846" s="4"/>
      <c r="G846" s="4"/>
      <c r="H846" s="4"/>
    </row>
    <row r="847">
      <c r="A847" s="6"/>
      <c r="B847" s="4"/>
      <c r="C847" s="4"/>
      <c r="D847" s="4"/>
      <c r="E847" s="4"/>
      <c r="F847" s="4"/>
      <c r="G847" s="4"/>
      <c r="H847" s="4"/>
    </row>
    <row r="848">
      <c r="A848" s="6"/>
      <c r="B848" s="4"/>
      <c r="C848" s="4"/>
      <c r="D848" s="4"/>
      <c r="E848" s="4"/>
      <c r="F848" s="4"/>
      <c r="G848" s="4"/>
      <c r="H848" s="4"/>
    </row>
    <row r="849">
      <c r="A849" s="6"/>
      <c r="B849" s="4"/>
      <c r="C849" s="4"/>
      <c r="D849" s="4"/>
      <c r="E849" s="4"/>
      <c r="F849" s="4"/>
      <c r="G849" s="4"/>
      <c r="H849" s="4"/>
    </row>
    <row r="850">
      <c r="A850" s="6"/>
      <c r="B850" s="4"/>
      <c r="C850" s="4"/>
      <c r="D850" s="4"/>
      <c r="E850" s="4"/>
      <c r="F850" s="4"/>
      <c r="G850" s="4"/>
      <c r="H850" s="4"/>
    </row>
    <row r="851">
      <c r="A851" s="6"/>
      <c r="B851" s="4"/>
      <c r="C851" s="4"/>
      <c r="D851" s="4"/>
      <c r="E851" s="4"/>
      <c r="F851" s="4"/>
      <c r="G851" s="4"/>
      <c r="H851" s="4"/>
    </row>
    <row r="852">
      <c r="A852" s="6"/>
      <c r="B852" s="4"/>
      <c r="C852" s="4"/>
      <c r="D852" s="4"/>
      <c r="E852" s="4"/>
      <c r="F852" s="4"/>
      <c r="G852" s="4"/>
      <c r="H852" s="4"/>
    </row>
    <row r="853">
      <c r="A853" s="6"/>
      <c r="B853" s="4"/>
      <c r="C853" s="4"/>
      <c r="D853" s="4"/>
      <c r="E853" s="4"/>
      <c r="F853" s="4"/>
      <c r="G853" s="4"/>
      <c r="H853" s="4"/>
    </row>
    <row r="854">
      <c r="A854" s="6"/>
      <c r="B854" s="4"/>
      <c r="C854" s="4"/>
      <c r="D854" s="4"/>
      <c r="E854" s="4"/>
      <c r="F854" s="4"/>
      <c r="G854" s="4"/>
      <c r="H854" s="4"/>
    </row>
    <row r="855">
      <c r="A855" s="6"/>
      <c r="B855" s="4"/>
      <c r="C855" s="4"/>
      <c r="D855" s="4"/>
      <c r="E855" s="4"/>
      <c r="F855" s="4"/>
      <c r="G855" s="4"/>
      <c r="H855" s="4"/>
    </row>
    <row r="856">
      <c r="A856" s="6"/>
      <c r="B856" s="4"/>
      <c r="C856" s="4"/>
      <c r="D856" s="4"/>
      <c r="E856" s="4"/>
      <c r="F856" s="4"/>
      <c r="G856" s="4"/>
      <c r="H856" s="4"/>
    </row>
    <row r="857">
      <c r="A857" s="6"/>
      <c r="B857" s="4"/>
      <c r="C857" s="4"/>
      <c r="D857" s="4"/>
      <c r="E857" s="4"/>
      <c r="F857" s="4"/>
      <c r="G857" s="4"/>
      <c r="H857" s="4"/>
    </row>
    <row r="858">
      <c r="A858" s="6"/>
      <c r="B858" s="4"/>
      <c r="C858" s="4"/>
      <c r="D858" s="4"/>
      <c r="E858" s="4"/>
      <c r="F858" s="4"/>
      <c r="G858" s="4"/>
      <c r="H858" s="4"/>
    </row>
    <row r="859">
      <c r="A859" s="6"/>
      <c r="B859" s="4"/>
      <c r="C859" s="4"/>
      <c r="D859" s="4"/>
      <c r="E859" s="4"/>
      <c r="F859" s="4"/>
      <c r="G859" s="4"/>
      <c r="H859" s="4"/>
    </row>
    <row r="860">
      <c r="A860" s="6"/>
      <c r="B860" s="4"/>
      <c r="C860" s="4"/>
      <c r="D860" s="4"/>
      <c r="E860" s="4"/>
      <c r="F860" s="4"/>
      <c r="G860" s="4"/>
      <c r="H860" s="4"/>
    </row>
    <row r="861">
      <c r="A861" s="6"/>
      <c r="B861" s="4"/>
      <c r="C861" s="4"/>
      <c r="D861" s="4"/>
      <c r="E861" s="4"/>
      <c r="F861" s="4"/>
      <c r="G861" s="4"/>
      <c r="H861" s="4"/>
    </row>
    <row r="862">
      <c r="A862" s="6"/>
      <c r="B862" s="4"/>
      <c r="C862" s="4"/>
      <c r="D862" s="4"/>
      <c r="E862" s="4"/>
      <c r="F862" s="4"/>
      <c r="G862" s="4"/>
      <c r="H862" s="4"/>
    </row>
    <row r="863">
      <c r="A863" s="6"/>
      <c r="B863" s="4"/>
      <c r="C863" s="4"/>
      <c r="D863" s="4"/>
      <c r="E863" s="4"/>
      <c r="F863" s="4"/>
      <c r="G863" s="4"/>
      <c r="H863" s="4"/>
    </row>
    <row r="864">
      <c r="A864" s="6"/>
      <c r="B864" s="4"/>
      <c r="C864" s="4"/>
      <c r="D864" s="4"/>
      <c r="E864" s="4"/>
      <c r="F864" s="4"/>
      <c r="G864" s="4"/>
      <c r="H864" s="4"/>
    </row>
    <row r="865">
      <c r="A865" s="6"/>
      <c r="B865" s="4"/>
      <c r="C865" s="4"/>
      <c r="D865" s="4"/>
      <c r="E865" s="4"/>
      <c r="F865" s="4"/>
      <c r="G865" s="4"/>
      <c r="H865" s="4"/>
    </row>
    <row r="866">
      <c r="A866" s="6"/>
      <c r="B866" s="4"/>
      <c r="C866" s="4"/>
      <c r="D866" s="4"/>
      <c r="E866" s="4"/>
      <c r="F866" s="4"/>
      <c r="G866" s="4"/>
      <c r="H866" s="4"/>
    </row>
    <row r="867">
      <c r="A867" s="6"/>
      <c r="B867" s="4"/>
      <c r="C867" s="4"/>
      <c r="D867" s="4"/>
      <c r="E867" s="4"/>
      <c r="F867" s="4"/>
      <c r="G867" s="4"/>
      <c r="H867" s="4"/>
    </row>
    <row r="868">
      <c r="A868" s="6"/>
      <c r="B868" s="4"/>
      <c r="C868" s="4"/>
      <c r="D868" s="4"/>
      <c r="E868" s="4"/>
      <c r="F868" s="4"/>
      <c r="G868" s="4"/>
      <c r="H868" s="4"/>
    </row>
    <row r="869">
      <c r="A869" s="6"/>
      <c r="B869" s="4"/>
      <c r="C869" s="4"/>
      <c r="D869" s="4"/>
      <c r="E869" s="4"/>
      <c r="F869" s="4"/>
      <c r="G869" s="4"/>
      <c r="H869" s="4"/>
    </row>
    <row r="870">
      <c r="A870" s="6"/>
      <c r="B870" s="4"/>
      <c r="C870" s="4"/>
      <c r="D870" s="4"/>
      <c r="E870" s="4"/>
      <c r="F870" s="4"/>
      <c r="G870" s="4"/>
      <c r="H870" s="4"/>
    </row>
    <row r="871">
      <c r="A871" s="6"/>
      <c r="B871" s="4"/>
      <c r="C871" s="4"/>
      <c r="D871" s="4"/>
      <c r="E871" s="4"/>
      <c r="F871" s="4"/>
      <c r="G871" s="4"/>
      <c r="H871" s="4"/>
    </row>
    <row r="872">
      <c r="A872" s="6"/>
      <c r="B872" s="4"/>
      <c r="C872" s="4"/>
      <c r="D872" s="4"/>
      <c r="E872" s="4"/>
      <c r="F872" s="4"/>
      <c r="G872" s="4"/>
      <c r="H872" s="4"/>
    </row>
    <row r="873">
      <c r="A873" s="6"/>
      <c r="B873" s="4"/>
      <c r="C873" s="4"/>
      <c r="D873" s="4"/>
      <c r="E873" s="4"/>
      <c r="F873" s="4"/>
      <c r="G873" s="4"/>
      <c r="H873" s="4"/>
    </row>
    <row r="874">
      <c r="A874" s="6"/>
      <c r="B874" s="4"/>
      <c r="C874" s="4"/>
      <c r="D874" s="4"/>
      <c r="E874" s="4"/>
      <c r="F874" s="4"/>
      <c r="G874" s="4"/>
      <c r="H874" s="4"/>
    </row>
    <row r="875">
      <c r="A875" s="6"/>
      <c r="B875" s="4"/>
      <c r="C875" s="4"/>
      <c r="D875" s="4"/>
      <c r="E875" s="4"/>
      <c r="F875" s="4"/>
      <c r="G875" s="4"/>
      <c r="H875" s="4"/>
    </row>
    <row r="876">
      <c r="A876" s="6"/>
      <c r="B876" s="4"/>
      <c r="C876" s="4"/>
      <c r="D876" s="4"/>
      <c r="E876" s="4"/>
      <c r="F876" s="4"/>
      <c r="G876" s="4"/>
      <c r="H876" s="4"/>
    </row>
    <row r="877">
      <c r="A877" s="6"/>
      <c r="B877" s="4"/>
      <c r="C877" s="4"/>
      <c r="D877" s="4"/>
      <c r="E877" s="4"/>
      <c r="F877" s="4"/>
      <c r="G877" s="4"/>
      <c r="H877" s="4"/>
    </row>
    <row r="878">
      <c r="A878" s="6"/>
      <c r="B878" s="4"/>
      <c r="C878" s="4"/>
      <c r="D878" s="4"/>
      <c r="E878" s="4"/>
      <c r="F878" s="4"/>
      <c r="G878" s="4"/>
      <c r="H878" s="4"/>
    </row>
    <row r="879">
      <c r="A879" s="6"/>
      <c r="B879" s="4"/>
      <c r="C879" s="4"/>
      <c r="D879" s="4"/>
      <c r="E879" s="4"/>
      <c r="F879" s="4"/>
      <c r="G879" s="4"/>
      <c r="H879" s="4"/>
    </row>
    <row r="880">
      <c r="A880" s="6"/>
      <c r="B880" s="4"/>
      <c r="C880" s="4"/>
      <c r="D880" s="4"/>
      <c r="E880" s="4"/>
      <c r="F880" s="4"/>
      <c r="G880" s="4"/>
      <c r="H880" s="4"/>
    </row>
    <row r="881">
      <c r="A881" s="6"/>
      <c r="B881" s="4"/>
      <c r="C881" s="4"/>
      <c r="D881" s="4"/>
      <c r="E881" s="4"/>
      <c r="F881" s="4"/>
      <c r="G881" s="4"/>
      <c r="H881" s="4"/>
    </row>
    <row r="882">
      <c r="A882" s="6"/>
      <c r="B882" s="4"/>
      <c r="C882" s="4"/>
      <c r="D882" s="4"/>
      <c r="E882" s="4"/>
      <c r="F882" s="4"/>
      <c r="G882" s="4"/>
      <c r="H882" s="4"/>
    </row>
    <row r="883">
      <c r="A883" s="6"/>
      <c r="B883" s="4"/>
      <c r="C883" s="4"/>
      <c r="D883" s="4"/>
      <c r="E883" s="4"/>
      <c r="F883" s="4"/>
      <c r="G883" s="4"/>
      <c r="H883" s="4"/>
    </row>
    <row r="884">
      <c r="A884" s="6"/>
      <c r="B884" s="4"/>
      <c r="C884" s="4"/>
      <c r="D884" s="4"/>
      <c r="E884" s="4"/>
      <c r="F884" s="4"/>
      <c r="G884" s="4"/>
      <c r="H884" s="4"/>
    </row>
    <row r="885">
      <c r="A885" s="6"/>
      <c r="B885" s="4"/>
      <c r="C885" s="4"/>
      <c r="D885" s="4"/>
      <c r="E885" s="4"/>
      <c r="F885" s="4"/>
      <c r="G885" s="4"/>
      <c r="H885" s="4"/>
    </row>
    <row r="886">
      <c r="A886" s="6"/>
      <c r="B886" s="4"/>
      <c r="C886" s="4"/>
      <c r="D886" s="4"/>
      <c r="E886" s="4"/>
      <c r="F886" s="4"/>
      <c r="G886" s="4"/>
      <c r="H886" s="4"/>
    </row>
    <row r="887">
      <c r="A887" s="6"/>
      <c r="B887" s="4"/>
      <c r="C887" s="4"/>
      <c r="D887" s="4"/>
      <c r="E887" s="4"/>
      <c r="F887" s="4"/>
      <c r="G887" s="4"/>
      <c r="H887" s="4"/>
    </row>
    <row r="888">
      <c r="A888" s="6"/>
      <c r="B888" s="4"/>
      <c r="C888" s="4"/>
      <c r="D888" s="4"/>
      <c r="E888" s="4"/>
      <c r="F888" s="4"/>
      <c r="G888" s="4"/>
      <c r="H888" s="4"/>
    </row>
    <row r="889">
      <c r="A889" s="6"/>
      <c r="B889" s="4"/>
      <c r="C889" s="4"/>
      <c r="D889" s="4"/>
      <c r="E889" s="4"/>
      <c r="F889" s="4"/>
      <c r="G889" s="4"/>
      <c r="H889" s="4"/>
    </row>
    <row r="890">
      <c r="A890" s="6"/>
      <c r="B890" s="4"/>
      <c r="C890" s="4"/>
      <c r="D890" s="4"/>
      <c r="E890" s="4"/>
      <c r="F890" s="4"/>
      <c r="G890" s="4"/>
      <c r="H890" s="4"/>
    </row>
    <row r="891">
      <c r="A891" s="6"/>
      <c r="B891" s="4"/>
      <c r="C891" s="4"/>
      <c r="D891" s="4"/>
      <c r="E891" s="4"/>
      <c r="F891" s="4"/>
      <c r="G891" s="4"/>
      <c r="H891" s="4"/>
    </row>
    <row r="892">
      <c r="A892" s="6"/>
      <c r="B892" s="4"/>
      <c r="C892" s="4"/>
      <c r="D892" s="4"/>
      <c r="E892" s="4"/>
      <c r="F892" s="4"/>
      <c r="G892" s="4"/>
      <c r="H892" s="4"/>
    </row>
    <row r="893">
      <c r="A893" s="6"/>
      <c r="B893" s="4"/>
      <c r="C893" s="4"/>
      <c r="D893" s="4"/>
      <c r="E893" s="4"/>
      <c r="F893" s="4"/>
      <c r="G893" s="4"/>
      <c r="H893" s="4"/>
    </row>
    <row r="894">
      <c r="A894" s="6"/>
      <c r="B894" s="4"/>
      <c r="C894" s="4"/>
      <c r="D894" s="4"/>
      <c r="E894" s="4"/>
      <c r="F894" s="4"/>
      <c r="G894" s="4"/>
      <c r="H894" s="4"/>
    </row>
    <row r="895">
      <c r="A895" s="6"/>
      <c r="B895" s="4"/>
      <c r="C895" s="4"/>
      <c r="D895" s="4"/>
      <c r="E895" s="4"/>
      <c r="F895" s="4"/>
      <c r="G895" s="4"/>
      <c r="H895" s="4"/>
    </row>
    <row r="896">
      <c r="A896" s="6"/>
      <c r="B896" s="4"/>
      <c r="C896" s="4"/>
      <c r="D896" s="4"/>
      <c r="E896" s="4"/>
      <c r="F896" s="4"/>
      <c r="G896" s="4"/>
      <c r="H896" s="4"/>
    </row>
    <row r="897">
      <c r="A897" s="6"/>
      <c r="B897" s="4"/>
      <c r="C897" s="4"/>
      <c r="D897" s="4"/>
      <c r="E897" s="4"/>
      <c r="F897" s="4"/>
      <c r="G897" s="4"/>
      <c r="H897" s="4"/>
    </row>
    <row r="898">
      <c r="A898" s="6"/>
      <c r="B898" s="4"/>
      <c r="C898" s="4"/>
      <c r="D898" s="4"/>
      <c r="E898" s="4"/>
      <c r="F898" s="4"/>
      <c r="G898" s="4"/>
      <c r="H898" s="4"/>
    </row>
    <row r="899">
      <c r="A899" s="6"/>
      <c r="B899" s="4"/>
      <c r="C899" s="4"/>
      <c r="D899" s="4"/>
      <c r="E899" s="4"/>
      <c r="F899" s="4"/>
      <c r="G899" s="4"/>
      <c r="H899" s="4"/>
    </row>
    <row r="900">
      <c r="A900" s="6"/>
      <c r="B900" s="4"/>
      <c r="C900" s="4"/>
      <c r="D900" s="4"/>
      <c r="E900" s="4"/>
      <c r="F900" s="4"/>
      <c r="G900" s="4"/>
      <c r="H900" s="4"/>
    </row>
    <row r="901">
      <c r="A901" s="6"/>
      <c r="B901" s="4"/>
      <c r="C901" s="4"/>
      <c r="D901" s="4"/>
      <c r="E901" s="4"/>
      <c r="F901" s="4"/>
      <c r="G901" s="4"/>
      <c r="H901" s="4"/>
    </row>
    <row r="902">
      <c r="A902" s="6"/>
      <c r="B902" s="4"/>
      <c r="C902" s="4"/>
      <c r="D902" s="4"/>
      <c r="E902" s="4"/>
      <c r="F902" s="4"/>
      <c r="G902" s="4"/>
      <c r="H902" s="4"/>
    </row>
    <row r="903">
      <c r="A903" s="6"/>
      <c r="B903" s="4"/>
      <c r="C903" s="4"/>
      <c r="D903" s="4"/>
      <c r="E903" s="4"/>
      <c r="F903" s="4"/>
      <c r="G903" s="4"/>
      <c r="H903" s="4"/>
    </row>
    <row r="904">
      <c r="A904" s="6"/>
      <c r="B904" s="4"/>
      <c r="C904" s="4"/>
      <c r="D904" s="4"/>
      <c r="E904" s="4"/>
      <c r="F904" s="4"/>
      <c r="G904" s="4"/>
      <c r="H904" s="4"/>
    </row>
    <row r="905">
      <c r="A905" s="6"/>
      <c r="B905" s="4"/>
      <c r="C905" s="4"/>
      <c r="D905" s="4"/>
      <c r="E905" s="4"/>
      <c r="F905" s="4"/>
      <c r="G905" s="4"/>
      <c r="H905" s="4"/>
    </row>
    <row r="906">
      <c r="A906" s="6"/>
      <c r="B906" s="4"/>
      <c r="C906" s="4"/>
      <c r="D906" s="4"/>
      <c r="E906" s="4"/>
      <c r="F906" s="4"/>
      <c r="G906" s="4"/>
      <c r="H906" s="4"/>
    </row>
    <row r="907">
      <c r="A907" s="6"/>
      <c r="B907" s="4"/>
      <c r="C907" s="4"/>
      <c r="D907" s="4"/>
      <c r="E907" s="4"/>
      <c r="F907" s="4"/>
      <c r="G907" s="4"/>
      <c r="H907" s="4"/>
    </row>
    <row r="908">
      <c r="A908" s="6"/>
      <c r="B908" s="4"/>
      <c r="C908" s="4"/>
      <c r="D908" s="4"/>
      <c r="E908" s="4"/>
      <c r="F908" s="4"/>
      <c r="G908" s="4"/>
      <c r="H908" s="4"/>
    </row>
    <row r="909">
      <c r="A909" s="6"/>
      <c r="B909" s="4"/>
      <c r="C909" s="4"/>
      <c r="D909" s="4"/>
      <c r="E909" s="4"/>
      <c r="F909" s="4"/>
      <c r="G909" s="4"/>
      <c r="H909" s="4"/>
    </row>
    <row r="910">
      <c r="A910" s="6"/>
      <c r="B910" s="4"/>
      <c r="C910" s="4"/>
      <c r="D910" s="4"/>
      <c r="E910" s="4"/>
      <c r="F910" s="4"/>
      <c r="G910" s="4"/>
      <c r="H910" s="4"/>
    </row>
    <row r="911">
      <c r="A911" s="6"/>
      <c r="B911" s="4"/>
      <c r="C911" s="4"/>
      <c r="D911" s="4"/>
      <c r="E911" s="4"/>
      <c r="F911" s="4"/>
      <c r="G911" s="4"/>
      <c r="H911" s="4"/>
    </row>
    <row r="912">
      <c r="A912" s="6"/>
      <c r="B912" s="4"/>
      <c r="C912" s="4"/>
      <c r="D912" s="4"/>
      <c r="E912" s="4"/>
      <c r="F912" s="4"/>
      <c r="G912" s="4"/>
      <c r="H912" s="4"/>
    </row>
    <row r="913">
      <c r="A913" s="6"/>
      <c r="B913" s="4"/>
      <c r="C913" s="4"/>
      <c r="D913" s="4"/>
      <c r="E913" s="4"/>
      <c r="F913" s="4"/>
      <c r="G913" s="4"/>
      <c r="H913" s="4"/>
    </row>
    <row r="914">
      <c r="A914" s="6"/>
      <c r="B914" s="4"/>
      <c r="C914" s="4"/>
      <c r="D914" s="4"/>
      <c r="E914" s="4"/>
      <c r="F914" s="4"/>
      <c r="G914" s="4"/>
      <c r="H914" s="4"/>
    </row>
    <row r="915">
      <c r="A915" s="6"/>
      <c r="B915" s="4"/>
      <c r="C915" s="4"/>
      <c r="D915" s="4"/>
      <c r="E915" s="4"/>
      <c r="F915" s="4"/>
      <c r="G915" s="4"/>
      <c r="H915" s="4"/>
    </row>
    <row r="916">
      <c r="A916" s="6"/>
      <c r="B916" s="4"/>
      <c r="C916" s="4"/>
      <c r="D916" s="4"/>
      <c r="E916" s="4"/>
      <c r="F916" s="4"/>
      <c r="G916" s="4"/>
      <c r="H916" s="4"/>
    </row>
    <row r="917">
      <c r="A917" s="6"/>
      <c r="B917" s="4"/>
      <c r="C917" s="4"/>
      <c r="D917" s="4"/>
      <c r="E917" s="4"/>
      <c r="F917" s="4"/>
      <c r="G917" s="4"/>
      <c r="H917" s="4"/>
    </row>
    <row r="918">
      <c r="A918" s="6"/>
      <c r="B918" s="4"/>
      <c r="C918" s="4"/>
      <c r="D918" s="4"/>
      <c r="E918" s="4"/>
      <c r="F918" s="4"/>
      <c r="G918" s="4"/>
      <c r="H918" s="4"/>
    </row>
    <row r="919">
      <c r="A919" s="6"/>
      <c r="B919" s="4"/>
      <c r="C919" s="4"/>
      <c r="D919" s="4"/>
      <c r="E919" s="4"/>
      <c r="F919" s="4"/>
      <c r="G919" s="4"/>
      <c r="H919" s="4"/>
    </row>
    <row r="920">
      <c r="A920" s="6"/>
      <c r="B920" s="4"/>
      <c r="C920" s="4"/>
      <c r="D920" s="4"/>
      <c r="E920" s="4"/>
      <c r="F920" s="4"/>
      <c r="G920" s="4"/>
      <c r="H920" s="4"/>
    </row>
    <row r="921">
      <c r="A921" s="6"/>
      <c r="B921" s="4"/>
      <c r="C921" s="4"/>
      <c r="D921" s="4"/>
      <c r="E921" s="4"/>
      <c r="F921" s="4"/>
      <c r="G921" s="4"/>
      <c r="H921" s="4"/>
    </row>
    <row r="922">
      <c r="A922" s="6"/>
      <c r="B922" s="4"/>
      <c r="C922" s="4"/>
      <c r="D922" s="4"/>
      <c r="E922" s="4"/>
      <c r="F922" s="4"/>
      <c r="G922" s="4"/>
      <c r="H922" s="4"/>
    </row>
    <row r="923">
      <c r="A923" s="6"/>
      <c r="B923" s="4"/>
      <c r="C923" s="4"/>
      <c r="D923" s="4"/>
      <c r="E923" s="4"/>
      <c r="F923" s="4"/>
      <c r="G923" s="4"/>
      <c r="H923" s="4"/>
    </row>
    <row r="924">
      <c r="A924" s="6"/>
      <c r="B924" s="4"/>
      <c r="C924" s="4"/>
      <c r="D924" s="4"/>
      <c r="E924" s="4"/>
      <c r="F924" s="4"/>
      <c r="G924" s="4"/>
      <c r="H924" s="4"/>
    </row>
    <row r="925">
      <c r="A925" s="6"/>
      <c r="B925" s="4"/>
      <c r="C925" s="4"/>
      <c r="D925" s="4"/>
      <c r="E925" s="4"/>
      <c r="F925" s="4"/>
      <c r="G925" s="4"/>
      <c r="H925" s="4"/>
    </row>
    <row r="926">
      <c r="A926" s="6"/>
      <c r="B926" s="4"/>
      <c r="C926" s="4"/>
      <c r="D926" s="4"/>
      <c r="E926" s="4"/>
      <c r="F926" s="4"/>
      <c r="G926" s="4"/>
      <c r="H926" s="4"/>
    </row>
    <row r="927">
      <c r="A927" s="6"/>
      <c r="B927" s="4"/>
      <c r="C927" s="4"/>
      <c r="D927" s="4"/>
      <c r="E927" s="4"/>
      <c r="F927" s="4"/>
      <c r="G927" s="4"/>
      <c r="H927" s="4"/>
    </row>
    <row r="928">
      <c r="A928" s="6"/>
      <c r="B928" s="4"/>
      <c r="C928" s="4"/>
      <c r="D928" s="4"/>
      <c r="E928" s="4"/>
      <c r="F928" s="4"/>
      <c r="G928" s="4"/>
      <c r="H928" s="4"/>
    </row>
    <row r="929">
      <c r="A929" s="6"/>
      <c r="B929" s="4"/>
      <c r="C929" s="4"/>
      <c r="D929" s="4"/>
      <c r="E929" s="4"/>
      <c r="F929" s="4"/>
      <c r="G929" s="4"/>
      <c r="H929" s="4"/>
    </row>
    <row r="930">
      <c r="A930" s="6"/>
      <c r="B930" s="4"/>
      <c r="C930" s="4"/>
      <c r="D930" s="4"/>
      <c r="E930" s="4"/>
      <c r="F930" s="4"/>
      <c r="G930" s="4"/>
      <c r="H930" s="4"/>
    </row>
    <row r="931">
      <c r="A931" s="6"/>
      <c r="B931" s="4"/>
      <c r="C931" s="4"/>
      <c r="D931" s="4"/>
      <c r="E931" s="4"/>
      <c r="F931" s="4"/>
      <c r="G931" s="4"/>
      <c r="H931" s="4"/>
    </row>
    <row r="932">
      <c r="A932" s="6"/>
      <c r="B932" s="4"/>
      <c r="C932" s="4"/>
      <c r="D932" s="4"/>
      <c r="E932" s="4"/>
      <c r="F932" s="4"/>
      <c r="G932" s="4"/>
      <c r="H932" s="4"/>
    </row>
    <row r="933">
      <c r="A933" s="6"/>
      <c r="B933" s="4"/>
      <c r="C933" s="4"/>
      <c r="D933" s="4"/>
      <c r="E933" s="4"/>
      <c r="F933" s="4"/>
      <c r="G933" s="4"/>
      <c r="H933" s="4"/>
    </row>
    <row r="934">
      <c r="A934" s="6"/>
      <c r="B934" s="4"/>
      <c r="C934" s="4"/>
      <c r="D934" s="4"/>
      <c r="E934" s="4"/>
      <c r="F934" s="4"/>
      <c r="G934" s="4"/>
      <c r="H934" s="4"/>
    </row>
    <row r="935">
      <c r="A935" s="6"/>
      <c r="B935" s="4"/>
      <c r="C935" s="4"/>
      <c r="D935" s="4"/>
      <c r="E935" s="4"/>
      <c r="F935" s="4"/>
      <c r="G935" s="4"/>
      <c r="H935" s="4"/>
    </row>
    <row r="936">
      <c r="A936" s="6"/>
      <c r="B936" s="4"/>
      <c r="C936" s="4"/>
      <c r="D936" s="4"/>
      <c r="E936" s="4"/>
      <c r="F936" s="4"/>
      <c r="G936" s="4"/>
      <c r="H936" s="4"/>
    </row>
    <row r="937">
      <c r="A937" s="6"/>
      <c r="B937" s="4"/>
      <c r="C937" s="4"/>
      <c r="D937" s="4"/>
      <c r="E937" s="4"/>
      <c r="F937" s="4"/>
      <c r="G937" s="4"/>
      <c r="H937" s="4"/>
    </row>
    <row r="938">
      <c r="A938" s="6"/>
      <c r="B938" s="4"/>
      <c r="C938" s="4"/>
      <c r="D938" s="4"/>
      <c r="E938" s="4"/>
      <c r="F938" s="4"/>
      <c r="G938" s="4"/>
      <c r="H938" s="4"/>
    </row>
    <row r="939">
      <c r="A939" s="6"/>
      <c r="B939" s="4"/>
      <c r="C939" s="4"/>
      <c r="D939" s="4"/>
      <c r="E939" s="4"/>
      <c r="F939" s="4"/>
      <c r="G939" s="4"/>
      <c r="H939" s="4"/>
    </row>
    <row r="940">
      <c r="A940" s="6"/>
      <c r="B940" s="4"/>
      <c r="C940" s="4"/>
      <c r="D940" s="4"/>
      <c r="E940" s="4"/>
      <c r="F940" s="4"/>
      <c r="G940" s="4"/>
      <c r="H940" s="4"/>
    </row>
    <row r="941">
      <c r="A941" s="6"/>
      <c r="B941" s="4"/>
      <c r="C941" s="4"/>
      <c r="D941" s="4"/>
      <c r="E941" s="4"/>
      <c r="F941" s="4"/>
      <c r="G941" s="4"/>
      <c r="H941" s="4"/>
    </row>
    <row r="942">
      <c r="A942" s="6"/>
      <c r="B942" s="4"/>
      <c r="C942" s="4"/>
      <c r="D942" s="4"/>
      <c r="E942" s="4"/>
      <c r="F942" s="4"/>
      <c r="G942" s="4"/>
      <c r="H942" s="4"/>
    </row>
    <row r="943">
      <c r="A943" s="6"/>
      <c r="B943" s="4"/>
      <c r="C943" s="4"/>
      <c r="D943" s="4"/>
      <c r="E943" s="4"/>
      <c r="F943" s="4"/>
      <c r="G943" s="4"/>
      <c r="H943" s="4"/>
    </row>
    <row r="944">
      <c r="A944" s="6"/>
      <c r="B944" s="4"/>
      <c r="C944" s="4"/>
      <c r="D944" s="4"/>
      <c r="E944" s="4"/>
      <c r="F944" s="4"/>
      <c r="G944" s="4"/>
      <c r="H944" s="4"/>
    </row>
    <row r="945">
      <c r="A945" s="6"/>
      <c r="B945" s="4"/>
      <c r="C945" s="4"/>
      <c r="D945" s="4"/>
      <c r="E945" s="4"/>
      <c r="F945" s="4"/>
      <c r="G945" s="4"/>
      <c r="H945" s="4"/>
    </row>
    <row r="946">
      <c r="A946" s="6"/>
      <c r="B946" s="4"/>
      <c r="C946" s="4"/>
      <c r="D946" s="4"/>
      <c r="E946" s="4"/>
      <c r="F946" s="4"/>
      <c r="G946" s="4"/>
      <c r="H946" s="4"/>
    </row>
    <row r="947">
      <c r="A947" s="6"/>
      <c r="B947" s="4"/>
      <c r="C947" s="4"/>
      <c r="D947" s="4"/>
      <c r="E947" s="4"/>
      <c r="F947" s="4"/>
      <c r="G947" s="4"/>
      <c r="H947" s="4"/>
    </row>
    <row r="948">
      <c r="A948" s="6"/>
      <c r="B948" s="4"/>
      <c r="C948" s="4"/>
      <c r="D948" s="4"/>
      <c r="E948" s="4"/>
      <c r="F948" s="4"/>
      <c r="G948" s="4"/>
      <c r="H948" s="4"/>
    </row>
    <row r="949">
      <c r="A949" s="6"/>
      <c r="B949" s="4"/>
      <c r="C949" s="4"/>
      <c r="D949" s="4"/>
      <c r="E949" s="4"/>
      <c r="F949" s="4"/>
      <c r="G949" s="4"/>
      <c r="H949" s="4"/>
    </row>
    <row r="950">
      <c r="A950" s="6"/>
      <c r="B950" s="4"/>
      <c r="C950" s="4"/>
      <c r="D950" s="4"/>
      <c r="E950" s="4"/>
      <c r="F950" s="4"/>
      <c r="G950" s="4"/>
      <c r="H950" s="4"/>
    </row>
    <row r="951">
      <c r="A951" s="6"/>
      <c r="B951" s="4"/>
      <c r="C951" s="4"/>
      <c r="D951" s="4"/>
      <c r="E951" s="4"/>
      <c r="F951" s="4"/>
      <c r="G951" s="4"/>
      <c r="H951" s="4"/>
    </row>
    <row r="952">
      <c r="A952" s="6"/>
      <c r="B952" s="4"/>
      <c r="C952" s="4"/>
      <c r="D952" s="4"/>
      <c r="E952" s="4"/>
      <c r="F952" s="4"/>
      <c r="G952" s="4"/>
      <c r="H952" s="4"/>
    </row>
    <row r="953">
      <c r="A953" s="6"/>
      <c r="B953" s="4"/>
      <c r="C953" s="4"/>
      <c r="D953" s="4"/>
      <c r="E953" s="4"/>
      <c r="F953" s="4"/>
      <c r="G953" s="4"/>
      <c r="H953" s="4"/>
    </row>
    <row r="954">
      <c r="A954" s="6"/>
      <c r="B954" s="4"/>
      <c r="C954" s="4"/>
      <c r="D954" s="4"/>
      <c r="E954" s="4"/>
      <c r="F954" s="4"/>
      <c r="G954" s="4"/>
      <c r="H954" s="4"/>
    </row>
    <row r="955">
      <c r="A955" s="6"/>
      <c r="B955" s="4"/>
      <c r="C955" s="4"/>
      <c r="D955" s="4"/>
      <c r="E955" s="4"/>
      <c r="F955" s="4"/>
      <c r="G955" s="4"/>
      <c r="H955" s="4"/>
    </row>
    <row r="956">
      <c r="A956" s="6"/>
      <c r="B956" s="4"/>
      <c r="C956" s="4"/>
      <c r="D956" s="4"/>
      <c r="E956" s="4"/>
      <c r="F956" s="4"/>
      <c r="G956" s="4"/>
      <c r="H956" s="4"/>
    </row>
    <row r="957">
      <c r="A957" s="6"/>
      <c r="B957" s="4"/>
      <c r="C957" s="4"/>
      <c r="D957" s="4"/>
      <c r="E957" s="4"/>
      <c r="F957" s="4"/>
      <c r="G957" s="4"/>
      <c r="H957" s="4"/>
    </row>
    <row r="958">
      <c r="A958" s="6"/>
      <c r="B958" s="4"/>
      <c r="C958" s="4"/>
      <c r="D958" s="4"/>
      <c r="E958" s="4"/>
      <c r="F958" s="4"/>
      <c r="G958" s="4"/>
      <c r="H958" s="4"/>
    </row>
    <row r="959">
      <c r="A959" s="6"/>
      <c r="B959" s="4"/>
      <c r="C959" s="4"/>
      <c r="D959" s="4"/>
      <c r="E959" s="4"/>
      <c r="F959" s="4"/>
      <c r="G959" s="4"/>
      <c r="H959" s="4"/>
    </row>
    <row r="960">
      <c r="A960" s="6"/>
      <c r="B960" s="4"/>
      <c r="C960" s="4"/>
      <c r="D960" s="4"/>
      <c r="E960" s="4"/>
      <c r="F960" s="4"/>
      <c r="G960" s="4"/>
      <c r="H960" s="4"/>
    </row>
    <row r="961">
      <c r="A961" s="6"/>
      <c r="B961" s="4"/>
      <c r="C961" s="4"/>
      <c r="D961" s="4"/>
      <c r="E961" s="4"/>
      <c r="F961" s="4"/>
      <c r="G961" s="4"/>
      <c r="H961" s="4"/>
    </row>
    <row r="962">
      <c r="A962" s="6"/>
      <c r="B962" s="4"/>
      <c r="C962" s="4"/>
      <c r="D962" s="4"/>
      <c r="E962" s="4"/>
      <c r="F962" s="4"/>
      <c r="G962" s="4"/>
      <c r="H962" s="4"/>
    </row>
    <row r="963">
      <c r="A963" s="6"/>
      <c r="B963" s="4"/>
      <c r="C963" s="4"/>
      <c r="D963" s="4"/>
      <c r="E963" s="4"/>
      <c r="F963" s="4"/>
      <c r="G963" s="4"/>
      <c r="H963" s="4"/>
    </row>
  </sheetData>
  <autoFilter ref="$A$1:$H$88"/>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41.38"/>
    <col customWidth="1" min="3" max="3" width="33.13"/>
    <col customWidth="1" min="4" max="8" width="26.25"/>
    <col customWidth="1" min="18" max="18" width="15.88"/>
  </cols>
  <sheetData>
    <row r="1">
      <c r="A1" s="1" t="s">
        <v>0</v>
      </c>
      <c r="B1" s="2" t="s">
        <v>1</v>
      </c>
      <c r="C1" s="2" t="s">
        <v>2</v>
      </c>
      <c r="D1" s="2" t="s">
        <v>3</v>
      </c>
      <c r="E1" s="2" t="s">
        <v>4</v>
      </c>
      <c r="F1" s="2" t="s">
        <v>5</v>
      </c>
      <c r="G1" s="2" t="s">
        <v>6</v>
      </c>
      <c r="H1" s="2" t="s">
        <v>7</v>
      </c>
    </row>
    <row r="2">
      <c r="A2" s="4">
        <v>1.0</v>
      </c>
      <c r="B2" s="4" t="s">
        <v>123</v>
      </c>
      <c r="C2" s="4" t="str">
        <f>IFERROR(__xludf.DUMMYFUNCTION("GOOGLETRANSLATE(B2,""en"",""ru"")"),"Анализ тенденций")</f>
        <v>Анализ тенденций</v>
      </c>
      <c r="D2" s="4" t="str">
        <f>IFERROR(__xludf.DUMMYFUNCTION("GOOGLETRANSLATE(B2,""en"",""id"")"),"Analisis tren")</f>
        <v>Analisis tren</v>
      </c>
      <c r="E2" s="4" t="str">
        <f>IFERROR(__xludf.DUMMYFUNCTION("GOOGLETRANSLATE(B2,""en"",""vi"")"),"Phân tích xu hướng")</f>
        <v>Phân tích xu hướng</v>
      </c>
      <c r="F2" s="4" t="str">
        <f>IFERROR(__xludf.DUMMYFUNCTION("GOOGLETRANSLATE(B2,""en"",""th"")"),"วิเคราะห์แนวโน้ม")</f>
        <v>วิเคราะห์แนวโน้ม</v>
      </c>
      <c r="G2" s="4" t="str">
        <f>IFERROR(__xludf.DUMMYFUNCTION("GOOGLETRANSLATE(B2,""en"",""ms"")"),"Analisis trend")</f>
        <v>Analisis trend</v>
      </c>
      <c r="H2" s="4" t="str">
        <f>IFERROR(__xludf.DUMMYFUNCTION("GOOGLETRANSLATE(B2,""en"",""zh-CN"")"),"趋势分析")</f>
        <v>趋势分析</v>
      </c>
    </row>
    <row r="3">
      <c r="A3" s="4">
        <v>1.0</v>
      </c>
      <c r="B3" s="8" t="s">
        <v>225</v>
      </c>
      <c r="C3" s="4" t="str">
        <f>IFERROR(__xludf.DUMMYFUNCTION("GOOGLETRANSLATE(B3,""en"",""ru"")"),"Используйте тенденции, выявленные с помощью данных")</f>
        <v>Используйте тенденции, выявленные с помощью данных</v>
      </c>
      <c r="D3" s="4" t="str">
        <f>IFERROR(__xludf.DUMMYFUNCTION("GOOGLETRANSLATE(B3,""en"",""id"")"),"Leverage tren yang diungkapkan melalui data")</f>
        <v>Leverage tren yang diungkapkan melalui data</v>
      </c>
      <c r="E3" s="4" t="str">
        <f>IFERROR(__xludf.DUMMYFUNCTION("GOOGLETRANSLATE(B3,""en"",""vi"")"),"Tận dụng các xu hướng được tiết lộ thông qua dữ liệu")</f>
        <v>Tận dụng các xu hướng được tiết lộ thông qua dữ liệu</v>
      </c>
      <c r="F3" s="4" t="str">
        <f>IFERROR(__xludf.DUMMYFUNCTION("GOOGLETRANSLATE(B3,""en"",""th"")"),"ใช้ประโยชน์จากแนวโน้มที่เปิดเผยผ่านข้อมูล")</f>
        <v>ใช้ประโยชน์จากแนวโน้มที่เปิดเผยผ่านข้อมูล</v>
      </c>
      <c r="G3" s="4" t="str">
        <f>IFERROR(__xludf.DUMMYFUNCTION("GOOGLETRANSLATE(B3,""en"",""ms"")"),"Leverage trend yang diturunkan melalui data")</f>
        <v>Leverage trend yang diturunkan melalui data</v>
      </c>
      <c r="H3" s="4" t="str">
        <f>IFERROR(__xludf.DUMMYFUNCTION("GOOGLETRANSLATE(B3,""en"",""zh-CN"")"),"利用通过数据揭示的趋势")</f>
        <v>利用通过数据揭示的趋势</v>
      </c>
    </row>
    <row r="4">
      <c r="A4" s="4">
        <v>1.0</v>
      </c>
      <c r="B4" s="4" t="s">
        <v>226</v>
      </c>
      <c r="C4" s="4" t="str">
        <f>IFERROR(__xludf.DUMMYFUNCTION("GOOGLETRANSLATE(B4,""en"",""ru"")"),"Функция анализа тенденций - это мощный инструмент, который позволяет отслеживать лучшие продукты по разным категориям и подкатегориям на популярных платформах, таких как Tokopedia, Shopee и Lazada. В нем представлена ​​комплексная таблица трендовых продук"&amp;"тов, позволяющая вам наблюдать еженедельные тенденции и принимать обоснованные решения на основе последних рыночных знаний.")</f>
        <v>Функция анализа тенденций - это мощный инструмент, который позволяет отслеживать лучшие продукты по разным категориям и подкатегориям на популярных платформах, таких как Tokopedia, Shopee и Lazada. В нем представлена ​​комплексная таблица трендовых продуктов, позволяющая вам наблюдать еженедельные тенденции и принимать обоснованные решения на основе последних рыночных знаний.</v>
      </c>
      <c r="D4" s="4" t="str">
        <f>IFERROR(__xludf.DUMMYFUNCTION("GOOGLETRANSLATE(B4,""en"",""id"")"),"Fitur analisis tren adalah alat yang ampuh yang memungkinkan Anda melacak produk teratas di berbagai kategori dan subkategori pada platform populer seperti Tokopedia, Shopee, dan Lazada. Ini menyajikan tabel komprehensif produk tren, memungkinkan Anda unt"&amp;"uk mengamati tren mingguan dan membuat keputusan berdasarkan informasi berdasarkan wawasan pasar terbaru.")</f>
        <v>Fitur analisis tren adalah alat yang ampuh yang memungkinkan Anda melacak produk teratas di berbagai kategori dan subkategori pada platform populer seperti Tokopedia, Shopee, dan Lazada. Ini menyajikan tabel komprehensif produk tren, memungkinkan Anda untuk mengamati tren mingguan dan membuat keputusan berdasarkan informasi berdasarkan wawasan pasar terbaru.</v>
      </c>
      <c r="E4" s="4" t="str">
        <f>IFERROR(__xludf.DUMMYFUNCTION("GOOGLETRANSLATE(B4,""en"",""vi"")"),"Tính năng phân tích xu hướng là một công cụ mạnh mẽ cho phép bạn theo dõi các sản phẩm hàng đầu trên các danh mục và danh mục con khác nhau trên các nền tảng phổ biến như Tokopedia, Shopee và Lazada. Nó trình bày một bảng toàn diện các sản phẩm xu hướng, "&amp;"cho phép bạn quan sát các xu hướng hàng tuần và đưa ra quyết định sáng suốt dựa trên những hiểu biết mới nhất của thị trường.")</f>
        <v>Tính năng phân tích xu hướng là một công cụ mạnh mẽ cho phép bạn theo dõi các sản phẩm hàng đầu trên các danh mục và danh mục con khác nhau trên các nền tảng phổ biến như Tokopedia, Shopee và Lazada. Nó trình bày một bảng toàn diện các sản phẩm xu hướng, cho phép bạn quan sát các xu hướng hàng tuần và đưa ra quyết định sáng suốt dựa trên những hiểu biết mới nhất của thị trường.</v>
      </c>
      <c r="F4" s="4" t="str">
        <f>IFERROR(__xludf.DUMMYFUNCTION("GOOGLETRANSLATE(B4,""en"",""th"")"),"คุณลักษณะการวิเคราะห์เทรนด์เป็นเครื่องมือที่ทรงพลังที่ช่วยให้คุณสามารถติดตามผลิตภัณฑ์ชั้นนำในหมวดหมู่และหมวดหมู่ที่แตกต่างกันบนแพลตฟอร์มยอดนิยมเช่น Tokopedia, Shopee และ Lazada มันนำเสนอตารางผลิตภัณฑ์ที่มีแนวโน้มที่ครอบคลุมช่วยให้คุณสามารถสังเกตแนวโน้มราย"&amp;"สัปดาห์และทำการตัดสินใจอย่างชาญฉลาดตามข้อมูลเชิงลึกของตลาดล่าสุด")</f>
        <v>คุณลักษณะการวิเคราะห์เทรนด์เป็นเครื่องมือที่ทรงพลังที่ช่วยให้คุณสามารถติดตามผลิตภัณฑ์ชั้นนำในหมวดหมู่และหมวดหมู่ที่แตกต่างกันบนแพลตฟอร์มยอดนิยมเช่น Tokopedia, Shopee และ Lazada มันนำเสนอตารางผลิตภัณฑ์ที่มีแนวโน้มที่ครอบคลุมช่วยให้คุณสามารถสังเกตแนวโน้มรายสัปดาห์และทำการตัดสินใจอย่างชาญฉลาดตามข้อมูลเชิงลึกของตลาดล่าสุด</v>
      </c>
      <c r="G4" s="4" t="str">
        <f>IFERROR(__xludf.DUMMYFUNCTION("GOOGLETRANSLATE(B4,""en"",""ms"")"),"Ciri Analisis Trend adalah alat yang berkuasa yang membolehkan anda menjejaki produk teratas dalam pelbagai kategori dan subkategori di platform popular seperti Tokopedia, Shopee, dan Lazada. Ia membentangkan jadual produk trend yang komprehensif, yang me"&amp;"mbolehkan anda melihat trend mingguan dan membuat keputusan yang tepat berdasarkan pandangan pasaran terkini.")</f>
        <v>Ciri Analisis Trend adalah alat yang berkuasa yang membolehkan anda menjejaki produk teratas dalam pelbagai kategori dan subkategori di platform popular seperti Tokopedia, Shopee, dan Lazada. Ia membentangkan jadual produk trend yang komprehensif, yang membolehkan anda melihat trend mingguan dan membuat keputusan yang tepat berdasarkan pandangan pasaran terkini.</v>
      </c>
      <c r="H4" s="4" t="str">
        <f>IFERROR(__xludf.DUMMYFUNCTION("GOOGLETRANSLATE(B4,""en"",""zh-CN"")"),"趋势分析功能是一种强大的工具，可让您在流行平台上的不同类别和子类别等顶级产品跟踪Tokopedia，Shopee和Lazada上的顶级产品。它提供了一个全面的趋势产品表，使您可以根据最新的市场见解观察每周趋势并做出明智的决定。")</f>
        <v>趋势分析功能是一种强大的工具，可让您在流行平台上的不同类别和子类别等顶级产品跟踪Tokopedia，Shopee和Lazada上的顶级产品。它提供了一个全面的趋势产品表，使您可以根据最新的市场见解观察每周趋势并做出明智的决定。</v>
      </c>
    </row>
    <row r="5">
      <c r="A5" s="4">
        <v>1.0</v>
      </c>
      <c r="B5" s="4" t="s">
        <v>10</v>
      </c>
      <c r="C5" s="4" t="str">
        <f>IFERROR(__xludf.DUMMYFUNCTION("GOOGLETRANSLATE(B5,""en"",""ru"")"),"Зарегистрироваться")</f>
        <v>Зарегистрироваться</v>
      </c>
      <c r="D5" s="4" t="str">
        <f>IFERROR(__xludf.DUMMYFUNCTION("GOOGLETRANSLATE(B5,""en"",""id"")"),"Mendaftar")</f>
        <v>Mendaftar</v>
      </c>
      <c r="E5" s="4" t="str">
        <f>IFERROR(__xludf.DUMMYFUNCTION("GOOGLETRANSLATE(B5,""en"",""vi"")"),"Đăng ký")</f>
        <v>Đăng ký</v>
      </c>
      <c r="F5" s="4" t="str">
        <f>IFERROR(__xludf.DUMMYFUNCTION("GOOGLETRANSLATE(B5,""en"",""th"")"),"ลงชื่อ")</f>
        <v>ลงชื่อ</v>
      </c>
      <c r="G5" s="4" t="str">
        <f>IFERROR(__xludf.DUMMYFUNCTION("GOOGLETRANSLATE(B5,""en"",""ms"")"),"Daftar")</f>
        <v>Daftar</v>
      </c>
      <c r="H5" s="4" t="str">
        <f>IFERROR(__xludf.DUMMYFUNCTION("GOOGLETRANSLATE(B5,""en"",""zh-CN"")"),"报名")</f>
        <v>报名</v>
      </c>
    </row>
    <row r="6">
      <c r="A6" s="4">
        <v>2.0</v>
      </c>
      <c r="B6" s="4" t="s">
        <v>227</v>
      </c>
      <c r="C6" s="4" t="str">
        <f>IFERROR(__xludf.DUMMYFUNCTION("GOOGLETRANSLATE(B6,""en"",""ru"")"),"Завоевать появление тенденций")</f>
        <v>Завоевать появление тенденций</v>
      </c>
      <c r="D6" s="4" t="str">
        <f>IFERROR(__xludf.DUMMYFUNCTION("GOOGLETRANSLATE(B6,""en"",""id"")"),"Menangkap tren yang muncul")</f>
        <v>Menangkap tren yang muncul</v>
      </c>
      <c r="E6" s="4" t="str">
        <f>IFERROR(__xludf.DUMMYFUNCTION("GOOGLETRANSLATE(B6,""en"",""vi"")"),"Bắt được các xu hướng mới nổi")</f>
        <v>Bắt được các xu hướng mới nổi</v>
      </c>
      <c r="F6" s="4" t="str">
        <f>IFERROR(__xludf.DUMMYFUNCTION("GOOGLETRANSLATE(B6,""en"",""th"")"),"จับแนวโน้มที่เกิดขึ้นใหม่")</f>
        <v>จับแนวโน้มที่เกิดขึ้นใหม่</v>
      </c>
      <c r="G6" s="4" t="str">
        <f>IFERROR(__xludf.DUMMYFUNCTION("GOOGLETRANSLATE(B6,""en"",""ms"")"),"Menangkap trend yang muncul")</f>
        <v>Menangkap trend yang muncul</v>
      </c>
      <c r="H6" s="4" t="str">
        <f>IFERROR(__xludf.DUMMYFUNCTION("GOOGLETRANSLATE(B6,""en"",""zh-CN"")"),"吸引新兴趋势")</f>
        <v>吸引新兴趋势</v>
      </c>
    </row>
    <row r="7">
      <c r="A7" s="4">
        <v>2.0</v>
      </c>
      <c r="B7" s="4" t="s">
        <v>228</v>
      </c>
      <c r="C7" s="4" t="str">
        <f>IFERROR(__xludf.DUMMYFUNCTION("GOOGLETRANSLATE(B7,""en"",""ru"")"),"Функция анализа тенденций предлагает возможность отслеживать тенденции продукта, в том числе те, которые в настоящее время могут оцениваться в низком уровне, но собирают темп. Это представляет прозрачный взгляд на потенциальные возможности на рынке. Испол"&amp;"ьзуя ранние тенденции и возможные рыночные открытия, вы можете улучшить стратегическое принятие решений для вашего продукта.")</f>
        <v>Функция анализа тенденций предлагает возможность отслеживать тенденции продукта, в том числе те, которые в настоящее время могут оцениваться в низком уровне, но собирают темп. Это представляет прозрачный взгляд на потенциальные возможности на рынке. Используя ранние тенденции и возможные рыночные открытия, вы можете улучшить стратегическое принятие решений для вашего продукта.</v>
      </c>
      <c r="D7" s="4" t="str">
        <f>IFERROR(__xludf.DUMMYFUNCTION("GOOGLETRANSLATE(B7,""en"",""id"")"),"Fitur analisis tren menawarkan kemampuan untuk melacak tren produk, termasuk yang saat ini mungkin peringkat rendah tetapi sedang berkumpul. Ini menyajikan pandangan transparan tentang peluang potensial di pasar. Dengan memanfaatkan tren awal dan kemungki"&amp;"nan pembukaan pasar, Anda dapat meningkatkan pengambilan keputusan strategis untuk bermacam-macam produk Anda.")</f>
        <v>Fitur analisis tren menawarkan kemampuan untuk melacak tren produk, termasuk yang saat ini mungkin peringkat rendah tetapi sedang berkumpul. Ini menyajikan pandangan transparan tentang peluang potensial di pasar. Dengan memanfaatkan tren awal dan kemungkinan pembukaan pasar, Anda dapat meningkatkan pengambilan keputusan strategis untuk bermacam-macam produk Anda.</v>
      </c>
      <c r="E7" s="4" t="str">
        <f>IFERROR(__xludf.DUMMYFUNCTION("GOOGLETRANSLATE(B7,""en"",""vi"")"),"Tính năng phân tích xu hướng cung cấp khả năng theo dõi xu hướng sản phẩm, bao gồm cả những xu hướng hiện có thể xếp hạng thấp nhưng đang thu thập tốc độ. Điều này trình bày một cái nhìn minh bạch về các cơ hội tiềm năng trên thị trường. Bằng cách khai th"&amp;"ác các xu hướng ban đầu và mở thị trường có thể, bạn có thể tăng cường ra quyết định chiến lược cho các loại sản phẩm của mình.")</f>
        <v>Tính năng phân tích xu hướng cung cấp khả năng theo dõi xu hướng sản phẩm, bao gồm cả những xu hướng hiện có thể xếp hạng thấp nhưng đang thu thập tốc độ. Điều này trình bày một cái nhìn minh bạch về các cơ hội tiềm năng trên thị trường. Bằng cách khai thác các xu hướng ban đầu và mở thị trường có thể, bạn có thể tăng cường ra quyết định chiến lược cho các loại sản phẩm của mình.</v>
      </c>
      <c r="F7" s="4" t="str">
        <f>IFERROR(__xludf.DUMMYFUNCTION("GOOGLETRANSLATE(B7,""en"",""th"")"),"คุณลักษณะการวิเคราะห์แนวโน้มนำเสนอความสามารถในการติดตามแนวโน้มของผลิตภัณฑ์รวมถึงสิ่งที่อาจอยู่ในอันดับต่ำ แต่กำลังรวบรวมก้าว สิ่งนี้นำเสนอมุมมองที่โปร่งใสของโอกาสที่อาจเกิดขึ้นภายในตลาด ด้วยการเข้าสู่แนวโน้มเริ่มต้นและการเปิดตลาดที่เป็นไปได้คุณสามารถปรับป"&amp;"รุงการตัดสินใจเชิงกลยุทธ์สำหรับการจัดประเภทผลิตภัณฑ์ของคุณ")</f>
        <v>คุณลักษณะการวิเคราะห์แนวโน้มนำเสนอความสามารถในการติดตามแนวโน้มของผลิตภัณฑ์รวมถึงสิ่งที่อาจอยู่ในอันดับต่ำ แต่กำลังรวบรวมก้าว สิ่งนี้นำเสนอมุมมองที่โปร่งใสของโอกาสที่อาจเกิดขึ้นภายในตลาด ด้วยการเข้าสู่แนวโน้มเริ่มต้นและการเปิดตลาดที่เป็นไปได้คุณสามารถปรับปรุงการตัดสินใจเชิงกลยุทธ์สำหรับการจัดประเภทผลิตภัณฑ์ของคุณ</v>
      </c>
      <c r="G7" s="4" t="str">
        <f>IFERROR(__xludf.DUMMYFUNCTION("GOOGLETRANSLATE(B7,""en"",""ms"")"),"Ciri analisis trend menawarkan keupayaan untuk menjejaki trend produk, termasuk yang kini mungkin berpangkat rendah tetapi mengumpul kadar. Ini memberikan pandangan yang telus mengenai peluang yang berpotensi di pasaran. Dengan mengetuk trend awal dan kem"&amp;"ungkinan pembukaan pasaran, anda dapat meningkatkan pengambilan keputusan strategik untuk pelbagai produk anda.")</f>
        <v>Ciri analisis trend menawarkan keupayaan untuk menjejaki trend produk, termasuk yang kini mungkin berpangkat rendah tetapi mengumpul kadar. Ini memberikan pandangan yang telus mengenai peluang yang berpotensi di pasaran. Dengan mengetuk trend awal dan kemungkinan pembukaan pasaran, anda dapat meningkatkan pengambilan keputusan strategik untuk pelbagai produk anda.</v>
      </c>
      <c r="H7" s="4" t="str">
        <f>IFERROR(__xludf.DUMMYFUNCTION("GOOGLETRANSLATE(B7,""en"",""zh-CN"")"),"趋势分析功能提供了跟踪产品趋势的能力，包括目前可能排名较低但正在采取步伐的趋势。这对市场内的潜在机会呈现出透明的看法。通过利用早期趋势和可能的市场开放，您可以增强产品分类的战略决策。")</f>
        <v>趋势分析功能提供了跟踪产品趋势的能力，包括目前可能排名较低但正在采取步伐的趋势。这对市场内的潜在机会呈现出透明的看法。通过利用早期趋势和可能的市场开放，您可以增强产品分类的战略决策。</v>
      </c>
    </row>
    <row r="8">
      <c r="A8" s="4">
        <v>2.0</v>
      </c>
      <c r="B8" s="4" t="s">
        <v>10</v>
      </c>
      <c r="C8" s="4" t="str">
        <f>IFERROR(__xludf.DUMMYFUNCTION("GOOGLETRANSLATE(B8,""en"",""ru"")"),"Зарегистрироваться")</f>
        <v>Зарегистрироваться</v>
      </c>
      <c r="D8" s="4" t="str">
        <f>IFERROR(__xludf.DUMMYFUNCTION("GOOGLETRANSLATE(B8,""en"",""id"")"),"Mendaftar")</f>
        <v>Mendaftar</v>
      </c>
      <c r="E8" s="4" t="str">
        <f>IFERROR(__xludf.DUMMYFUNCTION("GOOGLETRANSLATE(B8,""en"",""vi"")"),"Đăng ký")</f>
        <v>Đăng ký</v>
      </c>
      <c r="F8" s="4" t="str">
        <f>IFERROR(__xludf.DUMMYFUNCTION("GOOGLETRANSLATE(B8,""en"",""th"")"),"ลงชื่อ")</f>
        <v>ลงชื่อ</v>
      </c>
      <c r="G8" s="4" t="str">
        <f>IFERROR(__xludf.DUMMYFUNCTION("GOOGLETRANSLATE(B8,""en"",""ms"")"),"Daftar")</f>
        <v>Daftar</v>
      </c>
      <c r="H8" s="4" t="str">
        <f>IFERROR(__xludf.DUMMYFUNCTION("GOOGLETRANSLATE(B8,""en"",""zh-CN"")"),"报名")</f>
        <v>报名</v>
      </c>
    </row>
    <row r="9">
      <c r="A9" s="4">
        <v>2.0</v>
      </c>
      <c r="B9" s="4" t="s">
        <v>229</v>
      </c>
      <c r="C9" s="4" t="str">
        <f>IFERROR(__xludf.DUMMYFUNCTION("GOOGLETRANSLATE(B9,""en"",""ru"")"),"Предотвратить дорогие ошибки")</f>
        <v>Предотвратить дорогие ошибки</v>
      </c>
      <c r="D9" s="4" t="str">
        <f>IFERROR(__xludf.DUMMYFUNCTION("GOOGLETRANSLATE(B9,""en"",""id"")"),"Mencegah kesalahan mahal")</f>
        <v>Mencegah kesalahan mahal</v>
      </c>
      <c r="E9" s="4" t="str">
        <f>IFERROR(__xludf.DUMMYFUNCTION("GOOGLETRANSLATE(B9,""en"",""vi"")"),"Ngăn chặn những sai lầm đắt tiền")</f>
        <v>Ngăn chặn những sai lầm đắt tiền</v>
      </c>
      <c r="F9" s="4" t="str">
        <f>IFERROR(__xludf.DUMMYFUNCTION("GOOGLETRANSLATE(B9,""en"",""th"")"),"ป้องกันข้อผิดพลาดที่มีราคาแพง")</f>
        <v>ป้องกันข้อผิดพลาดที่มีราคาแพง</v>
      </c>
      <c r="G9" s="4" t="str">
        <f>IFERROR(__xludf.DUMMYFUNCTION("GOOGLETRANSLATE(B9,""en"",""ms"")"),"Mencegah kesilapan mahal")</f>
        <v>Mencegah kesilapan mahal</v>
      </c>
      <c r="H9" s="4" t="str">
        <f>IFERROR(__xludf.DUMMYFUNCTION("GOOGLETRANSLATE(B9,""en"",""zh-CN"")"),"防止昂贵的错误")</f>
        <v>防止昂贵的错误</v>
      </c>
    </row>
    <row r="10">
      <c r="A10" s="4">
        <v>2.0</v>
      </c>
      <c r="B10" s="4" t="s">
        <v>230</v>
      </c>
      <c r="C10" s="4" t="str">
        <f>IFERROR(__xludf.DUMMYFUNCTION("GOOGLETRANSLATE(B10,""en"",""ru"")"),"Анализ тенденций позволяет изучить производительность лучших продуктов, даже те, кто теряет популярность. Это помогает в создании стратегий, чтобы предотвратить сходные падения популярности для ваших продуктов. Это помогает уточнить стратегию вашей продук"&amp;"ции на основе рыночного понимания, помогая избежать повторных ошибок, что приводит к снижению популярности.")</f>
        <v>Анализ тенденций позволяет изучить производительность лучших продуктов, даже те, кто теряет популярность. Это помогает в создании стратегий, чтобы предотвратить сходные падения популярности для ваших продуктов. Это помогает уточнить стратегию вашей продукции на основе рыночного понимания, помогая избежать повторных ошибок, что приводит к снижению популярности.</v>
      </c>
      <c r="D10" s="4" t="str">
        <f>IFERROR(__xludf.DUMMYFUNCTION("GOOGLETRANSLATE(B10,""en"",""id"")"),"Analisis tren memungkinkan Anda untuk memeriksa kinerja produk teratas, bahkan mereka yang kehilangan popularitas. Ini membantu dalam menciptakan strategi untuk mencegah penurunan popularitas yang serupa untuk produk Anda. Ini membantu dalam memperbaiki s"&amp;"trategi produk Anda berdasarkan wawasan pasar, membantu menghindari kesalahan berulang yang menyebabkan penurunan popularitas.")</f>
        <v>Analisis tren memungkinkan Anda untuk memeriksa kinerja produk teratas, bahkan mereka yang kehilangan popularitas. Ini membantu dalam menciptakan strategi untuk mencegah penurunan popularitas yang serupa untuk produk Anda. Ini membantu dalam memperbaiki strategi produk Anda berdasarkan wawasan pasar, membantu menghindari kesalahan berulang yang menyebabkan penurunan popularitas.</v>
      </c>
      <c r="E10" s="4" t="str">
        <f>IFERROR(__xludf.DUMMYFUNCTION("GOOGLETRANSLATE(B10,""en"",""vi"")"),"Phân tích xu hướng cho phép bạn kiểm tra hiệu suất của các sản phẩm hàng đầu, ngay cả những người mất đi sự phổ biến. Nó giúp tạo ra các chiến lược để ngăn chặn mức độ phổ biến tương tự cho các sản phẩm của bạn. Nó hỗ trợ trong việc tinh chỉnh chiến lược "&amp;"sản phẩm của bạn dựa trên những hiểu biết của thị trường, giúp tránh những sai lầm lặp đi lặp lại gây ra sự suy giảm phổ biến.")</f>
        <v>Phân tích xu hướng cho phép bạn kiểm tra hiệu suất của các sản phẩm hàng đầu, ngay cả những người mất đi sự phổ biến. Nó giúp tạo ra các chiến lược để ngăn chặn mức độ phổ biến tương tự cho các sản phẩm của bạn. Nó hỗ trợ trong việc tinh chỉnh chiến lược sản phẩm của bạn dựa trên những hiểu biết của thị trường, giúp tránh những sai lầm lặp đi lặp lại gây ra sự suy giảm phổ biến.</v>
      </c>
      <c r="F10" s="4" t="str">
        <f>IFERROR(__xludf.DUMMYFUNCTION("GOOGLETRANSLATE(B10,""en"",""th"")"),"การวิเคราะห์เทรนด์ช่วยให้คุณตรวจสอบประสิทธิภาพของผลิตภัณฑ์ชั้นนำแม้กระทั่งผู้ที่สูญเสียความนิยม ช่วยในการสร้างกลยุทธ์เพื่อป้องกันความนิยมที่คล้ายกันสำหรับผลิตภัณฑ์ของคุณ มันช่วยในการปรับแต่งกลยุทธ์ผลิตภัณฑ์ของคุณตามข้อมูลเชิงลึกของตลาดช่วยหลีกเลี่ยงข้อผิด"&amp;"พลาดซ้ำ ๆ ซึ่งทำให้ความนิยมลดลง")</f>
        <v>การวิเคราะห์เทรนด์ช่วยให้คุณตรวจสอบประสิทธิภาพของผลิตภัณฑ์ชั้นนำแม้กระทั่งผู้ที่สูญเสียความนิยม ช่วยในการสร้างกลยุทธ์เพื่อป้องกันความนิยมที่คล้ายกันสำหรับผลิตภัณฑ์ของคุณ มันช่วยในการปรับแต่งกลยุทธ์ผลิตภัณฑ์ของคุณตามข้อมูลเชิงลึกของตลาดช่วยหลีกเลี่ยงข้อผิดพลาดซ้ำ ๆ ซึ่งทำให้ความนิยมลดลง</v>
      </c>
      <c r="G10" s="4" t="str">
        <f>IFERROR(__xludf.DUMMYFUNCTION("GOOGLETRANSLATE(B10,""en"",""ms"")"),"Analisis trend membolehkan anda mengkaji prestasi produk teratas, bahkan mereka yang kehilangan populariti. Ia membantu dalam mewujudkan strategi untuk mencegah penurunan populariti yang sama untuk produk anda. Ia membantu dalam menyempurnakan strategi pr"&amp;"oduk anda berdasarkan pandangan pasaran, membantu mengelakkan kesilapan berulang menyebabkan penurunan populariti.")</f>
        <v>Analisis trend membolehkan anda mengkaji prestasi produk teratas, bahkan mereka yang kehilangan populariti. Ia membantu dalam mewujudkan strategi untuk mencegah penurunan populariti yang sama untuk produk anda. Ia membantu dalam menyempurnakan strategi produk anda berdasarkan pandangan pasaran, membantu mengelakkan kesilapan berulang menyebabkan penurunan populariti.</v>
      </c>
      <c r="H10" s="4" t="str">
        <f>IFERROR(__xludf.DUMMYFUNCTION("GOOGLETRANSLATE(B10,""en"",""zh-CN"")"),"趋势分析使您可以检查顶级产品的性能，甚至可以检查那些流行的人。它有助于制定策略，以防止您的产品类似的受欢迎程度下降。它有助于根据市场见解来完善您的产品策略，从而避免重复错误导致受欢迎程度下降。")</f>
        <v>趋势分析使您可以检查顶级产品的性能，甚至可以检查那些流行的人。它有助于制定策略，以防止您的产品类似的受欢迎程度下降。它有助于根据市场见解来完善您的产品策略，从而避免重复错误导致受欢迎程度下降。</v>
      </c>
      <c r="R10" s="5"/>
      <c r="S10" s="5"/>
    </row>
    <row r="11">
      <c r="A11" s="4">
        <v>2.0</v>
      </c>
      <c r="B11" s="4" t="s">
        <v>10</v>
      </c>
      <c r="C11" s="4" t="str">
        <f>IFERROR(__xludf.DUMMYFUNCTION("GOOGLETRANSLATE(B11,""en"",""ru"")"),"Зарегистрироваться")</f>
        <v>Зарегистрироваться</v>
      </c>
      <c r="D11" s="4" t="str">
        <f>IFERROR(__xludf.DUMMYFUNCTION("GOOGLETRANSLATE(B11,""en"",""id"")"),"Mendaftar")</f>
        <v>Mendaftar</v>
      </c>
      <c r="E11" s="4" t="str">
        <f>IFERROR(__xludf.DUMMYFUNCTION("GOOGLETRANSLATE(B11,""en"",""vi"")"),"Đăng ký")</f>
        <v>Đăng ký</v>
      </c>
      <c r="F11" s="4" t="str">
        <f>IFERROR(__xludf.DUMMYFUNCTION("GOOGLETRANSLATE(B11,""en"",""th"")"),"ลงชื่อ")</f>
        <v>ลงชื่อ</v>
      </c>
      <c r="G11" s="4" t="str">
        <f>IFERROR(__xludf.DUMMYFUNCTION("GOOGLETRANSLATE(B11,""en"",""ms"")"),"Daftar")</f>
        <v>Daftar</v>
      </c>
      <c r="H11" s="4" t="str">
        <f>IFERROR(__xludf.DUMMYFUNCTION("GOOGLETRANSLATE(B11,""en"",""zh-CN"")"),"报名")</f>
        <v>报名</v>
      </c>
      <c r="R11" s="5"/>
      <c r="S11" s="5"/>
    </row>
    <row r="12">
      <c r="A12" s="4">
        <v>2.0</v>
      </c>
      <c r="B12" s="4" t="s">
        <v>231</v>
      </c>
      <c r="C12" s="4" t="str">
        <f>IFERROR(__xludf.DUMMYFUNCTION("GOOGLETRANSLATE(B12,""en"",""ru"")"),"Запустить продукты с уверенностью")</f>
        <v>Запустить продукты с уверенностью</v>
      </c>
      <c r="D12" s="4" t="str">
        <f>IFERROR(__xludf.DUMMYFUNCTION("GOOGLETRANSLATE(B12,""en"",""id"")"),"Luncurkan Produk dengan Keyakinan")</f>
        <v>Luncurkan Produk dengan Keyakinan</v>
      </c>
      <c r="E12" s="4" t="str">
        <f>IFERROR(__xludf.DUMMYFUNCTION("GOOGLETRANSLATE(B12,""en"",""vi"")"),"Ra mắt sản phẩm với sự tự tin")</f>
        <v>Ra mắt sản phẩm với sự tự tin</v>
      </c>
      <c r="F12" s="4" t="str">
        <f>IFERROR(__xludf.DUMMYFUNCTION("GOOGLETRANSLATE(B12,""en"",""th"")"),"เปิดตัวผลิตภัณฑ์ด้วยความมั่นใจ")</f>
        <v>เปิดตัวผลิตภัณฑ์ด้วยความมั่นใจ</v>
      </c>
      <c r="G12" s="4" t="str">
        <f>IFERROR(__xludf.DUMMYFUNCTION("GOOGLETRANSLATE(B12,""en"",""ms"")"),"Melancarkan produk dengan keyakinan")</f>
        <v>Melancarkan produk dengan keyakinan</v>
      </c>
      <c r="H12" s="4" t="str">
        <f>IFERROR(__xludf.DUMMYFUNCTION("GOOGLETRANSLATE(B12,""en"",""zh-CN"")"),"充满信心")</f>
        <v>充满信心</v>
      </c>
    </row>
    <row r="13">
      <c r="A13" s="4">
        <v>2.0</v>
      </c>
      <c r="B13" s="4" t="s">
        <v>232</v>
      </c>
      <c r="C13" s="4" t="str">
        <f>IFERROR(__xludf.DUMMYFUNCTION("GOOGLETRANSLATE(B13,""en"",""ru"")"),"Запуск продукта может быть рискованным из -за неопределенного рыночного спроса. Это может привести к неправильному распределению ресурсов или сбое продукта. Анализ тенденций, однако, позволяет оценивать прошлые тенденции, прогнозировать рыночный спрос и с"&amp;"тратегически спланировать запуск вашего продукта.")</f>
        <v>Запуск продукта может быть рискованным из -за неопределенного рыночного спроса. Это может привести к неправильному распределению ресурсов или сбое продукта. Анализ тенденций, однако, позволяет оценивать прошлые тенденции, прогнозировать рыночный спрос и стратегически спланировать запуск вашего продукта.</v>
      </c>
      <c r="D13" s="4" t="str">
        <f>IFERROR(__xludf.DUMMYFUNCTION("GOOGLETRANSLATE(B13,""en"",""id"")"),"Meluncurkan produk bisa berisiko karena permintaan pasar yang tidak pasti. Ini dapat menyebabkan kesalahan alokasi sumber daya atau kegagalan produk. Analisis tren, bagaimanapun, memungkinkan Anda untuk mengevaluasi tren masa lalu, memprediksi permintaan "&amp;"pasar, dan merencanakan peluncuran produk Anda secara strategis.")</f>
        <v>Meluncurkan produk bisa berisiko karena permintaan pasar yang tidak pasti. Ini dapat menyebabkan kesalahan alokasi sumber daya atau kegagalan produk. Analisis tren, bagaimanapun, memungkinkan Anda untuk mengevaluasi tren masa lalu, memprediksi permintaan pasar, dan merencanakan peluncuran produk Anda secara strategis.</v>
      </c>
      <c r="E13" s="4" t="str">
        <f>IFERROR(__xludf.DUMMYFUNCTION("GOOGLETRANSLATE(B13,""en"",""vi"")"),"Ra mắt một sản phẩm có thể gặp rủi ro do nhu cầu thị trường không chắc chắn. Điều này có thể dẫn đến sự phân bổ tài nguyên hoặc thất bại sản phẩm. Phân tích xu hướng, tuy nhiên, cho phép bạn đánh giá các xu hướng trong quá khứ, dự đoán nhu cầu thị trường "&amp;"và lập kế hoạch chiến lược ra mắt sản phẩm của bạn.")</f>
        <v>Ra mắt một sản phẩm có thể gặp rủi ro do nhu cầu thị trường không chắc chắn. Điều này có thể dẫn đến sự phân bổ tài nguyên hoặc thất bại sản phẩm. Phân tích xu hướng, tuy nhiên, cho phép bạn đánh giá các xu hướng trong quá khứ, dự đoán nhu cầu thị trường và lập kế hoạch chiến lược ra mắt sản phẩm của bạn.</v>
      </c>
      <c r="F13" s="4" t="str">
        <f>IFERROR(__xludf.DUMMYFUNCTION("GOOGLETRANSLATE(B13,""en"",""th"")"),"การเปิดตัวผลิตภัณฑ์อาจมีความเสี่ยงเนื่องจากความต้องการของตลาดที่ไม่แน่นอน สิ่งนี้อาจนำไปสู่การจัดสรรทรัพยากรที่ผิดพลาดหรือความล้มเหลวของผลิตภัณฑ์ อย่างไรก็ตามการวิเคราะห์แนวโน้มช่วยให้คุณประเมินแนวโน้มที่ผ่านมาทำนายความต้องการของตลาดและวางแผนการเปิดตัวผลิ"&amp;"ตภัณฑ์ของคุณอย่างมีกลยุทธ์")</f>
        <v>การเปิดตัวผลิตภัณฑ์อาจมีความเสี่ยงเนื่องจากความต้องการของตลาดที่ไม่แน่นอน สิ่งนี้อาจนำไปสู่การจัดสรรทรัพยากรที่ผิดพลาดหรือความล้มเหลวของผลิตภัณฑ์ อย่างไรก็ตามการวิเคราะห์แนวโน้มช่วยให้คุณประเมินแนวโน้มที่ผ่านมาทำนายความต้องการของตลาดและวางแผนการเปิดตัวผลิตภัณฑ์ของคุณอย่างมีกลยุทธ์</v>
      </c>
      <c r="G13" s="4" t="str">
        <f>IFERROR(__xludf.DUMMYFUNCTION("GOOGLETRANSLATE(B13,""en"",""ms"")"),"Pelancaran produk boleh berisiko kerana permintaan pasaran yang tidak menentu. Ini boleh membawa kepada misallocation sumber atau kegagalan produk. Analisis trend, bagaimanapun, membolehkan anda menilai trend masa lalu, meramalkan permintaan pasaran, dan "&amp;"merancang secara strategik pelancaran produk anda.")</f>
        <v>Pelancaran produk boleh berisiko kerana permintaan pasaran yang tidak menentu. Ini boleh membawa kepada misallocation sumber atau kegagalan produk. Analisis trend, bagaimanapun, membolehkan anda menilai trend masa lalu, meramalkan permintaan pasaran, dan merancang secara strategik pelancaran produk anda.</v>
      </c>
      <c r="H13" s="4" t="str">
        <f>IFERROR(__xludf.DUMMYFUNCTION("GOOGLETRANSLATE(B13,""en"",""zh-CN"")"),"由于市场需求不确定，推出产品可能会冒险。这可能导致资源分配或产品故障。但是，趋势分析使您可以评估过去的趋势，预测市场需求并在战略上计划您的产品发布。")</f>
        <v>由于市场需求不确定，推出产品可能会冒险。这可能导致资源分配或产品故障。但是，趋势分析使您可以评估过去的趋势，预测市场需求并在战略上计划您的产品发布。</v>
      </c>
    </row>
    <row r="14">
      <c r="A14" s="4">
        <v>2.0</v>
      </c>
      <c r="B14" s="4" t="s">
        <v>10</v>
      </c>
      <c r="C14" s="4" t="str">
        <f>IFERROR(__xludf.DUMMYFUNCTION("GOOGLETRANSLATE(B14,""en"",""ru"")"),"Зарегистрироваться")</f>
        <v>Зарегистрироваться</v>
      </c>
      <c r="D14" s="4" t="str">
        <f>IFERROR(__xludf.DUMMYFUNCTION("GOOGLETRANSLATE(B14,""en"",""id"")"),"Mendaftar")</f>
        <v>Mendaftar</v>
      </c>
      <c r="E14" s="4" t="str">
        <f>IFERROR(__xludf.DUMMYFUNCTION("GOOGLETRANSLATE(B14,""en"",""vi"")"),"Đăng ký")</f>
        <v>Đăng ký</v>
      </c>
      <c r="F14" s="4" t="str">
        <f>IFERROR(__xludf.DUMMYFUNCTION("GOOGLETRANSLATE(B14,""en"",""th"")"),"ลงชื่อ")</f>
        <v>ลงชื่อ</v>
      </c>
      <c r="G14" s="4" t="str">
        <f>IFERROR(__xludf.DUMMYFUNCTION("GOOGLETRANSLATE(B14,""en"",""ms"")"),"Daftar")</f>
        <v>Daftar</v>
      </c>
      <c r="H14" s="4" t="str">
        <f>IFERROR(__xludf.DUMMYFUNCTION("GOOGLETRANSLATE(B14,""en"",""zh-CN"")"),"报名")</f>
        <v>报名</v>
      </c>
    </row>
    <row r="15">
      <c r="A15" s="4">
        <v>2.0</v>
      </c>
      <c r="B15" s="4" t="s">
        <v>233</v>
      </c>
      <c r="C15" s="4" t="str">
        <f>IFERROR(__xludf.DUMMYFUNCTION("GOOGLETRANSLATE(B15,""en"",""ru"")"),"Расшифровать тенденции из исторических данных")</f>
        <v>Расшифровать тенденции из исторических данных</v>
      </c>
      <c r="D15" s="4" t="str">
        <f>IFERROR(__xludf.DUMMYFUNCTION("GOOGLETRANSLATE(B15,""en"",""id"")"),"Menguraikan tren dari data historis")</f>
        <v>Menguraikan tren dari data historis</v>
      </c>
      <c r="E15" s="4" t="str">
        <f>IFERROR(__xludf.DUMMYFUNCTION("GOOGLETRANSLATE(B15,""en"",""vi"")"),"Giải mã xu hướng từ dữ liệu lịch sử")</f>
        <v>Giải mã xu hướng từ dữ liệu lịch sử</v>
      </c>
      <c r="F15" s="4" t="str">
        <f>IFERROR(__xludf.DUMMYFUNCTION("GOOGLETRANSLATE(B15,""en"",""th"")"),"ถอดรหัสแนวโน้มจากข้อมูลประวัติ")</f>
        <v>ถอดรหัสแนวโน้มจากข้อมูลประวัติ</v>
      </c>
      <c r="G15" s="4" t="str">
        <f>IFERROR(__xludf.DUMMYFUNCTION("GOOGLETRANSLATE(B15,""en"",""ms"")"),"Menafsirkan trend dari data sejarah")</f>
        <v>Menafsirkan trend dari data sejarah</v>
      </c>
      <c r="H15" s="4" t="str">
        <f>IFERROR(__xludf.DUMMYFUNCTION("GOOGLETRANSLATE(B15,""en"",""zh-CN"")"),"历史数据的破译趋势")</f>
        <v>历史数据的破译趋势</v>
      </c>
    </row>
    <row r="16">
      <c r="A16" s="4">
        <v>2.0</v>
      </c>
      <c r="B16" s="4" t="s">
        <v>234</v>
      </c>
      <c r="C16" s="4" t="str">
        <f>IFERROR(__xludf.DUMMYFUNCTION("GOOGLETRANSLATE(B16,""en"",""ru"")"),"Навигация по постоянно меняющимся торговым площадкам может быть сложной задачей, особенно когда сдвиги влияют на продажи и рейтинг. Отслеживание этих изменений и прогнозирование будущих тенденций может быть жестким. Анализ тенденций упрощает это, предоста"&amp;"вляя вам прошлые рыночные тенденции, позволяя вам предвидеть будущие изменения.")</f>
        <v>Навигация по постоянно меняющимся торговым площадкам может быть сложной задачей, особенно когда сдвиги влияют на продажи и рейтинг. Отслеживание этих изменений и прогнозирование будущих тенденций может быть жестким. Анализ тенденций упрощает это, предоставляя вам прошлые рыночные тенденции, позволяя вам предвидеть будущие изменения.</v>
      </c>
      <c r="D16" s="4" t="str">
        <f>IFERROR(__xludf.DUMMYFUNCTION("GOOGLETRANSLATE(B16,""en"",""id"")"),"Menavigasi pasar yang selalu berubah bisa menantang, terutama ketika perubahan dampak penjualan dan peringkat. Melacak perubahan ini dan memprediksi tren masa depan bisa jadi sulit. Analisis tren menyederhanakan ini dengan memberi Anda tren pasar masa lal"&amp;"u, memungkinkan Anda untuk mengantisipasi perubahan di masa depan.")</f>
        <v>Menavigasi pasar yang selalu berubah bisa menantang, terutama ketika perubahan dampak penjualan dan peringkat. Melacak perubahan ini dan memprediksi tren masa depan bisa jadi sulit. Analisis tren menyederhanakan ini dengan memberi Anda tren pasar masa lalu, memungkinkan Anda untuk mengantisipasi perubahan di masa depan.</v>
      </c>
      <c r="E16" s="4" t="str">
        <f>IFERROR(__xludf.DUMMYFUNCTION("GOOGLETRANSLATE(B16,""en"",""vi"")"),"Điều hướng các thị trường luôn thay đổi có thể là một thách thức, đặc biệt là khi ca làm việc ảnh hưởng đến doanh số và thứ hạng. Theo dõi những thay đổi này và dự đoán xu hướng trong tương lai có thể khó khăn. Phân tích xu hướng đơn giản hóa điều này bằn"&amp;"g cách cung cấp cho bạn các xu hướng thị trường trong quá khứ, cho phép bạn dự đoán những thay đổi trong tương lai.")</f>
        <v>Điều hướng các thị trường luôn thay đổi có thể là một thách thức, đặc biệt là khi ca làm việc ảnh hưởng đến doanh số và thứ hạng. Theo dõi những thay đổi này và dự đoán xu hướng trong tương lai có thể khó khăn. Phân tích xu hướng đơn giản hóa điều này bằng cách cung cấp cho bạn các xu hướng thị trường trong quá khứ, cho phép bạn dự đoán những thay đổi trong tương lai.</v>
      </c>
      <c r="F16" s="4" t="str">
        <f>IFERROR(__xludf.DUMMYFUNCTION("GOOGLETRANSLATE(B16,""en"",""th"")"),"การนำทางตลาดที่เปลี่ยนแปลงตลอดเวลาอาจเป็นเรื่องที่ท้าทายโดยเฉพาะอย่างยิ่งเมื่อการเปลี่ยนแปลงส่งผลกระทบต่อยอดขายและการจัดอันดับ การติดตามการเปลี่ยนแปลงเหล่านี้และการทำนายแนวโน้มในอนาคตอาจเป็นเรื่องยาก การวิเคราะห์แนวโน้มง่ายขึ้นโดยการให้แนวโน้มตลาดที่ผ่านม"&amp;"าแก่คุณทำให้คุณสามารถคาดการณ์การเปลี่ยนแปลงในอนาคต")</f>
        <v>การนำทางตลาดที่เปลี่ยนแปลงตลอดเวลาอาจเป็นเรื่องที่ท้าทายโดยเฉพาะอย่างยิ่งเมื่อการเปลี่ยนแปลงส่งผลกระทบต่อยอดขายและการจัดอันดับ การติดตามการเปลี่ยนแปลงเหล่านี้และการทำนายแนวโน้มในอนาคตอาจเป็นเรื่องยาก การวิเคราะห์แนวโน้มง่ายขึ้นโดยการให้แนวโน้มตลาดที่ผ่านมาแก่คุณทำให้คุณสามารถคาดการณ์การเปลี่ยนแปลงในอนาคต</v>
      </c>
      <c r="G16" s="4" t="str">
        <f>IFERROR(__xludf.DUMMYFUNCTION("GOOGLETRANSLATE(B16,""en"",""ms"")"),"Menavigasi pasaran yang sentiasa berubah boleh mencabar, terutamanya apabila peralihan jualan dan kedudukan impak. Mengesan perubahan ini dan meramalkan trend masa depan boleh menjadi sukar. Analisis trend memudahkan ini dengan memberikan anda trend pasar"&amp;"an yang lalu, membolehkan anda menjangkakan perubahan masa depan.")</f>
        <v>Menavigasi pasaran yang sentiasa berubah boleh mencabar, terutamanya apabila peralihan jualan dan kedudukan impak. Mengesan perubahan ini dan meramalkan trend masa depan boleh menjadi sukar. Analisis trend memudahkan ini dengan memberikan anda trend pasaran yang lalu, membolehkan anda menjangkakan perubahan masa depan.</v>
      </c>
      <c r="H16" s="4" t="str">
        <f>IFERROR(__xludf.DUMMYFUNCTION("GOOGLETRANSLATE(B16,""en"",""zh-CN"")"),"导航不断变化的市场可能会具有挑战性，尤其是当轮班影响销售和排名时。跟踪这些变化并预测未来趋势可能很艰难。趋势分析通过为您提供过去的市场趋势来简化这一点，从而使您能够预期未来的变化。")</f>
        <v>导航不断变化的市场可能会具有挑战性，尤其是当轮班影响销售和排名时。跟踪这些变化并预测未来趋势可能很艰难。趋势分析通过为您提供过去的市场趋势来简化这一点，从而使您能够预期未来的变化。</v>
      </c>
    </row>
    <row r="17">
      <c r="A17" s="4">
        <v>2.0</v>
      </c>
      <c r="B17" s="4" t="s">
        <v>10</v>
      </c>
      <c r="C17" s="4" t="str">
        <f>IFERROR(__xludf.DUMMYFUNCTION("GOOGLETRANSLATE(B17,""en"",""ru"")"),"Зарегистрироваться")</f>
        <v>Зарегистрироваться</v>
      </c>
      <c r="D17" s="4" t="str">
        <f>IFERROR(__xludf.DUMMYFUNCTION("GOOGLETRANSLATE(B17,""en"",""id"")"),"Mendaftar")</f>
        <v>Mendaftar</v>
      </c>
      <c r="E17" s="4" t="str">
        <f>IFERROR(__xludf.DUMMYFUNCTION("GOOGLETRANSLATE(B17,""en"",""vi"")"),"Đăng ký")</f>
        <v>Đăng ký</v>
      </c>
      <c r="F17" s="4" t="str">
        <f>IFERROR(__xludf.DUMMYFUNCTION("GOOGLETRANSLATE(B17,""en"",""th"")"),"ลงชื่อ")</f>
        <v>ลงชื่อ</v>
      </c>
      <c r="G17" s="4" t="str">
        <f>IFERROR(__xludf.DUMMYFUNCTION("GOOGLETRANSLATE(B17,""en"",""ms"")"),"Daftar")</f>
        <v>Daftar</v>
      </c>
      <c r="H17" s="4" t="str">
        <f>IFERROR(__xludf.DUMMYFUNCTION("GOOGLETRANSLATE(B17,""en"",""zh-CN"")"),"报名")</f>
        <v>报名</v>
      </c>
    </row>
    <row r="18">
      <c r="A18" s="4">
        <v>2.0</v>
      </c>
      <c r="B18" s="4" t="s">
        <v>235</v>
      </c>
      <c r="C18" s="4" t="str">
        <f>IFERROR(__xludf.DUMMYFUNCTION("GOOGLETRANSLATE(B18,""en"",""ru"")"),"Получить информацию от ведущих продуктов")</f>
        <v>Получить информацию от ведущих продуктов</v>
      </c>
      <c r="D18" s="4" t="str">
        <f>IFERROR(__xludf.DUMMYFUNCTION("GOOGLETRANSLATE(B18,""en"",""id"")"),"Mendapatkan wawasan dari produk terkemuka")</f>
        <v>Mendapatkan wawasan dari produk terkemuka</v>
      </c>
      <c r="E18" s="4" t="str">
        <f>IFERROR(__xludf.DUMMYFUNCTION("GOOGLETRANSLATE(B18,""en"",""vi"")"),"Có được hiểu biết sâu sắc từ các sản phẩm hàng đầu")</f>
        <v>Có được hiểu biết sâu sắc từ các sản phẩm hàng đầu</v>
      </c>
      <c r="F18" s="4" t="str">
        <f>IFERROR(__xludf.DUMMYFUNCTION("GOOGLETRANSLATE(B18,""en"",""th"")"),"รับข้อมูลเชิงลึกจากผลิตภัณฑ์ชั้นนำ")</f>
        <v>รับข้อมูลเชิงลึกจากผลิตภัณฑ์ชั้นนำ</v>
      </c>
      <c r="G18" s="4" t="str">
        <f>IFERROR(__xludf.DUMMYFUNCTION("GOOGLETRANSLATE(B18,""en"",""ms"")"),"Dapatkan pandangan dari produk terkemuka")</f>
        <v>Dapatkan pandangan dari produk terkemuka</v>
      </c>
      <c r="H18" s="4" t="str">
        <f>IFERROR(__xludf.DUMMYFUNCTION("GOOGLETRANSLATE(B18,""en"",""zh-CN"")"),"从领先的产品中获得见解")</f>
        <v>从领先的产品中获得见解</v>
      </c>
    </row>
    <row r="19">
      <c r="A19" s="4">
        <v>2.0</v>
      </c>
      <c r="B19" s="4" t="s">
        <v>236</v>
      </c>
      <c r="C19" s="4" t="str">
        <f>IFERROR(__xludf.DUMMYFUNCTION("GOOGLETRANSLATE(B19,""en"",""ru"")"),"Анализ тенденций дает вам возможность тщательно изучать прошлые результаты и рейтинги ведущих продуктов в различных категориях и подкатегориях. Эта функция выступает в качестве основы, давая представление о эффективных методах ваших конкурентов, что позво"&amp;"ляет вам адаптировать эти стратегии к вашему бизнесу.")</f>
        <v>Анализ тенденций дает вам возможность тщательно изучать прошлые результаты и рейтинги ведущих продуктов в различных категориях и подкатегориях. Эта функция выступает в качестве основы, давая представление о эффективных методах ваших конкурентов, что позволяет вам адаптировать эти стратегии к вашему бизнесу.</v>
      </c>
      <c r="D19" s="4" t="str">
        <f>IFERROR(__xludf.DUMMYFUNCTION("GOOGLETRANSLATE(B19,""en"",""id"")"),"Analisis tren memberi Anda kemampuan untuk meneliti kinerja masa lalu dan peringkat produk terkemuka dalam kategori dan sub-kategori yang berbeda. Fitur ini bertindak sebagai fondasi, memberikan wawasan tentang metode efektif pesaing Anda, sehingga memung"&amp;"kinkan Anda untuk menyesuaikan strategi ini dengan bisnis Anda.")</f>
        <v>Analisis tren memberi Anda kemampuan untuk meneliti kinerja masa lalu dan peringkat produk terkemuka dalam kategori dan sub-kategori yang berbeda. Fitur ini bertindak sebagai fondasi, memberikan wawasan tentang metode efektif pesaing Anda, sehingga memungkinkan Anda untuk menyesuaikan strategi ini dengan bisnis Anda.</v>
      </c>
      <c r="E19" s="4" t="str">
        <f>IFERROR(__xludf.DUMMYFUNCTION("GOOGLETRANSLATE(B19,""en"",""vi"")"),"Phân tích xu hướng cung cấp cho bạn khả năng xem xét kỹ lưỡng hiệu suất và thứ hạng trong quá khứ của các sản phẩm hàng đầu trong các danh mục và loại phụ riêng biệt. Tính năng này hoạt động như một nền tảng, cung cấp cái nhìn sâu sắc về các phương pháp h"&amp;"iệu quả của đối thủ cạnh tranh, từ đó cho phép bạn điều chỉnh các chiến lược này cho doanh nghiệp của bạn.")</f>
        <v>Phân tích xu hướng cung cấp cho bạn khả năng xem xét kỹ lưỡng hiệu suất và thứ hạng trong quá khứ của các sản phẩm hàng đầu trong các danh mục và loại phụ riêng biệt. Tính năng này hoạt động như một nền tảng, cung cấp cái nhìn sâu sắc về các phương pháp hiệu quả của đối thủ cạnh tranh, từ đó cho phép bạn điều chỉnh các chiến lược này cho doanh nghiệp của bạn.</v>
      </c>
      <c r="F19" s="4" t="str">
        <f>IFERROR(__xludf.DUMMYFUNCTION("GOOGLETRANSLATE(B19,""en"",""th"")"),"การวิเคราะห์แนวโน้มช่วยให้คุณสามารถตรวจสอบประสิทธิภาพที่ผ่านมาและการจัดอันดับของผลิตภัณฑ์ชั้นนำในหมวดหมู่และหมวดหมู่ย่อยที่แตกต่างกัน คุณลักษณะนี้ทำหน้าที่เป็นรากฐานซึ่งให้ข้อมูลเชิงลึกเกี่ยวกับวิธีการที่มีประสิทธิภาพของคู่แข่งซึ่งช่วยให้คุณสามารถปรับกลยุ"&amp;"ทธ์เหล่านี้ให้เข้ากับธุรกิจของคุณ")</f>
        <v>การวิเคราะห์แนวโน้มช่วยให้คุณสามารถตรวจสอบประสิทธิภาพที่ผ่านมาและการจัดอันดับของผลิตภัณฑ์ชั้นนำในหมวดหมู่และหมวดหมู่ย่อยที่แตกต่างกัน คุณลักษณะนี้ทำหน้าที่เป็นรากฐานซึ่งให้ข้อมูลเชิงลึกเกี่ยวกับวิธีการที่มีประสิทธิภาพของคู่แข่งซึ่งช่วยให้คุณสามารถปรับกลยุทธ์เหล่านี้ให้เข้ากับธุรกิจของคุณ</v>
      </c>
      <c r="G19" s="4" t="str">
        <f>IFERROR(__xludf.DUMMYFUNCTION("GOOGLETRANSLATE(B19,""en"",""ms"")"),"Analisis trend memberi anda keupayaan untuk meneliti prestasi dan kedudukan masa lalu produk terkemuka dalam kategori dan subkategori yang berbeza. Ciri ini bertindak sebagai asas, memberikan gambaran tentang kaedah berkesan pesaing anda, dengan itu membo"&amp;"lehkan anda menyesuaikan strategi ini untuk perniagaan anda.")</f>
        <v>Analisis trend memberi anda keupayaan untuk meneliti prestasi dan kedudukan masa lalu produk terkemuka dalam kategori dan subkategori yang berbeza. Ciri ini bertindak sebagai asas, memberikan gambaran tentang kaedah berkesan pesaing anda, dengan itu membolehkan anda menyesuaikan strategi ini untuk perniagaan anda.</v>
      </c>
      <c r="H19" s="4" t="str">
        <f>IFERROR(__xludf.DUMMYFUNCTION("GOOGLETRANSLATE(B19,""en"",""zh-CN"")"),"趋势分析使您能够仔细研究领先产品在不同类别和子类别中的排名。此功能是基础，为您的竞争对手的有效方法提供了见解，从而使您能够为您的业务量身定制这些策略。")</f>
        <v>趋势分析使您能够仔细研究领先产品在不同类别和子类别中的排名。此功能是基础，为您的竞争对手的有效方法提供了见解，从而使您能够为您的业务量身定制这些策略。</v>
      </c>
    </row>
    <row r="20">
      <c r="A20" s="4">
        <v>2.0</v>
      </c>
      <c r="B20" s="4" t="s">
        <v>10</v>
      </c>
      <c r="C20" s="4" t="str">
        <f>IFERROR(__xludf.DUMMYFUNCTION("GOOGLETRANSLATE(B20,""en"",""ru"")"),"Зарегистрироваться")</f>
        <v>Зарегистрироваться</v>
      </c>
      <c r="D20" s="4" t="str">
        <f>IFERROR(__xludf.DUMMYFUNCTION("GOOGLETRANSLATE(B20,""en"",""id"")"),"Mendaftar")</f>
        <v>Mendaftar</v>
      </c>
      <c r="E20" s="4" t="str">
        <f>IFERROR(__xludf.DUMMYFUNCTION("GOOGLETRANSLATE(B20,""en"",""vi"")"),"Đăng ký")</f>
        <v>Đăng ký</v>
      </c>
      <c r="F20" s="4" t="str">
        <f>IFERROR(__xludf.DUMMYFUNCTION("GOOGLETRANSLATE(B20,""en"",""th"")"),"ลงชื่อ")</f>
        <v>ลงชื่อ</v>
      </c>
      <c r="G20" s="4" t="str">
        <f>IFERROR(__xludf.DUMMYFUNCTION("GOOGLETRANSLATE(B20,""en"",""ms"")"),"Daftar")</f>
        <v>Daftar</v>
      </c>
      <c r="H20" s="4" t="str">
        <f>IFERROR(__xludf.DUMMYFUNCTION("GOOGLETRANSLATE(B20,""en"",""zh-CN"")"),"报名")</f>
        <v>报名</v>
      </c>
    </row>
    <row r="21">
      <c r="A21" s="4">
        <v>2.0</v>
      </c>
      <c r="B21" s="4" t="s">
        <v>237</v>
      </c>
      <c r="C21" s="4" t="str">
        <f>IFERROR(__xludf.DUMMYFUNCTION("GOOGLETRANSLATE(B21,""en"",""ru"")"),"Изучите понимание за пределами вашей категории")</f>
        <v>Изучите понимание за пределами вашей категории</v>
      </c>
      <c r="D21" s="4" t="str">
        <f>IFERROR(__xludf.DUMMYFUNCTION("GOOGLETRANSLATE(B21,""en"",""id"")"),"Jelajahi wawasan di luar kategori Anda")</f>
        <v>Jelajahi wawasan di luar kategori Anda</v>
      </c>
      <c r="E21" s="4" t="str">
        <f>IFERROR(__xludf.DUMMYFUNCTION("GOOGLETRANSLATE(B21,""en"",""vi"")"),"Khám phá những hiểu biết ngoài danh mục của bạn")</f>
        <v>Khám phá những hiểu biết ngoài danh mục của bạn</v>
      </c>
      <c r="F21" s="4" t="str">
        <f>IFERROR(__xludf.DUMMYFUNCTION("GOOGLETRANSLATE(B21,""en"",""th"")"),"สำรวจข้อมูลเชิงลึกนอกเหนือจากหมวดหมู่ของคุณ")</f>
        <v>สำรวจข้อมูลเชิงลึกนอกเหนือจากหมวดหมู่ของคุณ</v>
      </c>
      <c r="G21" s="4" t="str">
        <f>IFERROR(__xludf.DUMMYFUNCTION("GOOGLETRANSLATE(B21,""en"",""ms"")"),"Terokai pandangan di luar kategori anda")</f>
        <v>Terokai pandangan di luar kategori anda</v>
      </c>
      <c r="H21" s="4" t="str">
        <f>IFERROR(__xludf.DUMMYFUNCTION("GOOGLETRANSLATE(B21,""en"",""zh-CN"")"),"探索超越类别的见解")</f>
        <v>探索超越类别的见解</v>
      </c>
    </row>
    <row r="22">
      <c r="A22" s="4">
        <v>2.0</v>
      </c>
      <c r="B22" s="4" t="s">
        <v>238</v>
      </c>
      <c r="C22" s="4" t="str">
        <f>IFERROR(__xludf.DUMMYFUNCTION("GOOGLETRANSLATE(B22,""en"",""ru"")"),"В отчете о тенденции предлагается всесторонний взгляд на благоприятность продукта, объем продаж, цены и т. Д. В разных категориях и подкатегориях. Это позволяет вам точно определить высокопроизводительные элементы и их функции на рынках, что позволяет вам"&amp;" применить уроки к вашей категории.")</f>
        <v>В отчете о тенденции предлагается всесторонний взгляд на благоприятность продукта, объем продаж, цены и т. Д. В разных категориях и подкатегориях. Это позволяет вам точно определить высокопроизводительные элементы и их функции на рынках, что позволяет вам применить уроки к вашей категории.</v>
      </c>
      <c r="D22" s="4" t="str">
        <f>IFERROR(__xludf.DUMMYFUNCTION("GOOGLETRANSLATE(B22,""en"",""id"")"),"Laporan tren menawarkan pandangan komprehensif tentang kesukaan produk, volume penjualan, harga, dll. Di berbagai kategori dan sub-kategori. Ini memungkinkan Anda untuk menentukan item berkinerja tinggi dan fitur-fiturnya di seluruh pasar, memungkinkan An"&amp;"da untuk menerapkan pembelajaran ke kategori Anda.")</f>
        <v>Laporan tren menawarkan pandangan komprehensif tentang kesukaan produk, volume penjualan, harga, dll. Di berbagai kategori dan sub-kategori. Ini memungkinkan Anda untuk menentukan item berkinerja tinggi dan fitur-fiturnya di seluruh pasar, memungkinkan Anda untuk menerapkan pembelajaran ke kategori Anda.</v>
      </c>
      <c r="E22" s="4" t="str">
        <f>IFERROR(__xludf.DUMMYFUNCTION("GOOGLETRANSLATE(B22,""en"",""vi"")"),"Báo cáo xu hướng cung cấp một cái nhìn toàn diện về tính thuận lợi của sản phẩm, khối lượng bán hàng, giá cả, vv trên các danh mục và danh mục phụ khác nhau. Nó cho phép bạn xác định chính xác các mặt hàng hiệu suất cao và các tính năng của chúng trên các"&amp;" thị trường, cho phép bạn áp dụng các bài học cho danh mục của bạn.")</f>
        <v>Báo cáo xu hướng cung cấp một cái nhìn toàn diện về tính thuận lợi của sản phẩm, khối lượng bán hàng, giá cả, vv trên các danh mục và danh mục phụ khác nhau. Nó cho phép bạn xác định chính xác các mặt hàng hiệu suất cao và các tính năng của chúng trên các thị trường, cho phép bạn áp dụng các bài học cho danh mục của bạn.</v>
      </c>
      <c r="F22" s="4" t="str">
        <f>IFERROR(__xludf.DUMMYFUNCTION("GOOGLETRANSLATE(B22,""en"",""th"")"),"รายงานเทรนด์นำเสนอมุมมองที่ครอบคลุมเกี่ยวกับความพึงพอใจของผลิตภัณฑ์ปริมาณการขายการกำหนดราคา ฯลฯ ในหมวดหมู่และหมวดย่อยที่แตกต่างกัน ช่วยให้คุณสามารถระบุรายการที่มีประสิทธิภาพสูงและคุณสมบัติของพวกเขาทั่วตลาดช่วยให้คุณสามารถใช้การเรียนรู้กับหมวดหมู่ของคุณ")</f>
        <v>รายงานเทรนด์นำเสนอมุมมองที่ครอบคลุมเกี่ยวกับความพึงพอใจของผลิตภัณฑ์ปริมาณการขายการกำหนดราคา ฯลฯ ในหมวดหมู่และหมวดย่อยที่แตกต่างกัน ช่วยให้คุณสามารถระบุรายการที่มีประสิทธิภาพสูงและคุณสมบัติของพวกเขาทั่วตลาดช่วยให้คุณสามารถใช้การเรียนรู้กับหมวดหมู่ของคุณ</v>
      </c>
      <c r="G22" s="4" t="str">
        <f>IFERROR(__xludf.DUMMYFUNCTION("GOOGLETRANSLATE(B22,""en"",""ms"")"),"Laporan Trend ini menawarkan pandangan komprehensif tentang kebaikan produk, jumlah jualan, harga, dan lain-lain. Sepanjang kategori dan sub-kategori yang berlainan. Ia membolehkan anda menentukan item berprestasi tinggi dan ciri-ciri mereka di seluruh pa"&amp;"saran, membolehkan anda memohon pembelajaran ke kategori anda.")</f>
        <v>Laporan Trend ini menawarkan pandangan komprehensif tentang kebaikan produk, jumlah jualan, harga, dan lain-lain. Sepanjang kategori dan sub-kategori yang berlainan. Ia membolehkan anda menentukan item berprestasi tinggi dan ciri-ciri mereka di seluruh pasaran, membolehkan anda memohon pembelajaran ke kategori anda.</v>
      </c>
      <c r="H22" s="4" t="str">
        <f>IFERROR(__xludf.DUMMYFUNCTION("GOOGLETRANSLATE(B22,""en"",""zh-CN"")"),"趋势报告提供了各种类别和子类别的产品的偏爱，销售量，定价等的全面视图。它使您可以在整个市场上查明高性能项目及其功能，从而使您能够将学习应用于类别。")</f>
        <v>趋势报告提供了各种类别和子类别的产品的偏爱，销售量，定价等的全面视图。它使您可以在整个市场上查明高性能项目及其功能，从而使您能够将学习应用于类别。</v>
      </c>
    </row>
    <row r="23">
      <c r="A23" s="4">
        <v>2.0</v>
      </c>
      <c r="B23" s="4" t="s">
        <v>10</v>
      </c>
      <c r="C23" s="4" t="str">
        <f>IFERROR(__xludf.DUMMYFUNCTION("GOOGLETRANSLATE(B23,""en"",""ru"")"),"Зарегистрироваться")</f>
        <v>Зарегистрироваться</v>
      </c>
      <c r="D23" s="4" t="str">
        <f>IFERROR(__xludf.DUMMYFUNCTION("GOOGLETRANSLATE(B23,""en"",""id"")"),"Mendaftar")</f>
        <v>Mendaftar</v>
      </c>
      <c r="E23" s="4" t="str">
        <f>IFERROR(__xludf.DUMMYFUNCTION("GOOGLETRANSLATE(B23,""en"",""vi"")"),"Đăng ký")</f>
        <v>Đăng ký</v>
      </c>
      <c r="F23" s="4" t="str">
        <f>IFERROR(__xludf.DUMMYFUNCTION("GOOGLETRANSLATE(B23,""en"",""th"")"),"ลงชื่อ")</f>
        <v>ลงชื่อ</v>
      </c>
      <c r="G23" s="4" t="str">
        <f>IFERROR(__xludf.DUMMYFUNCTION("GOOGLETRANSLATE(B23,""en"",""ms"")"),"Daftar")</f>
        <v>Daftar</v>
      </c>
      <c r="H23" s="4" t="str">
        <f>IFERROR(__xludf.DUMMYFUNCTION("GOOGLETRANSLATE(B23,""en"",""zh-CN"")"),"报名")</f>
        <v>报名</v>
      </c>
    </row>
    <row r="24">
      <c r="A24" s="4">
        <v>2.0</v>
      </c>
      <c r="B24" s="4" t="s">
        <v>239</v>
      </c>
      <c r="C24" s="4" t="str">
        <f>IFERROR(__xludf.DUMMYFUNCTION("GOOGLETRANSLATE(B24,""en"",""ru"")"),"Сосредоточьтесь на возврате")</f>
        <v>Сосредоточьтесь на возврате</v>
      </c>
      <c r="D24" s="4" t="str">
        <f>IFERROR(__xludf.DUMMYFUNCTION("GOOGLETRANSLATE(B24,""en"",""id"")"),"Fokus pada pengembalian")</f>
        <v>Fokus pada pengembalian</v>
      </c>
      <c r="E24" s="4" t="str">
        <f>IFERROR(__xludf.DUMMYFUNCTION("GOOGLETRANSLATE(B24,""en"",""vi"")"),"Tập trung vào lợi nhuận")</f>
        <v>Tập trung vào lợi nhuận</v>
      </c>
      <c r="F24" s="4" t="str">
        <f>IFERROR(__xludf.DUMMYFUNCTION("GOOGLETRANSLATE(B24,""en"",""th"")"),"มุ่งเน้นไปที่ผลตอบแทน")</f>
        <v>มุ่งเน้นไปที่ผลตอบแทน</v>
      </c>
      <c r="G24" s="4" t="str">
        <f>IFERROR(__xludf.DUMMYFUNCTION("GOOGLETRANSLATE(B24,""en"",""ms"")"),"Fokus pada pulangan")</f>
        <v>Fokus pada pulangan</v>
      </c>
      <c r="H24" s="4" t="str">
        <f>IFERROR(__xludf.DUMMYFUNCTION("GOOGLETRANSLATE(B24,""en"",""zh-CN"")"),"专注于回报")</f>
        <v>专注于回报</v>
      </c>
    </row>
    <row r="25">
      <c r="A25" s="4">
        <v>2.0</v>
      </c>
      <c r="B25" s="4" t="s">
        <v>240</v>
      </c>
      <c r="C25" s="4" t="str">
        <f>IFERROR(__xludf.DUMMYFUNCTION("GOOGLETRANSLATE(B25,""en"",""ru"")"),"Информация, накапливаемая в отчете о тенденциях, может помочь вам в выборе продуктов, что приведет к тому, что вы являются трендами на рынке. Эти данные также могут облегчить более эффективное управление вашей учетной записью продавца, что позволяет вам с"&amp;"осредоточиться на категориях и продуктах, которые предлагают наилучшие доходности.")</f>
        <v>Информация, накапливаемая в отчете о тенденциях, может помочь вам в выборе продуктов, что приведет к тому, что вы являются трендами на рынке. Эти данные также могут облегчить более эффективное управление вашей учетной записью продавца, что позволяет вам сосредоточиться на категориях и продуктах, которые предлагают наилучшие доходности.</v>
      </c>
      <c r="D25" s="4" t="str">
        <f>IFERROR(__xludf.DUMMYFUNCTION("GOOGLETRANSLATE(B25,""en"",""id"")"),"Informasi yang diakumulasikan dalam laporan tren dapat membantu Anda membuat pilihan produk, mengarahkan Anda ke barang -barang yang tren di pasar. Data ini juga dapat memfasilitasi manajemen akun penjual Anda yang lebih efektif, memungkinkan Anda untuk f"&amp;"okus pada kategori dan produk yang menawarkan pengembalian terbaik.")</f>
        <v>Informasi yang diakumulasikan dalam laporan tren dapat membantu Anda membuat pilihan produk, mengarahkan Anda ke barang -barang yang tren di pasar. Data ini juga dapat memfasilitasi manajemen akun penjual Anda yang lebih efektif, memungkinkan Anda untuk fokus pada kategori dan produk yang menawarkan pengembalian terbaik.</v>
      </c>
      <c r="E25" s="4" t="str">
        <f>IFERROR(__xludf.DUMMYFUNCTION("GOOGLETRANSLATE(B25,""en"",""vi"")"),"Thông tin được tích lũy trong báo cáo xu hướng có thể hỗ trợ bạn trong việc lựa chọn sản phẩm, dẫn bạn đến các mặt hàng đang có xu hướng trên thị trường. Dữ liệu này cũng có thể tạo điều kiện quản lý hiệu quả hơn tài khoản người bán của bạn, cho phép bạn "&amp;"tập trung vào các danh mục và sản phẩm mang lại lợi nhuận tốt nhất.")</f>
        <v>Thông tin được tích lũy trong báo cáo xu hướng có thể hỗ trợ bạn trong việc lựa chọn sản phẩm, dẫn bạn đến các mặt hàng đang có xu hướng trên thị trường. Dữ liệu này cũng có thể tạo điều kiện quản lý hiệu quả hơn tài khoản người bán của bạn, cho phép bạn tập trung vào các danh mục và sản phẩm mang lại lợi nhuận tốt nhất.</v>
      </c>
      <c r="F25" s="4" t="str">
        <f>IFERROR(__xludf.DUMMYFUNCTION("GOOGLETRANSLATE(B25,""en"",""th"")"),"ข้อมูลที่สะสมในรายงานแนวโน้มสามารถช่วยคุณในการเลือกผลิตภัณฑ์นำคุณไปสู่รายการที่มีแนวโน้มในตลาด ข้อมูลนี้ยังสามารถอำนวยความสะดวกในการจัดการบัญชีผู้ขายที่มีประสิทธิภาพมากขึ้นทำให้คุณสามารถมุ่งเน้นหมวดหมู่และผลิตภัณฑ์ที่ให้ผลตอบแทนที่ดีที่สุด")</f>
        <v>ข้อมูลที่สะสมในรายงานแนวโน้มสามารถช่วยคุณในการเลือกผลิตภัณฑ์นำคุณไปสู่รายการที่มีแนวโน้มในตลาด ข้อมูลนี้ยังสามารถอำนวยความสะดวกในการจัดการบัญชีผู้ขายที่มีประสิทธิภาพมากขึ้นทำให้คุณสามารถมุ่งเน้นหมวดหมู่และผลิตภัณฑ์ที่ให้ผลตอบแทนที่ดีที่สุด</v>
      </c>
      <c r="G25" s="4" t="str">
        <f>IFERROR(__xludf.DUMMYFUNCTION("GOOGLETRANSLATE(B25,""en"",""ms"")"),"Maklumat yang terkumpul dalam laporan Trend dapat membantu anda membuat pilihan produk, yang membawa anda ke arah item yang sedang berjalan di pasaran. Data ini juga boleh memudahkan pengurusan akaun penjual anda yang lebih berkesan, membolehkan anda memb"&amp;"eri tumpuan kepada kategori dan produk yang menawarkan pulangan terbaik.")</f>
        <v>Maklumat yang terkumpul dalam laporan Trend dapat membantu anda membuat pilihan produk, yang membawa anda ke arah item yang sedang berjalan di pasaran. Data ini juga boleh memudahkan pengurusan akaun penjual anda yang lebih berkesan, membolehkan anda memberi tumpuan kepada kategori dan produk yang menawarkan pulangan terbaik.</v>
      </c>
      <c r="H25" s="4" t="str">
        <f>IFERROR(__xludf.DUMMYFUNCTION("GOOGLETRANSLATE(B25,""en"",""zh-CN"")"),"趋势报告中累积的信息可以帮助您做出产品选择，从而使您进入市场上流行的项目。这些数据还可以促进对卖方帐户的更有效管理，使您能够专注于提供最佳回报的类别和产品。")</f>
        <v>趋势报告中累积的信息可以帮助您做出产品选择，从而使您进入市场上流行的项目。这些数据还可以促进对卖方帐户的更有效管理，使您能够专注于提供最佳回报的类别和产品。</v>
      </c>
    </row>
    <row r="26">
      <c r="A26" s="4">
        <v>2.0</v>
      </c>
      <c r="B26" s="4" t="s">
        <v>10</v>
      </c>
      <c r="C26" s="4" t="str">
        <f>IFERROR(__xludf.DUMMYFUNCTION("GOOGLETRANSLATE(B26,""en"",""ru"")"),"Зарегистрироваться")</f>
        <v>Зарегистрироваться</v>
      </c>
      <c r="D26" s="4" t="str">
        <f>IFERROR(__xludf.DUMMYFUNCTION("GOOGLETRANSLATE(B26,""en"",""id"")"),"Mendaftar")</f>
        <v>Mendaftar</v>
      </c>
      <c r="E26" s="4" t="str">
        <f>IFERROR(__xludf.DUMMYFUNCTION("GOOGLETRANSLATE(B26,""en"",""vi"")"),"Đăng ký")</f>
        <v>Đăng ký</v>
      </c>
      <c r="F26" s="4" t="str">
        <f>IFERROR(__xludf.DUMMYFUNCTION("GOOGLETRANSLATE(B26,""en"",""th"")"),"ลงชื่อ")</f>
        <v>ลงชื่อ</v>
      </c>
      <c r="G26" s="4" t="str">
        <f>IFERROR(__xludf.DUMMYFUNCTION("GOOGLETRANSLATE(B26,""en"",""ms"")"),"Daftar")</f>
        <v>Daftar</v>
      </c>
      <c r="H26" s="4" t="str">
        <f>IFERROR(__xludf.DUMMYFUNCTION("GOOGLETRANSLATE(B26,""en"",""zh-CN"")"),"报名")</f>
        <v>报名</v>
      </c>
    </row>
    <row r="27">
      <c r="A27" s="4">
        <v>3.0</v>
      </c>
      <c r="B27" s="4" t="s">
        <v>54</v>
      </c>
      <c r="C27" s="4" t="str">
        <f>IFERROR(__xludf.DUMMYFUNCTION("GOOGLETRANSLATE(B27,""en"",""ru"")"),"Выберите подписку, которая соответствует вашим потребностям")</f>
        <v>Выберите подписку, которая соответствует вашим потребностям</v>
      </c>
      <c r="D27" s="4" t="str">
        <f>IFERROR(__xludf.DUMMYFUNCTION("GOOGLETRANSLATE(B27,""en"",""id"")"),"Pilih langganan yang sesuai dengan kebutuhan Anda")</f>
        <v>Pilih langganan yang sesuai dengan kebutuhan Anda</v>
      </c>
      <c r="E27" s="4" t="str">
        <f>IFERROR(__xludf.DUMMYFUNCTION("GOOGLETRANSLATE(B27,""en"",""vi"")"),"Chọn đăng ký phù hợp với nhu cầu của bạn")</f>
        <v>Chọn đăng ký phù hợp với nhu cầu của bạn</v>
      </c>
      <c r="F27" s="4" t="str">
        <f>IFERROR(__xludf.DUMMYFUNCTION("GOOGLETRANSLATE(B27,""en"",""th"")"),"เลือกการสมัครสมาชิกที่เหมาะกับความต้องการของคุณ")</f>
        <v>เลือกการสมัครสมาชิกที่เหมาะกับความต้องการของคุณ</v>
      </c>
      <c r="G27" s="4" t="str">
        <f>IFERROR(__xludf.DUMMYFUNCTION("GOOGLETRANSLATE(B27,""en"",""ms"")"),"Pilih langganan yang sesuai dengan keperluan anda")</f>
        <v>Pilih langganan yang sesuai dengan keperluan anda</v>
      </c>
      <c r="H27" s="4" t="str">
        <f>IFERROR(__xludf.DUMMYFUNCTION("GOOGLETRANSLATE(B27,""en"",""zh-CN"")"),"选择适合您需求的订阅")</f>
        <v>选择适合您需求的订阅</v>
      </c>
    </row>
    <row r="28">
      <c r="A28" s="4">
        <v>3.0</v>
      </c>
      <c r="B28" s="4" t="s">
        <v>55</v>
      </c>
      <c r="C28" s="4" t="str">
        <f>IFERROR(__xludf.DUMMYFUNCTION("GOOGLETRANSLATE(B28,""en"",""ru"")"),"План пробного плана")</f>
        <v>План пробного плана</v>
      </c>
      <c r="D28" s="4" t="str">
        <f>IFERROR(__xludf.DUMMYFUNCTION("GOOGLETRANSLATE(B28,""en"",""id"")"),"Rencana percobaan")</f>
        <v>Rencana percobaan</v>
      </c>
      <c r="E28" s="4" t="str">
        <f>IFERROR(__xludf.DUMMYFUNCTION("GOOGLETRANSLATE(B28,""en"",""vi"")"),"Kế hoạch thử nghiệm")</f>
        <v>Kế hoạch thử nghiệm</v>
      </c>
      <c r="F28" s="4" t="str">
        <f>IFERROR(__xludf.DUMMYFUNCTION("GOOGLETRANSLATE(B28,""en"",""th"")"),"แผนทดลองใช้")</f>
        <v>แผนทดลองใช้</v>
      </c>
      <c r="G28" s="4" t="str">
        <f>IFERROR(__xludf.DUMMYFUNCTION("GOOGLETRANSLATE(B28,""en"",""ms"")"),"Pelan Percubaan")</f>
        <v>Pelan Percubaan</v>
      </c>
      <c r="H28" s="4" t="str">
        <f>IFERROR(__xludf.DUMMYFUNCTION("GOOGLETRANSLATE(B28,""en"",""zh-CN"")"),"试用计划")</f>
        <v>试用计划</v>
      </c>
    </row>
    <row r="29">
      <c r="A29" s="4">
        <v>3.0</v>
      </c>
      <c r="B29" s="4" t="s">
        <v>56</v>
      </c>
      <c r="C29" s="4" t="str">
        <f>IFERROR(__xludf.DUMMYFUNCTION("GOOGLETRANSLATE(B29,""en"",""ru"")"),"Разблокируйте ключевые функции: получить доступ к основной функциональности и инструментам")</f>
        <v>Разблокируйте ключевые функции: получить доступ к основной функциональности и инструментам</v>
      </c>
      <c r="D29" s="4" t="str">
        <f>IFERROR(__xludf.DUMMYFUNCTION("GOOGLETRANSLATE(B29,""en"",""id"")"),"Buka Kunci Fitur Kunci: Dapatkan akses ke fungsionalitas dan alat penting")</f>
        <v>Buka Kunci Fitur Kunci: Dapatkan akses ke fungsionalitas dan alat penting</v>
      </c>
      <c r="E29" s="4" t="str">
        <f>IFERROR(__xludf.DUMMYFUNCTION("GOOGLETRANSLATE(B29,""en"",""vi"")"),"Mở khóa các tính năng chính: có được quyền truy cập vào các chức năng và công cụ thiết yếu")</f>
        <v>Mở khóa các tính năng chính: có được quyền truy cập vào các chức năng và công cụ thiết yếu</v>
      </c>
      <c r="F29" s="4" t="str">
        <f>IFERROR(__xludf.DUMMYFUNCTION("GOOGLETRANSLATE(B29,""en"",""th"")"),"ปลดล็อกคุณสมบัติสำคัญ: เข้าถึงฟังก์ชั่นและเครื่องมือที่จำเป็น")</f>
        <v>ปลดล็อกคุณสมบัติสำคัญ: เข้าถึงฟังก์ชั่นและเครื่องมือที่จำเป็น</v>
      </c>
      <c r="G29" s="4" t="str">
        <f>IFERROR(__xludf.DUMMYFUNCTION("GOOGLETRANSLATE(B29,""en"",""ms"")"),"Buka kunci Ciri Utama: Dapatkan akses kepada fungsi dan alat penting")</f>
        <v>Buka kunci Ciri Utama: Dapatkan akses kepada fungsi dan alat penting</v>
      </c>
      <c r="H29" s="4" t="str">
        <f>IFERROR(__xludf.DUMMYFUNCTION("GOOGLETRANSLATE(B29,""en"",""zh-CN"")"),"解锁关键功能：访问基本功能和工具")</f>
        <v>解锁关键功能：访问基本功能和工具</v>
      </c>
    </row>
    <row r="30">
      <c r="A30" s="4">
        <v>3.0</v>
      </c>
      <c r="B30" s="4" t="s">
        <v>57</v>
      </c>
      <c r="C30" s="4" t="str">
        <f>IFERROR(__xludf.DUMMYFUNCTION("GOOGLETRANSLATE(B30,""en"",""ru"")"),"Профессиональный план")</f>
        <v>Профессиональный план</v>
      </c>
      <c r="D30" s="4" t="str">
        <f>IFERROR(__xludf.DUMMYFUNCTION("GOOGLETRANSLATE(B30,""en"",""id"")"),"Rencana profesional")</f>
        <v>Rencana profesional</v>
      </c>
      <c r="E30" s="4" t="str">
        <f>IFERROR(__xludf.DUMMYFUNCTION("GOOGLETRANSLATE(B30,""en"",""vi"")"),"Kế hoạch chuyên nghiệp")</f>
        <v>Kế hoạch chuyên nghiệp</v>
      </c>
      <c r="F30" s="4" t="str">
        <f>IFERROR(__xludf.DUMMYFUNCTION("GOOGLETRANSLATE(B30,""en"",""th"")"),"แผนมืออาชีพ")</f>
        <v>แผนมืออาชีพ</v>
      </c>
      <c r="G30" s="4" t="str">
        <f>IFERROR(__xludf.DUMMYFUNCTION("GOOGLETRANSLATE(B30,""en"",""ms"")"),"Rancangan Profesional")</f>
        <v>Rancangan Profesional</v>
      </c>
      <c r="H30" s="4" t="str">
        <f>IFERROR(__xludf.DUMMYFUNCTION("GOOGLETRANSLATE(B30,""en"",""zh-CN"")"),"专业计划")</f>
        <v>专业计划</v>
      </c>
    </row>
    <row r="31">
      <c r="A31" s="4">
        <v>3.0</v>
      </c>
      <c r="B31" s="4" t="s">
        <v>58</v>
      </c>
      <c r="C31" s="4" t="str">
        <f>IFERROR(__xludf.DUMMYFUNCTION("GOOGLETRANSLATE(B31,""en"",""ru"")"),"✔ Разблокировать все функции: Получите полный доступ к Sellmatica")</f>
        <v>✔ Разблокировать все функции: Получите полный доступ к Sellmatica</v>
      </c>
      <c r="D31" s="4" t="str">
        <f>IFERROR(__xludf.DUMMYFUNCTION("GOOGLETRANSLATE(B31,""en"",""id"")"),"✔ Buka kunci semua fitur: Dapatkan akses penuh ke Sellmatatica")</f>
        <v>✔ Buka kunci semua fitur: Dapatkan akses penuh ke Sellmatatica</v>
      </c>
      <c r="E31" s="4" t="str">
        <f>IFERROR(__xludf.DUMMYFUNCTION("GOOGLETRANSLATE(B31,""en"",""vi"")"),"Mở khóa tất cả các tính năng: có quyền truy cập đầy đủ vào Sellmatica")</f>
        <v>Mở khóa tất cả các tính năng: có quyền truy cập đầy đủ vào Sellmatica</v>
      </c>
      <c r="F31" s="4" t="str">
        <f>IFERROR(__xludf.DUMMYFUNCTION("GOOGLETRANSLATE(B31,""en"",""th"")"),"✔ปลดล็อกคุณสมบัติทั้งหมด: เข้าถึง SellMatica ได้อย่างเต็มที่")</f>
        <v>✔ปลดล็อกคุณสมบัติทั้งหมด: เข้าถึง SellMatica ได้อย่างเต็มที่</v>
      </c>
      <c r="G31" s="4" t="str">
        <f>IFERROR(__xludf.DUMMYFUNCTION("GOOGLETRANSLATE(B31,""en"",""ms"")"),"✔ Buka kunci semua ciri: Dapatkan akses penuh ke sellmatica")</f>
        <v>✔ Buka kunci semua ciri: Dapatkan akses penuh ke sellmatica</v>
      </c>
      <c r="H31" s="4" t="str">
        <f>IFERROR(__xludf.DUMMYFUNCTION("GOOGLETRANSLATE(B31,""en"",""zh-CN"")"),"✔解锁所有功能：获得塞尔玛蒂亚的完整访问权限")</f>
        <v>✔解锁所有功能：获得塞尔玛蒂亚的完整访问权限</v>
      </c>
    </row>
    <row r="32">
      <c r="A32" s="4">
        <v>3.0</v>
      </c>
      <c r="B32" s="4" t="s">
        <v>59</v>
      </c>
      <c r="C32" s="4" t="str">
        <f>IFERROR(__xludf.DUMMYFUNCTION("GOOGLETRANSLATE(B32,""en"",""ru"")"),"✔ Однопользовательская лицензия")</f>
        <v>✔ Однопользовательская лицензия</v>
      </c>
      <c r="D32" s="4" t="str">
        <f>IFERROR(__xludf.DUMMYFUNCTION("GOOGLETRANSLATE(B32,""en"",""id"")"),"✔ Lisensi Pengguna Tunggal")</f>
        <v>✔ Lisensi Pengguna Tunggal</v>
      </c>
      <c r="E32" s="4" t="str">
        <f>IFERROR(__xludf.DUMMYFUNCTION("GOOGLETRANSLATE(B32,""en"",""vi"")"),"✔ Giấy phép người dùng duy nhất")</f>
        <v>✔ Giấy phép người dùng duy nhất</v>
      </c>
      <c r="F32" s="4" t="str">
        <f>IFERROR(__xludf.DUMMYFUNCTION("GOOGLETRANSLATE(B32,""en"",""th"")"),"✔ใบอนุญาตผู้ใช้เดี่ยว")</f>
        <v>✔ใบอนุญาตผู้ใช้เดี่ยว</v>
      </c>
      <c r="G32" s="4" t="str">
        <f>IFERROR(__xludf.DUMMYFUNCTION("GOOGLETRANSLATE(B32,""en"",""ms"")"),"✔ Lesen Pengguna Tunggal")</f>
        <v>✔ Lesen Pengguna Tunggal</v>
      </c>
      <c r="H32" s="4" t="str">
        <f>IFERROR(__xludf.DUMMYFUNCTION("GOOGLETRANSLATE(B32,""en"",""zh-CN"")"),"✔单用户许可证")</f>
        <v>✔单用户许可证</v>
      </c>
    </row>
    <row r="33">
      <c r="A33" s="4">
        <v>3.0</v>
      </c>
      <c r="B33" s="4" t="s">
        <v>60</v>
      </c>
      <c r="C33" s="4" t="str">
        <f>IFERROR(__xludf.DUMMYFUNCTION("GOOGLETRANSLATE(B33,""en"",""ru"")"),"✔ Полный доступ к данным")</f>
        <v>✔ Полный доступ к данным</v>
      </c>
      <c r="D33" s="4" t="str">
        <f>IFERROR(__xludf.DUMMYFUNCTION("GOOGLETRANSLATE(B33,""en"",""id"")"),"✔ Akses penuh ke data")</f>
        <v>✔ Akses penuh ke data</v>
      </c>
      <c r="E33" s="4" t="str">
        <f>IFERROR(__xludf.DUMMYFUNCTION("GOOGLETRANSLATE(B33,""en"",""vi"")"),"Truy cập đầy đủ vào dữ liệu")</f>
        <v>Truy cập đầy đủ vào dữ liệu</v>
      </c>
      <c r="F33" s="4" t="str">
        <f>IFERROR(__xludf.DUMMYFUNCTION("GOOGLETRANSLATE(B33,""en"",""th"")"),"✔การเข้าถึงข้อมูลเต็มรูปแบบ")</f>
        <v>✔การเข้าถึงข้อมูลเต็มรูปแบบ</v>
      </c>
      <c r="G33" s="4" t="str">
        <f>IFERROR(__xludf.DUMMYFUNCTION("GOOGLETRANSLATE(B33,""en"",""ms"")"),"✔ Akses penuh ke data")</f>
        <v>✔ Akses penuh ke data</v>
      </c>
      <c r="H33" s="4" t="str">
        <f>IFERROR(__xludf.DUMMYFUNCTION("GOOGLETRANSLATE(B33,""en"",""zh-CN"")"),"✔完全访问数据")</f>
        <v>✔完全访问数据</v>
      </c>
    </row>
    <row r="34">
      <c r="A34" s="4">
        <v>3.0</v>
      </c>
      <c r="B34" s="4" t="s">
        <v>61</v>
      </c>
      <c r="C34" s="4" t="str">
        <f>IFERROR(__xludf.DUMMYFUNCTION("GOOGLETRANSLATE(B34,""en"",""ru"")"),"✔ Единственная консультация с нашим специалистом")</f>
        <v>✔ Единственная консультация с нашим специалистом</v>
      </c>
      <c r="D34" s="4" t="str">
        <f>IFERROR(__xludf.DUMMYFUNCTION("GOOGLETRANSLATE(B34,""en"",""id"")"),"✔ Konsultasi satu kali dengan spesialis kami")</f>
        <v>✔ Konsultasi satu kali dengan spesialis kami</v>
      </c>
      <c r="E34" s="4" t="str">
        <f>IFERROR(__xludf.DUMMYFUNCTION("GOOGLETRANSLATE(B34,""en"",""vi"")"),"✔ Tư vấn một lần với chuyên gia của chúng tôi")</f>
        <v>✔ Tư vấn một lần với chuyên gia của chúng tôi</v>
      </c>
      <c r="F34" s="4" t="str">
        <f>IFERROR(__xludf.DUMMYFUNCTION("GOOGLETRANSLATE(B34,""en"",""th"")"),"✔การปรึกษาหารือครั้งเดียวกับผู้เชี่ยวชาญของเรา")</f>
        <v>✔การปรึกษาหารือครั้งเดียวกับผู้เชี่ยวชาญของเรา</v>
      </c>
      <c r="G34" s="4" t="str">
        <f>IFERROR(__xludf.DUMMYFUNCTION("GOOGLETRANSLATE(B34,""en"",""ms"")"),"✔ Rundingan satu kali dengan pakar kami")</f>
        <v>✔ Rundingan satu kali dengan pakar kami</v>
      </c>
      <c r="H34" s="4" t="str">
        <f>IFERROR(__xludf.DUMMYFUNCTION("GOOGLETRANSLATE(B34,""en"",""zh-CN"")"),"✔与我们的专家进行一次性咨询")</f>
        <v>✔与我们的专家进行一次性咨询</v>
      </c>
    </row>
    <row r="35">
      <c r="A35" s="4">
        <v>3.0</v>
      </c>
      <c r="B35" s="4" t="s">
        <v>62</v>
      </c>
      <c r="C35" s="4" t="str">
        <f>IFERROR(__xludf.DUMMYFUNCTION("GOOGLETRANSLATE(B35,""en"",""ru"")"),"✔ поддержка электронной почты")</f>
        <v>✔ поддержка электронной почты</v>
      </c>
      <c r="D35" s="4" t="str">
        <f>IFERROR(__xludf.DUMMYFUNCTION("GOOGLETRANSLATE(B35,""en"",""id"")"),"✔ Dukungan email")</f>
        <v>✔ Dukungan email</v>
      </c>
      <c r="E35" s="4" t="str">
        <f>IFERROR(__xludf.DUMMYFUNCTION("GOOGLETRANSLATE(B35,""en"",""vi"")"),"Hỗ trợ email")</f>
        <v>Hỗ trợ email</v>
      </c>
      <c r="F35" s="4" t="str">
        <f>IFERROR(__xludf.DUMMYFUNCTION("GOOGLETRANSLATE(B35,""en"",""th"")"),"✔การสนับสนุนอีเมล")</f>
        <v>✔การสนับสนุนอีเมล</v>
      </c>
      <c r="G35" s="4" t="str">
        <f>IFERROR(__xludf.DUMMYFUNCTION("GOOGLETRANSLATE(B35,""en"",""ms"")"),"✔ Sokongan e -mel")</f>
        <v>✔ Sokongan e -mel</v>
      </c>
      <c r="H35" s="4" t="str">
        <f>IFERROR(__xludf.DUMMYFUNCTION("GOOGLETRANSLATE(B35,""en"",""zh-CN"")"),"✔电子邮件支持")</f>
        <v>✔电子邮件支持</v>
      </c>
    </row>
    <row r="36">
      <c r="A36" s="4">
        <v>3.0</v>
      </c>
      <c r="B36" s="4" t="s">
        <v>63</v>
      </c>
      <c r="C36" s="4" t="str">
        <f>IFERROR(__xludf.DUMMYFUNCTION("GOOGLETRANSLATE(B36,""en"",""ru"")"),"Купить сейчас")</f>
        <v>Купить сейчас</v>
      </c>
      <c r="D36" s="4" t="str">
        <f>IFERROR(__xludf.DUMMYFUNCTION("GOOGLETRANSLATE(B36,""en"",""id"")"),"Beli sekarang")</f>
        <v>Beli sekarang</v>
      </c>
      <c r="E36" s="4" t="str">
        <f>IFERROR(__xludf.DUMMYFUNCTION("GOOGLETRANSLATE(B36,""en"",""vi"")"),"Mua ngay")</f>
        <v>Mua ngay</v>
      </c>
      <c r="F36" s="4" t="str">
        <f>IFERROR(__xludf.DUMMYFUNCTION("GOOGLETRANSLATE(B36,""en"",""th"")"),"ซื้อตอนนี้")</f>
        <v>ซื้อตอนนี้</v>
      </c>
      <c r="G36" s="4" t="str">
        <f>IFERROR(__xludf.DUMMYFUNCTION("GOOGLETRANSLATE(B36,""en"",""ms"")"),"Beli sekarang")</f>
        <v>Beli sekarang</v>
      </c>
      <c r="H36" s="4" t="str">
        <f>IFERROR(__xludf.DUMMYFUNCTION("GOOGLETRANSLATE(B36,""en"",""zh-CN"")"),"立即购买")</f>
        <v>立即购买</v>
      </c>
    </row>
    <row r="37">
      <c r="A37" s="4">
        <v>3.0</v>
      </c>
      <c r="B37" s="4" t="s">
        <v>64</v>
      </c>
      <c r="C37" s="4" t="str">
        <f>IFERROR(__xludf.DUMMYFUNCTION("GOOGLETRANSLATE(B37,""en"",""ru"")"),"7 дней")</f>
        <v>7 дней</v>
      </c>
      <c r="D37" s="4" t="str">
        <f>IFERROR(__xludf.DUMMYFUNCTION("GOOGLETRANSLATE(B37,""en"",""id"")"),"7 hari")</f>
        <v>7 hari</v>
      </c>
      <c r="E37" s="4" t="str">
        <f>IFERROR(__xludf.DUMMYFUNCTION("GOOGLETRANSLATE(B37,""en"",""vi"")"),"7 ngày")</f>
        <v>7 ngày</v>
      </c>
      <c r="F37" s="4" t="str">
        <f>IFERROR(__xludf.DUMMYFUNCTION("GOOGLETRANSLATE(B37,""en"",""th"")"),"7 วัน")</f>
        <v>7 วัน</v>
      </c>
      <c r="G37" s="4" t="str">
        <f>IFERROR(__xludf.DUMMYFUNCTION("GOOGLETRANSLATE(B37,""en"",""ms"")"),"7 hari")</f>
        <v>7 hari</v>
      </c>
      <c r="H37" s="4" t="str">
        <f>IFERROR(__xludf.DUMMYFUNCTION("GOOGLETRANSLATE(B37,""en"",""zh-CN"")"),"7天")</f>
        <v>7天</v>
      </c>
    </row>
    <row r="38">
      <c r="A38" s="4">
        <v>3.0</v>
      </c>
      <c r="B38" s="4" t="s">
        <v>65</v>
      </c>
      <c r="C38" s="4" t="str">
        <f>IFERROR(__xludf.DUMMYFUNCTION("GOOGLETRANSLATE(B38,""en"",""ru"")"),"30 дней")</f>
        <v>30 дней</v>
      </c>
      <c r="D38" s="4" t="str">
        <f>IFERROR(__xludf.DUMMYFUNCTION("GOOGLETRANSLATE(B38,""en"",""id"")"),"30 hari")</f>
        <v>30 hari</v>
      </c>
      <c r="E38" s="4" t="str">
        <f>IFERROR(__xludf.DUMMYFUNCTION("GOOGLETRANSLATE(B38,""en"",""vi"")"),"30 ngày")</f>
        <v>30 ngày</v>
      </c>
      <c r="F38" s="4" t="str">
        <f>IFERROR(__xludf.DUMMYFUNCTION("GOOGLETRANSLATE(B38,""en"",""th"")"),"30 วัน")</f>
        <v>30 วัน</v>
      </c>
      <c r="G38" s="4" t="str">
        <f>IFERROR(__xludf.DUMMYFUNCTION("GOOGLETRANSLATE(B38,""en"",""ms"")"),"30 hari")</f>
        <v>30 hari</v>
      </c>
      <c r="H38" s="4" t="str">
        <f>IFERROR(__xludf.DUMMYFUNCTION("GOOGLETRANSLATE(B38,""en"",""zh-CN"")"),"30天")</f>
        <v>30天</v>
      </c>
    </row>
    <row r="39">
      <c r="A39" s="4">
        <v>3.0</v>
      </c>
      <c r="B39" s="4" t="s">
        <v>66</v>
      </c>
      <c r="C39" s="4" t="str">
        <f>IFERROR(__xludf.DUMMYFUNCTION("GOOGLETRANSLATE(B39,""en"",""ru"")"),"90 дней")</f>
        <v>90 дней</v>
      </c>
      <c r="D39" s="4" t="str">
        <f>IFERROR(__xludf.DUMMYFUNCTION("GOOGLETRANSLATE(B39,""en"",""id"")"),"90 hari")</f>
        <v>90 hari</v>
      </c>
      <c r="E39" s="4" t="str">
        <f>IFERROR(__xludf.DUMMYFUNCTION("GOOGLETRANSLATE(B39,""en"",""vi"")"),"90 ngày")</f>
        <v>90 ngày</v>
      </c>
      <c r="F39" s="4" t="str">
        <f>IFERROR(__xludf.DUMMYFUNCTION("GOOGLETRANSLATE(B39,""en"",""th"")"),"90 วัน")</f>
        <v>90 วัน</v>
      </c>
      <c r="G39" s="4" t="str">
        <f>IFERROR(__xludf.DUMMYFUNCTION("GOOGLETRANSLATE(B39,""en"",""ms"")"),"90 hari")</f>
        <v>90 hari</v>
      </c>
      <c r="H39" s="4" t="str">
        <f>IFERROR(__xludf.DUMMYFUNCTION("GOOGLETRANSLATE(B39,""en"",""zh-CN"")"),"90天")</f>
        <v>90天</v>
      </c>
    </row>
    <row r="40">
      <c r="A40" s="4">
        <v>3.0</v>
      </c>
      <c r="B40" s="4" t="s">
        <v>67</v>
      </c>
      <c r="C40" s="4" t="str">
        <f>IFERROR(__xludf.DUMMYFUNCTION("GOOGLETRANSLATE(B40,""en"",""ru"")"),"180 дней")</f>
        <v>180 дней</v>
      </c>
      <c r="D40" s="4" t="str">
        <f>IFERROR(__xludf.DUMMYFUNCTION("GOOGLETRANSLATE(B40,""en"",""id"")"),"180 hari")</f>
        <v>180 hari</v>
      </c>
      <c r="E40" s="4" t="str">
        <f>IFERROR(__xludf.DUMMYFUNCTION("GOOGLETRANSLATE(B40,""en"",""vi"")"),"180 ngày")</f>
        <v>180 ngày</v>
      </c>
      <c r="F40" s="4" t="str">
        <f>IFERROR(__xludf.DUMMYFUNCTION("GOOGLETRANSLATE(B40,""en"",""th"")"),"180 วัน")</f>
        <v>180 วัน</v>
      </c>
      <c r="G40" s="4" t="str">
        <f>IFERROR(__xludf.DUMMYFUNCTION("GOOGLETRANSLATE(B40,""en"",""ms"")"),"180 hari")</f>
        <v>180 hari</v>
      </c>
      <c r="H40" s="4" t="str">
        <f>IFERROR(__xludf.DUMMYFUNCTION("GOOGLETRANSLATE(B40,""en"",""zh-CN"")"),"180天")</f>
        <v>180天</v>
      </c>
    </row>
    <row r="41">
      <c r="A41" s="4">
        <v>3.0</v>
      </c>
      <c r="B41" s="4" t="s">
        <v>68</v>
      </c>
      <c r="C41" s="4" t="str">
        <f>IFERROR(__xludf.DUMMYFUNCTION("GOOGLETRANSLATE(B41,""en"",""ru"")"),"365 дней")</f>
        <v>365 дней</v>
      </c>
      <c r="D41" s="4" t="str">
        <f>IFERROR(__xludf.DUMMYFUNCTION("GOOGLETRANSLATE(B41,""en"",""id"")"),"365 hari")</f>
        <v>365 hari</v>
      </c>
      <c r="E41" s="4" t="str">
        <f>IFERROR(__xludf.DUMMYFUNCTION("GOOGLETRANSLATE(B41,""en"",""vi"")"),"365 ngày")</f>
        <v>365 ngày</v>
      </c>
      <c r="F41" s="4" t="str">
        <f>IFERROR(__xludf.DUMMYFUNCTION("GOOGLETRANSLATE(B41,""en"",""th"")"),"365 วัน")</f>
        <v>365 วัน</v>
      </c>
      <c r="G41" s="4" t="str">
        <f>IFERROR(__xludf.DUMMYFUNCTION("GOOGLETRANSLATE(B41,""en"",""ms"")"),"365 hari")</f>
        <v>365 hari</v>
      </c>
      <c r="H41" s="4" t="str">
        <f>IFERROR(__xludf.DUMMYFUNCTION("GOOGLETRANSLATE(B41,""en"",""zh-CN"")"),"365天")</f>
        <v>365天</v>
      </c>
    </row>
    <row r="42">
      <c r="A42" s="4">
        <v>3.0</v>
      </c>
      <c r="B42" s="4" t="s">
        <v>69</v>
      </c>
      <c r="C42" s="4" t="str">
        <f>IFERROR(__xludf.DUMMYFUNCTION("GOOGLETRANSLATE(B42,""en"",""ru"")"),"Сохранить x%")</f>
        <v>Сохранить x%</v>
      </c>
      <c r="D42" s="4" t="str">
        <f>IFERROR(__xludf.DUMMYFUNCTION("GOOGLETRANSLATE(B42,""en"",""id"")"),"Simpan x%")</f>
        <v>Simpan x%</v>
      </c>
      <c r="E42" s="4" t="str">
        <f>IFERROR(__xludf.DUMMYFUNCTION("GOOGLETRANSLATE(B42,""en"",""vi"")"),"Tiết kiệm x%")</f>
        <v>Tiết kiệm x%</v>
      </c>
      <c r="F42" s="4" t="str">
        <f>IFERROR(__xludf.DUMMYFUNCTION("GOOGLETRANSLATE(B42,""en"",""th"")"),"ประหยัด x%")</f>
        <v>ประหยัด x%</v>
      </c>
      <c r="G42" s="4" t="str">
        <f>IFERROR(__xludf.DUMMYFUNCTION("GOOGLETRANSLATE(B42,""en"",""ms"")"),"Jimat X%")</f>
        <v>Jimat X%</v>
      </c>
      <c r="H42" s="4" t="str">
        <f>IFERROR(__xludf.DUMMYFUNCTION("GOOGLETRANSLATE(B42,""en"",""zh-CN"")"),"节省x％")</f>
        <v>节省x％</v>
      </c>
    </row>
    <row r="43">
      <c r="A43" s="4">
        <v>3.0</v>
      </c>
      <c r="B43" s="4" t="s">
        <v>70</v>
      </c>
      <c r="C43" s="4" t="str">
        <f>IFERROR(__xludf.DUMMYFUNCTION("GOOGLETRANSLATE(B43,""en"",""ru"")"),"Самый популярный")</f>
        <v>Самый популярный</v>
      </c>
      <c r="D43" s="4" t="str">
        <f>IFERROR(__xludf.DUMMYFUNCTION("GOOGLETRANSLATE(B43,""en"",""id"")"),"Paling Populer")</f>
        <v>Paling Populer</v>
      </c>
      <c r="E43" s="4" t="str">
        <f>IFERROR(__xludf.DUMMYFUNCTION("GOOGLETRANSLATE(B43,""en"",""vi"")"),"Phổ biến nhất")</f>
        <v>Phổ biến nhất</v>
      </c>
      <c r="F43" s="4" t="str">
        <f>IFERROR(__xludf.DUMMYFUNCTION("GOOGLETRANSLATE(B43,""en"",""th"")"),"ที่นิยมมากที่สุด")</f>
        <v>ที่นิยมมากที่สุด</v>
      </c>
      <c r="G43" s="4" t="str">
        <f>IFERROR(__xludf.DUMMYFUNCTION("GOOGLETRANSLATE(B43,""en"",""ms"")"),"Paling popular")</f>
        <v>Paling popular</v>
      </c>
      <c r="H43" s="4" t="str">
        <f>IFERROR(__xludf.DUMMYFUNCTION("GOOGLETRANSLATE(B43,""en"",""zh-CN"")"),"最受欢迎")</f>
        <v>最受欢迎</v>
      </c>
    </row>
    <row r="44">
      <c r="A44" s="4">
        <v>4.0</v>
      </c>
      <c r="B44" s="4" t="s">
        <v>241</v>
      </c>
      <c r="C44" s="4" t="str">
        <f>IFERROR(__xludf.DUMMYFUNCTION("GOOGLETRANSLATE(B44,""en"",""ru"")"),"Какова функция анализа тенденций?")</f>
        <v>Какова функция анализа тенденций?</v>
      </c>
      <c r="D44" s="4" t="str">
        <f>IFERROR(__xludf.DUMMYFUNCTION("GOOGLETRANSLATE(B44,""en"",""id"")"),"Apa fitur analisis tren?")</f>
        <v>Apa fitur analisis tren?</v>
      </c>
      <c r="E44" s="4" t="str">
        <f>IFERROR(__xludf.DUMMYFUNCTION("GOOGLETRANSLATE(B44,""en"",""vi"")"),"Tính năng phân tích xu hướng là gì?")</f>
        <v>Tính năng phân tích xu hướng là gì?</v>
      </c>
      <c r="F44" s="4" t="str">
        <f>IFERROR(__xludf.DUMMYFUNCTION("GOOGLETRANSLATE(B44,""en"",""th"")"),"คุณลักษณะการวิเคราะห์แนวโน้มคืออะไร?")</f>
        <v>คุณลักษณะการวิเคราะห์แนวโน้มคืออะไร?</v>
      </c>
      <c r="G44" s="4" t="str">
        <f>IFERROR(__xludf.DUMMYFUNCTION("GOOGLETRANSLATE(B44,""en"",""ms"")"),"Apakah ciri analisis trend?")</f>
        <v>Apakah ciri analisis trend?</v>
      </c>
      <c r="H44" s="4" t="str">
        <f>IFERROR(__xludf.DUMMYFUNCTION("GOOGLETRANSLATE(B44,""en"",""zh-CN"")"),"趋势分析功能是什么？")</f>
        <v>趋势分析功能是什么？</v>
      </c>
    </row>
    <row r="45">
      <c r="A45" s="4">
        <v>4.0</v>
      </c>
      <c r="B45" s="4" t="s">
        <v>226</v>
      </c>
      <c r="C45" s="4" t="str">
        <f>IFERROR(__xludf.DUMMYFUNCTION("GOOGLETRANSLATE(B45,""en"",""ru"")"),"Функция анализа тенденций - это мощный инструмент, который позволяет отслеживать лучшие продукты по разным категориям и подкатегориям на популярных платформах, таких как Tokopedia, Shopee и Lazada. В нем представлена ​​комплексная таблица трендовых продук"&amp;"тов, позволяющая вам наблюдать еженедельные тенденции и принимать обоснованные решения на основе последних рыночных знаний.")</f>
        <v>Функция анализа тенденций - это мощный инструмент, который позволяет отслеживать лучшие продукты по разным категориям и подкатегориям на популярных платформах, таких как Tokopedia, Shopee и Lazada. В нем представлена ​​комплексная таблица трендовых продуктов, позволяющая вам наблюдать еженедельные тенденции и принимать обоснованные решения на основе последних рыночных знаний.</v>
      </c>
      <c r="D45" s="4" t="str">
        <f>IFERROR(__xludf.DUMMYFUNCTION("GOOGLETRANSLATE(B45,""en"",""id"")"),"Fitur analisis tren adalah alat yang ampuh yang memungkinkan Anda melacak produk teratas di berbagai kategori dan subkategori pada platform populer seperti Tokopedia, Shopee, dan Lazada. Ini menyajikan tabel komprehensif produk tren, memungkinkan Anda unt"&amp;"uk mengamati tren mingguan dan membuat keputusan berdasarkan informasi berdasarkan wawasan pasar terbaru.")</f>
        <v>Fitur analisis tren adalah alat yang ampuh yang memungkinkan Anda melacak produk teratas di berbagai kategori dan subkategori pada platform populer seperti Tokopedia, Shopee, dan Lazada. Ini menyajikan tabel komprehensif produk tren, memungkinkan Anda untuk mengamati tren mingguan dan membuat keputusan berdasarkan informasi berdasarkan wawasan pasar terbaru.</v>
      </c>
      <c r="E45" s="4" t="str">
        <f>IFERROR(__xludf.DUMMYFUNCTION("GOOGLETRANSLATE(B45,""en"",""vi"")"),"Tính năng phân tích xu hướng là một công cụ mạnh mẽ cho phép bạn theo dõi các sản phẩm hàng đầu trên các danh mục và danh mục con khác nhau trên các nền tảng phổ biến như Tokopedia, Shopee và Lazada. Nó trình bày một bảng toàn diện các sản phẩm xu hướng, "&amp;"cho phép bạn quan sát các xu hướng hàng tuần và đưa ra quyết định sáng suốt dựa trên những hiểu biết mới nhất của thị trường.")</f>
        <v>Tính năng phân tích xu hướng là một công cụ mạnh mẽ cho phép bạn theo dõi các sản phẩm hàng đầu trên các danh mục và danh mục con khác nhau trên các nền tảng phổ biến như Tokopedia, Shopee và Lazada. Nó trình bày một bảng toàn diện các sản phẩm xu hướng, cho phép bạn quan sát các xu hướng hàng tuần và đưa ra quyết định sáng suốt dựa trên những hiểu biết mới nhất của thị trường.</v>
      </c>
      <c r="F45" s="4" t="str">
        <f>IFERROR(__xludf.DUMMYFUNCTION("GOOGLETRANSLATE(B45,""en"",""th"")"),"คุณลักษณะการวิเคราะห์เทรนด์เป็นเครื่องมือที่ทรงพลังที่ช่วยให้คุณสามารถติดตามผลิตภัณฑ์ชั้นนำในหมวดหมู่และหมวดหมู่ที่แตกต่างกันบนแพลตฟอร์มยอดนิยมเช่น Tokopedia, Shopee และ Lazada มันนำเสนอตารางผลิตภัณฑ์ที่มีแนวโน้มที่ครอบคลุมช่วยให้คุณสามารถสังเกตแนวโน้มราย"&amp;"สัปดาห์และทำการตัดสินใจอย่างชาญฉลาดตามข้อมูลเชิงลึกของตลาดล่าสุด")</f>
        <v>คุณลักษณะการวิเคราะห์เทรนด์เป็นเครื่องมือที่ทรงพลังที่ช่วยให้คุณสามารถติดตามผลิตภัณฑ์ชั้นนำในหมวดหมู่และหมวดหมู่ที่แตกต่างกันบนแพลตฟอร์มยอดนิยมเช่น Tokopedia, Shopee และ Lazada มันนำเสนอตารางผลิตภัณฑ์ที่มีแนวโน้มที่ครอบคลุมช่วยให้คุณสามารถสังเกตแนวโน้มรายสัปดาห์และทำการตัดสินใจอย่างชาญฉลาดตามข้อมูลเชิงลึกของตลาดล่าสุด</v>
      </c>
      <c r="G45" s="4" t="str">
        <f>IFERROR(__xludf.DUMMYFUNCTION("GOOGLETRANSLATE(B45,""en"",""ms"")"),"Ciri Analisis Trend adalah alat yang berkuasa yang membolehkan anda menjejaki produk teratas dalam pelbagai kategori dan subkategori di platform popular seperti Tokopedia, Shopee, dan Lazada. Ia membentangkan jadual produk trend yang komprehensif, yang me"&amp;"mbolehkan anda melihat trend mingguan dan membuat keputusan yang tepat berdasarkan pandangan pasaran terkini.")</f>
        <v>Ciri Analisis Trend adalah alat yang berkuasa yang membolehkan anda menjejaki produk teratas dalam pelbagai kategori dan subkategori di platform popular seperti Tokopedia, Shopee, dan Lazada. Ia membentangkan jadual produk trend yang komprehensif, yang membolehkan anda melihat trend mingguan dan membuat keputusan yang tepat berdasarkan pandangan pasaran terkini.</v>
      </c>
      <c r="H45" s="4" t="str">
        <f>IFERROR(__xludf.DUMMYFUNCTION("GOOGLETRANSLATE(B45,""en"",""zh-CN"")"),"趋势分析功能是一种强大的工具，可让您在流行平台上的不同类别和子类别等顶级产品跟踪Tokopedia，Shopee和Lazada上的顶级产品。它提供了一个全面的趋势产品表，使您可以根据最新的市场见解观察每周趋势并做出明智的决定。")</f>
        <v>趋势分析功能是一种强大的工具，可让您在流行平台上的不同类别和子类别等顶级产品跟踪Tokopedia，Shopee和Lazada上的顶级产品。它提供了一个全面的趋势产品表，使您可以根据最新的市场见解观察每周趋势并做出明智的决定。</v>
      </c>
    </row>
    <row r="46">
      <c r="A46" s="4">
        <v>4.0</v>
      </c>
      <c r="B46" s="4" t="s">
        <v>242</v>
      </c>
      <c r="C46" s="4" t="str">
        <f>IFERROR(__xludf.DUMMYFUNCTION("GOOGLETRANSLATE(B46,""en"",""ru"")"),"Какие данные предоставляет функция анализа тенденций?")</f>
        <v>Какие данные предоставляет функция анализа тенденций?</v>
      </c>
      <c r="D46" s="4" t="str">
        <f>IFERROR(__xludf.DUMMYFUNCTION("GOOGLETRANSLATE(B46,""en"",""id"")"),"Jenis data apa yang disediakan fitur analisis tren?")</f>
        <v>Jenis data apa yang disediakan fitur analisis tren?</v>
      </c>
      <c r="E46" s="4" t="str">
        <f>IFERROR(__xludf.DUMMYFUNCTION("GOOGLETRANSLATE(B46,""en"",""vi"")"),"Tính năng phân tích xu hướng cung cấp loại dữ liệu nào?")</f>
        <v>Tính năng phân tích xu hướng cung cấp loại dữ liệu nào?</v>
      </c>
      <c r="F46" s="4" t="str">
        <f>IFERROR(__xludf.DUMMYFUNCTION("GOOGLETRANSLATE(B46,""en"",""th"")"),"คุณลักษณะการวิเคราะห์แนวโน้มแบบใดที่ให้ข้อมูล")</f>
        <v>คุณลักษณะการวิเคราะห์แนวโน้มแบบใดที่ให้ข้อมูล</v>
      </c>
      <c r="G46" s="4" t="str">
        <f>IFERROR(__xludf.DUMMYFUNCTION("GOOGLETRANSLATE(B46,""en"",""ms"")"),"Apakah jenis data yang disediakan oleh ciri analisis trend?")</f>
        <v>Apakah jenis data yang disediakan oleh ciri analisis trend?</v>
      </c>
      <c r="H46" s="4" t="str">
        <f>IFERROR(__xludf.DUMMYFUNCTION("GOOGLETRANSLATE(B46,""en"",""zh-CN"")"),"趋势分析功能提供了哪种数据？")</f>
        <v>趋势分析功能提供了哪种数据？</v>
      </c>
    </row>
    <row r="47">
      <c r="A47" s="4">
        <v>4.0</v>
      </c>
      <c r="B47" s="4" t="s">
        <v>243</v>
      </c>
      <c r="C47" s="4" t="str">
        <f>IFERROR(__xludf.DUMMYFUNCTION("GOOGLETRANSLATE(B47,""en"",""ru"")"),"Функция анализа тенденций содержит всесторонний обзор продуктов для трендов по различным категориям на рынках. Он включает в себя такую ​​информацию, как рейтинг продукта, средняя цена, продажи, обзоры, рейтинги и многое другое. Эта функция также отслежив"&amp;"ает еженедельные тенденции, позволяя вам просматривать изменения популярности продукта с течением времени")</f>
        <v>Функция анализа тенденций содержит всесторонний обзор продуктов для трендов по различным категориям на рынках. Он включает в себя такую ​​информацию, как рейтинг продукта, средняя цена, продажи, обзоры, рейтинги и многое другое. Эта функция также отслеживает еженедельные тенденции, позволяя вам просматривать изменения популярности продукта с течением времени</v>
      </c>
      <c r="D47" s="4" t="str">
        <f>IFERROR(__xludf.DUMMYFUNCTION("GOOGLETRANSLATE(B47,""en"",""id"")"),"Fitur analisis tren memberikan tinjauan komprehensif tentang produk tren di berbagai kategori di pasar. Ini termasuk informasi seperti peringkat produk, harga rata -rata, penjualan, ulasan, peringkat, dan banyak lagi. Fitur ini juga melacak tren mingguan,"&amp;" memungkinkan Anda untuk melihat perubahan popularitas produk dari waktu ke waktu")</f>
        <v>Fitur analisis tren memberikan tinjauan komprehensif tentang produk tren di berbagai kategori di pasar. Ini termasuk informasi seperti peringkat produk, harga rata -rata, penjualan, ulasan, peringkat, dan banyak lagi. Fitur ini juga melacak tren mingguan, memungkinkan Anda untuk melihat perubahan popularitas produk dari waktu ke waktu</v>
      </c>
      <c r="E47" s="4" t="str">
        <f>IFERROR(__xludf.DUMMYFUNCTION("GOOGLETRANSLATE(B47,""en"",""vi"")"),"Tính năng phân tích xu hướng cung cấp một cái nhìn tổng quan toàn diện về các sản phẩm xu hướng trên các danh mục khác nhau trên các thị trường. Nó bao gồm thông tin như xếp hạng sản phẩm, giá trung bình, bán hàng, đánh giá, xếp hạng, v.v. Tính năng này c"&amp;"ũng theo dõi các xu hướng hàng tuần, cho phép bạn xem các thay đổi về mức độ phổ biến của sản phẩm theo thời gian")</f>
        <v>Tính năng phân tích xu hướng cung cấp một cái nhìn tổng quan toàn diện về các sản phẩm xu hướng trên các danh mục khác nhau trên các thị trường. Nó bao gồm thông tin như xếp hạng sản phẩm, giá trung bình, bán hàng, đánh giá, xếp hạng, v.v. Tính năng này cũng theo dõi các xu hướng hàng tuần, cho phép bạn xem các thay đổi về mức độ phổ biến của sản phẩm theo thời gian</v>
      </c>
      <c r="F47" s="4" t="str">
        <f>IFERROR(__xludf.DUMMYFUNCTION("GOOGLETRANSLATE(B47,""en"",""th"")"),"คุณลักษณะการวิเคราะห์แนวโน้มให้ภาพรวมที่ครอบคลุมของผลิตภัณฑ์ที่ได้รับความนิยมในหมวดหมู่ต่าง ๆ ในตลาด ซึ่งรวมถึงข้อมูลเช่นการจัดอันดับผลิตภัณฑ์ราคาเฉลี่ยการขายบทวิจารณ์การจัดอันดับและอื่น ๆ ฟีเจอร์นี้ยังติดตามแนวโน้มรายสัปดาห์ช่วยให้คุณสามารถดูการเปลี่ยนแป"&amp;"ลงของความนิยมของผลิตภัณฑ์เมื่อเวลาผ่านไป")</f>
        <v>คุณลักษณะการวิเคราะห์แนวโน้มให้ภาพรวมที่ครอบคลุมของผลิตภัณฑ์ที่ได้รับความนิยมในหมวดหมู่ต่าง ๆ ในตลาด ซึ่งรวมถึงข้อมูลเช่นการจัดอันดับผลิตภัณฑ์ราคาเฉลี่ยการขายบทวิจารณ์การจัดอันดับและอื่น ๆ ฟีเจอร์นี้ยังติดตามแนวโน้มรายสัปดาห์ช่วยให้คุณสามารถดูการเปลี่ยนแปลงของความนิยมของผลิตภัณฑ์เมื่อเวลาผ่านไป</v>
      </c>
      <c r="G47" s="4" t="str">
        <f>IFERROR(__xludf.DUMMYFUNCTION("GOOGLETRANSLATE(B47,""en"",""ms"")"),"Ciri analisis trend memberikan gambaran menyeluruh mengenai produk trend di pelbagai kategori di pasaran. Ia termasuk maklumat seperti kedudukan produk, harga purata, jualan, ulasan, penilaian, dan banyak lagi. Ciri ini juga menjejaki trend mingguan, memb"&amp;"olehkan anda melihat perubahan populariti produk dari masa ke masa")</f>
        <v>Ciri analisis trend memberikan gambaran menyeluruh mengenai produk trend di pelbagai kategori di pasaran. Ia termasuk maklumat seperti kedudukan produk, harga purata, jualan, ulasan, penilaian, dan banyak lagi. Ciri ini juga menjejaki trend mingguan, membolehkan anda melihat perubahan populariti produk dari masa ke masa</v>
      </c>
      <c r="H47" s="4" t="str">
        <f>IFERROR(__xludf.DUMMYFUNCTION("GOOGLETRANSLATE(B47,""en"",""zh-CN"")"),"趋势分析功能提供了市场上各个类别的流行产品的全面概述。它包括产品排名，平均价格，销售，评论，评级等信息。该功能还跟踪每周的趋势，使您可以随着时间的推移查看产品受欢迎程度的变化")</f>
        <v>趋势分析功能提供了市场上各个类别的流行产品的全面概述。它包括产品排名，平均价格，销售，评论，评级等信息。该功能还跟踪每周的趋势，使您可以随着时间的推移查看产品受欢迎程度的变化</v>
      </c>
    </row>
    <row r="48">
      <c r="A48" s="4">
        <v>4.0</v>
      </c>
      <c r="B48" s="4" t="s">
        <v>244</v>
      </c>
      <c r="C48" s="4" t="str">
        <f>IFERROR(__xludf.DUMMYFUNCTION("GOOGLETRANSLATE(B48,""en"",""ru"")"),"Могу ли я экспортировать данные из функции анализа тенденций?")</f>
        <v>Могу ли я экспортировать данные из функции анализа тенденций?</v>
      </c>
      <c r="D48" s="4" t="str">
        <f>IFERROR(__xludf.DUMMYFUNCTION("GOOGLETRANSLATE(B48,""en"",""id"")"),"Dapatkah saya mengekspor data dari fitur analisis tren?")</f>
        <v>Dapatkah saya mengekspor data dari fitur analisis tren?</v>
      </c>
      <c r="E48" s="4" t="str">
        <f>IFERROR(__xludf.DUMMYFUNCTION("GOOGLETRANSLATE(B48,""en"",""vi"")"),"Tôi có thể xuất dữ liệu từ tính năng phân tích xu hướng không?")</f>
        <v>Tôi có thể xuất dữ liệu từ tính năng phân tích xu hướng không?</v>
      </c>
      <c r="F48" s="4" t="str">
        <f>IFERROR(__xludf.DUMMYFUNCTION("GOOGLETRANSLATE(B48,""en"",""th"")"),"ฉันสามารถส่งออกข้อมูลจากคุณสมบัติการวิเคราะห์แนวโน้มได้หรือไม่?")</f>
        <v>ฉันสามารถส่งออกข้อมูลจากคุณสมบัติการวิเคราะห์แนวโน้มได้หรือไม่?</v>
      </c>
      <c r="G48" s="4" t="str">
        <f>IFERROR(__xludf.DUMMYFUNCTION("GOOGLETRANSLATE(B48,""en"",""ms"")"),"Bolehkah saya mengeksport data dari ciri analisis trend?")</f>
        <v>Bolehkah saya mengeksport data dari ciri analisis trend?</v>
      </c>
      <c r="H48" s="4" t="str">
        <f>IFERROR(__xludf.DUMMYFUNCTION("GOOGLETRANSLATE(B48,""en"",""zh-CN"")"),"我可以从趋势分析功能中导出数据吗？")</f>
        <v>我可以从趋势分析功能中导出数据吗？</v>
      </c>
    </row>
    <row r="49">
      <c r="A49" s="4">
        <v>4.0</v>
      </c>
      <c r="B49" s="4" t="s">
        <v>245</v>
      </c>
      <c r="C49" s="4" t="str">
        <f>IFERROR(__xludf.DUMMYFUNCTION("GOOGLETRANSLATE(B49,""en"",""ru"")"),"Да, вы можете легко экспортировать данные в формат CSV или Excel, который позволяет вам проводить дальнейший анализ или обмениваться информацией с вашей командой.")</f>
        <v>Да, вы можете легко экспортировать данные в формат CSV или Excel, который позволяет вам проводить дальнейший анализ или обмениваться информацией с вашей командой.</v>
      </c>
      <c r="D49" s="4" t="str">
        <f>IFERROR(__xludf.DUMMYFUNCTION("GOOGLETRANSLATE(B49,""en"",""id"")"),"Ya, Anda dapat dengan mudah mengekspor data ke format CSV atau Excel, yang memungkinkan Anda melakukan analisis lebih lanjut atau berbagi informasi dengan tim Anda.")</f>
        <v>Ya, Anda dapat dengan mudah mengekspor data ke format CSV atau Excel, yang memungkinkan Anda melakukan analisis lebih lanjut atau berbagi informasi dengan tim Anda.</v>
      </c>
      <c r="E49" s="4" t="str">
        <f>IFERROR(__xludf.DUMMYFUNCTION("GOOGLETRANSLATE(B49,""en"",""vi"")"),"Có, bạn có thể dễ dàng xuất dữ liệu sang định dạng CSV hoặc Excel, cho phép bạn tiến hành phân tích thêm hoặc chia sẻ thông tin với nhóm của bạn.")</f>
        <v>Có, bạn có thể dễ dàng xuất dữ liệu sang định dạng CSV hoặc Excel, cho phép bạn tiến hành phân tích thêm hoặc chia sẻ thông tin với nhóm của bạn.</v>
      </c>
      <c r="F49" s="4" t="str">
        <f>IFERROR(__xludf.DUMMYFUNCTION("GOOGLETRANSLATE(B49,""en"",""th"")"),"ใช่คุณสามารถส่งออกข้อมูลไปยังรูปแบบ CSV หรือ Excel ได้อย่างง่ายดายซึ่งช่วยให้คุณสามารถทำการวิเคราะห์เพิ่มเติมหรือแบ่งปันข้อมูลกับทีมของคุณ")</f>
        <v>ใช่คุณสามารถส่งออกข้อมูลไปยังรูปแบบ CSV หรือ Excel ได้อย่างง่ายดายซึ่งช่วยให้คุณสามารถทำการวิเคราะห์เพิ่มเติมหรือแบ่งปันข้อมูลกับทีมของคุณ</v>
      </c>
      <c r="G49" s="4" t="str">
        <f>IFERROR(__xludf.DUMMYFUNCTION("GOOGLETRANSLATE(B49,""en"",""ms"")"),"Ya, anda boleh dengan mudah mengeksport data ke format CSV atau Excel, yang membolehkan anda menjalankan analisis lanjut atau berkongsi maklumat dengan pasukan anda.")</f>
        <v>Ya, anda boleh dengan mudah mengeksport data ke format CSV atau Excel, yang membolehkan anda menjalankan analisis lanjut atau berkongsi maklumat dengan pasukan anda.</v>
      </c>
      <c r="H49" s="4" t="str">
        <f>IFERROR(__xludf.DUMMYFUNCTION("GOOGLETRANSLATE(B49,""en"",""zh-CN"")"),"是的，您可以轻松地将数据导出到CSV或Excel格式，这使您可以进行进一步的分析或与团队共享信息。")</f>
        <v>是的，您可以轻松地将数据导出到CSV或Excel格式，这使您可以进行进一步的分析或与团队共享信息。</v>
      </c>
    </row>
    <row r="50">
      <c r="A50" s="4">
        <v>4.0</v>
      </c>
      <c r="B50" s="4" t="s">
        <v>246</v>
      </c>
      <c r="C50" s="4" t="str">
        <f>IFERROR(__xludf.DUMMYFUNCTION("GOOGLETRANSLATE(B50,""en"",""ru"")"),"Как анализ трендов может помочь мне с анализом конкурентов?")</f>
        <v>Как анализ трендов может помочь мне с анализом конкурентов?</v>
      </c>
      <c r="D50" s="4" t="str">
        <f>IFERROR(__xludf.DUMMYFUNCTION("GOOGLETRANSLATE(B50,""en"",""id"")"),"Bagaimana analisis tren dapat membantu saya dengan analisis pesaing?")</f>
        <v>Bagaimana analisis tren dapat membantu saya dengan analisis pesaing?</v>
      </c>
      <c r="E50" s="4" t="str">
        <f>IFERROR(__xludf.DUMMYFUNCTION("GOOGLETRANSLATE(B50,""en"",""vi"")"),"Làm thế nào phân tích xu hướng có thể giúp tôi phân tích đối thủ cạnh tranh?")</f>
        <v>Làm thế nào phân tích xu hướng có thể giúp tôi phân tích đối thủ cạnh tranh?</v>
      </c>
      <c r="F50" s="4" t="str">
        <f>IFERROR(__xludf.DUMMYFUNCTION("GOOGLETRANSLATE(B50,""en"",""th"")"),"การวิเคราะห์แนวโน้มจะช่วยฉันในการวิเคราะห์คู่แข่งได้อย่างไร?")</f>
        <v>การวิเคราะห์แนวโน้มจะช่วยฉันในการวิเคราะห์คู่แข่งได้อย่างไร?</v>
      </c>
      <c r="G50" s="4" t="str">
        <f>IFERROR(__xludf.DUMMYFUNCTION("GOOGLETRANSLATE(B50,""en"",""ms"")"),"Bagaimanakah analisis trend dapat membantu saya dengan analisis pesaing?")</f>
        <v>Bagaimanakah analisis trend dapat membantu saya dengan analisis pesaing?</v>
      </c>
      <c r="H50" s="4" t="str">
        <f>IFERROR(__xludf.DUMMYFUNCTION("GOOGLETRANSLATE(B50,""en"",""zh-CN"")"),"趋势分析如何帮助我进行竞争对手分析？")</f>
        <v>趋势分析如何帮助我进行竞争对手分析？</v>
      </c>
    </row>
    <row r="51">
      <c r="A51" s="4">
        <v>4.0</v>
      </c>
      <c r="B51" s="4" t="s">
        <v>247</v>
      </c>
      <c r="C51" s="4" t="str">
        <f>IFERROR(__xludf.DUMMYFUNCTION("GOOGLETRANSLATE(B51,""en"",""ru"")"),"Функция анализа тенденций позволяет вам идентифицировать высшие продукты в вашей категории или подкатегории, давая вам представление о том, что ваши конкуренты успешно делают. Анализируя эти тенденции, вы можете адаптировать свою стратегию, чтобы более эф"&amp;"фективно конкурировать.")</f>
        <v>Функция анализа тенденций позволяет вам идентифицировать высшие продукты в вашей категории или подкатегории, давая вам представление о том, что ваши конкуренты успешно делают. Анализируя эти тенденции, вы можете адаптировать свою стратегию, чтобы более эффективно конкурировать.</v>
      </c>
      <c r="D51" s="4" t="str">
        <f>IFERROR(__xludf.DUMMYFUNCTION("GOOGLETRANSLATE(B51,""en"",""id"")"),"Fitur analisis tren memungkinkan Anda untuk mengidentifikasi produk berkinerja terbaik dalam kategori atau subkategori Anda, memberi Anda wawasan tentang apa yang dilakukan pesaing Anda dengan sukses. Dengan menganalisis tren ini, Anda dapat menyesuaikan "&amp;"strategi Anda untuk bersaing lebih efektif.")</f>
        <v>Fitur analisis tren memungkinkan Anda untuk mengidentifikasi produk berkinerja terbaik dalam kategori atau subkategori Anda, memberi Anda wawasan tentang apa yang dilakukan pesaing Anda dengan sukses. Dengan menganalisis tren ini, Anda dapat menyesuaikan strategi Anda untuk bersaing lebih efektif.</v>
      </c>
      <c r="E51" s="4" t="str">
        <f>IFERROR(__xludf.DUMMYFUNCTION("GOOGLETRANSLATE(B51,""en"",""vi"")"),"Tính năng phân tích xu hướng cho phép bạn xác định các sản phẩm hoạt động hàng đầu trong danh mục hoặc danh mục con của bạn, cung cấp cho bạn cái nhìn sâu sắc về những gì đối thủ cạnh tranh của bạn đang làm thành công. Bằng cách phân tích các xu hướng này"&amp;", bạn có thể điều chỉnh chiến lược của mình để cạnh tranh hiệu quả hơn.")</f>
        <v>Tính năng phân tích xu hướng cho phép bạn xác định các sản phẩm hoạt động hàng đầu trong danh mục hoặc danh mục con của bạn, cung cấp cho bạn cái nhìn sâu sắc về những gì đối thủ cạnh tranh của bạn đang làm thành công. Bằng cách phân tích các xu hướng này, bạn có thể điều chỉnh chiến lược của mình để cạnh tranh hiệu quả hơn.</v>
      </c>
      <c r="F51" s="4" t="str">
        <f>IFERROR(__xludf.DUMMYFUNCTION("GOOGLETRANSLATE(B51,""en"",""th"")"),"คุณลักษณะการวิเคราะห์แนวโน้มช่วยให้คุณสามารถระบุผลิตภัณฑ์ที่มีประสิทธิภาพสูงสุดในหมวดหมู่หรือหมวดหมู่ย่อยของคุณเพื่อให้คุณเข้าใจถึงสิ่งที่คู่แข่งของคุณกำลังทำสำเร็จ โดยการวิเคราะห์แนวโน้มเหล่านี้คุณสามารถปรับกลยุทธ์ของคุณเพื่อแข่งขันได้อย่างมีประสิทธิภาพม"&amp;"ากขึ้น")</f>
        <v>คุณลักษณะการวิเคราะห์แนวโน้มช่วยให้คุณสามารถระบุผลิตภัณฑ์ที่มีประสิทธิภาพสูงสุดในหมวดหมู่หรือหมวดหมู่ย่อยของคุณเพื่อให้คุณเข้าใจถึงสิ่งที่คู่แข่งของคุณกำลังทำสำเร็จ โดยการวิเคราะห์แนวโน้มเหล่านี้คุณสามารถปรับกลยุทธ์ของคุณเพื่อแข่งขันได้อย่างมีประสิทธิภาพมากขึ้น</v>
      </c>
      <c r="G51" s="4" t="str">
        <f>IFERROR(__xludf.DUMMYFUNCTION("GOOGLETRANSLATE(B51,""en"",""ms"")"),"Ciri analisis trend membolehkan anda mengenal pasti produk berprestasi tinggi dalam kategori atau subkategori anda, memberikan anda gambaran tentang apa yang pesaing anda berjaya. Dengan menganalisis trend ini, anda boleh menyesuaikan strategi anda untuk "&amp;"bersaing dengan lebih berkesan.")</f>
        <v>Ciri analisis trend membolehkan anda mengenal pasti produk berprestasi tinggi dalam kategori atau subkategori anda, memberikan anda gambaran tentang apa yang pesaing anda berjaya. Dengan menganalisis trend ini, anda boleh menyesuaikan strategi anda untuk bersaing dengan lebih berkesan.</v>
      </c>
      <c r="H51" s="4" t="str">
        <f>IFERROR(__xludf.DUMMYFUNCTION("GOOGLETRANSLATE(B51,""en"",""zh-CN"")"),"趋势分析功能使您可以识别类别或子类别中表现最佳的产品，从而深入了解竞争对手成功地做什么。通过分析这些趋势，您可以调整策略以更有效地竞争。")</f>
        <v>趋势分析功能使您可以识别类别或子类别中表现最佳的产品，从而深入了解竞争对手成功地做什么。通过分析这些趋势，您可以调整策略以更有效地竞争。</v>
      </c>
    </row>
    <row r="52">
      <c r="A52" s="4">
        <v>4.0</v>
      </c>
      <c r="B52" s="4" t="s">
        <v>248</v>
      </c>
      <c r="C52" s="4" t="str">
        <f>IFERROR(__xludf.DUMMYFUNCTION("GOOGLETRANSLATE(B52,""en"",""ru"")"),"Я думаю о входе в новую категорию. Может ли анализ трендов помочь мне понять конкурентную ландшафт?")</f>
        <v>Я думаю о входе в новую категорию. Может ли анализ трендов помочь мне понять конкурентную ландшафт?</v>
      </c>
      <c r="D52" s="4" t="str">
        <f>IFERROR(__xludf.DUMMYFUNCTION("GOOGLETRANSLATE(B52,""en"",""id"")"),"Saya sedang mempertimbangkan untuk memasuki kategori baru. Bisakah analisis tren membantu saya memahami lanskap kompetitif?")</f>
        <v>Saya sedang mempertimbangkan untuk memasuki kategori baru. Bisakah analisis tren membantu saya memahami lanskap kompetitif?</v>
      </c>
      <c r="E52" s="4" t="str">
        <f>IFERROR(__xludf.DUMMYFUNCTION("GOOGLETRANSLATE(B52,""en"",""vi"")"),"Tôi đang xem xét nhập một thể loại mới. Phân tích xu hướng có thể giúp tôi hiểu được bối cảnh cạnh tranh không?")</f>
        <v>Tôi đang xem xét nhập một thể loại mới. Phân tích xu hướng có thể giúp tôi hiểu được bối cảnh cạnh tranh không?</v>
      </c>
      <c r="F52" s="4" t="str">
        <f>IFERROR(__xludf.DUMMYFUNCTION("GOOGLETRANSLATE(B52,""en"",""th"")"),"ฉันกำลังพิจารณาเข้าสู่หมวดหมู่ใหม่ การวิเคราะห์แนวโน้มสามารถช่วยให้ฉันเข้าใจภูมิทัศน์การแข่งขันได้หรือไม่?")</f>
        <v>ฉันกำลังพิจารณาเข้าสู่หมวดหมู่ใหม่ การวิเคราะห์แนวโน้มสามารถช่วยให้ฉันเข้าใจภูมิทัศน์การแข่งขันได้หรือไม่?</v>
      </c>
      <c r="G52" s="4" t="str">
        <f>IFERROR(__xludf.DUMMYFUNCTION("GOOGLETRANSLATE(B52,""en"",""ms"")"),"Saya sedang mempertimbangkan memasukkan kategori baru. Bolehkah analisis trend membantu saya memahami landskap yang kompetitif?")</f>
        <v>Saya sedang mempertimbangkan memasukkan kategori baru. Bolehkah analisis trend membantu saya memahami landskap yang kompetitif?</v>
      </c>
      <c r="H52" s="4" t="str">
        <f>IFERROR(__xludf.DUMMYFUNCTION("GOOGLETRANSLATE(B52,""en"",""zh-CN"")"),"我正在考虑进入一个新类别。趋势分析可以帮助我了解竞争格局吗？")</f>
        <v>我正在考虑进入一个新类别。趋势分析可以帮助我了解竞争格局吗？</v>
      </c>
    </row>
    <row r="53">
      <c r="A53" s="4">
        <v>4.0</v>
      </c>
      <c r="B53" s="4" t="s">
        <v>249</v>
      </c>
      <c r="C53" s="4" t="str">
        <f>IFERROR(__xludf.DUMMYFUNCTION("GOOGLETRANSLATE(B53,""en"",""ru"")"),"Абсолютно. Анализ тенденций позволяет вам просмотреть лучшие продукты в категории, давая вам четкую картину конкурентной ландшафта и рыночного спроса на эту категорию. Это может помочь вам принимать обоснованные решения при рассмотрении входа в новую кате"&amp;"горию.")</f>
        <v>Абсолютно. Анализ тенденций позволяет вам просмотреть лучшие продукты в категории, давая вам четкую картину конкурентной ландшафта и рыночного спроса на эту категорию. Это может помочь вам принимать обоснованные решения при рассмотрении входа в новую категорию.</v>
      </c>
      <c r="D53" s="4" t="str">
        <f>IFERROR(__xludf.DUMMYFUNCTION("GOOGLETRANSLATE(B53,""en"",""id"")"),"Sangat. Analisis tren memungkinkan Anda untuk meninjau produk teratas dalam kategori, memberi Anda gambaran yang jelas tentang lanskap kompetitif dan permintaan pasar untuk kategori itu. Ini dapat membantu Anda dalam membuat keputusan yang tepat ketika me"&amp;"mpertimbangkan untuk memasukkan kategori baru.")</f>
        <v>Sangat. Analisis tren memungkinkan Anda untuk meninjau produk teratas dalam kategori, memberi Anda gambaran yang jelas tentang lanskap kompetitif dan permintaan pasar untuk kategori itu. Ini dapat membantu Anda dalam membuat keputusan yang tepat ketika mempertimbangkan untuk memasukkan kategori baru.</v>
      </c>
      <c r="E53" s="4" t="str">
        <f>IFERROR(__xludf.DUMMYFUNCTION("GOOGLETRANSLATE(B53,""en"",""vi"")"),"Tuyệt đối. Phân tích xu hướng cho phép bạn xem xét các sản phẩm hàng đầu trong một danh mục, cho bạn một bức tranh rõ ràng về bối cảnh cạnh tranh và nhu cầu thị trường cho danh mục đó. Điều này có thể hỗ trợ bạn trong việc đưa ra quyết định sáng suốt khi "&amp;"xem xét nhập một danh mục mới.")</f>
        <v>Tuyệt đối. Phân tích xu hướng cho phép bạn xem xét các sản phẩm hàng đầu trong một danh mục, cho bạn một bức tranh rõ ràng về bối cảnh cạnh tranh và nhu cầu thị trường cho danh mục đó. Điều này có thể hỗ trợ bạn trong việc đưa ra quyết định sáng suốt khi xem xét nhập một danh mục mới.</v>
      </c>
      <c r="F53" s="4" t="str">
        <f>IFERROR(__xludf.DUMMYFUNCTION("GOOGLETRANSLATE(B53,""en"",""th"")"),"อย่างแน่นอน. การวิเคราะห์เทรนด์ช่วยให้คุณสามารถตรวจสอบผลิตภัณฑ์ชั้นนำในหมวดหมู่ให้ภาพที่ชัดเจนเกี่ยวกับแนวการแข่งขันและความต้องการของตลาดสำหรับหมวดหมู่นั้น สิ่งนี้สามารถช่วยคุณในการตัดสินใจอย่างชาญฉลาดเมื่อพิจารณาเข้าสู่หมวดหมู่ใหม่")</f>
        <v>อย่างแน่นอน. การวิเคราะห์เทรนด์ช่วยให้คุณสามารถตรวจสอบผลิตภัณฑ์ชั้นนำในหมวดหมู่ให้ภาพที่ชัดเจนเกี่ยวกับแนวการแข่งขันและความต้องการของตลาดสำหรับหมวดหมู่นั้น สิ่งนี้สามารถช่วยคุณในการตัดสินใจอย่างชาญฉลาดเมื่อพิจารณาเข้าสู่หมวดหมู่ใหม่</v>
      </c>
      <c r="G53" s="4" t="str">
        <f>IFERROR(__xludf.DUMMYFUNCTION("GOOGLETRANSLATE(B53,""en"",""ms"")"),"Sudah tentu. Analisis trend membolehkan anda mengkaji semula produk teratas dalam kategori, memberikan gambaran yang jelas tentang landskap yang kompetitif dan permintaan pasaran untuk kategori itu. Ini dapat membantu anda membuat keputusan yang tepat ket"&amp;"ika mempertimbangkan memasuki kategori baru.")</f>
        <v>Sudah tentu. Analisis trend membolehkan anda mengkaji semula produk teratas dalam kategori, memberikan gambaran yang jelas tentang landskap yang kompetitif dan permintaan pasaran untuk kategori itu. Ini dapat membantu anda membuat keputusan yang tepat ketika mempertimbangkan memasuki kategori baru.</v>
      </c>
      <c r="H53" s="4" t="str">
        <f>IFERROR(__xludf.DUMMYFUNCTION("GOOGLETRANSLATE(B53,""en"",""zh-CN"")"),"绝对地。趋势分析使您可以在类别中查看顶级产品，从而清楚地了解竞争格局和对该类别的市场需求。这可以帮助您在考虑进入新类别时做出明智的决策。")</f>
        <v>绝对地。趋势分析使您可以在类别中查看顶级产品，从而清楚地了解竞争格局和对该类别的市场需求。这可以帮助您在考虑进入新类别时做出明智的决策。</v>
      </c>
    </row>
    <row r="54">
      <c r="A54" s="4">
        <v>4.0</v>
      </c>
      <c r="B54" s="4" t="s">
        <v>250</v>
      </c>
      <c r="C54" s="4" t="str">
        <f>IFERROR(__xludf.DUMMYFUNCTION("GOOGLETRANSLATE(B54,""en"",""ru"")"),"Я заметил, что продукт упал в рейтинге. Может ли анализ трендов помочь мне понять, почему это происходит?")</f>
        <v>Я заметил, что продукт упал в рейтинге. Может ли анализ трендов помочь мне понять, почему это происходит?</v>
      </c>
      <c r="D54" s="4" t="str">
        <f>IFERROR(__xludf.DUMMYFUNCTION("GOOGLETRANSLATE(B54,""en"",""id"")"),"Saya telah memperhatikan produk yang jatuh dalam peringkat. Bisakah analisis tren membantu saya memahami mengapa ini terjadi?")</f>
        <v>Saya telah memperhatikan produk yang jatuh dalam peringkat. Bisakah analisis tren membantu saya memahami mengapa ini terjadi?</v>
      </c>
      <c r="E54" s="4" t="str">
        <f>IFERROR(__xludf.DUMMYFUNCTION("GOOGLETRANSLATE(B54,""en"",""vi"")"),"Tôi đã nhận thấy một sản phẩm giảm trong bảng xếp hạng. Phân tích xu hướng có thể giúp tôi hiểu tại sao điều này xảy ra?")</f>
        <v>Tôi đã nhận thấy một sản phẩm giảm trong bảng xếp hạng. Phân tích xu hướng có thể giúp tôi hiểu tại sao điều này xảy ra?</v>
      </c>
      <c r="F54" s="4" t="str">
        <f>IFERROR(__xludf.DUMMYFUNCTION("GOOGLETRANSLATE(B54,""en"",""th"")"),"ฉันสังเกตเห็นผลิตภัณฑ์ที่ลดลงในการจัดอันดับ การวิเคราะห์แนวโน้มสามารถช่วยให้ฉันเข้าใจได้ว่าทำไมสิ่งนี้ถึงเกิดขึ้น?")</f>
        <v>ฉันสังเกตเห็นผลิตภัณฑ์ที่ลดลงในการจัดอันดับ การวิเคราะห์แนวโน้มสามารถช่วยให้ฉันเข้าใจได้ว่าทำไมสิ่งนี้ถึงเกิดขึ้น?</v>
      </c>
      <c r="G54" s="4" t="str">
        <f>IFERROR(__xludf.DUMMYFUNCTION("GOOGLETRANSLATE(B54,""en"",""ms"")"),"Saya perhatikan produk yang menjatuhkan dalam ranking. Bolehkah analisis trend membantu saya memahami mengapa ini berlaku?")</f>
        <v>Saya perhatikan produk yang menjatuhkan dalam ranking. Bolehkah analisis trend membantu saya memahami mengapa ini berlaku?</v>
      </c>
      <c r="H54" s="4" t="str">
        <f>IFERROR(__xludf.DUMMYFUNCTION("GOOGLETRANSLATE(B54,""en"",""zh-CN"")"),"我注意到产品的排名下降。趋势分析可以帮助我理解为什么会发生这种情况吗？")</f>
        <v>我注意到产品的排名下降。趋势分析可以帮助我理解为什么会发生这种情况吗？</v>
      </c>
    </row>
    <row r="55">
      <c r="A55" s="4">
        <v>4.0</v>
      </c>
      <c r="B55" s="4" t="s">
        <v>251</v>
      </c>
      <c r="C55" s="4" t="str">
        <f>IFERROR(__xludf.DUMMYFUNCTION("GOOGLETRANSLATE(B55,""en"",""ru"")"),"Хотя анализ тенденций может показать вам тенденцию к рейтингу продукта, он не объясняет, почему рейтинг продукта может снизиться. Однако, анализируя данные, вы можете различить некоторые факторы, которые могут способствовать снижению. Например, вы можете "&amp;"сравнить обзоры, цену или продажи продукта с аналогичными продуктами. Это может дать некоторое представление о потенциальных причинах падения рейтинга.")</f>
        <v>Хотя анализ тенденций может показать вам тенденцию к рейтингу продукта, он не объясняет, почему рейтинг продукта может снизиться. Однако, анализируя данные, вы можете различить некоторые факторы, которые могут способствовать снижению. Например, вы можете сравнить обзоры, цену или продажи продукта с аналогичными продуктами. Это может дать некоторое представление о потенциальных причинах падения рейтинга.</v>
      </c>
      <c r="D55" s="4" t="str">
        <f>IFERROR(__xludf.DUMMYFUNCTION("GOOGLETRANSLATE(B55,""en"",""id"")"),"Sementara analisis tren dapat menunjukkan kepada Anda tren peringkat suatu produk, itu tidak secara langsung menjelaskan mengapa peringkat suatu produk mungkin turun. Namun, dengan menganalisis data, Anda mungkin dapat membedakan beberapa faktor yang dapa"&amp;"t berkontribusi terhadap penurunan tersebut. Misalnya, Anda dapat membandingkan ulasan, harga, atau penjualan produk dengan produk serupa. Ini dapat memberikan beberapa wawasan tentang alasan potensial untuk penurunan peringkat.")</f>
        <v>Sementara analisis tren dapat menunjukkan kepada Anda tren peringkat suatu produk, itu tidak secara langsung menjelaskan mengapa peringkat suatu produk mungkin turun. Namun, dengan menganalisis data, Anda mungkin dapat membedakan beberapa faktor yang dapat berkontribusi terhadap penurunan tersebut. Misalnya, Anda dapat membandingkan ulasan, harga, atau penjualan produk dengan produk serupa. Ini dapat memberikan beberapa wawasan tentang alasan potensial untuk penurunan peringkat.</v>
      </c>
      <c r="E55" s="4" t="str">
        <f>IFERROR(__xludf.DUMMYFUNCTION("GOOGLETRANSLATE(B55,""en"",""vi"")"),"Mặc dù phân tích xu hướng có thể cho bạn thấy xu hướng xếp hạng của sản phẩm, nhưng nó không giải thích trực tiếp tại sao thứ hạng của sản phẩm có thể giảm. Tuy nhiên, bằng cách phân tích dữ liệu, bạn có thể nhận ra một số yếu tố có thể góp phần vào sự su"&amp;"y giảm. Chẳng hạn, bạn có thể so sánh các đánh giá, giá cả hoặc doanh số của sản phẩm với các sản phẩm tương tự. Điều này có thể cung cấp một số hiểu biết về lý do tiềm năng cho việc giảm xếp hạng.")</f>
        <v>Mặc dù phân tích xu hướng có thể cho bạn thấy xu hướng xếp hạng của sản phẩm, nhưng nó không giải thích trực tiếp tại sao thứ hạng của sản phẩm có thể giảm. Tuy nhiên, bằng cách phân tích dữ liệu, bạn có thể nhận ra một số yếu tố có thể góp phần vào sự suy giảm. Chẳng hạn, bạn có thể so sánh các đánh giá, giá cả hoặc doanh số của sản phẩm với các sản phẩm tương tự. Điều này có thể cung cấp một số hiểu biết về lý do tiềm năng cho việc giảm xếp hạng.</v>
      </c>
      <c r="F55" s="4" t="str">
        <f>IFERROR(__xludf.DUMMYFUNCTION("GOOGLETRANSLATE(B55,""en"",""th"")"),"ในขณะที่การวิเคราะห์เทรนด์สามารถแสดงแนวโน้มของการจัดอันดับผลิตภัณฑ์ แต่ก็ไม่ได้อธิบายโดยตรงว่าทำไมการจัดอันดับของผลิตภัณฑ์อาจลดลง อย่างไรก็ตามจากการวิเคราะห์ข้อมูลคุณอาจสามารถแยกแยะปัจจัยบางอย่างที่อาจทำให้เกิดการลดลง ตัวอย่างเช่นคุณสามารถเปรียบเทียบความค"&amp;"ิดเห็นราคาหรือยอดขายของผลิตภัณฑ์กับผลิตภัณฑ์ที่คล้ายกัน สิ่งนี้สามารถให้ข้อมูลเชิงลึกเกี่ยวกับเหตุผลที่อาจเกิดขึ้นสำหรับการลดลงของการจัดอันดับ")</f>
        <v>ในขณะที่การวิเคราะห์เทรนด์สามารถแสดงแนวโน้มของการจัดอันดับผลิตภัณฑ์ แต่ก็ไม่ได้อธิบายโดยตรงว่าทำไมการจัดอันดับของผลิตภัณฑ์อาจลดลง อย่างไรก็ตามจากการวิเคราะห์ข้อมูลคุณอาจสามารถแยกแยะปัจจัยบางอย่างที่อาจทำให้เกิดการลดลง ตัวอย่างเช่นคุณสามารถเปรียบเทียบความคิดเห็นราคาหรือยอดขายของผลิตภัณฑ์กับผลิตภัณฑ์ที่คล้ายกัน สิ่งนี้สามารถให้ข้อมูลเชิงลึกเกี่ยวกับเหตุผลที่อาจเกิดขึ้นสำหรับการลดลงของการจัดอันดับ</v>
      </c>
      <c r="G55" s="4" t="str">
        <f>IFERROR(__xludf.DUMMYFUNCTION("GOOGLETRANSLATE(B55,""en"",""ms"")"),"Walaupun analisis trend dapat menunjukkan kepada anda trend kedudukan produk, ia tidak secara langsung menjelaskan mengapa kedudukan produk mungkin jatuh. Walau bagaimanapun, dengan menganalisis data, anda mungkin dapat membezakan beberapa faktor yang bol"&amp;"eh menyumbang kepada penurunan. Sebagai contoh, anda boleh membandingkan ulasan, harga, atau jualan produk kepada produk yang serupa. Ini dapat memberikan beberapa pandangan tentang sebab -sebab yang berpotensi untuk penurunan ranking.")</f>
        <v>Walaupun analisis trend dapat menunjukkan kepada anda trend kedudukan produk, ia tidak secara langsung menjelaskan mengapa kedudukan produk mungkin jatuh. Walau bagaimanapun, dengan menganalisis data, anda mungkin dapat membezakan beberapa faktor yang boleh menyumbang kepada penurunan. Sebagai contoh, anda boleh membandingkan ulasan, harga, atau jualan produk kepada produk yang serupa. Ini dapat memberikan beberapa pandangan tentang sebab -sebab yang berpotensi untuk penurunan ranking.</v>
      </c>
      <c r="H55" s="4" t="str">
        <f>IFERROR(__xludf.DUMMYFUNCTION("GOOGLETRANSLATE(B55,""en"",""zh-CN"")"),"尽管趋势分析可以向您显示产品排名的趋势，但它并不能直接解释为什么产品的排名可能会下降。但是，通过分析数据，您可能能够辨别一些可能导致下降的因素。例如，您可以将产品的评论，价格或销售与类似产品的销售进行比较。这可以提供一些对排名下降的潜在原因的见解。")</f>
        <v>尽管趋势分析可以向您显示产品排名的趋势，但它并不能直接解释为什么产品的排名可能会下降。但是，通过分析数据，您可能能够辨别一些可能导致下降的因素。例如，您可以将产品的评论，价格或销售与类似产品的销售进行比较。这可以提供一些对排名下降的潜在原因的见解。</v>
      </c>
    </row>
    <row r="56">
      <c r="A56" s="4">
        <v>6.0</v>
      </c>
      <c r="B56" s="4" t="s">
        <v>71</v>
      </c>
      <c r="C56" s="4" t="str">
        <f>IFERROR(__xludf.DUMMYFUNCTION("GOOGLETRANSLATE(B56,""en"",""ru"")"),"Блог")</f>
        <v>Блог</v>
      </c>
      <c r="D56" s="4" t="str">
        <f>IFERROR(__xludf.DUMMYFUNCTION("GOOGLETRANSLATE(B56,""en"",""id"")"),"Blog")</f>
        <v>Blog</v>
      </c>
      <c r="E56" s="4" t="str">
        <f>IFERROR(__xludf.DUMMYFUNCTION("GOOGLETRANSLATE(B56,""en"",""vi"")"),"Blog")</f>
        <v>Blog</v>
      </c>
      <c r="F56" s="4" t="str">
        <f>IFERROR(__xludf.DUMMYFUNCTION("GOOGLETRANSLATE(B56,""en"",""th"")"),"บล็อก")</f>
        <v>บล็อก</v>
      </c>
      <c r="G56" s="4" t="str">
        <f>IFERROR(__xludf.DUMMYFUNCTION("GOOGLETRANSLATE(B56,""en"",""ms"")"),"Blog")</f>
        <v>Blog</v>
      </c>
      <c r="H56" s="4" t="str">
        <f>IFERROR(__xludf.DUMMYFUNCTION("GOOGLETRANSLATE(B56,""en"",""zh-CN"")"),"博客")</f>
        <v>博客</v>
      </c>
    </row>
    <row r="57">
      <c r="A57" s="4">
        <v>7.0</v>
      </c>
      <c r="B57" s="4" t="s">
        <v>84</v>
      </c>
      <c r="C57" s="4" t="str">
        <f>IFERROR(__xludf.DUMMYFUNCTION("GOOGLETRANSLATE(B57,""en"",""ru"")"),"Получите несправедливое преимущество: используйте силу нашего инструмента сегодня")</f>
        <v>Получите несправедливое преимущество: используйте силу нашего инструмента сегодня</v>
      </c>
      <c r="D57" s="4" t="str">
        <f>IFERROR(__xludf.DUMMYFUNCTION("GOOGLETRANSLATE(B57,""en"",""id"")"),"Mendapatkan keuntungan yang tidak adil: memanfaatkan kekuatan alat kami hari ini")</f>
        <v>Mendapatkan keuntungan yang tidak adil: memanfaatkan kekuatan alat kami hari ini</v>
      </c>
      <c r="E57" s="4" t="str">
        <f>IFERROR(__xludf.DUMMYFUNCTION("GOOGLETRANSLATE(B57,""en"",""vi"")"),"Đạt được một lợi thế không công bằng: Khai thác sức mạnh của công cụ của chúng tôi ngày hôm nay")</f>
        <v>Đạt được một lợi thế không công bằng: Khai thác sức mạnh của công cụ của chúng tôi ngày hôm nay</v>
      </c>
      <c r="F57" s="4" t="str">
        <f>IFERROR(__xludf.DUMMYFUNCTION("GOOGLETRANSLATE(B57,""en"",""th"")"),"ได้รับประโยชน์ที่ไม่เป็นธรรม: ควบคุมพลังของเครื่องมือของเราในวันนี้")</f>
        <v>ได้รับประโยชน์ที่ไม่เป็นธรรม: ควบคุมพลังของเครื่องมือของเราในวันนี้</v>
      </c>
      <c r="G57" s="4" t="str">
        <f>IFERROR(__xludf.DUMMYFUNCTION("GOOGLETRANSLATE(B57,""en"",""ms"")"),"Dapatkan Kelebihan Tidak Sengaja: Memanfaatkan Kekuatan Alat Kami Hari Ini")</f>
        <v>Dapatkan Kelebihan Tidak Sengaja: Memanfaatkan Kekuatan Alat Kami Hari Ini</v>
      </c>
      <c r="H57" s="4" t="str">
        <f>IFERROR(__xludf.DUMMYFUNCTION("GOOGLETRANSLATE(B57,""en"",""zh-CN"")"),"获得不公平的优势：利用今天的工具的力量")</f>
        <v>获得不公平的优势：利用今天的工具的力量</v>
      </c>
    </row>
    <row r="58">
      <c r="A58" s="4">
        <v>7.0</v>
      </c>
      <c r="B58" s="4" t="s">
        <v>198</v>
      </c>
      <c r="C58" s="4" t="str">
        <f>IFERROR(__xludf.DUMMYFUNCTION("GOOGLETRANSLATE(B58,""en"",""ru"")"),"Присоединяйтесь к тысячам продавцов, уже растущих с Sellmatica")</f>
        <v>Присоединяйтесь к тысячам продавцов, уже растущих с Sellmatica</v>
      </c>
      <c r="D58" s="4" t="str">
        <f>IFERROR(__xludf.DUMMYFUNCTION("GOOGLETRANSLATE(B58,""en"",""id"")"),"Bergabunglah dengan ribuan penjual yang sudah tumbuh dengan Sellmatatica")</f>
        <v>Bergabunglah dengan ribuan penjual yang sudah tumbuh dengan Sellmatatica</v>
      </c>
      <c r="E58" s="4" t="str">
        <f>IFERROR(__xludf.DUMMYFUNCTION("GOOGLETRANSLATE(B58,""en"",""vi"")"),"Tham gia hàng ngàn người bán đã phát triển với Sellmatica")</f>
        <v>Tham gia hàng ngàn người bán đã phát triển với Sellmatica</v>
      </c>
      <c r="F58" s="4" t="str">
        <f>IFERROR(__xludf.DUMMYFUNCTION("GOOGLETRANSLATE(B58,""en"",""th"")"),"เข้าร่วมผู้ขายหลายพันคนที่เติบโตขึ้นด้วย Sellmatica")</f>
        <v>เข้าร่วมผู้ขายหลายพันคนที่เติบโตขึ้นด้วย Sellmatica</v>
      </c>
      <c r="G58" s="4" t="str">
        <f>IFERROR(__xludf.DUMMYFUNCTION("GOOGLETRANSLATE(B58,""en"",""ms"")"),"Sertailah beribu -ribu penjual yang sudah berkembang dengan sellmatica")</f>
        <v>Sertailah beribu -ribu penjual yang sudah berkembang dengan sellmatica</v>
      </c>
      <c r="H58" s="4" t="str">
        <f>IFERROR(__xludf.DUMMYFUNCTION("GOOGLETRANSLATE(B58,""en"",""zh-CN"")"),"加入成千上万的卖家，已经与Sellmatica一起成长")</f>
        <v>加入成千上万的卖家，已经与Sellmatica一起成长</v>
      </c>
    </row>
    <row r="59">
      <c r="A59" s="4">
        <v>7.0</v>
      </c>
      <c r="B59" s="4" t="s">
        <v>10</v>
      </c>
      <c r="C59" s="4" t="str">
        <f>IFERROR(__xludf.DUMMYFUNCTION("GOOGLETRANSLATE(B59,""en"",""ru"")"),"Зарегистрироваться")</f>
        <v>Зарегистрироваться</v>
      </c>
      <c r="D59" s="4" t="str">
        <f>IFERROR(__xludf.DUMMYFUNCTION("GOOGLETRANSLATE(B59,""en"",""id"")"),"Mendaftar")</f>
        <v>Mendaftar</v>
      </c>
      <c r="E59" s="4" t="str">
        <f>IFERROR(__xludf.DUMMYFUNCTION("GOOGLETRANSLATE(B59,""en"",""vi"")"),"Đăng ký")</f>
        <v>Đăng ký</v>
      </c>
      <c r="F59" s="4" t="str">
        <f>IFERROR(__xludf.DUMMYFUNCTION("GOOGLETRANSLATE(B59,""en"",""th"")"),"ลงชื่อ")</f>
        <v>ลงชื่อ</v>
      </c>
      <c r="G59" s="4" t="str">
        <f>IFERROR(__xludf.DUMMYFUNCTION("GOOGLETRANSLATE(B59,""en"",""ms"")"),"Daftar")</f>
        <v>Daftar</v>
      </c>
      <c r="H59" s="4" t="str">
        <f>IFERROR(__xludf.DUMMYFUNCTION("GOOGLETRANSLATE(B59,""en"",""zh-CN"")"),"报名")</f>
        <v>报名</v>
      </c>
    </row>
    <row r="60">
      <c r="A60" s="4">
        <v>8.0</v>
      </c>
      <c r="B60" s="4" t="s">
        <v>87</v>
      </c>
      <c r="C60" s="4" t="str">
        <f>IFERROR(__xludf.DUMMYFUNCTION("GOOGLETRANSLATE(B60,""en"",""ru"")"),"Sellmatica")</f>
        <v>Sellmatica</v>
      </c>
      <c r="D60" s="4" t="str">
        <f>IFERROR(__xludf.DUMMYFUNCTION("GOOGLETRANSLATE(B60,""en"",""id"")"),"Sellmatcia")</f>
        <v>Sellmatcia</v>
      </c>
      <c r="E60" s="4" t="str">
        <f>IFERROR(__xludf.DUMMYFUNCTION("GOOGLETRANSLATE(B60,""en"",""vi"")"),"Bán")</f>
        <v>Bán</v>
      </c>
      <c r="F60" s="4" t="str">
        <f>IFERROR(__xludf.DUMMYFUNCTION("GOOGLETRANSLATE(B60,""en"",""th"")"),"Sellmatica")</f>
        <v>Sellmatica</v>
      </c>
      <c r="G60" s="4" t="str">
        <f>IFERROR(__xludf.DUMMYFUNCTION("GOOGLETRANSLATE(B60,""en"",""ms"")"),"Sellmatica")</f>
        <v>Sellmatica</v>
      </c>
      <c r="H60" s="4" t="str">
        <f>IFERROR(__xludf.DUMMYFUNCTION("GOOGLETRANSLATE(B60,""en"",""zh-CN"")"),"Sellmatica")</f>
        <v>Sellmatica</v>
      </c>
    </row>
    <row r="61">
      <c r="A61" s="4">
        <v>8.0</v>
      </c>
      <c r="B61" s="4" t="s">
        <v>88</v>
      </c>
      <c r="C61" s="4" t="str">
        <f>IFERROR(__xludf.DUMMYFUNCTION("GOOGLETRANSLATE(B61,""en"",""ru"")"),"info@sellmatica.com")</f>
        <v>info@sellmatica.com</v>
      </c>
      <c r="D61" s="4" t="str">
        <f>IFERROR(__xludf.DUMMYFUNCTION("GOOGLETRANSLATE(B61,""en"",""id"")"),"info@sellmatica.com")</f>
        <v>info@sellmatica.com</v>
      </c>
      <c r="E61" s="4" t="str">
        <f>IFERROR(__xludf.DUMMYFUNCTION("GOOGLETRANSLATE(B61,""en"",""vi"")"),"info@sellmatica.com")</f>
        <v>info@sellmatica.com</v>
      </c>
      <c r="F61" s="4" t="str">
        <f>IFERROR(__xludf.DUMMYFUNCTION("GOOGLETRANSLATE(B61,""en"",""th"")"),"info@sellmatica.com")</f>
        <v>info@sellmatica.com</v>
      </c>
      <c r="G61" s="4" t="str">
        <f>IFERROR(__xludf.DUMMYFUNCTION("GOOGLETRANSLATE(B61,""en"",""ms"")"),"info@sellmatica.com")</f>
        <v>info@sellmatica.com</v>
      </c>
      <c r="H61" s="4" t="str">
        <f>IFERROR(__xludf.DUMMYFUNCTION("GOOGLETRANSLATE(B61,""en"",""zh-CN"")"),"info@sellmatica.com")</f>
        <v>info@sellmatica.com</v>
      </c>
    </row>
    <row r="62">
      <c r="A62" s="4">
        <v>8.0</v>
      </c>
      <c r="B62" s="4" t="s">
        <v>89</v>
      </c>
      <c r="C62" s="4" t="str">
        <f>IFERROR(__xludf.DUMMYFUNCTION("GOOGLETRANSLATE(B62,""en"",""ru"")"),"Решения")</f>
        <v>Решения</v>
      </c>
      <c r="D62" s="4" t="str">
        <f>IFERROR(__xludf.DUMMYFUNCTION("GOOGLETRANSLATE(B62,""en"",""id"")"),"Solusi")</f>
        <v>Solusi</v>
      </c>
      <c r="E62" s="4" t="str">
        <f>IFERROR(__xludf.DUMMYFUNCTION("GOOGLETRANSLATE(B62,""en"",""vi"")"),"Các giải pháp")</f>
        <v>Các giải pháp</v>
      </c>
      <c r="F62" s="4" t="str">
        <f>IFERROR(__xludf.DUMMYFUNCTION("GOOGLETRANSLATE(B62,""en"",""th"")"),"การแก้ปัญหา")</f>
        <v>การแก้ปัญหา</v>
      </c>
      <c r="G62" s="4" t="str">
        <f>IFERROR(__xludf.DUMMYFUNCTION("GOOGLETRANSLATE(B62,""en"",""ms"")"),"Penyelesaian")</f>
        <v>Penyelesaian</v>
      </c>
      <c r="H62" s="4" t="str">
        <f>IFERROR(__xludf.DUMMYFUNCTION("GOOGLETRANSLATE(B62,""en"",""zh-CN"")"),"解决方案")</f>
        <v>解决方案</v>
      </c>
    </row>
    <row r="63">
      <c r="A63" s="4">
        <v>8.0</v>
      </c>
      <c r="B63" s="4" t="s">
        <v>90</v>
      </c>
      <c r="C63" s="4" t="str">
        <f>IFERROR(__xludf.DUMMYFUNCTION("GOOGLETRANSLATE(B63,""en"",""ru"")"),"Новые продавцы")</f>
        <v>Новые продавцы</v>
      </c>
      <c r="D63" s="4" t="str">
        <f>IFERROR(__xludf.DUMMYFUNCTION("GOOGLETRANSLATE(B63,""en"",""id"")"),"Penjual baru")</f>
        <v>Penjual baru</v>
      </c>
      <c r="E63" s="4" t="str">
        <f>IFERROR(__xludf.DUMMYFUNCTION("GOOGLETRANSLATE(B63,""en"",""vi"")"),"Người bán mới")</f>
        <v>Người bán mới</v>
      </c>
      <c r="F63" s="4" t="str">
        <f>IFERROR(__xludf.DUMMYFUNCTION("GOOGLETRANSLATE(B63,""en"",""th"")"),"ผู้ขายใหม่")</f>
        <v>ผู้ขายใหม่</v>
      </c>
      <c r="G63" s="4" t="str">
        <f>IFERROR(__xludf.DUMMYFUNCTION("GOOGLETRANSLATE(B63,""en"",""ms"")"),"Penjual baru")</f>
        <v>Penjual baru</v>
      </c>
      <c r="H63" s="4" t="str">
        <f>IFERROR(__xludf.DUMMYFUNCTION("GOOGLETRANSLATE(B63,""en"",""zh-CN"")"),"新卖家")</f>
        <v>新卖家</v>
      </c>
    </row>
    <row r="64">
      <c r="A64" s="4">
        <v>8.0</v>
      </c>
      <c r="B64" s="4" t="s">
        <v>91</v>
      </c>
      <c r="C64" s="4" t="str">
        <f>IFERROR(__xludf.DUMMYFUNCTION("GOOGLETRANSLATE(B64,""en"",""ru"")"),"Опытные продавцы")</f>
        <v>Опытные продавцы</v>
      </c>
      <c r="D64" s="4" t="str">
        <f>IFERROR(__xludf.DUMMYFUNCTION("GOOGLETRANSLATE(B64,""en"",""id"")"),"Penjual berpengalaman")</f>
        <v>Penjual berpengalaman</v>
      </c>
      <c r="E64" s="4" t="str">
        <f>IFERROR(__xludf.DUMMYFUNCTION("GOOGLETRANSLATE(B64,""en"",""vi"")"),"Người bán có kinh nghiệm")</f>
        <v>Người bán có kinh nghiệm</v>
      </c>
      <c r="F64" s="4" t="str">
        <f>IFERROR(__xludf.DUMMYFUNCTION("GOOGLETRANSLATE(B64,""en"",""th"")"),"ผู้ขายที่มีประสบการณ์")</f>
        <v>ผู้ขายที่มีประสบการณ์</v>
      </c>
      <c r="G64" s="4" t="str">
        <f>IFERROR(__xludf.DUMMYFUNCTION("GOOGLETRANSLATE(B64,""en"",""ms"")"),"Penjual yang berpengalaman")</f>
        <v>Penjual yang berpengalaman</v>
      </c>
      <c r="H64" s="4" t="str">
        <f>IFERROR(__xludf.DUMMYFUNCTION("GOOGLETRANSLATE(B64,""en"",""zh-CN"")"),"经验丰富的卖家")</f>
        <v>经验丰富的卖家</v>
      </c>
    </row>
    <row r="65">
      <c r="A65" s="4">
        <v>8.0</v>
      </c>
      <c r="B65" s="4" t="s">
        <v>16</v>
      </c>
      <c r="C65" s="4" t="str">
        <f>IFERROR(__xludf.DUMMYFUNCTION("GOOGLETRANSLATE(B65,""en"",""ru"")"),"Бренды")</f>
        <v>Бренды</v>
      </c>
      <c r="D65" s="4" t="str">
        <f>IFERROR(__xludf.DUMMYFUNCTION("GOOGLETRANSLATE(B65,""en"",""id"")"),"Merek")</f>
        <v>Merek</v>
      </c>
      <c r="E65" s="4" t="str">
        <f>IFERROR(__xludf.DUMMYFUNCTION("GOOGLETRANSLATE(B65,""en"",""vi"")"),"Nhãn hiệu")</f>
        <v>Nhãn hiệu</v>
      </c>
      <c r="F65" s="4" t="str">
        <f>IFERROR(__xludf.DUMMYFUNCTION("GOOGLETRANSLATE(B65,""en"",""th"")"),"แบรนด์")</f>
        <v>แบรนด์</v>
      </c>
      <c r="G65" s="4" t="str">
        <f>IFERROR(__xludf.DUMMYFUNCTION("GOOGLETRANSLATE(B65,""en"",""ms"")"),"Jenama")</f>
        <v>Jenama</v>
      </c>
      <c r="H65" s="4" t="str">
        <f>IFERROR(__xludf.DUMMYFUNCTION("GOOGLETRANSLATE(B65,""en"",""zh-CN"")"),"品牌")</f>
        <v>品牌</v>
      </c>
    </row>
    <row r="66">
      <c r="A66" s="4">
        <v>8.0</v>
      </c>
      <c r="B66" s="4" t="s">
        <v>20</v>
      </c>
      <c r="C66" s="4" t="str">
        <f>IFERROR(__xludf.DUMMYFUNCTION("GOOGLETRANSLATE(B66,""en"",""ru"")"),"Агентства и консультанты")</f>
        <v>Агентства и консультанты</v>
      </c>
      <c r="D66" s="4" t="str">
        <f>IFERROR(__xludf.DUMMYFUNCTION("GOOGLETRANSLATE(B66,""en"",""id"")"),"Agensi &amp; Konsultan")</f>
        <v>Agensi &amp; Konsultan</v>
      </c>
      <c r="E66" s="4" t="str">
        <f>IFERROR(__xludf.DUMMYFUNCTION("GOOGLETRANSLATE(B66,""en"",""vi"")"),"Các cơ quan &amp; chuyên gia tư vấn")</f>
        <v>Các cơ quan &amp; chuyên gia tư vấn</v>
      </c>
      <c r="F66" s="4" t="str">
        <f>IFERROR(__xludf.DUMMYFUNCTION("GOOGLETRANSLATE(B66,""en"",""th"")"),"เอเจนซี่และที่ปรึกษา")</f>
        <v>เอเจนซี่และที่ปรึกษา</v>
      </c>
      <c r="G66" s="4" t="str">
        <f>IFERROR(__xludf.DUMMYFUNCTION("GOOGLETRANSLATE(B66,""en"",""ms"")"),"Agensi &amp; Perunding")</f>
        <v>Agensi &amp; Perunding</v>
      </c>
      <c r="H66" s="4" t="str">
        <f>IFERROR(__xludf.DUMMYFUNCTION("GOOGLETRANSLATE(B66,""en"",""zh-CN"")"),"机构和顾问")</f>
        <v>机构和顾问</v>
      </c>
    </row>
    <row r="67">
      <c r="A67" s="4">
        <v>8.0</v>
      </c>
      <c r="B67" s="4" t="s">
        <v>92</v>
      </c>
      <c r="C67" s="4" t="str">
        <f>IFERROR(__xludf.DUMMYFUNCTION("GOOGLETRANSLATE(B67,""en"",""ru"")"),"Ритейлеры и реселлеры")</f>
        <v>Ритейлеры и реселлеры</v>
      </c>
      <c r="D67" s="4" t="str">
        <f>IFERROR(__xludf.DUMMYFUNCTION("GOOGLETRANSLATE(B67,""en"",""id"")"),"Pengecer &amp; Pengecer")</f>
        <v>Pengecer &amp; Pengecer</v>
      </c>
      <c r="E67" s="4" t="str">
        <f>IFERROR(__xludf.DUMMYFUNCTION("GOOGLETRANSLATE(B67,""en"",""vi"")"),"Nhà bán lẻ &amp; đại lý")</f>
        <v>Nhà bán lẻ &amp; đại lý</v>
      </c>
      <c r="F67" s="4" t="str">
        <f>IFERROR(__xludf.DUMMYFUNCTION("GOOGLETRANSLATE(B67,""en"",""th"")"),"ผู้ค้าปลีกและผู้ค้าปลีก")</f>
        <v>ผู้ค้าปลีกและผู้ค้าปลีก</v>
      </c>
      <c r="G67" s="4" t="str">
        <f>IFERROR(__xludf.DUMMYFUNCTION("GOOGLETRANSLATE(B67,""en"",""ms"")"),"Peruncit &amp; penjual semula")</f>
        <v>Peruncit &amp; penjual semula</v>
      </c>
      <c r="H67" s="4" t="str">
        <f>IFERROR(__xludf.DUMMYFUNCTION("GOOGLETRANSLATE(B67,""en"",""zh-CN"")"),"零售商和经销商")</f>
        <v>零售商和经销商</v>
      </c>
    </row>
    <row r="68">
      <c r="A68" s="4">
        <v>8.0</v>
      </c>
      <c r="B68" s="4" t="s">
        <v>93</v>
      </c>
      <c r="C68" s="4" t="str">
        <f>IFERROR(__xludf.DUMMYFUNCTION("GOOGLETRANSLATE(B68,""en"",""ru"")"),"Случаи использования")</f>
        <v>Случаи использования</v>
      </c>
      <c r="D68" s="4" t="str">
        <f>IFERROR(__xludf.DUMMYFUNCTION("GOOGLETRANSLATE(B68,""en"",""id"")"),"Menggunakan kasus")</f>
        <v>Menggunakan kasus</v>
      </c>
      <c r="E68" s="4" t="str">
        <f>IFERROR(__xludf.DUMMYFUNCTION("GOOGLETRANSLATE(B68,""en"",""vi"")"),"Trường hợp sử dụng")</f>
        <v>Trường hợp sử dụng</v>
      </c>
      <c r="F68" s="4" t="str">
        <f>IFERROR(__xludf.DUMMYFUNCTION("GOOGLETRANSLATE(B68,""en"",""th"")"),"ใช้เคส")</f>
        <v>ใช้เคส</v>
      </c>
      <c r="G68" s="4" t="str">
        <f>IFERROR(__xludf.DUMMYFUNCTION("GOOGLETRANSLATE(B68,""en"",""ms"")"),"Gunakan kes")</f>
        <v>Gunakan kes</v>
      </c>
      <c r="H68" s="4" t="str">
        <f>IFERROR(__xludf.DUMMYFUNCTION("GOOGLETRANSLATE(B68,""en"",""zh-CN"")"),"用例")</f>
        <v>用例</v>
      </c>
    </row>
    <row r="69">
      <c r="A69" s="4">
        <v>8.0</v>
      </c>
      <c r="B69" s="4" t="s">
        <v>94</v>
      </c>
      <c r="C69" s="4" t="str">
        <f>IFERROR(__xludf.DUMMYFUNCTION("GOOGLETRANSLATE(B69,""en"",""ru"")"),"Найдите продукт для продажи")</f>
        <v>Найдите продукт для продажи</v>
      </c>
      <c r="D69" s="4" t="str">
        <f>IFERROR(__xludf.DUMMYFUNCTION("GOOGLETRANSLATE(B69,""en"",""id"")"),"Temukan produk untuk dijual")</f>
        <v>Temukan produk untuk dijual</v>
      </c>
      <c r="E69" s="4" t="str">
        <f>IFERROR(__xludf.DUMMYFUNCTION("GOOGLETRANSLATE(B69,""en"",""vi"")"),"Tìm một sản phẩm để bán")</f>
        <v>Tìm một sản phẩm để bán</v>
      </c>
      <c r="F69" s="4" t="str">
        <f>IFERROR(__xludf.DUMMYFUNCTION("GOOGLETRANSLATE(B69,""en"",""th"")"),"ค้นหาผลิตภัณฑ์ที่จะขาย")</f>
        <v>ค้นหาผลิตภัณฑ์ที่จะขาย</v>
      </c>
      <c r="G69" s="4" t="str">
        <f>IFERROR(__xludf.DUMMYFUNCTION("GOOGLETRANSLATE(B69,""en"",""ms"")"),"Cari produk untuk dijual")</f>
        <v>Cari produk untuk dijual</v>
      </c>
      <c r="H69" s="4" t="str">
        <f>IFERROR(__xludf.DUMMYFUNCTION("GOOGLETRANSLATE(B69,""en"",""zh-CN"")"),"寻找出售产品")</f>
        <v>寻找出售产品</v>
      </c>
    </row>
    <row r="70">
      <c r="A70" s="4">
        <v>8.0</v>
      </c>
      <c r="B70" s="4" t="s">
        <v>95</v>
      </c>
      <c r="C70" s="4" t="str">
        <f>IFERROR(__xludf.DUMMYFUNCTION("GOOGLETRANSLATE(B70,""en"",""ru"")"),"Расширить на торговые площадки")</f>
        <v>Расширить на торговые площадки</v>
      </c>
      <c r="D70" s="4" t="str">
        <f>IFERROR(__xludf.DUMMYFUNCTION("GOOGLETRANSLATE(B70,""en"",""id"")"),"Perluas ke pasar")</f>
        <v>Perluas ke pasar</v>
      </c>
      <c r="E70" s="4" t="str">
        <f>IFERROR(__xludf.DUMMYFUNCTION("GOOGLETRANSLATE(B70,""en"",""vi"")"),"Mở rộng đến thị trường")</f>
        <v>Mở rộng đến thị trường</v>
      </c>
      <c r="F70" s="4" t="str">
        <f>IFERROR(__xludf.DUMMYFUNCTION("GOOGLETRANSLATE(B70,""en"",""th"")"),"ขยายไปยังตลาด")</f>
        <v>ขยายไปยังตลาด</v>
      </c>
      <c r="G70" s="4" t="str">
        <f>IFERROR(__xludf.DUMMYFUNCTION("GOOGLETRANSLATE(B70,""en"",""ms"")"),"Berkembang ke pasaran")</f>
        <v>Berkembang ke pasaran</v>
      </c>
      <c r="H70" s="4" t="str">
        <f>IFERROR(__xludf.DUMMYFUNCTION("GOOGLETRANSLATE(B70,""en"",""zh-CN"")"),"扩展到市场")</f>
        <v>扩展到市场</v>
      </c>
    </row>
    <row r="71">
      <c r="A71" s="4">
        <v>8.0</v>
      </c>
      <c r="B71" s="4" t="s">
        <v>96</v>
      </c>
      <c r="C71" s="4" t="str">
        <f>IFERROR(__xludf.DUMMYFUNCTION("GOOGLETRANSLATE(B71,""en"",""ru"")"),"Улучшить мою прибыльность")</f>
        <v>Улучшить мою прибыльность</v>
      </c>
      <c r="D71" s="4" t="str">
        <f>IFERROR(__xludf.DUMMYFUNCTION("GOOGLETRANSLATE(B71,""en"",""id"")"),"Meningkatkan profitabilitas saya")</f>
        <v>Meningkatkan profitabilitas saya</v>
      </c>
      <c r="E71" s="4" t="str">
        <f>IFERROR(__xludf.DUMMYFUNCTION("GOOGLETRANSLATE(B71,""en"",""vi"")"),"Cải thiện lợi nhuận của tôi")</f>
        <v>Cải thiện lợi nhuận của tôi</v>
      </c>
      <c r="F71" s="4" t="str">
        <f>IFERROR(__xludf.DUMMYFUNCTION("GOOGLETRANSLATE(B71,""en"",""th"")"),"ปรับปรุงผลกำไรของฉัน")</f>
        <v>ปรับปรุงผลกำไรของฉัน</v>
      </c>
      <c r="G71" s="4" t="str">
        <f>IFERROR(__xludf.DUMMYFUNCTION("GOOGLETRANSLATE(B71,""en"",""ms"")"),"Meningkatkan keuntungan saya")</f>
        <v>Meningkatkan keuntungan saya</v>
      </c>
      <c r="H71" s="4" t="str">
        <f>IFERROR(__xludf.DUMMYFUNCTION("GOOGLETRANSLATE(B71,""en"",""zh-CN"")"),"提高我的盈利能力")</f>
        <v>提高我的盈利能力</v>
      </c>
    </row>
    <row r="72">
      <c r="A72" s="4">
        <v>8.0</v>
      </c>
      <c r="B72" s="4" t="s">
        <v>97</v>
      </c>
      <c r="C72" s="4" t="str">
        <f>IFERROR(__xludf.DUMMYFUNCTION("GOOGLETRANSLATE(B72,""en"",""ru"")"),"Оптимизировать мое присутствие в Интернете")</f>
        <v>Оптимизировать мое присутствие в Интернете</v>
      </c>
      <c r="D72" s="4" t="str">
        <f>IFERROR(__xludf.DUMMYFUNCTION("GOOGLETRANSLATE(B72,""en"",""id"")"),"Optimalkan Kehadiran Online Saya")</f>
        <v>Optimalkan Kehadiran Online Saya</v>
      </c>
      <c r="E72" s="4" t="str">
        <f>IFERROR(__xludf.DUMMYFUNCTION("GOOGLETRANSLATE(B72,""en"",""vi"")"),"Tối ưu hóa sự hiện diện trực tuyến của tôi")</f>
        <v>Tối ưu hóa sự hiện diện trực tuyến của tôi</v>
      </c>
      <c r="F72" s="4" t="str">
        <f>IFERROR(__xludf.DUMMYFUNCTION("GOOGLETRANSLATE(B72,""en"",""th"")"),"เพิ่มประสิทธิภาพสถานะออนไลน์ของฉัน")</f>
        <v>เพิ่มประสิทธิภาพสถานะออนไลน์ของฉัน</v>
      </c>
      <c r="G72" s="4" t="str">
        <f>IFERROR(__xludf.DUMMYFUNCTION("GOOGLETRANSLATE(B72,""en"",""ms"")"),"Mengoptimumkan kehadiran dalam talian saya")</f>
        <v>Mengoptimumkan kehadiran dalam talian saya</v>
      </c>
      <c r="H72" s="4" t="str">
        <f>IFERROR(__xludf.DUMMYFUNCTION("GOOGLETRANSLATE(B72,""en"",""zh-CN"")"),"优化我的在线存在")</f>
        <v>优化我的在线存在</v>
      </c>
    </row>
    <row r="73">
      <c r="A73" s="4">
        <v>8.0</v>
      </c>
      <c r="B73" s="4" t="s">
        <v>98</v>
      </c>
      <c r="C73" s="4" t="str">
        <f>IFERROR(__xludf.DUMMYFUNCTION("GOOGLETRANSLATE(B73,""en"",""ru"")"),"Централизовать мои данные")</f>
        <v>Централизовать мои данные</v>
      </c>
      <c r="D73" s="4" t="str">
        <f>IFERROR(__xludf.DUMMYFUNCTION("GOOGLETRANSLATE(B73,""en"",""id"")"),"Memusatkan data saya")</f>
        <v>Memusatkan data saya</v>
      </c>
      <c r="E73" s="4" t="str">
        <f>IFERROR(__xludf.DUMMYFUNCTION("GOOGLETRANSLATE(B73,""en"",""vi"")"),"Tập trung dữ liệu của tôi")</f>
        <v>Tập trung dữ liệu của tôi</v>
      </c>
      <c r="F73" s="4" t="str">
        <f>IFERROR(__xludf.DUMMYFUNCTION("GOOGLETRANSLATE(B73,""en"",""th"")"),"รวมศูนย์ข้อมูลของฉัน")</f>
        <v>รวมศูนย์ข้อมูลของฉัน</v>
      </c>
      <c r="G73" s="4" t="str">
        <f>IFERROR(__xludf.DUMMYFUNCTION("GOOGLETRANSLATE(B73,""en"",""ms"")"),"Memusatkan data saya")</f>
        <v>Memusatkan data saya</v>
      </c>
      <c r="H73" s="4" t="str">
        <f>IFERROR(__xludf.DUMMYFUNCTION("GOOGLETRANSLATE(B73,""en"",""zh-CN"")"),"集中我的数据")</f>
        <v>集中我的数据</v>
      </c>
    </row>
    <row r="74">
      <c r="A74" s="4">
        <v>8.0</v>
      </c>
      <c r="B74" s="4" t="s">
        <v>99</v>
      </c>
      <c r="C74" s="4" t="str">
        <f>IFERROR(__xludf.DUMMYFUNCTION("GOOGLETRANSLATE(B74,""en"",""ru"")"),"Упростить мой бизнес")</f>
        <v>Упростить мой бизнес</v>
      </c>
      <c r="D74" s="4" t="str">
        <f>IFERROR(__xludf.DUMMYFUNCTION("GOOGLETRANSLATE(B74,""en"",""id"")"),"Merampingkan bisnis saya")</f>
        <v>Merampingkan bisnis saya</v>
      </c>
      <c r="E74" s="4" t="str">
        <f>IFERROR(__xludf.DUMMYFUNCTION("GOOGLETRANSLATE(B74,""en"",""vi"")"),"Hợp lý hóa doanh nghiệp của tôi")</f>
        <v>Hợp lý hóa doanh nghiệp của tôi</v>
      </c>
      <c r="F74" s="4" t="str">
        <f>IFERROR(__xludf.DUMMYFUNCTION("GOOGLETRANSLATE(B74,""en"",""th"")"),"ปรับปรุงธุรกิจของฉัน")</f>
        <v>ปรับปรุงธุรกิจของฉัน</v>
      </c>
      <c r="G74" s="4" t="str">
        <f>IFERROR(__xludf.DUMMYFUNCTION("GOOGLETRANSLATE(B74,""en"",""ms"")"),"Menyelaraskan perniagaan saya")</f>
        <v>Menyelaraskan perniagaan saya</v>
      </c>
      <c r="H74" s="4" t="str">
        <f>IFERROR(__xludf.DUMMYFUNCTION("GOOGLETRANSLATE(B74,""en"",""zh-CN"")"),"简化我的业务")</f>
        <v>简化我的业务</v>
      </c>
    </row>
    <row r="75">
      <c r="A75" s="4">
        <v>8.0</v>
      </c>
      <c r="B75" s="4" t="s">
        <v>100</v>
      </c>
      <c r="C75" s="4" t="str">
        <f>IFERROR(__xludf.DUMMYFUNCTION("GOOGLETRANSLATE(B75,""en"",""ru"")"),"Платформа")</f>
        <v>Платформа</v>
      </c>
      <c r="D75" s="4" t="str">
        <f>IFERROR(__xludf.DUMMYFUNCTION("GOOGLETRANSLATE(B75,""en"",""id"")"),"Platform")</f>
        <v>Platform</v>
      </c>
      <c r="E75" s="4" t="str">
        <f>IFERROR(__xludf.DUMMYFUNCTION("GOOGLETRANSLATE(B75,""en"",""vi"")"),"Nền tảng")</f>
        <v>Nền tảng</v>
      </c>
      <c r="F75" s="4" t="str">
        <f>IFERROR(__xludf.DUMMYFUNCTION("GOOGLETRANSLATE(B75,""en"",""th"")"),"แพลตฟอร์ม")</f>
        <v>แพลตฟอร์ม</v>
      </c>
      <c r="G75" s="4" t="str">
        <f>IFERROR(__xludf.DUMMYFUNCTION("GOOGLETRANSLATE(B75,""en"",""ms"")"),"Platform")</f>
        <v>Platform</v>
      </c>
      <c r="H75" s="4" t="str">
        <f>IFERROR(__xludf.DUMMYFUNCTION("GOOGLETRANSLATE(B75,""en"",""zh-CN"")"),"平台")</f>
        <v>平台</v>
      </c>
    </row>
    <row r="76">
      <c r="A76" s="4">
        <v>8.0</v>
      </c>
      <c r="B76" s="4" t="s">
        <v>101</v>
      </c>
      <c r="C76" s="4" t="str">
        <f>IFERROR(__xludf.DUMMYFUNCTION("GOOGLETRANSLATE(B76,""en"",""ru"")"),"Внешняя аналитика")</f>
        <v>Внешняя аналитика</v>
      </c>
      <c r="D76" s="4" t="str">
        <f>IFERROR(__xludf.DUMMYFUNCTION("GOOGLETRANSLATE(B76,""en"",""id"")"),"Analitik eksternal")</f>
        <v>Analitik eksternal</v>
      </c>
      <c r="E76" s="4" t="str">
        <f>IFERROR(__xludf.DUMMYFUNCTION("GOOGLETRANSLATE(B76,""en"",""vi"")"),"Phân tích bên ngoài")</f>
        <v>Phân tích bên ngoài</v>
      </c>
      <c r="F76" s="4" t="str">
        <f>IFERROR(__xludf.DUMMYFUNCTION("GOOGLETRANSLATE(B76,""en"",""th"")"),"การวิเคราะห์ภายนอก")</f>
        <v>การวิเคราะห์ภายนอก</v>
      </c>
      <c r="G76" s="4" t="str">
        <f>IFERROR(__xludf.DUMMYFUNCTION("GOOGLETRANSLATE(B76,""en"",""ms"")"),"Analisis luaran")</f>
        <v>Analisis luaran</v>
      </c>
      <c r="H76" s="4" t="str">
        <f>IFERROR(__xludf.DUMMYFUNCTION("GOOGLETRANSLATE(B76,""en"",""zh-CN"")"),"外部分析")</f>
        <v>外部分析</v>
      </c>
    </row>
    <row r="77">
      <c r="A77" s="4">
        <v>8.0</v>
      </c>
      <c r="B77" s="4" t="s">
        <v>102</v>
      </c>
      <c r="C77" s="4" t="str">
        <f>IFERROR(__xludf.DUMMYFUNCTION("GOOGLETRANSLATE(B77,""en"",""ru"")"),"Магазины и списки")</f>
        <v>Магазины и списки</v>
      </c>
      <c r="D77" s="4" t="str">
        <f>IFERROR(__xludf.DUMMYFUNCTION("GOOGLETRANSLATE(B77,""en"",""id"")"),"Etalase &amp; daftar")</f>
        <v>Etalase &amp; daftar</v>
      </c>
      <c r="E77" s="4" t="str">
        <f>IFERROR(__xludf.DUMMYFUNCTION("GOOGLETRANSLATE(B77,""en"",""vi"")"),"Cửa hàng &amp; Danh sách")</f>
        <v>Cửa hàng &amp; Danh sách</v>
      </c>
      <c r="F77" s="4" t="str">
        <f>IFERROR(__xludf.DUMMYFUNCTION("GOOGLETRANSLATE(B77,""en"",""th"")"),"หน้าร้านและรายชื่อ")</f>
        <v>หน้าร้านและรายชื่อ</v>
      </c>
      <c r="G77" s="4" t="str">
        <f>IFERROR(__xludf.DUMMYFUNCTION("GOOGLETRANSLATE(B77,""en"",""ms"")"),"Kedai depan &amp; penyenaraian")</f>
        <v>Kedai depan &amp; penyenaraian</v>
      </c>
      <c r="H77" s="4" t="str">
        <f>IFERROR(__xludf.DUMMYFUNCTION("GOOGLETRANSLATE(B77,""en"",""zh-CN"")"),"店面和列表")</f>
        <v>店面和列表</v>
      </c>
    </row>
    <row r="78">
      <c r="A78" s="4">
        <v>8.0</v>
      </c>
      <c r="B78" s="4" t="s">
        <v>103</v>
      </c>
      <c r="C78" s="4" t="str">
        <f>IFERROR(__xludf.DUMMYFUNCTION("GOOGLETRANSLATE(B78,""en"",""ru"")"),"Акции и реклама")</f>
        <v>Акции и реклама</v>
      </c>
      <c r="D78" s="4" t="str">
        <f>IFERROR(__xludf.DUMMYFUNCTION("GOOGLETRANSLATE(B78,""en"",""id"")"),"Promosi &amp; Periklanan")</f>
        <v>Promosi &amp; Periklanan</v>
      </c>
      <c r="E78" s="4" t="str">
        <f>IFERROR(__xludf.DUMMYFUNCTION("GOOGLETRANSLATE(B78,""en"",""vi"")"),"Chương trình khuyến mãi &amp; Quảng cáo")</f>
        <v>Chương trình khuyến mãi &amp; Quảng cáo</v>
      </c>
      <c r="F78" s="4" t="str">
        <f>IFERROR(__xludf.DUMMYFUNCTION("GOOGLETRANSLATE(B78,""en"",""th"")"),"โปรโมชั่นและการโฆษณา")</f>
        <v>โปรโมชั่นและการโฆษณา</v>
      </c>
      <c r="G78" s="4" t="str">
        <f>IFERROR(__xludf.DUMMYFUNCTION("GOOGLETRANSLATE(B78,""en"",""ms"")"),"Promosi &amp; Pengiklanan")</f>
        <v>Promosi &amp; Pengiklanan</v>
      </c>
      <c r="H78" s="4" t="str">
        <f>IFERROR(__xludf.DUMMYFUNCTION("GOOGLETRANSLATE(B78,""en"",""zh-CN"")"),"促销与广告")</f>
        <v>促销与广告</v>
      </c>
    </row>
    <row r="79">
      <c r="A79" s="4">
        <v>8.0</v>
      </c>
      <c r="B79" s="4" t="s">
        <v>31</v>
      </c>
      <c r="C79" s="4" t="str">
        <f>IFERROR(__xludf.DUMMYFUNCTION("GOOGLETRANSLATE(B79,""en"",""ru"")"),"Внутренняя аналитика")</f>
        <v>Внутренняя аналитика</v>
      </c>
      <c r="D79" s="4" t="str">
        <f>IFERROR(__xludf.DUMMYFUNCTION("GOOGLETRANSLATE(B79,""en"",""id"")"),"Analitik internal")</f>
        <v>Analitik internal</v>
      </c>
      <c r="E79" s="4" t="str">
        <f>IFERROR(__xludf.DUMMYFUNCTION("GOOGLETRANSLATE(B79,""en"",""vi"")"),"Phân tích nội bộ")</f>
        <v>Phân tích nội bộ</v>
      </c>
      <c r="F79" s="4" t="str">
        <f>IFERROR(__xludf.DUMMYFUNCTION("GOOGLETRANSLATE(B79,""en"",""th"")"),"การวิเคราะห์ภายใน")</f>
        <v>การวิเคราะห์ภายใน</v>
      </c>
      <c r="G79" s="4" t="str">
        <f>IFERROR(__xludf.DUMMYFUNCTION("GOOGLETRANSLATE(B79,""en"",""ms"")"),"Analisis dalaman")</f>
        <v>Analisis dalaman</v>
      </c>
      <c r="H79" s="4" t="str">
        <f>IFERROR(__xludf.DUMMYFUNCTION("GOOGLETRANSLATE(B79,""en"",""zh-CN"")"),"内部分析")</f>
        <v>内部分析</v>
      </c>
    </row>
    <row r="80">
      <c r="A80" s="4">
        <v>8.0</v>
      </c>
      <c r="B80" s="4" t="s">
        <v>104</v>
      </c>
      <c r="C80" s="4" t="str">
        <f>IFERROR(__xludf.DUMMYFUNCTION("GOOGLETRANSLATE(B80,""en"",""ru"")"),"Компания")</f>
        <v>Компания</v>
      </c>
      <c r="D80" s="4" t="str">
        <f>IFERROR(__xludf.DUMMYFUNCTION("GOOGLETRANSLATE(B80,""en"",""id"")"),"Perusahaan")</f>
        <v>Perusahaan</v>
      </c>
      <c r="E80" s="4" t="str">
        <f>IFERROR(__xludf.DUMMYFUNCTION("GOOGLETRANSLATE(B80,""en"",""vi"")"),"Công ty")</f>
        <v>Công ty</v>
      </c>
      <c r="F80" s="4" t="str">
        <f>IFERROR(__xludf.DUMMYFUNCTION("GOOGLETRANSLATE(B80,""en"",""th"")"),"บริษัท")</f>
        <v>บริษัท</v>
      </c>
      <c r="G80" s="4" t="str">
        <f>IFERROR(__xludf.DUMMYFUNCTION("GOOGLETRANSLATE(B80,""en"",""ms"")"),"Syarikat")</f>
        <v>Syarikat</v>
      </c>
      <c r="H80" s="4" t="str">
        <f>IFERROR(__xludf.DUMMYFUNCTION("GOOGLETRANSLATE(B80,""en"",""zh-CN"")"),"公司")</f>
        <v>公司</v>
      </c>
    </row>
    <row r="81">
      <c r="A81" s="4">
        <v>8.0</v>
      </c>
      <c r="B81" s="4" t="s">
        <v>105</v>
      </c>
      <c r="C81" s="4" t="str">
        <f>IFERROR(__xludf.DUMMYFUNCTION("GOOGLETRANSLATE(B81,""en"",""ru"")"),"О нас")</f>
        <v>О нас</v>
      </c>
      <c r="D81" s="4" t="str">
        <f>IFERROR(__xludf.DUMMYFUNCTION("GOOGLETRANSLATE(B81,""en"",""id"")"),"Tentang kami")</f>
        <v>Tentang kami</v>
      </c>
      <c r="E81" s="4" t="str">
        <f>IFERROR(__xludf.DUMMYFUNCTION("GOOGLETRANSLATE(B81,""en"",""vi"")"),"Về chúng tôi")</f>
        <v>Về chúng tôi</v>
      </c>
      <c r="F81" s="4" t="str">
        <f>IFERROR(__xludf.DUMMYFUNCTION("GOOGLETRANSLATE(B81,""en"",""th"")"),"เกี่ยวกับเรา")</f>
        <v>เกี่ยวกับเรา</v>
      </c>
      <c r="G81" s="4" t="str">
        <f>IFERROR(__xludf.DUMMYFUNCTION("GOOGLETRANSLATE(B81,""en"",""ms"")"),"Tentang kita")</f>
        <v>Tentang kita</v>
      </c>
      <c r="H81" s="4" t="str">
        <f>IFERROR(__xludf.DUMMYFUNCTION("GOOGLETRANSLATE(B81,""en"",""zh-CN"")"),"关于我们")</f>
        <v>关于我们</v>
      </c>
    </row>
    <row r="82">
      <c r="A82" s="4">
        <v>8.0</v>
      </c>
      <c r="B82" s="4" t="s">
        <v>106</v>
      </c>
      <c r="C82" s="4" t="str">
        <f>IFERROR(__xludf.DUMMYFUNCTION("GOOGLETRANSLATE(B82,""en"",""ru"")"),"Наша команда")</f>
        <v>Наша команда</v>
      </c>
      <c r="D82" s="4" t="str">
        <f>IFERROR(__xludf.DUMMYFUNCTION("GOOGLETRANSLATE(B82,""en"",""id"")"),"Tim kita")</f>
        <v>Tim kita</v>
      </c>
      <c r="E82" s="4" t="str">
        <f>IFERROR(__xludf.DUMMYFUNCTION("GOOGLETRANSLATE(B82,""en"",""vi"")"),"Đội của chúng tôi")</f>
        <v>Đội của chúng tôi</v>
      </c>
      <c r="F82" s="4" t="str">
        <f>IFERROR(__xludf.DUMMYFUNCTION("GOOGLETRANSLATE(B82,""en"",""th"")"),"ทีมงานของเรา")</f>
        <v>ทีมงานของเรา</v>
      </c>
      <c r="G82" s="4" t="str">
        <f>IFERROR(__xludf.DUMMYFUNCTION("GOOGLETRANSLATE(B82,""en"",""ms"")"),"Pasukan kami")</f>
        <v>Pasukan kami</v>
      </c>
      <c r="H82" s="4" t="str">
        <f>IFERROR(__xludf.DUMMYFUNCTION("GOOGLETRANSLATE(B82,""en"",""zh-CN"")"),"我们的队伍")</f>
        <v>我们的队伍</v>
      </c>
    </row>
    <row r="83">
      <c r="A83" s="4">
        <v>8.0</v>
      </c>
      <c r="B83" s="4" t="s">
        <v>107</v>
      </c>
      <c r="C83" s="4" t="str">
        <f>IFERROR(__xludf.DUMMYFUNCTION("GOOGLETRANSLATE(B83,""en"",""ru"")"),"Карьера")</f>
        <v>Карьера</v>
      </c>
      <c r="D83" s="4" t="str">
        <f>IFERROR(__xludf.DUMMYFUNCTION("GOOGLETRANSLATE(B83,""en"",""id"")"),"Karier")</f>
        <v>Karier</v>
      </c>
      <c r="E83" s="4" t="str">
        <f>IFERROR(__xludf.DUMMYFUNCTION("GOOGLETRANSLATE(B83,""en"",""vi"")"),"Sự nghiệp")</f>
        <v>Sự nghiệp</v>
      </c>
      <c r="F83" s="4" t="str">
        <f>IFERROR(__xludf.DUMMYFUNCTION("GOOGLETRANSLATE(B83,""en"",""th"")"),"อาชีพ")</f>
        <v>อาชีพ</v>
      </c>
      <c r="G83" s="4" t="str">
        <f>IFERROR(__xludf.DUMMYFUNCTION("GOOGLETRANSLATE(B83,""en"",""ms"")"),"Kerjaya")</f>
        <v>Kerjaya</v>
      </c>
      <c r="H83" s="4" t="str">
        <f>IFERROR(__xludf.DUMMYFUNCTION("GOOGLETRANSLATE(B83,""en"",""zh-CN"")"),"职业")</f>
        <v>职业</v>
      </c>
    </row>
    <row r="84">
      <c r="A84" s="4">
        <v>8.0</v>
      </c>
      <c r="B84" s="4" t="s">
        <v>108</v>
      </c>
      <c r="C84" s="4" t="str">
        <f>IFERROR(__xludf.DUMMYFUNCTION("GOOGLETRANSLATE(B84,""en"",""ru"")"),"Бесплатные услуги")</f>
        <v>Бесплатные услуги</v>
      </c>
      <c r="D84" s="4" t="str">
        <f>IFERROR(__xludf.DUMMYFUNCTION("GOOGLETRANSLATE(B84,""en"",""id"")"),"Layanan gratis")</f>
        <v>Layanan gratis</v>
      </c>
      <c r="E84" s="4" t="str">
        <f>IFERROR(__xludf.DUMMYFUNCTION("GOOGLETRANSLATE(B84,""en"",""vi"")"),"Dịch vụ miễn phí")</f>
        <v>Dịch vụ miễn phí</v>
      </c>
      <c r="F84" s="4" t="str">
        <f>IFERROR(__xludf.DUMMYFUNCTION("GOOGLETRANSLATE(B84,""en"",""th"")"),"บริการฟรี")</f>
        <v>บริการฟรี</v>
      </c>
      <c r="G84" s="4" t="str">
        <f>IFERROR(__xludf.DUMMYFUNCTION("GOOGLETRANSLATE(B84,""en"",""ms"")"),"Perkhidmatan percuma")</f>
        <v>Perkhidmatan percuma</v>
      </c>
      <c r="H84" s="4" t="str">
        <f>IFERROR(__xludf.DUMMYFUNCTION("GOOGLETRANSLATE(B84,""en"",""zh-CN"")"),"免费服务")</f>
        <v>免费服务</v>
      </c>
    </row>
    <row r="85">
      <c r="A85" s="4">
        <v>8.0</v>
      </c>
      <c r="B85" s="4" t="s">
        <v>109</v>
      </c>
      <c r="C85" s="4" t="str">
        <f>IFERROR(__xludf.DUMMYFUNCTION("GOOGLETRANSLATE(B85,""en"",""ru"")"),"Партнерские отношения")</f>
        <v>Партнерские отношения</v>
      </c>
      <c r="D85" s="4" t="str">
        <f>IFERROR(__xludf.DUMMYFUNCTION("GOOGLETRANSLATE(B85,""en"",""id"")"),"Kemitraan")</f>
        <v>Kemitraan</v>
      </c>
      <c r="E85" s="4" t="str">
        <f>IFERROR(__xludf.DUMMYFUNCTION("GOOGLETRANSLATE(B85,""en"",""vi"")"),"Quan hệ đối tác")</f>
        <v>Quan hệ đối tác</v>
      </c>
      <c r="F85" s="4" t="str">
        <f>IFERROR(__xludf.DUMMYFUNCTION("GOOGLETRANSLATE(B85,""en"",""th"")"),"การเป็นหุ้นส่วน")</f>
        <v>การเป็นหุ้นส่วน</v>
      </c>
      <c r="G85" s="4" t="str">
        <f>IFERROR(__xludf.DUMMYFUNCTION("GOOGLETRANSLATE(B85,""en"",""ms"")"),"Perkongsian")</f>
        <v>Perkongsian</v>
      </c>
      <c r="H85" s="4" t="str">
        <f>IFERROR(__xludf.DUMMYFUNCTION("GOOGLETRANSLATE(B85,""en"",""zh-CN"")"),"伙伴关系")</f>
        <v>伙伴关系</v>
      </c>
    </row>
    <row r="86">
      <c r="A86" s="4">
        <v>8.0</v>
      </c>
      <c r="B86" s="4" t="s">
        <v>71</v>
      </c>
      <c r="C86" s="4" t="str">
        <f>IFERROR(__xludf.DUMMYFUNCTION("GOOGLETRANSLATE(B86,""en"",""ru"")"),"Блог")</f>
        <v>Блог</v>
      </c>
      <c r="D86" s="4" t="str">
        <f>IFERROR(__xludf.DUMMYFUNCTION("GOOGLETRANSLATE(B86,""en"",""id"")"),"Blog")</f>
        <v>Blog</v>
      </c>
      <c r="E86" s="4" t="str">
        <f>IFERROR(__xludf.DUMMYFUNCTION("GOOGLETRANSLATE(B86,""en"",""vi"")"),"Blog")</f>
        <v>Blog</v>
      </c>
      <c r="F86" s="4" t="str">
        <f>IFERROR(__xludf.DUMMYFUNCTION("GOOGLETRANSLATE(B86,""en"",""th"")"),"บล็อก")</f>
        <v>บล็อก</v>
      </c>
      <c r="G86" s="4" t="str">
        <f>IFERROR(__xludf.DUMMYFUNCTION("GOOGLETRANSLATE(B86,""en"",""ms"")"),"Blog")</f>
        <v>Blog</v>
      </c>
      <c r="H86" s="4" t="str">
        <f>IFERROR(__xludf.DUMMYFUNCTION("GOOGLETRANSLATE(B86,""en"",""zh-CN"")"),"博客")</f>
        <v>博客</v>
      </c>
    </row>
    <row r="87">
      <c r="A87" s="4">
        <v>8.0</v>
      </c>
      <c r="B87" s="4" t="s">
        <v>110</v>
      </c>
      <c r="C87" s="4" t="str">
        <f>IFERROR(__xludf.DUMMYFUNCTION("GOOGLETRANSLATE(B87,""en"",""ru"")"),"2023. Sellmatica. Все права защищены")</f>
        <v>2023. Sellmatica. Все права защищены</v>
      </c>
      <c r="D87" s="4" t="str">
        <f>IFERROR(__xludf.DUMMYFUNCTION("GOOGLETRANSLATE(B87,""en"",""id"")"),"2023. SellMatica. Seluruh hak cipta")</f>
        <v>2023. SellMatica. Seluruh hak cipta</v>
      </c>
      <c r="E87" s="4" t="str">
        <f>IFERROR(__xludf.DUMMYFUNCTION("GOOGLETRANSLATE(B87,""en"",""vi"")"),"2023. Sellmatica. Đã đăng ký Bản quyền")</f>
        <v>2023. Sellmatica. Đã đăng ký Bản quyền</v>
      </c>
      <c r="F87" s="4" t="str">
        <f>IFERROR(__xludf.DUMMYFUNCTION("GOOGLETRANSLATE(B87,""en"",""th"")"),"2023. Sellmatica สงวนลิขสิทธิ์")</f>
        <v>2023. Sellmatica สงวนลิขสิทธิ์</v>
      </c>
      <c r="G87" s="4" t="str">
        <f>IFERROR(__xludf.DUMMYFUNCTION("GOOGLETRANSLATE(B87,""en"",""ms"")"),"2023. Sellmatica. Hak cipta terpelihara")</f>
        <v>2023. Sellmatica. Hak cipta terpelihara</v>
      </c>
      <c r="H87" s="4" t="str">
        <f>IFERROR(__xludf.DUMMYFUNCTION("GOOGLETRANSLATE(B87,""en"",""zh-CN"")"),"2023年。版权所有")</f>
        <v>2023年。版权所有</v>
      </c>
    </row>
    <row r="88">
      <c r="A88" s="4">
        <v>8.0</v>
      </c>
      <c r="B88" s="4" t="s">
        <v>111</v>
      </c>
      <c r="C88" s="4" t="str">
        <f>IFERROR(__xludf.DUMMYFUNCTION("GOOGLETRANSLATE(B88,""en"",""ru"")"),"Условия использования")</f>
        <v>Условия использования</v>
      </c>
      <c r="D88" s="4" t="str">
        <f>IFERROR(__xludf.DUMMYFUNCTION("GOOGLETRANSLATE(B88,""en"",""id"")"),"Ketentuan Layanan")</f>
        <v>Ketentuan Layanan</v>
      </c>
      <c r="E88" s="4" t="str">
        <f>IFERROR(__xludf.DUMMYFUNCTION("GOOGLETRANSLATE(B88,""en"",""vi"")"),"Điều khoản dịch vụ")</f>
        <v>Điều khoản dịch vụ</v>
      </c>
      <c r="F88" s="4" t="str">
        <f>IFERROR(__xludf.DUMMYFUNCTION("GOOGLETRANSLATE(B88,""en"",""th"")"),"เงื่อนไขการให้บริการ")</f>
        <v>เงื่อนไขการให้บริการ</v>
      </c>
      <c r="G88" s="4" t="str">
        <f>IFERROR(__xludf.DUMMYFUNCTION("GOOGLETRANSLATE(B88,""en"",""ms"")"),"Syarat Perkhidmatan")</f>
        <v>Syarat Perkhidmatan</v>
      </c>
      <c r="H88" s="4" t="str">
        <f>IFERROR(__xludf.DUMMYFUNCTION("GOOGLETRANSLATE(B88,""en"",""zh-CN"")"),"服务条款")</f>
        <v>服务条款</v>
      </c>
    </row>
    <row r="89">
      <c r="A89" s="4">
        <v>8.0</v>
      </c>
      <c r="B89" s="4" t="s">
        <v>112</v>
      </c>
      <c r="C89" s="4" t="str">
        <f>IFERROR(__xludf.DUMMYFUNCTION("GOOGLETRANSLATE(B89,""en"",""ru"")"),"политика конфиденциальности")</f>
        <v>политика конфиденциальности</v>
      </c>
      <c r="D89" s="4" t="str">
        <f>IFERROR(__xludf.DUMMYFUNCTION("GOOGLETRANSLATE(B89,""en"",""id"")"),"Kebijakan pribadi")</f>
        <v>Kebijakan pribadi</v>
      </c>
      <c r="E89" s="4" t="str">
        <f>IFERROR(__xludf.DUMMYFUNCTION("GOOGLETRANSLATE(B89,""en"",""vi"")"),"Chính sách bảo mật")</f>
        <v>Chính sách bảo mật</v>
      </c>
      <c r="F89" s="4" t="str">
        <f>IFERROR(__xludf.DUMMYFUNCTION("GOOGLETRANSLATE(B89,""en"",""th"")"),"นโยบายความเป็นส่วนตัว")</f>
        <v>นโยบายความเป็นส่วนตัว</v>
      </c>
      <c r="G89" s="4" t="str">
        <f>IFERROR(__xludf.DUMMYFUNCTION("GOOGLETRANSLATE(B89,""en"",""ms"")"),"Dasar Privasi")</f>
        <v>Dasar Privasi</v>
      </c>
      <c r="H89" s="4" t="str">
        <f>IFERROR(__xludf.DUMMYFUNCTION("GOOGLETRANSLATE(B89,""en"",""zh-CN"")"),"隐私政策")</f>
        <v>隐私政策</v>
      </c>
    </row>
    <row r="90">
      <c r="A90" s="6"/>
      <c r="B90" s="4"/>
      <c r="C90" s="4"/>
      <c r="D90" s="4"/>
      <c r="E90" s="4"/>
      <c r="F90" s="4"/>
      <c r="G90" s="4"/>
      <c r="H90" s="4"/>
    </row>
    <row r="91">
      <c r="A91" s="6"/>
      <c r="B91" s="4"/>
      <c r="C91" s="4"/>
      <c r="D91" s="4"/>
      <c r="E91" s="4"/>
      <c r="F91" s="4"/>
      <c r="G91" s="4"/>
      <c r="H91" s="4"/>
    </row>
    <row r="92">
      <c r="A92" s="6"/>
      <c r="B92" s="4"/>
      <c r="C92" s="4"/>
      <c r="D92" s="4"/>
      <c r="E92" s="4"/>
      <c r="F92" s="4"/>
      <c r="G92" s="4"/>
      <c r="H92" s="4"/>
    </row>
    <row r="93">
      <c r="A93" s="6"/>
      <c r="B93" s="4"/>
      <c r="C93" s="4"/>
      <c r="D93" s="4"/>
      <c r="E93" s="4"/>
      <c r="F93" s="4"/>
      <c r="G93" s="4"/>
      <c r="H93" s="4"/>
    </row>
    <row r="94">
      <c r="A94" s="6"/>
      <c r="B94" s="4"/>
      <c r="C94" s="4"/>
      <c r="D94" s="4"/>
      <c r="E94" s="4"/>
      <c r="F94" s="4"/>
      <c r="G94" s="4"/>
      <c r="H94" s="4"/>
    </row>
    <row r="95">
      <c r="A95" s="6"/>
      <c r="B95" s="4"/>
      <c r="C95" s="4"/>
      <c r="D95" s="4"/>
      <c r="E95" s="4"/>
      <c r="F95" s="4"/>
      <c r="G95" s="4"/>
      <c r="H95" s="4"/>
    </row>
    <row r="96">
      <c r="A96" s="6"/>
      <c r="B96" s="4"/>
      <c r="C96" s="4"/>
      <c r="D96" s="4"/>
      <c r="E96" s="4"/>
      <c r="F96" s="4"/>
      <c r="G96" s="4"/>
      <c r="H96" s="4"/>
    </row>
    <row r="97">
      <c r="A97" s="6"/>
      <c r="B97" s="4"/>
      <c r="C97" s="4"/>
      <c r="D97" s="4"/>
      <c r="E97" s="4"/>
      <c r="F97" s="4"/>
      <c r="G97" s="4"/>
      <c r="H97" s="4"/>
    </row>
    <row r="98">
      <c r="A98" s="6"/>
      <c r="B98" s="4"/>
      <c r="C98" s="4"/>
      <c r="D98" s="4"/>
      <c r="E98" s="4"/>
      <c r="F98" s="4"/>
      <c r="G98" s="4"/>
      <c r="H98" s="4"/>
    </row>
    <row r="99">
      <c r="A99" s="6"/>
      <c r="B99" s="4"/>
      <c r="C99" s="4"/>
      <c r="D99" s="4"/>
      <c r="E99" s="4"/>
      <c r="F99" s="4"/>
      <c r="G99" s="4"/>
      <c r="H99" s="4"/>
    </row>
    <row r="100">
      <c r="A100" s="6"/>
      <c r="B100" s="4"/>
      <c r="C100" s="4"/>
      <c r="D100" s="4"/>
      <c r="E100" s="4"/>
      <c r="F100" s="4"/>
      <c r="G100" s="4"/>
      <c r="H100" s="4"/>
    </row>
    <row r="101">
      <c r="A101" s="6"/>
      <c r="B101" s="4"/>
      <c r="C101" s="4"/>
      <c r="D101" s="4"/>
      <c r="E101" s="4"/>
      <c r="F101" s="4"/>
      <c r="G101" s="4"/>
      <c r="H101" s="4"/>
    </row>
    <row r="102">
      <c r="A102" s="6"/>
      <c r="B102" s="4"/>
      <c r="C102" s="4"/>
      <c r="D102" s="4"/>
      <c r="E102" s="4"/>
      <c r="F102" s="4"/>
      <c r="G102" s="4"/>
      <c r="H102" s="4"/>
    </row>
    <row r="103">
      <c r="A103" s="6"/>
      <c r="B103" s="4"/>
      <c r="C103" s="4"/>
      <c r="D103" s="4"/>
      <c r="E103" s="4"/>
      <c r="F103" s="4"/>
      <c r="G103" s="4"/>
      <c r="H103" s="4"/>
    </row>
    <row r="104">
      <c r="A104" s="6"/>
      <c r="B104" s="4"/>
      <c r="C104" s="4"/>
      <c r="D104" s="4"/>
      <c r="E104" s="4"/>
      <c r="F104" s="4"/>
      <c r="G104" s="4"/>
      <c r="H104" s="4"/>
    </row>
    <row r="105">
      <c r="A105" s="6"/>
      <c r="B105" s="4"/>
      <c r="C105" s="4"/>
      <c r="D105" s="4"/>
      <c r="E105" s="4"/>
      <c r="F105" s="4"/>
      <c r="G105" s="4"/>
      <c r="H105" s="4"/>
    </row>
    <row r="106">
      <c r="A106" s="6"/>
      <c r="B106" s="4"/>
      <c r="C106" s="4"/>
      <c r="D106" s="4"/>
      <c r="E106" s="4"/>
      <c r="F106" s="4"/>
      <c r="G106" s="4"/>
      <c r="H106" s="4"/>
    </row>
    <row r="107">
      <c r="A107" s="6"/>
      <c r="B107" s="4"/>
      <c r="C107" s="4"/>
      <c r="D107" s="4"/>
      <c r="E107" s="4"/>
      <c r="F107" s="4"/>
      <c r="G107" s="4"/>
      <c r="H107" s="4"/>
    </row>
    <row r="108">
      <c r="A108" s="6"/>
      <c r="B108" s="4"/>
      <c r="C108" s="4"/>
      <c r="D108" s="4"/>
      <c r="E108" s="4"/>
      <c r="F108" s="4"/>
      <c r="G108" s="4"/>
      <c r="H108" s="4"/>
    </row>
    <row r="109">
      <c r="A109" s="6"/>
      <c r="B109" s="4"/>
      <c r="C109" s="4"/>
      <c r="D109" s="4"/>
      <c r="E109" s="4"/>
      <c r="F109" s="4"/>
      <c r="G109" s="4"/>
      <c r="H109" s="4"/>
    </row>
    <row r="110">
      <c r="A110" s="6"/>
      <c r="B110" s="4"/>
      <c r="C110" s="4"/>
      <c r="D110" s="4"/>
      <c r="E110" s="4"/>
      <c r="F110" s="4"/>
      <c r="G110" s="4"/>
      <c r="H110" s="4"/>
    </row>
    <row r="111">
      <c r="A111" s="6"/>
      <c r="B111" s="4"/>
      <c r="C111" s="4"/>
      <c r="D111" s="4"/>
      <c r="E111" s="4"/>
      <c r="F111" s="4"/>
      <c r="G111" s="4"/>
      <c r="H111" s="4"/>
    </row>
    <row r="112">
      <c r="A112" s="6"/>
      <c r="B112" s="4"/>
      <c r="C112" s="4"/>
      <c r="D112" s="4"/>
      <c r="E112" s="4"/>
      <c r="F112" s="4"/>
      <c r="G112" s="4"/>
      <c r="H112" s="4"/>
    </row>
    <row r="113">
      <c r="A113" s="6"/>
      <c r="B113" s="4"/>
      <c r="C113" s="4"/>
      <c r="D113" s="4"/>
      <c r="E113" s="4"/>
      <c r="F113" s="4"/>
      <c r="G113" s="4"/>
      <c r="H113" s="4"/>
    </row>
    <row r="114">
      <c r="A114" s="6"/>
      <c r="B114" s="4"/>
      <c r="C114" s="4"/>
      <c r="D114" s="4"/>
      <c r="E114" s="4"/>
      <c r="F114" s="4"/>
      <c r="G114" s="4"/>
      <c r="H114" s="4"/>
    </row>
    <row r="115">
      <c r="A115" s="6"/>
      <c r="B115" s="4"/>
      <c r="C115" s="4"/>
      <c r="D115" s="4"/>
      <c r="E115" s="4"/>
      <c r="F115" s="4"/>
      <c r="G115" s="4"/>
      <c r="H115" s="4"/>
    </row>
    <row r="116">
      <c r="A116" s="6"/>
      <c r="B116" s="4"/>
      <c r="C116" s="4"/>
      <c r="D116" s="4"/>
      <c r="E116" s="4"/>
      <c r="F116" s="4"/>
      <c r="G116" s="4"/>
      <c r="H116" s="4"/>
    </row>
    <row r="117">
      <c r="A117" s="6"/>
      <c r="B117" s="4"/>
      <c r="C117" s="4"/>
      <c r="D117" s="4"/>
      <c r="E117" s="4"/>
      <c r="F117" s="4"/>
      <c r="G117" s="4"/>
      <c r="H117" s="4"/>
    </row>
    <row r="118">
      <c r="A118" s="6"/>
      <c r="B118" s="4"/>
      <c r="C118" s="4"/>
      <c r="D118" s="4"/>
      <c r="E118" s="4"/>
      <c r="F118" s="4"/>
      <c r="G118" s="4"/>
      <c r="H118" s="4"/>
    </row>
    <row r="119">
      <c r="A119" s="6"/>
      <c r="B119" s="4"/>
      <c r="C119" s="4"/>
      <c r="D119" s="4"/>
      <c r="E119" s="4"/>
      <c r="F119" s="4"/>
      <c r="G119" s="4"/>
      <c r="H119" s="4"/>
    </row>
    <row r="120">
      <c r="A120" s="6"/>
      <c r="B120" s="4"/>
      <c r="C120" s="4"/>
      <c r="D120" s="4"/>
      <c r="E120" s="4"/>
      <c r="F120" s="4"/>
      <c r="G120" s="4"/>
      <c r="H120" s="4"/>
    </row>
    <row r="121">
      <c r="A121" s="6"/>
      <c r="B121" s="4"/>
      <c r="C121" s="4"/>
      <c r="D121" s="4"/>
      <c r="E121" s="4"/>
      <c r="F121" s="4"/>
      <c r="G121" s="4"/>
      <c r="H121" s="4"/>
    </row>
    <row r="122">
      <c r="A122" s="6"/>
      <c r="B122" s="4"/>
      <c r="C122" s="4"/>
      <c r="D122" s="4"/>
      <c r="E122" s="4"/>
      <c r="F122" s="4"/>
      <c r="G122" s="4"/>
      <c r="H122" s="4"/>
    </row>
    <row r="123">
      <c r="A123" s="6"/>
      <c r="B123" s="4"/>
      <c r="C123" s="4"/>
      <c r="D123" s="4"/>
      <c r="E123" s="4"/>
      <c r="F123" s="4"/>
      <c r="G123" s="4"/>
      <c r="H123" s="4"/>
    </row>
    <row r="124">
      <c r="A124" s="6"/>
      <c r="B124" s="4"/>
      <c r="C124" s="4"/>
      <c r="D124" s="4"/>
      <c r="E124" s="4"/>
      <c r="F124" s="4"/>
      <c r="G124" s="4"/>
      <c r="H124" s="4"/>
    </row>
    <row r="125">
      <c r="A125" s="6"/>
      <c r="B125" s="4"/>
      <c r="C125" s="4"/>
      <c r="D125" s="4"/>
      <c r="E125" s="4"/>
      <c r="F125" s="4"/>
      <c r="G125" s="4"/>
      <c r="H125" s="4"/>
    </row>
    <row r="126">
      <c r="A126" s="6"/>
      <c r="B126" s="4"/>
      <c r="C126" s="4"/>
      <c r="D126" s="4"/>
      <c r="E126" s="4"/>
      <c r="F126" s="4"/>
      <c r="G126" s="4"/>
      <c r="H126" s="4"/>
    </row>
    <row r="127">
      <c r="A127" s="6"/>
      <c r="B127" s="4"/>
      <c r="C127" s="4"/>
      <c r="D127" s="4"/>
      <c r="E127" s="4"/>
      <c r="F127" s="4"/>
      <c r="G127" s="4"/>
      <c r="H127" s="4"/>
    </row>
    <row r="128">
      <c r="A128" s="6"/>
      <c r="B128" s="4"/>
      <c r="C128" s="4"/>
      <c r="D128" s="4"/>
      <c r="E128" s="4"/>
      <c r="F128" s="4"/>
      <c r="G128" s="4"/>
      <c r="H128" s="4"/>
    </row>
    <row r="129">
      <c r="A129" s="6"/>
      <c r="B129" s="4"/>
      <c r="C129" s="4"/>
      <c r="D129" s="4"/>
      <c r="E129" s="4"/>
      <c r="F129" s="4"/>
      <c r="G129" s="4"/>
      <c r="H129" s="4"/>
    </row>
    <row r="130">
      <c r="A130" s="6"/>
      <c r="B130" s="4"/>
      <c r="C130" s="4"/>
      <c r="D130" s="4"/>
      <c r="E130" s="4"/>
      <c r="F130" s="4"/>
      <c r="G130" s="4"/>
      <c r="H130" s="4"/>
    </row>
    <row r="131">
      <c r="A131" s="6"/>
      <c r="B131" s="4"/>
      <c r="C131" s="4"/>
      <c r="D131" s="4"/>
      <c r="E131" s="4"/>
      <c r="F131" s="4"/>
      <c r="G131" s="4"/>
      <c r="H131" s="4"/>
    </row>
    <row r="132">
      <c r="A132" s="6"/>
      <c r="B132" s="4"/>
      <c r="C132" s="4"/>
      <c r="D132" s="4"/>
      <c r="E132" s="4"/>
      <c r="F132" s="4"/>
      <c r="G132" s="4"/>
      <c r="H132" s="4"/>
    </row>
    <row r="133">
      <c r="A133" s="6"/>
      <c r="B133" s="4"/>
      <c r="C133" s="4"/>
      <c r="D133" s="4"/>
      <c r="E133" s="4"/>
      <c r="F133" s="4"/>
      <c r="G133" s="4"/>
      <c r="H133" s="4"/>
    </row>
    <row r="134">
      <c r="A134" s="6"/>
      <c r="B134" s="4"/>
      <c r="C134" s="4"/>
      <c r="D134" s="4"/>
      <c r="E134" s="4"/>
      <c r="F134" s="4"/>
      <c r="G134" s="4"/>
      <c r="H134" s="4"/>
    </row>
    <row r="135">
      <c r="A135" s="6"/>
      <c r="B135" s="4"/>
      <c r="C135" s="4"/>
      <c r="D135" s="4"/>
      <c r="E135" s="4"/>
      <c r="F135" s="4"/>
      <c r="G135" s="4"/>
      <c r="H135" s="4"/>
    </row>
    <row r="136">
      <c r="A136" s="6"/>
      <c r="B136" s="4"/>
      <c r="C136" s="4"/>
      <c r="D136" s="4"/>
      <c r="E136" s="4"/>
      <c r="F136" s="4"/>
      <c r="G136" s="4"/>
      <c r="H136" s="4"/>
    </row>
    <row r="137">
      <c r="A137" s="6"/>
      <c r="B137" s="4"/>
      <c r="C137" s="4"/>
      <c r="D137" s="4"/>
      <c r="E137" s="4"/>
      <c r="F137" s="4"/>
      <c r="G137" s="4"/>
      <c r="H137" s="4"/>
    </row>
    <row r="138">
      <c r="A138" s="6"/>
      <c r="B138" s="4"/>
      <c r="C138" s="4"/>
      <c r="D138" s="4"/>
      <c r="E138" s="4"/>
      <c r="F138" s="4"/>
      <c r="G138" s="4"/>
      <c r="H138" s="4"/>
    </row>
    <row r="139">
      <c r="A139" s="6"/>
      <c r="B139" s="4"/>
      <c r="C139" s="4"/>
      <c r="D139" s="4"/>
      <c r="E139" s="4"/>
      <c r="F139" s="4"/>
      <c r="G139" s="4"/>
      <c r="H139" s="4"/>
    </row>
    <row r="140">
      <c r="A140" s="6"/>
      <c r="B140" s="4"/>
      <c r="C140" s="4"/>
      <c r="D140" s="4"/>
      <c r="E140" s="4"/>
      <c r="F140" s="4"/>
      <c r="G140" s="4"/>
      <c r="H140" s="4"/>
    </row>
    <row r="141">
      <c r="A141" s="6"/>
      <c r="B141" s="4"/>
      <c r="C141" s="4"/>
      <c r="D141" s="4"/>
      <c r="E141" s="4"/>
      <c r="F141" s="4"/>
      <c r="G141" s="4"/>
      <c r="H141" s="4"/>
    </row>
    <row r="142">
      <c r="A142" s="6"/>
      <c r="B142" s="4"/>
      <c r="C142" s="4"/>
      <c r="D142" s="4"/>
      <c r="E142" s="4"/>
      <c r="F142" s="4"/>
      <c r="G142" s="4"/>
      <c r="H142" s="4"/>
    </row>
    <row r="143">
      <c r="A143" s="6"/>
      <c r="B143" s="4"/>
      <c r="C143" s="4"/>
      <c r="D143" s="4"/>
      <c r="E143" s="4"/>
      <c r="F143" s="4"/>
      <c r="G143" s="4"/>
      <c r="H143" s="4"/>
    </row>
    <row r="144">
      <c r="A144" s="6"/>
      <c r="B144" s="4"/>
      <c r="C144" s="4"/>
      <c r="D144" s="4"/>
      <c r="E144" s="4"/>
      <c r="F144" s="4"/>
      <c r="G144" s="4"/>
      <c r="H144" s="4"/>
    </row>
    <row r="145">
      <c r="A145" s="6"/>
      <c r="B145" s="4"/>
      <c r="C145" s="4"/>
      <c r="D145" s="4"/>
      <c r="E145" s="4"/>
      <c r="F145" s="4"/>
      <c r="G145" s="4"/>
      <c r="H145" s="4"/>
    </row>
    <row r="146">
      <c r="A146" s="6"/>
      <c r="B146" s="4"/>
      <c r="C146" s="4"/>
      <c r="D146" s="4"/>
      <c r="E146" s="4"/>
      <c r="F146" s="4"/>
      <c r="G146" s="4"/>
      <c r="H146" s="4"/>
    </row>
    <row r="147">
      <c r="A147" s="6"/>
      <c r="B147" s="4"/>
      <c r="C147" s="4"/>
      <c r="D147" s="4"/>
      <c r="E147" s="4"/>
      <c r="F147" s="4"/>
      <c r="G147" s="4"/>
      <c r="H147" s="4"/>
    </row>
    <row r="148">
      <c r="A148" s="6"/>
      <c r="B148" s="4"/>
      <c r="C148" s="4"/>
      <c r="D148" s="4"/>
      <c r="E148" s="4"/>
      <c r="F148" s="4"/>
      <c r="G148" s="4"/>
      <c r="H148" s="4"/>
    </row>
    <row r="149">
      <c r="A149" s="6"/>
      <c r="B149" s="4"/>
      <c r="C149" s="4"/>
      <c r="D149" s="4"/>
      <c r="E149" s="4"/>
      <c r="F149" s="4"/>
      <c r="G149" s="4"/>
      <c r="H149" s="4"/>
    </row>
    <row r="150">
      <c r="A150" s="6"/>
      <c r="B150" s="4"/>
      <c r="C150" s="4"/>
      <c r="D150" s="4"/>
      <c r="E150" s="4"/>
      <c r="F150" s="4"/>
      <c r="G150" s="4"/>
      <c r="H150" s="4"/>
    </row>
    <row r="151">
      <c r="A151" s="6"/>
      <c r="B151" s="4"/>
      <c r="C151" s="4"/>
      <c r="D151" s="4"/>
      <c r="E151" s="4"/>
      <c r="F151" s="4"/>
      <c r="G151" s="4"/>
      <c r="H151" s="4"/>
    </row>
    <row r="152">
      <c r="A152" s="6"/>
      <c r="B152" s="4"/>
      <c r="C152" s="4"/>
      <c r="D152" s="4"/>
      <c r="E152" s="4"/>
      <c r="F152" s="4"/>
      <c r="G152" s="4"/>
      <c r="H152" s="4"/>
    </row>
    <row r="153">
      <c r="A153" s="6"/>
      <c r="B153" s="4"/>
      <c r="C153" s="4"/>
      <c r="D153" s="4"/>
      <c r="E153" s="4"/>
      <c r="F153" s="4"/>
      <c r="G153" s="4"/>
      <c r="H153" s="4"/>
    </row>
    <row r="154">
      <c r="A154" s="6"/>
      <c r="B154" s="4"/>
      <c r="C154" s="4"/>
      <c r="D154" s="4"/>
      <c r="E154" s="4"/>
      <c r="F154" s="4"/>
      <c r="G154" s="4"/>
      <c r="H154" s="4"/>
    </row>
    <row r="155">
      <c r="A155" s="6"/>
      <c r="B155" s="4"/>
      <c r="C155" s="4"/>
      <c r="D155" s="4"/>
      <c r="E155" s="4"/>
      <c r="F155" s="4"/>
      <c r="G155" s="4"/>
      <c r="H155" s="4"/>
    </row>
    <row r="156">
      <c r="A156" s="6"/>
      <c r="B156" s="4"/>
      <c r="C156" s="4"/>
      <c r="D156" s="4"/>
      <c r="E156" s="4"/>
      <c r="F156" s="4"/>
      <c r="G156" s="4"/>
      <c r="H156" s="4"/>
    </row>
    <row r="157">
      <c r="A157" s="6"/>
      <c r="B157" s="4"/>
      <c r="C157" s="4"/>
      <c r="D157" s="4"/>
      <c r="E157" s="4"/>
      <c r="F157" s="4"/>
      <c r="G157" s="4"/>
      <c r="H157" s="4"/>
    </row>
    <row r="158">
      <c r="A158" s="6"/>
      <c r="B158" s="4"/>
      <c r="C158" s="4"/>
      <c r="D158" s="4"/>
      <c r="E158" s="4"/>
      <c r="F158" s="4"/>
      <c r="G158" s="4"/>
      <c r="H158" s="4"/>
    </row>
    <row r="159">
      <c r="A159" s="6"/>
      <c r="B159" s="4"/>
      <c r="C159" s="4"/>
      <c r="D159" s="4"/>
      <c r="E159" s="4"/>
      <c r="F159" s="4"/>
      <c r="G159" s="4"/>
      <c r="H159" s="4"/>
    </row>
    <row r="160">
      <c r="A160" s="6"/>
      <c r="B160" s="4"/>
      <c r="C160" s="4"/>
      <c r="D160" s="4"/>
      <c r="E160" s="4"/>
      <c r="F160" s="4"/>
      <c r="G160" s="4"/>
      <c r="H160" s="4"/>
    </row>
    <row r="161">
      <c r="A161" s="6"/>
      <c r="B161" s="4"/>
      <c r="C161" s="4"/>
      <c r="D161" s="4"/>
      <c r="E161" s="4"/>
      <c r="F161" s="4"/>
      <c r="G161" s="4"/>
      <c r="H161" s="4"/>
    </row>
    <row r="162">
      <c r="A162" s="6"/>
      <c r="B162" s="4"/>
      <c r="C162" s="4"/>
      <c r="D162" s="4"/>
      <c r="E162" s="4"/>
      <c r="F162" s="4"/>
      <c r="G162" s="4"/>
      <c r="H162" s="4"/>
    </row>
    <row r="163">
      <c r="A163" s="6"/>
      <c r="B163" s="4"/>
      <c r="C163" s="4"/>
      <c r="D163" s="4"/>
      <c r="E163" s="4"/>
      <c r="F163" s="4"/>
      <c r="G163" s="4"/>
      <c r="H163" s="4"/>
    </row>
    <row r="164">
      <c r="A164" s="6"/>
      <c r="B164" s="4"/>
      <c r="C164" s="4"/>
      <c r="D164" s="4"/>
      <c r="E164" s="4"/>
      <c r="F164" s="4"/>
      <c r="G164" s="4"/>
      <c r="H164" s="4"/>
    </row>
    <row r="165">
      <c r="A165" s="6"/>
      <c r="B165" s="4"/>
      <c r="C165" s="4"/>
      <c r="D165" s="4"/>
      <c r="E165" s="4"/>
      <c r="F165" s="4"/>
      <c r="G165" s="4"/>
      <c r="H165" s="4"/>
    </row>
    <row r="166">
      <c r="A166" s="6"/>
      <c r="B166" s="4"/>
      <c r="C166" s="4"/>
      <c r="D166" s="4"/>
      <c r="E166" s="4"/>
      <c r="F166" s="4"/>
      <c r="G166" s="4"/>
      <c r="H166" s="4"/>
    </row>
    <row r="167">
      <c r="A167" s="6"/>
      <c r="B167" s="4"/>
      <c r="C167" s="4"/>
      <c r="D167" s="4"/>
      <c r="E167" s="4"/>
      <c r="F167" s="4"/>
      <c r="G167" s="4"/>
      <c r="H167" s="4"/>
    </row>
    <row r="168">
      <c r="A168" s="6"/>
      <c r="B168" s="4"/>
      <c r="C168" s="4"/>
      <c r="D168" s="4"/>
      <c r="E168" s="4"/>
      <c r="F168" s="4"/>
      <c r="G168" s="4"/>
      <c r="H168" s="4"/>
    </row>
    <row r="169">
      <c r="A169" s="6"/>
      <c r="B169" s="4"/>
      <c r="C169" s="4"/>
      <c r="D169" s="4"/>
      <c r="E169" s="4"/>
      <c r="F169" s="4"/>
      <c r="G169" s="4"/>
      <c r="H169" s="4"/>
    </row>
    <row r="170">
      <c r="A170" s="6"/>
      <c r="B170" s="4"/>
      <c r="C170" s="4"/>
      <c r="D170" s="4"/>
      <c r="E170" s="4"/>
      <c r="F170" s="4"/>
      <c r="G170" s="4"/>
      <c r="H170" s="4"/>
    </row>
    <row r="171">
      <c r="A171" s="6"/>
      <c r="B171" s="4"/>
      <c r="C171" s="4"/>
      <c r="D171" s="4"/>
      <c r="E171" s="4"/>
      <c r="F171" s="4"/>
      <c r="G171" s="4"/>
      <c r="H171" s="4"/>
    </row>
    <row r="172">
      <c r="A172" s="6"/>
      <c r="B172" s="4"/>
      <c r="C172" s="4"/>
      <c r="D172" s="4"/>
      <c r="E172" s="4"/>
      <c r="F172" s="4"/>
      <c r="G172" s="4"/>
      <c r="H172" s="4"/>
    </row>
    <row r="173">
      <c r="A173" s="6"/>
      <c r="B173" s="4"/>
      <c r="C173" s="4"/>
      <c r="D173" s="4"/>
      <c r="E173" s="4"/>
      <c r="F173" s="4"/>
      <c r="G173" s="4"/>
      <c r="H173" s="4"/>
    </row>
    <row r="174">
      <c r="A174" s="6"/>
      <c r="B174" s="4"/>
      <c r="C174" s="4"/>
      <c r="D174" s="4"/>
      <c r="E174" s="4"/>
      <c r="F174" s="4"/>
      <c r="G174" s="4"/>
      <c r="H174" s="4"/>
    </row>
    <row r="175">
      <c r="A175" s="6"/>
      <c r="B175" s="4"/>
      <c r="C175" s="4"/>
      <c r="D175" s="4"/>
      <c r="E175" s="4"/>
      <c r="F175" s="4"/>
      <c r="G175" s="4"/>
      <c r="H175" s="4"/>
    </row>
    <row r="176">
      <c r="A176" s="6"/>
      <c r="B176" s="4"/>
      <c r="C176" s="4"/>
      <c r="D176" s="4"/>
      <c r="E176" s="4"/>
      <c r="F176" s="4"/>
      <c r="G176" s="4"/>
      <c r="H176" s="4"/>
    </row>
    <row r="177">
      <c r="A177" s="6"/>
      <c r="B177" s="4"/>
      <c r="C177" s="4"/>
      <c r="D177" s="4"/>
      <c r="E177" s="4"/>
      <c r="F177" s="4"/>
      <c r="G177" s="4"/>
      <c r="H177" s="4"/>
    </row>
    <row r="178">
      <c r="A178" s="6"/>
      <c r="B178" s="4"/>
      <c r="C178" s="4"/>
      <c r="D178" s="4"/>
      <c r="E178" s="4"/>
      <c r="F178" s="4"/>
      <c r="G178" s="4"/>
      <c r="H178" s="4"/>
    </row>
    <row r="179">
      <c r="A179" s="6"/>
      <c r="B179" s="4"/>
      <c r="C179" s="4"/>
      <c r="D179" s="4"/>
      <c r="E179" s="4"/>
      <c r="F179" s="4"/>
      <c r="G179" s="4"/>
      <c r="H179" s="4"/>
    </row>
    <row r="180">
      <c r="A180" s="6"/>
      <c r="B180" s="4"/>
      <c r="C180" s="4"/>
      <c r="D180" s="4"/>
      <c r="E180" s="4"/>
      <c r="F180" s="4"/>
      <c r="G180" s="4"/>
      <c r="H180" s="4"/>
    </row>
    <row r="181">
      <c r="A181" s="6"/>
      <c r="B181" s="4"/>
      <c r="C181" s="4"/>
      <c r="D181" s="4"/>
      <c r="E181" s="4"/>
      <c r="F181" s="4"/>
      <c r="G181" s="4"/>
      <c r="H181" s="4"/>
    </row>
    <row r="182">
      <c r="A182" s="6"/>
      <c r="B182" s="4"/>
      <c r="C182" s="4"/>
      <c r="D182" s="4"/>
      <c r="E182" s="4"/>
      <c r="F182" s="4"/>
      <c r="G182" s="4"/>
      <c r="H182" s="4"/>
    </row>
    <row r="183">
      <c r="A183" s="6"/>
      <c r="B183" s="4"/>
      <c r="C183" s="4"/>
      <c r="D183" s="4"/>
      <c r="E183" s="4"/>
      <c r="F183" s="4"/>
      <c r="G183" s="4"/>
      <c r="H183" s="4"/>
    </row>
    <row r="184">
      <c r="A184" s="6"/>
      <c r="B184" s="4"/>
      <c r="C184" s="4"/>
      <c r="D184" s="4"/>
      <c r="E184" s="4"/>
      <c r="F184" s="4"/>
      <c r="G184" s="4"/>
      <c r="H184" s="4"/>
    </row>
    <row r="185">
      <c r="A185" s="6"/>
      <c r="B185" s="4"/>
      <c r="C185" s="4"/>
      <c r="D185" s="4"/>
      <c r="E185" s="4"/>
      <c r="F185" s="4"/>
      <c r="G185" s="4"/>
      <c r="H185" s="4"/>
    </row>
    <row r="186">
      <c r="A186" s="6"/>
      <c r="B186" s="4"/>
      <c r="C186" s="4"/>
      <c r="D186" s="4"/>
      <c r="E186" s="4"/>
      <c r="F186" s="4"/>
      <c r="G186" s="4"/>
      <c r="H186" s="4"/>
    </row>
    <row r="187">
      <c r="A187" s="6"/>
      <c r="B187" s="4"/>
      <c r="C187" s="4"/>
      <c r="D187" s="4"/>
      <c r="E187" s="4"/>
      <c r="F187" s="4"/>
      <c r="G187" s="4"/>
      <c r="H187" s="4"/>
    </row>
    <row r="188">
      <c r="A188" s="6"/>
      <c r="B188" s="4"/>
      <c r="C188" s="4"/>
      <c r="D188" s="4"/>
      <c r="E188" s="4"/>
      <c r="F188" s="4"/>
      <c r="G188" s="4"/>
      <c r="H188" s="4"/>
    </row>
    <row r="189">
      <c r="A189" s="6"/>
      <c r="B189" s="4"/>
      <c r="C189" s="4"/>
      <c r="D189" s="4"/>
      <c r="E189" s="4"/>
      <c r="F189" s="4"/>
      <c r="G189" s="4"/>
      <c r="H189" s="4"/>
    </row>
    <row r="190">
      <c r="A190" s="6"/>
      <c r="B190" s="4"/>
      <c r="C190" s="4"/>
      <c r="D190" s="4"/>
      <c r="E190" s="4"/>
      <c r="F190" s="4"/>
      <c r="G190" s="4"/>
      <c r="H190" s="4"/>
    </row>
    <row r="191">
      <c r="A191" s="6"/>
      <c r="B191" s="4"/>
      <c r="C191" s="4"/>
      <c r="D191" s="4"/>
      <c r="E191" s="4"/>
      <c r="F191" s="4"/>
      <c r="G191" s="4"/>
      <c r="H191" s="4"/>
    </row>
    <row r="192">
      <c r="A192" s="6"/>
      <c r="B192" s="4"/>
      <c r="C192" s="4"/>
      <c r="D192" s="4"/>
      <c r="E192" s="4"/>
      <c r="F192" s="4"/>
      <c r="G192" s="4"/>
      <c r="H192" s="4"/>
    </row>
    <row r="193">
      <c r="A193" s="6"/>
      <c r="B193" s="4"/>
      <c r="C193" s="4"/>
      <c r="D193" s="4"/>
      <c r="E193" s="4"/>
      <c r="F193" s="4"/>
      <c r="G193" s="4"/>
      <c r="H193" s="4"/>
    </row>
    <row r="194">
      <c r="A194" s="6"/>
      <c r="B194" s="4"/>
      <c r="C194" s="4"/>
      <c r="D194" s="4"/>
      <c r="E194" s="4"/>
      <c r="F194" s="4"/>
      <c r="G194" s="4"/>
      <c r="H194" s="4"/>
    </row>
    <row r="195">
      <c r="A195" s="6"/>
      <c r="B195" s="4"/>
      <c r="C195" s="4"/>
      <c r="D195" s="4"/>
      <c r="E195" s="4"/>
      <c r="F195" s="4"/>
      <c r="G195" s="4"/>
      <c r="H195" s="4"/>
    </row>
    <row r="196">
      <c r="A196" s="6"/>
      <c r="B196" s="4"/>
      <c r="C196" s="4"/>
      <c r="D196" s="4"/>
      <c r="E196" s="4"/>
      <c r="F196" s="4"/>
      <c r="G196" s="4"/>
      <c r="H196" s="4"/>
    </row>
    <row r="197">
      <c r="A197" s="6"/>
      <c r="B197" s="4"/>
      <c r="C197" s="4"/>
      <c r="D197" s="4"/>
      <c r="E197" s="4"/>
      <c r="F197" s="4"/>
      <c r="G197" s="4"/>
      <c r="H197" s="4"/>
    </row>
    <row r="198">
      <c r="A198" s="6"/>
      <c r="B198" s="4"/>
      <c r="C198" s="4"/>
      <c r="D198" s="4"/>
      <c r="E198" s="4"/>
      <c r="F198" s="4"/>
      <c r="G198" s="4"/>
      <c r="H198" s="4"/>
    </row>
    <row r="199">
      <c r="A199" s="6"/>
      <c r="B199" s="4"/>
      <c r="C199" s="4"/>
      <c r="D199" s="4"/>
      <c r="E199" s="4"/>
      <c r="F199" s="4"/>
      <c r="G199" s="4"/>
      <c r="H199" s="4"/>
    </row>
    <row r="200">
      <c r="A200" s="6"/>
      <c r="B200" s="4"/>
      <c r="C200" s="4"/>
      <c r="D200" s="4"/>
      <c r="E200" s="4"/>
      <c r="F200" s="4"/>
      <c r="G200" s="4"/>
      <c r="H200" s="4"/>
    </row>
    <row r="201">
      <c r="A201" s="6"/>
      <c r="B201" s="4"/>
      <c r="C201" s="4"/>
      <c r="D201" s="4"/>
      <c r="E201" s="4"/>
      <c r="F201" s="4"/>
      <c r="G201" s="4"/>
      <c r="H201" s="4"/>
    </row>
    <row r="202">
      <c r="A202" s="6"/>
      <c r="B202" s="4"/>
      <c r="C202" s="4"/>
      <c r="D202" s="4"/>
      <c r="E202" s="4"/>
      <c r="F202" s="4"/>
      <c r="G202" s="4"/>
      <c r="H202" s="4"/>
    </row>
    <row r="203">
      <c r="A203" s="6"/>
      <c r="B203" s="4"/>
      <c r="C203" s="4"/>
      <c r="D203" s="4"/>
      <c r="E203" s="4"/>
      <c r="F203" s="4"/>
      <c r="G203" s="4"/>
      <c r="H203" s="4"/>
    </row>
    <row r="204">
      <c r="A204" s="6"/>
      <c r="B204" s="4"/>
      <c r="C204" s="4"/>
      <c r="D204" s="4"/>
      <c r="E204" s="4"/>
      <c r="F204" s="4"/>
      <c r="G204" s="4"/>
      <c r="H204" s="4"/>
    </row>
    <row r="205">
      <c r="A205" s="6"/>
      <c r="B205" s="4"/>
      <c r="C205" s="4"/>
      <c r="D205" s="4"/>
      <c r="E205" s="4"/>
      <c r="F205" s="4"/>
      <c r="G205" s="4"/>
      <c r="H205" s="4"/>
    </row>
    <row r="206">
      <c r="A206" s="6"/>
      <c r="B206" s="4"/>
      <c r="C206" s="4"/>
      <c r="D206" s="4"/>
      <c r="E206" s="4"/>
      <c r="F206" s="4"/>
      <c r="G206" s="4"/>
      <c r="H206" s="4"/>
    </row>
    <row r="207">
      <c r="A207" s="6"/>
      <c r="B207" s="4"/>
      <c r="C207" s="4"/>
      <c r="D207" s="4"/>
      <c r="E207" s="4"/>
      <c r="F207" s="4"/>
      <c r="G207" s="4"/>
      <c r="H207" s="4"/>
    </row>
    <row r="208">
      <c r="A208" s="6"/>
      <c r="B208" s="4"/>
      <c r="C208" s="4"/>
      <c r="D208" s="4"/>
      <c r="E208" s="4"/>
      <c r="F208" s="4"/>
      <c r="G208" s="4"/>
      <c r="H208" s="4"/>
    </row>
    <row r="209">
      <c r="A209" s="6"/>
      <c r="B209" s="4"/>
      <c r="C209" s="4"/>
      <c r="D209" s="4"/>
      <c r="E209" s="4"/>
      <c r="F209" s="4"/>
      <c r="G209" s="4"/>
      <c r="H209" s="4"/>
    </row>
    <row r="210">
      <c r="A210" s="6"/>
      <c r="B210" s="4"/>
      <c r="C210" s="4"/>
      <c r="D210" s="4"/>
      <c r="E210" s="4"/>
      <c r="F210" s="4"/>
      <c r="G210" s="4"/>
      <c r="H210" s="4"/>
    </row>
    <row r="211">
      <c r="A211" s="6"/>
      <c r="B211" s="4"/>
      <c r="C211" s="4"/>
      <c r="D211" s="4"/>
      <c r="E211" s="4"/>
      <c r="F211" s="4"/>
      <c r="G211" s="4"/>
      <c r="H211" s="4"/>
    </row>
    <row r="212">
      <c r="A212" s="6"/>
      <c r="B212" s="4"/>
      <c r="C212" s="4"/>
      <c r="D212" s="4"/>
      <c r="E212" s="4"/>
      <c r="F212" s="4"/>
      <c r="G212" s="4"/>
      <c r="H212" s="4"/>
    </row>
    <row r="213">
      <c r="A213" s="6"/>
      <c r="B213" s="4"/>
      <c r="C213" s="4"/>
      <c r="D213" s="4"/>
      <c r="E213" s="4"/>
      <c r="F213" s="4"/>
      <c r="G213" s="4"/>
      <c r="H213" s="4"/>
    </row>
    <row r="214">
      <c r="A214" s="6"/>
      <c r="B214" s="4"/>
      <c r="C214" s="4"/>
      <c r="D214" s="4"/>
      <c r="E214" s="4"/>
      <c r="F214" s="4"/>
      <c r="G214" s="4"/>
      <c r="H214" s="4"/>
    </row>
    <row r="215">
      <c r="A215" s="6"/>
      <c r="B215" s="4"/>
      <c r="C215" s="4"/>
      <c r="D215" s="4"/>
      <c r="E215" s="4"/>
      <c r="F215" s="4"/>
      <c r="G215" s="4"/>
      <c r="H215" s="4"/>
    </row>
    <row r="216">
      <c r="A216" s="6"/>
      <c r="B216" s="4"/>
      <c r="C216" s="4"/>
      <c r="D216" s="4"/>
      <c r="E216" s="4"/>
      <c r="F216" s="4"/>
      <c r="G216" s="4"/>
      <c r="H216" s="4"/>
    </row>
    <row r="217">
      <c r="A217" s="6"/>
      <c r="B217" s="4"/>
      <c r="C217" s="4"/>
      <c r="D217" s="4"/>
      <c r="E217" s="4"/>
      <c r="F217" s="4"/>
      <c r="G217" s="4"/>
      <c r="H217" s="4"/>
    </row>
    <row r="218">
      <c r="A218" s="6"/>
      <c r="B218" s="4"/>
      <c r="C218" s="4"/>
      <c r="D218" s="4"/>
      <c r="E218" s="4"/>
      <c r="F218" s="4"/>
      <c r="G218" s="4"/>
      <c r="H218" s="4"/>
    </row>
    <row r="219">
      <c r="A219" s="6"/>
      <c r="B219" s="4"/>
      <c r="C219" s="4"/>
      <c r="D219" s="4"/>
      <c r="E219" s="4"/>
      <c r="F219" s="4"/>
      <c r="G219" s="4"/>
      <c r="H219" s="4"/>
    </row>
    <row r="220">
      <c r="A220" s="6"/>
      <c r="B220" s="4"/>
      <c r="C220" s="4"/>
      <c r="D220" s="4"/>
      <c r="E220" s="4"/>
      <c r="F220" s="4"/>
      <c r="G220" s="4"/>
      <c r="H220" s="4"/>
    </row>
    <row r="221">
      <c r="A221" s="6"/>
      <c r="B221" s="4"/>
      <c r="C221" s="4"/>
      <c r="D221" s="4"/>
      <c r="E221" s="4"/>
      <c r="F221" s="4"/>
      <c r="G221" s="4"/>
      <c r="H221" s="4"/>
    </row>
    <row r="222">
      <c r="A222" s="6"/>
      <c r="B222" s="4"/>
      <c r="C222" s="4"/>
      <c r="D222" s="4"/>
      <c r="E222" s="4"/>
      <c r="F222" s="4"/>
      <c r="G222" s="4"/>
      <c r="H222" s="4"/>
    </row>
    <row r="223">
      <c r="A223" s="6"/>
      <c r="B223" s="4"/>
      <c r="C223" s="4"/>
      <c r="D223" s="4"/>
      <c r="E223" s="4"/>
      <c r="F223" s="4"/>
      <c r="G223" s="4"/>
      <c r="H223" s="4"/>
    </row>
    <row r="224">
      <c r="A224" s="6"/>
      <c r="B224" s="4"/>
      <c r="C224" s="4"/>
      <c r="D224" s="4"/>
      <c r="E224" s="4"/>
      <c r="F224" s="4"/>
      <c r="G224" s="4"/>
      <c r="H224" s="4"/>
    </row>
    <row r="225">
      <c r="A225" s="6"/>
      <c r="B225" s="4"/>
      <c r="C225" s="4"/>
      <c r="D225" s="4"/>
      <c r="E225" s="4"/>
      <c r="F225" s="4"/>
      <c r="G225" s="4"/>
      <c r="H225" s="4"/>
    </row>
    <row r="226">
      <c r="A226" s="6"/>
      <c r="B226" s="4"/>
      <c r="C226" s="4"/>
      <c r="D226" s="4"/>
      <c r="E226" s="4"/>
      <c r="F226" s="4"/>
      <c r="G226" s="4"/>
      <c r="H226" s="4"/>
    </row>
    <row r="227">
      <c r="A227" s="6"/>
      <c r="B227" s="4"/>
      <c r="C227" s="4"/>
      <c r="D227" s="4"/>
      <c r="E227" s="4"/>
      <c r="F227" s="4"/>
      <c r="G227" s="4"/>
      <c r="H227" s="4"/>
    </row>
    <row r="228">
      <c r="A228" s="6"/>
      <c r="B228" s="4"/>
      <c r="C228" s="4"/>
      <c r="D228" s="4"/>
      <c r="E228" s="4"/>
      <c r="F228" s="4"/>
      <c r="G228" s="4"/>
      <c r="H228" s="4"/>
    </row>
    <row r="229">
      <c r="A229" s="6"/>
      <c r="B229" s="4"/>
      <c r="C229" s="4"/>
      <c r="D229" s="4"/>
      <c r="E229" s="4"/>
      <c r="F229" s="4"/>
      <c r="G229" s="4"/>
      <c r="H229" s="4"/>
    </row>
    <row r="230">
      <c r="A230" s="6"/>
      <c r="B230" s="4"/>
      <c r="C230" s="4"/>
      <c r="D230" s="4"/>
      <c r="E230" s="4"/>
      <c r="F230" s="4"/>
      <c r="G230" s="4"/>
      <c r="H230" s="4"/>
    </row>
    <row r="231">
      <c r="A231" s="6"/>
      <c r="B231" s="4"/>
      <c r="C231" s="4"/>
      <c r="D231" s="4"/>
      <c r="E231" s="4"/>
      <c r="F231" s="4"/>
      <c r="G231" s="4"/>
      <c r="H231" s="4"/>
    </row>
    <row r="232">
      <c r="A232" s="6"/>
      <c r="B232" s="4"/>
      <c r="C232" s="4"/>
      <c r="D232" s="4"/>
      <c r="E232" s="4"/>
      <c r="F232" s="4"/>
      <c r="G232" s="4"/>
      <c r="H232" s="4"/>
    </row>
    <row r="233">
      <c r="A233" s="6"/>
      <c r="B233" s="4"/>
      <c r="C233" s="4"/>
      <c r="D233" s="4"/>
      <c r="E233" s="4"/>
      <c r="F233" s="4"/>
      <c r="G233" s="4"/>
      <c r="H233" s="4"/>
    </row>
    <row r="234">
      <c r="A234" s="6"/>
      <c r="B234" s="4"/>
      <c r="C234" s="4"/>
      <c r="D234" s="4"/>
      <c r="E234" s="4"/>
      <c r="F234" s="4"/>
      <c r="G234" s="4"/>
      <c r="H234" s="4"/>
    </row>
    <row r="235">
      <c r="A235" s="6"/>
      <c r="B235" s="4"/>
      <c r="C235" s="4"/>
      <c r="D235" s="4"/>
      <c r="E235" s="4"/>
      <c r="F235" s="4"/>
      <c r="G235" s="4"/>
      <c r="H235" s="4"/>
    </row>
    <row r="236">
      <c r="A236" s="6"/>
      <c r="B236" s="4"/>
      <c r="C236" s="4"/>
      <c r="D236" s="4"/>
      <c r="E236" s="4"/>
      <c r="F236" s="4"/>
      <c r="G236" s="4"/>
      <c r="H236" s="4"/>
    </row>
    <row r="237">
      <c r="A237" s="6"/>
      <c r="B237" s="4"/>
      <c r="C237" s="4"/>
      <c r="D237" s="4"/>
      <c r="E237" s="4"/>
      <c r="F237" s="4"/>
      <c r="G237" s="4"/>
      <c r="H237" s="4"/>
    </row>
    <row r="238">
      <c r="A238" s="6"/>
      <c r="B238" s="4"/>
      <c r="C238" s="4"/>
      <c r="D238" s="4"/>
      <c r="E238" s="4"/>
      <c r="F238" s="4"/>
      <c r="G238" s="4"/>
      <c r="H238" s="4"/>
    </row>
    <row r="239">
      <c r="A239" s="6"/>
      <c r="B239" s="4"/>
      <c r="C239" s="4"/>
      <c r="D239" s="4"/>
      <c r="E239" s="4"/>
      <c r="F239" s="4"/>
      <c r="G239" s="4"/>
      <c r="H239" s="4"/>
    </row>
    <row r="240">
      <c r="A240" s="6"/>
      <c r="B240" s="4"/>
      <c r="C240" s="4"/>
      <c r="D240" s="4"/>
      <c r="E240" s="4"/>
      <c r="F240" s="4"/>
      <c r="G240" s="4"/>
      <c r="H240" s="4"/>
    </row>
    <row r="241">
      <c r="A241" s="6"/>
      <c r="B241" s="4"/>
      <c r="C241" s="4"/>
      <c r="D241" s="4"/>
      <c r="E241" s="4"/>
      <c r="F241" s="4"/>
      <c r="G241" s="4"/>
      <c r="H241" s="4"/>
    </row>
    <row r="242">
      <c r="A242" s="6"/>
      <c r="B242" s="4"/>
      <c r="C242" s="4"/>
      <c r="D242" s="4"/>
      <c r="E242" s="4"/>
      <c r="F242" s="4"/>
      <c r="G242" s="4"/>
      <c r="H242" s="4"/>
    </row>
    <row r="243">
      <c r="A243" s="6"/>
      <c r="B243" s="4"/>
      <c r="C243" s="4"/>
      <c r="D243" s="4"/>
      <c r="E243" s="4"/>
      <c r="F243" s="4"/>
      <c r="G243" s="4"/>
      <c r="H243" s="4"/>
    </row>
    <row r="244">
      <c r="A244" s="6"/>
      <c r="B244" s="4"/>
      <c r="C244" s="4"/>
      <c r="D244" s="4"/>
      <c r="E244" s="4"/>
      <c r="F244" s="4"/>
      <c r="G244" s="4"/>
      <c r="H244" s="4"/>
    </row>
    <row r="245">
      <c r="A245" s="6"/>
      <c r="B245" s="4"/>
      <c r="C245" s="4"/>
      <c r="D245" s="4"/>
      <c r="E245" s="4"/>
      <c r="F245" s="4"/>
      <c r="G245" s="4"/>
      <c r="H245" s="4"/>
    </row>
    <row r="246">
      <c r="A246" s="6"/>
      <c r="B246" s="4"/>
      <c r="C246" s="4"/>
      <c r="D246" s="4"/>
      <c r="E246" s="4"/>
      <c r="F246" s="4"/>
      <c r="G246" s="4"/>
      <c r="H246" s="4"/>
    </row>
    <row r="247">
      <c r="A247" s="6"/>
      <c r="B247" s="4"/>
      <c r="C247" s="4"/>
      <c r="D247" s="4"/>
      <c r="E247" s="4"/>
      <c r="F247" s="4"/>
      <c r="G247" s="4"/>
      <c r="H247" s="4"/>
    </row>
    <row r="248">
      <c r="A248" s="6"/>
      <c r="B248" s="4"/>
      <c r="C248" s="4"/>
      <c r="D248" s="4"/>
      <c r="E248" s="4"/>
      <c r="F248" s="4"/>
      <c r="G248" s="4"/>
      <c r="H248" s="4"/>
    </row>
    <row r="249">
      <c r="A249" s="6"/>
      <c r="B249" s="4"/>
      <c r="C249" s="4"/>
      <c r="D249" s="4"/>
      <c r="E249" s="4"/>
      <c r="F249" s="4"/>
      <c r="G249" s="4"/>
      <c r="H249" s="4"/>
    </row>
    <row r="250">
      <c r="A250" s="6"/>
      <c r="B250" s="4"/>
      <c r="C250" s="4"/>
      <c r="D250" s="4"/>
      <c r="E250" s="4"/>
      <c r="F250" s="4"/>
      <c r="G250" s="4"/>
      <c r="H250" s="4"/>
    </row>
    <row r="251">
      <c r="A251" s="6"/>
      <c r="B251" s="4"/>
      <c r="C251" s="4"/>
      <c r="D251" s="4"/>
      <c r="E251" s="4"/>
      <c r="F251" s="4"/>
      <c r="G251" s="4"/>
      <c r="H251" s="4"/>
    </row>
    <row r="252">
      <c r="A252" s="6"/>
      <c r="B252" s="4"/>
      <c r="C252" s="4"/>
      <c r="D252" s="4"/>
      <c r="E252" s="4"/>
      <c r="F252" s="4"/>
      <c r="G252" s="4"/>
      <c r="H252" s="4"/>
    </row>
    <row r="253">
      <c r="A253" s="6"/>
      <c r="B253" s="4"/>
      <c r="C253" s="4"/>
      <c r="D253" s="4"/>
      <c r="E253" s="4"/>
      <c r="F253" s="4"/>
      <c r="G253" s="4"/>
      <c r="H253" s="4"/>
    </row>
    <row r="254">
      <c r="A254" s="6"/>
      <c r="B254" s="4"/>
      <c r="C254" s="4"/>
      <c r="D254" s="4"/>
      <c r="E254" s="4"/>
      <c r="F254" s="4"/>
      <c r="G254" s="4"/>
      <c r="H254" s="4"/>
    </row>
    <row r="255">
      <c r="A255" s="6"/>
      <c r="B255" s="4"/>
      <c r="C255" s="4"/>
      <c r="D255" s="4"/>
      <c r="E255" s="4"/>
      <c r="F255" s="4"/>
      <c r="G255" s="4"/>
      <c r="H255" s="4"/>
    </row>
    <row r="256">
      <c r="A256" s="6"/>
      <c r="B256" s="4"/>
      <c r="C256" s="4"/>
      <c r="D256" s="4"/>
      <c r="E256" s="4"/>
      <c r="F256" s="4"/>
      <c r="G256" s="4"/>
      <c r="H256" s="4"/>
    </row>
    <row r="257">
      <c r="A257" s="6"/>
      <c r="B257" s="4"/>
      <c r="C257" s="4"/>
      <c r="D257" s="4"/>
      <c r="E257" s="4"/>
      <c r="F257" s="4"/>
      <c r="G257" s="4"/>
      <c r="H257" s="4"/>
    </row>
    <row r="258">
      <c r="A258" s="6"/>
      <c r="B258" s="4"/>
      <c r="C258" s="4"/>
      <c r="D258" s="4"/>
      <c r="E258" s="4"/>
      <c r="F258" s="4"/>
      <c r="G258" s="4"/>
      <c r="H258" s="4"/>
    </row>
    <row r="259">
      <c r="A259" s="6"/>
      <c r="B259" s="4"/>
      <c r="C259" s="4"/>
      <c r="D259" s="4"/>
      <c r="E259" s="4"/>
      <c r="F259" s="4"/>
      <c r="G259" s="4"/>
      <c r="H259" s="4"/>
    </row>
    <row r="260">
      <c r="A260" s="6"/>
      <c r="B260" s="4"/>
      <c r="C260" s="4"/>
      <c r="D260" s="4"/>
      <c r="E260" s="4"/>
      <c r="F260" s="4"/>
      <c r="G260" s="4"/>
      <c r="H260" s="4"/>
    </row>
    <row r="261">
      <c r="A261" s="6"/>
      <c r="B261" s="4"/>
      <c r="C261" s="4"/>
      <c r="D261" s="4"/>
      <c r="E261" s="4"/>
      <c r="F261" s="4"/>
      <c r="G261" s="4"/>
      <c r="H261" s="4"/>
    </row>
    <row r="262">
      <c r="A262" s="6"/>
      <c r="B262" s="4"/>
      <c r="C262" s="4"/>
      <c r="D262" s="4"/>
      <c r="E262" s="4"/>
      <c r="F262" s="4"/>
      <c r="G262" s="4"/>
      <c r="H262" s="4"/>
    </row>
    <row r="263">
      <c r="A263" s="6"/>
      <c r="B263" s="4"/>
      <c r="C263" s="4"/>
      <c r="D263" s="4"/>
      <c r="E263" s="4"/>
      <c r="F263" s="4"/>
      <c r="G263" s="4"/>
      <c r="H263" s="4"/>
    </row>
    <row r="264">
      <c r="A264" s="6"/>
      <c r="B264" s="4"/>
      <c r="C264" s="4"/>
      <c r="D264" s="4"/>
      <c r="E264" s="4"/>
      <c r="F264" s="4"/>
      <c r="G264" s="4"/>
      <c r="H264" s="4"/>
    </row>
    <row r="265">
      <c r="A265" s="6"/>
      <c r="B265" s="4"/>
      <c r="C265" s="4"/>
      <c r="D265" s="4"/>
      <c r="E265" s="4"/>
      <c r="F265" s="4"/>
      <c r="G265" s="4"/>
      <c r="H265" s="4"/>
    </row>
    <row r="266">
      <c r="A266" s="6"/>
      <c r="B266" s="4"/>
      <c r="C266" s="4"/>
      <c r="D266" s="4"/>
      <c r="E266" s="4"/>
      <c r="F266" s="4"/>
      <c r="G266" s="4"/>
      <c r="H266" s="4"/>
    </row>
    <row r="267">
      <c r="A267" s="6"/>
      <c r="B267" s="4"/>
      <c r="C267" s="4"/>
      <c r="D267" s="4"/>
      <c r="E267" s="4"/>
      <c r="F267" s="4"/>
      <c r="G267" s="4"/>
      <c r="H267" s="4"/>
    </row>
    <row r="268">
      <c r="A268" s="6"/>
      <c r="B268" s="4"/>
      <c r="C268" s="4"/>
      <c r="D268" s="4"/>
      <c r="E268" s="4"/>
      <c r="F268" s="4"/>
      <c r="G268" s="4"/>
      <c r="H268" s="4"/>
    </row>
    <row r="269">
      <c r="A269" s="6"/>
      <c r="B269" s="4"/>
      <c r="C269" s="4"/>
      <c r="D269" s="4"/>
      <c r="E269" s="4"/>
      <c r="F269" s="4"/>
      <c r="G269" s="4"/>
      <c r="H269" s="4"/>
    </row>
    <row r="270">
      <c r="A270" s="6"/>
      <c r="B270" s="4"/>
      <c r="C270" s="4"/>
      <c r="D270" s="4"/>
      <c r="E270" s="4"/>
      <c r="F270" s="4"/>
      <c r="G270" s="4"/>
      <c r="H270" s="4"/>
    </row>
    <row r="271">
      <c r="A271" s="6"/>
      <c r="B271" s="4"/>
      <c r="C271" s="4"/>
      <c r="D271" s="4"/>
      <c r="E271" s="4"/>
      <c r="F271" s="4"/>
      <c r="G271" s="4"/>
      <c r="H271" s="4"/>
    </row>
    <row r="272">
      <c r="A272" s="6"/>
      <c r="B272" s="4"/>
      <c r="C272" s="4"/>
      <c r="D272" s="4"/>
      <c r="E272" s="4"/>
      <c r="F272" s="4"/>
      <c r="G272" s="4"/>
      <c r="H272" s="4"/>
    </row>
    <row r="273">
      <c r="A273" s="6"/>
      <c r="B273" s="4"/>
      <c r="C273" s="4"/>
      <c r="D273" s="4"/>
      <c r="E273" s="4"/>
      <c r="F273" s="4"/>
      <c r="G273" s="4"/>
      <c r="H273" s="4"/>
    </row>
    <row r="274">
      <c r="A274" s="6"/>
      <c r="B274" s="4"/>
      <c r="C274" s="4"/>
      <c r="D274" s="4"/>
      <c r="E274" s="4"/>
      <c r="F274" s="4"/>
      <c r="G274" s="4"/>
      <c r="H274" s="4"/>
    </row>
    <row r="275">
      <c r="A275" s="6"/>
      <c r="B275" s="4"/>
      <c r="C275" s="4"/>
      <c r="D275" s="4"/>
      <c r="E275" s="4"/>
      <c r="F275" s="4"/>
      <c r="G275" s="4"/>
      <c r="H275" s="4"/>
    </row>
    <row r="276">
      <c r="A276" s="6"/>
      <c r="B276" s="4"/>
      <c r="C276" s="4"/>
      <c r="D276" s="4"/>
      <c r="E276" s="4"/>
      <c r="F276" s="4"/>
      <c r="G276" s="4"/>
      <c r="H276" s="4"/>
    </row>
    <row r="277">
      <c r="A277" s="6"/>
      <c r="B277" s="4"/>
      <c r="C277" s="4"/>
      <c r="D277" s="4"/>
      <c r="E277" s="4"/>
      <c r="F277" s="4"/>
      <c r="G277" s="4"/>
      <c r="H277" s="4"/>
    </row>
    <row r="278">
      <c r="A278" s="6"/>
      <c r="B278" s="4"/>
      <c r="C278" s="4"/>
      <c r="D278" s="4"/>
      <c r="E278" s="4"/>
      <c r="F278" s="4"/>
      <c r="G278" s="4"/>
      <c r="H278" s="4"/>
    </row>
    <row r="279">
      <c r="A279" s="6"/>
      <c r="B279" s="4"/>
      <c r="C279" s="4"/>
      <c r="D279" s="4"/>
      <c r="E279" s="4"/>
      <c r="F279" s="4"/>
      <c r="G279" s="4"/>
      <c r="H279" s="4"/>
    </row>
    <row r="280">
      <c r="A280" s="6"/>
      <c r="B280" s="4"/>
      <c r="C280" s="4"/>
      <c r="D280" s="4"/>
      <c r="E280" s="4"/>
      <c r="F280" s="4"/>
      <c r="G280" s="4"/>
      <c r="H280" s="4"/>
    </row>
    <row r="281">
      <c r="A281" s="6"/>
      <c r="B281" s="4"/>
      <c r="C281" s="4"/>
      <c r="D281" s="4"/>
      <c r="E281" s="4"/>
      <c r="F281" s="4"/>
      <c r="G281" s="4"/>
      <c r="H281" s="4"/>
    </row>
    <row r="282">
      <c r="A282" s="6"/>
      <c r="B282" s="4"/>
      <c r="C282" s="4"/>
      <c r="D282" s="4"/>
      <c r="E282" s="4"/>
      <c r="F282" s="4"/>
      <c r="G282" s="4"/>
      <c r="H282" s="4"/>
    </row>
    <row r="283">
      <c r="A283" s="6"/>
      <c r="B283" s="4"/>
      <c r="C283" s="4"/>
      <c r="D283" s="4"/>
      <c r="E283" s="4"/>
      <c r="F283" s="4"/>
      <c r="G283" s="4"/>
      <c r="H283" s="4"/>
    </row>
    <row r="284">
      <c r="A284" s="6"/>
      <c r="B284" s="4"/>
      <c r="C284" s="4"/>
      <c r="D284" s="4"/>
      <c r="E284" s="4"/>
      <c r="F284" s="4"/>
      <c r="G284" s="4"/>
      <c r="H284" s="4"/>
    </row>
    <row r="285">
      <c r="A285" s="6"/>
      <c r="B285" s="4"/>
      <c r="C285" s="4"/>
      <c r="D285" s="4"/>
      <c r="E285" s="4"/>
      <c r="F285" s="4"/>
      <c r="G285" s="4"/>
      <c r="H285" s="4"/>
    </row>
    <row r="286">
      <c r="A286" s="6"/>
      <c r="B286" s="4"/>
      <c r="C286" s="4"/>
      <c r="D286" s="4"/>
      <c r="E286" s="4"/>
      <c r="F286" s="4"/>
      <c r="G286" s="4"/>
      <c r="H286" s="4"/>
    </row>
    <row r="287">
      <c r="A287" s="6"/>
      <c r="B287" s="4"/>
      <c r="C287" s="4"/>
      <c r="D287" s="4"/>
      <c r="E287" s="4"/>
      <c r="F287" s="4"/>
      <c r="G287" s="4"/>
      <c r="H287" s="4"/>
    </row>
    <row r="288">
      <c r="A288" s="6"/>
      <c r="B288" s="4"/>
      <c r="C288" s="4"/>
      <c r="D288" s="4"/>
      <c r="E288" s="4"/>
      <c r="F288" s="4"/>
      <c r="G288" s="4"/>
      <c r="H288" s="4"/>
    </row>
    <row r="289">
      <c r="A289" s="6"/>
      <c r="B289" s="4"/>
      <c r="C289" s="4"/>
      <c r="D289" s="4"/>
      <c r="E289" s="4"/>
      <c r="F289" s="4"/>
      <c r="G289" s="4"/>
      <c r="H289" s="4"/>
    </row>
    <row r="290">
      <c r="A290" s="6"/>
      <c r="B290" s="4"/>
      <c r="C290" s="4"/>
      <c r="D290" s="4"/>
      <c r="E290" s="4"/>
      <c r="F290" s="4"/>
      <c r="G290" s="4"/>
      <c r="H290" s="4"/>
    </row>
    <row r="291">
      <c r="A291" s="6"/>
      <c r="B291" s="4"/>
      <c r="C291" s="4"/>
      <c r="D291" s="4"/>
      <c r="E291" s="4"/>
      <c r="F291" s="4"/>
      <c r="G291" s="4"/>
      <c r="H291" s="4"/>
    </row>
    <row r="292">
      <c r="A292" s="6"/>
      <c r="B292" s="4"/>
      <c r="C292" s="4"/>
      <c r="D292" s="4"/>
      <c r="E292" s="4"/>
      <c r="F292" s="4"/>
      <c r="G292" s="4"/>
      <c r="H292" s="4"/>
    </row>
    <row r="293">
      <c r="A293" s="6"/>
      <c r="B293" s="4"/>
      <c r="C293" s="4"/>
      <c r="D293" s="4"/>
      <c r="E293" s="4"/>
      <c r="F293" s="4"/>
      <c r="G293" s="4"/>
      <c r="H293" s="4"/>
    </row>
    <row r="294">
      <c r="A294" s="6"/>
      <c r="B294" s="4"/>
      <c r="C294" s="4"/>
      <c r="D294" s="4"/>
      <c r="E294" s="4"/>
      <c r="F294" s="4"/>
      <c r="G294" s="4"/>
      <c r="H294" s="4"/>
    </row>
    <row r="295">
      <c r="A295" s="6"/>
      <c r="B295" s="4"/>
      <c r="C295" s="4"/>
      <c r="D295" s="4"/>
      <c r="E295" s="4"/>
      <c r="F295" s="4"/>
      <c r="G295" s="4"/>
      <c r="H295" s="4"/>
    </row>
    <row r="296">
      <c r="A296" s="6"/>
      <c r="B296" s="4"/>
      <c r="C296" s="4"/>
      <c r="D296" s="4"/>
      <c r="E296" s="4"/>
      <c r="F296" s="4"/>
      <c r="G296" s="4"/>
      <c r="H296" s="4"/>
    </row>
    <row r="297">
      <c r="A297" s="6"/>
      <c r="B297" s="4"/>
      <c r="C297" s="4"/>
      <c r="D297" s="4"/>
      <c r="E297" s="4"/>
      <c r="F297" s="4"/>
      <c r="G297" s="4"/>
      <c r="H297" s="4"/>
    </row>
    <row r="298">
      <c r="A298" s="6"/>
      <c r="B298" s="4"/>
      <c r="C298" s="4"/>
      <c r="D298" s="4"/>
      <c r="E298" s="4"/>
      <c r="F298" s="4"/>
      <c r="G298" s="4"/>
      <c r="H298" s="4"/>
    </row>
    <row r="299">
      <c r="A299" s="6"/>
      <c r="B299" s="4"/>
      <c r="C299" s="4"/>
      <c r="D299" s="4"/>
      <c r="E299" s="4"/>
      <c r="F299" s="4"/>
      <c r="G299" s="4"/>
      <c r="H299" s="4"/>
    </row>
    <row r="300">
      <c r="A300" s="6"/>
      <c r="B300" s="4"/>
      <c r="C300" s="4"/>
      <c r="D300" s="4"/>
      <c r="E300" s="4"/>
      <c r="F300" s="4"/>
      <c r="G300" s="4"/>
      <c r="H300" s="4"/>
    </row>
    <row r="301">
      <c r="A301" s="6"/>
      <c r="B301" s="4"/>
      <c r="C301" s="4"/>
      <c r="D301" s="4"/>
      <c r="E301" s="4"/>
      <c r="F301" s="4"/>
      <c r="G301" s="4"/>
      <c r="H301" s="4"/>
    </row>
    <row r="302">
      <c r="A302" s="6"/>
      <c r="B302" s="4"/>
      <c r="C302" s="4"/>
      <c r="D302" s="4"/>
      <c r="E302" s="4"/>
      <c r="F302" s="4"/>
      <c r="G302" s="4"/>
      <c r="H302" s="4"/>
    </row>
    <row r="303">
      <c r="A303" s="6"/>
      <c r="B303" s="4"/>
      <c r="C303" s="4"/>
      <c r="D303" s="4"/>
      <c r="E303" s="4"/>
      <c r="F303" s="4"/>
      <c r="G303" s="4"/>
      <c r="H303" s="4"/>
    </row>
    <row r="304">
      <c r="A304" s="6"/>
      <c r="B304" s="4"/>
      <c r="C304" s="4"/>
      <c r="D304" s="4"/>
      <c r="E304" s="4"/>
      <c r="F304" s="4"/>
      <c r="G304" s="4"/>
      <c r="H304" s="4"/>
    </row>
    <row r="305">
      <c r="A305" s="6"/>
      <c r="B305" s="4"/>
      <c r="C305" s="4"/>
      <c r="D305" s="4"/>
      <c r="E305" s="4"/>
      <c r="F305" s="4"/>
      <c r="G305" s="4"/>
      <c r="H305" s="4"/>
    </row>
    <row r="306">
      <c r="A306" s="6"/>
      <c r="B306" s="4"/>
      <c r="C306" s="4"/>
      <c r="D306" s="4"/>
      <c r="E306" s="4"/>
      <c r="F306" s="4"/>
      <c r="G306" s="4"/>
      <c r="H306" s="4"/>
    </row>
    <row r="307">
      <c r="A307" s="6"/>
      <c r="B307" s="4"/>
      <c r="C307" s="4"/>
      <c r="D307" s="4"/>
      <c r="E307" s="4"/>
      <c r="F307" s="4"/>
      <c r="G307" s="4"/>
      <c r="H307" s="4"/>
    </row>
    <row r="308">
      <c r="A308" s="6"/>
      <c r="B308" s="4"/>
      <c r="C308" s="4"/>
      <c r="D308" s="4"/>
      <c r="E308" s="4"/>
      <c r="F308" s="4"/>
      <c r="G308" s="4"/>
      <c r="H308" s="4"/>
    </row>
    <row r="309">
      <c r="A309" s="6"/>
      <c r="B309" s="4"/>
      <c r="C309" s="4"/>
      <c r="D309" s="4"/>
      <c r="E309" s="4"/>
      <c r="F309" s="4"/>
      <c r="G309" s="4"/>
      <c r="H309" s="4"/>
    </row>
    <row r="310">
      <c r="A310" s="6"/>
      <c r="B310" s="4"/>
      <c r="C310" s="4"/>
      <c r="D310" s="4"/>
      <c r="E310" s="4"/>
      <c r="F310" s="4"/>
      <c r="G310" s="4"/>
      <c r="H310" s="4"/>
    </row>
    <row r="311">
      <c r="A311" s="6"/>
      <c r="B311" s="4"/>
      <c r="C311" s="4"/>
      <c r="D311" s="4"/>
      <c r="E311" s="4"/>
      <c r="F311" s="4"/>
      <c r="G311" s="4"/>
      <c r="H311" s="4"/>
    </row>
    <row r="312">
      <c r="A312" s="6"/>
      <c r="B312" s="4"/>
      <c r="C312" s="4"/>
      <c r="D312" s="4"/>
      <c r="E312" s="4"/>
      <c r="F312" s="4"/>
      <c r="G312" s="4"/>
      <c r="H312" s="4"/>
    </row>
    <row r="313">
      <c r="A313" s="6"/>
      <c r="B313" s="4"/>
      <c r="C313" s="4"/>
      <c r="D313" s="4"/>
      <c r="E313" s="4"/>
      <c r="F313" s="4"/>
      <c r="G313" s="4"/>
      <c r="H313" s="4"/>
    </row>
    <row r="314">
      <c r="A314" s="6"/>
      <c r="B314" s="4"/>
      <c r="C314" s="4"/>
      <c r="D314" s="4"/>
      <c r="E314" s="4"/>
      <c r="F314" s="4"/>
      <c r="G314" s="4"/>
      <c r="H314" s="4"/>
    </row>
    <row r="315">
      <c r="A315" s="6"/>
      <c r="B315" s="4"/>
      <c r="C315" s="4"/>
      <c r="D315" s="4"/>
      <c r="E315" s="4"/>
      <c r="F315" s="4"/>
      <c r="G315" s="4"/>
      <c r="H315" s="4"/>
    </row>
    <row r="316">
      <c r="A316" s="6"/>
      <c r="B316" s="4"/>
      <c r="C316" s="4"/>
      <c r="D316" s="4"/>
      <c r="E316" s="4"/>
      <c r="F316" s="4"/>
      <c r="G316" s="4"/>
      <c r="H316" s="4"/>
    </row>
    <row r="317">
      <c r="A317" s="6"/>
      <c r="B317" s="4"/>
      <c r="C317" s="4"/>
      <c r="D317" s="4"/>
      <c r="E317" s="4"/>
      <c r="F317" s="4"/>
      <c r="G317" s="4"/>
      <c r="H317" s="4"/>
    </row>
    <row r="318">
      <c r="A318" s="6"/>
      <c r="B318" s="4"/>
      <c r="C318" s="4"/>
      <c r="D318" s="4"/>
      <c r="E318" s="4"/>
      <c r="F318" s="4"/>
      <c r="G318" s="4"/>
      <c r="H318" s="4"/>
    </row>
    <row r="319">
      <c r="A319" s="6"/>
      <c r="B319" s="4"/>
      <c r="C319" s="4"/>
      <c r="D319" s="4"/>
      <c r="E319" s="4"/>
      <c r="F319" s="4"/>
      <c r="G319" s="4"/>
      <c r="H319" s="4"/>
    </row>
    <row r="320">
      <c r="A320" s="6"/>
      <c r="B320" s="4"/>
      <c r="C320" s="4"/>
      <c r="D320" s="4"/>
      <c r="E320" s="4"/>
      <c r="F320" s="4"/>
      <c r="G320" s="4"/>
      <c r="H320" s="4"/>
    </row>
    <row r="321">
      <c r="A321" s="6"/>
      <c r="B321" s="4"/>
      <c r="C321" s="4"/>
      <c r="D321" s="4"/>
      <c r="E321" s="4"/>
      <c r="F321" s="4"/>
      <c r="G321" s="4"/>
      <c r="H321" s="4"/>
    </row>
    <row r="322">
      <c r="A322" s="6"/>
      <c r="B322" s="4"/>
      <c r="C322" s="4"/>
      <c r="D322" s="4"/>
      <c r="E322" s="4"/>
      <c r="F322" s="4"/>
      <c r="G322" s="4"/>
      <c r="H322" s="4"/>
    </row>
    <row r="323">
      <c r="A323" s="6"/>
      <c r="B323" s="4"/>
      <c r="C323" s="4"/>
      <c r="D323" s="4"/>
      <c r="E323" s="4"/>
      <c r="F323" s="4"/>
      <c r="G323" s="4"/>
      <c r="H323" s="4"/>
    </row>
    <row r="324">
      <c r="A324" s="6"/>
      <c r="B324" s="4"/>
      <c r="C324" s="4"/>
      <c r="D324" s="4"/>
      <c r="E324" s="4"/>
      <c r="F324" s="4"/>
      <c r="G324" s="4"/>
      <c r="H324" s="4"/>
    </row>
    <row r="325">
      <c r="A325" s="6"/>
      <c r="B325" s="4"/>
      <c r="C325" s="4"/>
      <c r="D325" s="4"/>
      <c r="E325" s="4"/>
      <c r="F325" s="4"/>
      <c r="G325" s="4"/>
      <c r="H325" s="4"/>
    </row>
    <row r="326">
      <c r="A326" s="6"/>
      <c r="B326" s="4"/>
      <c r="C326" s="4"/>
      <c r="D326" s="4"/>
      <c r="E326" s="4"/>
      <c r="F326" s="4"/>
      <c r="G326" s="4"/>
      <c r="H326" s="4"/>
    </row>
    <row r="327">
      <c r="A327" s="6"/>
      <c r="B327" s="4"/>
      <c r="C327" s="4"/>
      <c r="D327" s="4"/>
      <c r="E327" s="4"/>
      <c r="F327" s="4"/>
      <c r="G327" s="4"/>
      <c r="H327" s="4"/>
    </row>
    <row r="328">
      <c r="A328" s="6"/>
      <c r="B328" s="4"/>
      <c r="C328" s="4"/>
      <c r="D328" s="4"/>
      <c r="E328" s="4"/>
      <c r="F328" s="4"/>
      <c r="G328" s="4"/>
      <c r="H328" s="4"/>
    </row>
    <row r="329">
      <c r="A329" s="6"/>
      <c r="B329" s="4"/>
      <c r="C329" s="4"/>
      <c r="D329" s="4"/>
      <c r="E329" s="4"/>
      <c r="F329" s="4"/>
      <c r="G329" s="4"/>
      <c r="H329" s="4"/>
    </row>
    <row r="330">
      <c r="A330" s="6"/>
      <c r="B330" s="4"/>
      <c r="C330" s="4"/>
      <c r="D330" s="4"/>
      <c r="E330" s="4"/>
      <c r="F330" s="4"/>
      <c r="G330" s="4"/>
      <c r="H330" s="4"/>
    </row>
    <row r="331">
      <c r="A331" s="6"/>
      <c r="B331" s="4"/>
      <c r="C331" s="4"/>
      <c r="D331" s="4"/>
      <c r="E331" s="4"/>
      <c r="F331" s="4"/>
      <c r="G331" s="4"/>
      <c r="H331" s="4"/>
    </row>
    <row r="332">
      <c r="A332" s="6"/>
      <c r="B332" s="4"/>
      <c r="C332" s="4"/>
      <c r="D332" s="4"/>
      <c r="E332" s="4"/>
      <c r="F332" s="4"/>
      <c r="G332" s="4"/>
      <c r="H332" s="4"/>
    </row>
    <row r="333">
      <c r="A333" s="6"/>
      <c r="B333" s="4"/>
      <c r="C333" s="4"/>
      <c r="D333" s="4"/>
      <c r="E333" s="4"/>
      <c r="F333" s="4"/>
      <c r="G333" s="4"/>
      <c r="H333" s="4"/>
    </row>
    <row r="334">
      <c r="A334" s="6"/>
      <c r="B334" s="4"/>
      <c r="C334" s="4"/>
      <c r="D334" s="4"/>
      <c r="E334" s="4"/>
      <c r="F334" s="4"/>
      <c r="G334" s="4"/>
      <c r="H334" s="4"/>
    </row>
    <row r="335">
      <c r="A335" s="6"/>
      <c r="B335" s="4"/>
      <c r="C335" s="4"/>
      <c r="D335" s="4"/>
      <c r="E335" s="4"/>
      <c r="F335" s="4"/>
      <c r="G335" s="4"/>
      <c r="H335" s="4"/>
    </row>
    <row r="336">
      <c r="A336" s="6"/>
      <c r="B336" s="4"/>
      <c r="C336" s="4"/>
      <c r="D336" s="4"/>
      <c r="E336" s="4"/>
      <c r="F336" s="4"/>
      <c r="G336" s="4"/>
      <c r="H336" s="4"/>
    </row>
    <row r="337">
      <c r="A337" s="6"/>
      <c r="B337" s="4"/>
      <c r="C337" s="4"/>
      <c r="D337" s="4"/>
      <c r="E337" s="4"/>
      <c r="F337" s="4"/>
      <c r="G337" s="4"/>
      <c r="H337" s="4"/>
    </row>
    <row r="338">
      <c r="A338" s="6"/>
      <c r="B338" s="4"/>
      <c r="C338" s="4"/>
      <c r="D338" s="4"/>
      <c r="E338" s="4"/>
      <c r="F338" s="4"/>
      <c r="G338" s="4"/>
      <c r="H338" s="4"/>
    </row>
    <row r="339">
      <c r="A339" s="6"/>
      <c r="B339" s="4"/>
      <c r="C339" s="4"/>
      <c r="D339" s="4"/>
      <c r="E339" s="4"/>
      <c r="F339" s="4"/>
      <c r="G339" s="4"/>
      <c r="H339" s="4"/>
    </row>
    <row r="340">
      <c r="A340" s="6"/>
      <c r="B340" s="4"/>
      <c r="C340" s="4"/>
      <c r="D340" s="4"/>
      <c r="E340" s="4"/>
      <c r="F340" s="4"/>
      <c r="G340" s="4"/>
      <c r="H340" s="4"/>
    </row>
    <row r="341">
      <c r="A341" s="6"/>
      <c r="B341" s="4"/>
      <c r="C341" s="4"/>
      <c r="D341" s="4"/>
      <c r="E341" s="4"/>
      <c r="F341" s="4"/>
      <c r="G341" s="4"/>
      <c r="H341" s="4"/>
    </row>
    <row r="342">
      <c r="A342" s="6"/>
      <c r="B342" s="4"/>
      <c r="C342" s="4"/>
      <c r="D342" s="4"/>
      <c r="E342" s="4"/>
      <c r="F342" s="4"/>
      <c r="G342" s="4"/>
      <c r="H342" s="4"/>
    </row>
    <row r="343">
      <c r="A343" s="6"/>
      <c r="B343" s="4"/>
      <c r="C343" s="4"/>
      <c r="D343" s="4"/>
      <c r="E343" s="4"/>
      <c r="F343" s="4"/>
      <c r="G343" s="4"/>
      <c r="H343" s="4"/>
    </row>
    <row r="344">
      <c r="A344" s="6"/>
      <c r="B344" s="4"/>
      <c r="C344" s="4"/>
      <c r="D344" s="4"/>
      <c r="E344" s="4"/>
      <c r="F344" s="4"/>
      <c r="G344" s="4"/>
      <c r="H344" s="4"/>
    </row>
    <row r="345">
      <c r="A345" s="6"/>
      <c r="B345" s="4"/>
      <c r="C345" s="4"/>
      <c r="D345" s="4"/>
      <c r="E345" s="4"/>
      <c r="F345" s="4"/>
      <c r="G345" s="4"/>
      <c r="H345" s="4"/>
    </row>
    <row r="346">
      <c r="A346" s="6"/>
      <c r="B346" s="4"/>
      <c r="C346" s="4"/>
      <c r="D346" s="4"/>
      <c r="E346" s="4"/>
      <c r="F346" s="4"/>
      <c r="G346" s="4"/>
      <c r="H346" s="4"/>
    </row>
    <row r="347">
      <c r="A347" s="6"/>
      <c r="B347" s="4"/>
      <c r="C347" s="4"/>
      <c r="D347" s="4"/>
      <c r="E347" s="4"/>
      <c r="F347" s="4"/>
      <c r="G347" s="4"/>
      <c r="H347" s="4"/>
    </row>
    <row r="348">
      <c r="A348" s="6"/>
      <c r="B348" s="4"/>
      <c r="C348" s="4"/>
      <c r="D348" s="4"/>
      <c r="E348" s="4"/>
      <c r="F348" s="4"/>
      <c r="G348" s="4"/>
      <c r="H348" s="4"/>
    </row>
    <row r="349">
      <c r="A349" s="6"/>
      <c r="B349" s="4"/>
      <c r="C349" s="4"/>
      <c r="D349" s="4"/>
      <c r="E349" s="4"/>
      <c r="F349" s="4"/>
      <c r="G349" s="4"/>
      <c r="H349" s="4"/>
    </row>
    <row r="350">
      <c r="A350" s="6"/>
      <c r="B350" s="4"/>
      <c r="C350" s="4"/>
      <c r="D350" s="4"/>
      <c r="E350" s="4"/>
      <c r="F350" s="4"/>
      <c r="G350" s="4"/>
      <c r="H350" s="4"/>
    </row>
    <row r="351">
      <c r="A351" s="6"/>
      <c r="B351" s="4"/>
      <c r="C351" s="4"/>
      <c r="D351" s="4"/>
      <c r="E351" s="4"/>
      <c r="F351" s="4"/>
      <c r="G351" s="4"/>
      <c r="H351" s="4"/>
    </row>
    <row r="352">
      <c r="A352" s="6"/>
      <c r="B352" s="4"/>
      <c r="C352" s="4"/>
      <c r="D352" s="4"/>
      <c r="E352" s="4"/>
      <c r="F352" s="4"/>
      <c r="G352" s="4"/>
      <c r="H352" s="4"/>
    </row>
    <row r="353">
      <c r="A353" s="6"/>
      <c r="B353" s="4"/>
      <c r="C353" s="4"/>
      <c r="D353" s="4"/>
      <c r="E353" s="4"/>
      <c r="F353" s="4"/>
      <c r="G353" s="4"/>
      <c r="H353" s="4"/>
    </row>
    <row r="354">
      <c r="A354" s="6"/>
      <c r="B354" s="4"/>
      <c r="C354" s="4"/>
      <c r="D354" s="4"/>
      <c r="E354" s="4"/>
      <c r="F354" s="4"/>
      <c r="G354" s="4"/>
      <c r="H354" s="4"/>
    </row>
    <row r="355">
      <c r="A355" s="6"/>
      <c r="B355" s="4"/>
      <c r="C355" s="4"/>
      <c r="D355" s="4"/>
      <c r="E355" s="4"/>
      <c r="F355" s="4"/>
      <c r="G355" s="4"/>
      <c r="H355" s="4"/>
    </row>
    <row r="356">
      <c r="A356" s="6"/>
      <c r="B356" s="4"/>
      <c r="C356" s="4"/>
      <c r="D356" s="4"/>
      <c r="E356" s="4"/>
      <c r="F356" s="4"/>
      <c r="G356" s="4"/>
      <c r="H356" s="4"/>
    </row>
    <row r="357">
      <c r="A357" s="6"/>
      <c r="B357" s="4"/>
      <c r="C357" s="4"/>
      <c r="D357" s="4"/>
      <c r="E357" s="4"/>
      <c r="F357" s="4"/>
      <c r="G357" s="4"/>
      <c r="H357" s="4"/>
    </row>
    <row r="358">
      <c r="A358" s="6"/>
      <c r="B358" s="4"/>
      <c r="C358" s="4"/>
      <c r="D358" s="4"/>
      <c r="E358" s="4"/>
      <c r="F358" s="4"/>
      <c r="G358" s="4"/>
      <c r="H358" s="4"/>
    </row>
    <row r="359">
      <c r="A359" s="6"/>
      <c r="B359" s="4"/>
      <c r="C359" s="4"/>
      <c r="D359" s="4"/>
      <c r="E359" s="4"/>
      <c r="F359" s="4"/>
      <c r="G359" s="4"/>
      <c r="H359" s="4"/>
    </row>
    <row r="360">
      <c r="A360" s="6"/>
      <c r="B360" s="4"/>
      <c r="C360" s="4"/>
      <c r="D360" s="4"/>
      <c r="E360" s="4"/>
      <c r="F360" s="4"/>
      <c r="G360" s="4"/>
      <c r="H360" s="4"/>
    </row>
    <row r="361">
      <c r="A361" s="6"/>
      <c r="B361" s="4"/>
      <c r="C361" s="4"/>
      <c r="D361" s="4"/>
      <c r="E361" s="4"/>
      <c r="F361" s="4"/>
      <c r="G361" s="4"/>
      <c r="H361" s="4"/>
    </row>
    <row r="362">
      <c r="A362" s="6"/>
      <c r="B362" s="4"/>
      <c r="C362" s="4"/>
      <c r="D362" s="4"/>
      <c r="E362" s="4"/>
      <c r="F362" s="4"/>
      <c r="G362" s="4"/>
      <c r="H362" s="4"/>
    </row>
    <row r="363">
      <c r="A363" s="6"/>
      <c r="B363" s="4"/>
      <c r="C363" s="4"/>
      <c r="D363" s="4"/>
      <c r="E363" s="4"/>
      <c r="F363" s="4"/>
      <c r="G363" s="4"/>
      <c r="H363" s="4"/>
    </row>
    <row r="364">
      <c r="A364" s="6"/>
      <c r="B364" s="4"/>
      <c r="C364" s="4"/>
      <c r="D364" s="4"/>
      <c r="E364" s="4"/>
      <c r="F364" s="4"/>
      <c r="G364" s="4"/>
      <c r="H364" s="4"/>
    </row>
    <row r="365">
      <c r="A365" s="6"/>
      <c r="B365" s="4"/>
      <c r="C365" s="4"/>
      <c r="D365" s="4"/>
      <c r="E365" s="4"/>
      <c r="F365" s="4"/>
      <c r="G365" s="4"/>
      <c r="H365" s="4"/>
    </row>
    <row r="366">
      <c r="A366" s="6"/>
      <c r="B366" s="4"/>
      <c r="C366" s="4"/>
      <c r="D366" s="4"/>
      <c r="E366" s="4"/>
      <c r="F366" s="4"/>
      <c r="G366" s="4"/>
      <c r="H366" s="4"/>
    </row>
    <row r="367">
      <c r="A367" s="6"/>
      <c r="B367" s="4"/>
      <c r="C367" s="4"/>
      <c r="D367" s="4"/>
      <c r="E367" s="4"/>
      <c r="F367" s="4"/>
      <c r="G367" s="4"/>
      <c r="H367" s="4"/>
    </row>
    <row r="368">
      <c r="A368" s="6"/>
      <c r="B368" s="4"/>
      <c r="C368" s="4"/>
      <c r="D368" s="4"/>
      <c r="E368" s="4"/>
      <c r="F368" s="4"/>
      <c r="G368" s="4"/>
      <c r="H368" s="4"/>
    </row>
    <row r="369">
      <c r="A369" s="6"/>
      <c r="B369" s="4"/>
      <c r="C369" s="4"/>
      <c r="D369" s="4"/>
      <c r="E369" s="4"/>
      <c r="F369" s="4"/>
      <c r="G369" s="4"/>
      <c r="H369" s="4"/>
    </row>
    <row r="370">
      <c r="A370" s="6"/>
      <c r="B370" s="4"/>
      <c r="C370" s="4"/>
      <c r="D370" s="4"/>
      <c r="E370" s="4"/>
      <c r="F370" s="4"/>
      <c r="G370" s="4"/>
      <c r="H370" s="4"/>
    </row>
    <row r="371">
      <c r="A371" s="6"/>
      <c r="B371" s="4"/>
      <c r="C371" s="4"/>
      <c r="D371" s="4"/>
      <c r="E371" s="4"/>
      <c r="F371" s="4"/>
      <c r="G371" s="4"/>
      <c r="H371" s="4"/>
    </row>
    <row r="372">
      <c r="A372" s="6"/>
      <c r="B372" s="4"/>
      <c r="C372" s="4"/>
      <c r="D372" s="4"/>
      <c r="E372" s="4"/>
      <c r="F372" s="4"/>
      <c r="G372" s="4"/>
      <c r="H372" s="4"/>
    </row>
    <row r="373">
      <c r="A373" s="6"/>
      <c r="B373" s="4"/>
      <c r="C373" s="4"/>
      <c r="D373" s="4"/>
      <c r="E373" s="4"/>
      <c r="F373" s="4"/>
      <c r="G373" s="4"/>
      <c r="H373" s="4"/>
    </row>
    <row r="374">
      <c r="A374" s="6"/>
      <c r="B374" s="4"/>
      <c r="C374" s="4"/>
      <c r="D374" s="4"/>
      <c r="E374" s="4"/>
      <c r="F374" s="4"/>
      <c r="G374" s="4"/>
      <c r="H374" s="4"/>
    </row>
    <row r="375">
      <c r="A375" s="6"/>
      <c r="B375" s="4"/>
      <c r="C375" s="4"/>
      <c r="D375" s="4"/>
      <c r="E375" s="4"/>
      <c r="F375" s="4"/>
      <c r="G375" s="4"/>
      <c r="H375" s="4"/>
    </row>
    <row r="376">
      <c r="A376" s="6"/>
      <c r="B376" s="4"/>
      <c r="C376" s="4"/>
      <c r="D376" s="4"/>
      <c r="E376" s="4"/>
      <c r="F376" s="4"/>
      <c r="G376" s="4"/>
      <c r="H376" s="4"/>
    </row>
    <row r="377">
      <c r="A377" s="6"/>
      <c r="B377" s="4"/>
      <c r="C377" s="4"/>
      <c r="D377" s="4"/>
      <c r="E377" s="4"/>
      <c r="F377" s="4"/>
      <c r="G377" s="4"/>
      <c r="H377" s="4"/>
    </row>
    <row r="378">
      <c r="A378" s="6"/>
      <c r="B378" s="4"/>
      <c r="C378" s="4"/>
      <c r="D378" s="4"/>
      <c r="E378" s="4"/>
      <c r="F378" s="4"/>
      <c r="G378" s="4"/>
      <c r="H378" s="4"/>
    </row>
    <row r="379">
      <c r="A379" s="6"/>
      <c r="B379" s="4"/>
      <c r="C379" s="4"/>
      <c r="D379" s="4"/>
      <c r="E379" s="4"/>
      <c r="F379" s="4"/>
      <c r="G379" s="4"/>
      <c r="H379" s="4"/>
    </row>
    <row r="380">
      <c r="A380" s="6"/>
      <c r="B380" s="4"/>
      <c r="C380" s="4"/>
      <c r="D380" s="4"/>
      <c r="E380" s="4"/>
      <c r="F380" s="4"/>
      <c r="G380" s="4"/>
      <c r="H380" s="4"/>
    </row>
    <row r="381">
      <c r="A381" s="6"/>
      <c r="B381" s="4"/>
      <c r="C381" s="4"/>
      <c r="D381" s="4"/>
      <c r="E381" s="4"/>
      <c r="F381" s="4"/>
      <c r="G381" s="4"/>
      <c r="H381" s="4"/>
    </row>
    <row r="382">
      <c r="A382" s="6"/>
      <c r="B382" s="4"/>
      <c r="C382" s="4"/>
      <c r="D382" s="4"/>
      <c r="E382" s="4"/>
      <c r="F382" s="4"/>
      <c r="G382" s="4"/>
      <c r="H382" s="4"/>
    </row>
    <row r="383">
      <c r="A383" s="6"/>
      <c r="B383" s="4"/>
      <c r="C383" s="4"/>
      <c r="D383" s="4"/>
      <c r="E383" s="4"/>
      <c r="F383" s="4"/>
      <c r="G383" s="4"/>
      <c r="H383" s="4"/>
    </row>
    <row r="384">
      <c r="A384" s="6"/>
      <c r="B384" s="4"/>
      <c r="C384" s="4"/>
      <c r="D384" s="4"/>
      <c r="E384" s="4"/>
      <c r="F384" s="4"/>
      <c r="G384" s="4"/>
      <c r="H384" s="4"/>
    </row>
    <row r="385">
      <c r="A385" s="6"/>
      <c r="B385" s="4"/>
      <c r="C385" s="4"/>
      <c r="D385" s="4"/>
      <c r="E385" s="4"/>
      <c r="F385" s="4"/>
      <c r="G385" s="4"/>
      <c r="H385" s="4"/>
    </row>
    <row r="386">
      <c r="A386" s="6"/>
      <c r="B386" s="4"/>
      <c r="C386" s="4"/>
      <c r="D386" s="4"/>
      <c r="E386" s="4"/>
      <c r="F386" s="4"/>
      <c r="G386" s="4"/>
      <c r="H386" s="4"/>
    </row>
    <row r="387">
      <c r="A387" s="6"/>
      <c r="B387" s="4"/>
      <c r="C387" s="4"/>
      <c r="D387" s="4"/>
      <c r="E387" s="4"/>
      <c r="F387" s="4"/>
      <c r="G387" s="4"/>
      <c r="H387" s="4"/>
    </row>
    <row r="388">
      <c r="A388" s="6"/>
      <c r="B388" s="4"/>
      <c r="C388" s="4"/>
      <c r="D388" s="4"/>
      <c r="E388" s="4"/>
      <c r="F388" s="4"/>
      <c r="G388" s="4"/>
      <c r="H388" s="4"/>
    </row>
    <row r="389">
      <c r="A389" s="6"/>
      <c r="B389" s="4"/>
      <c r="C389" s="4"/>
      <c r="D389" s="4"/>
      <c r="E389" s="4"/>
      <c r="F389" s="4"/>
      <c r="G389" s="4"/>
      <c r="H389" s="4"/>
    </row>
    <row r="390">
      <c r="A390" s="6"/>
      <c r="B390" s="4"/>
      <c r="C390" s="4"/>
      <c r="D390" s="4"/>
      <c r="E390" s="4"/>
      <c r="F390" s="4"/>
      <c r="G390" s="4"/>
      <c r="H390" s="4"/>
    </row>
    <row r="391">
      <c r="A391" s="6"/>
      <c r="B391" s="4"/>
      <c r="C391" s="4"/>
      <c r="D391" s="4"/>
      <c r="E391" s="4"/>
      <c r="F391" s="4"/>
      <c r="G391" s="4"/>
      <c r="H391" s="4"/>
    </row>
    <row r="392">
      <c r="A392" s="6"/>
      <c r="B392" s="4"/>
      <c r="C392" s="4"/>
      <c r="D392" s="4"/>
      <c r="E392" s="4"/>
      <c r="F392" s="4"/>
      <c r="G392" s="4"/>
      <c r="H392" s="4"/>
    </row>
    <row r="393">
      <c r="A393" s="6"/>
      <c r="B393" s="4"/>
      <c r="C393" s="4"/>
      <c r="D393" s="4"/>
      <c r="E393" s="4"/>
      <c r="F393" s="4"/>
      <c r="G393" s="4"/>
      <c r="H393" s="4"/>
    </row>
    <row r="394">
      <c r="A394" s="6"/>
      <c r="B394" s="4"/>
      <c r="C394" s="4"/>
      <c r="D394" s="4"/>
      <c r="E394" s="4"/>
      <c r="F394" s="4"/>
      <c r="G394" s="4"/>
      <c r="H394" s="4"/>
    </row>
    <row r="395">
      <c r="A395" s="6"/>
      <c r="B395" s="4"/>
      <c r="C395" s="4"/>
      <c r="D395" s="4"/>
      <c r="E395" s="4"/>
      <c r="F395" s="4"/>
      <c r="G395" s="4"/>
      <c r="H395" s="4"/>
    </row>
    <row r="396">
      <c r="A396" s="6"/>
      <c r="B396" s="4"/>
      <c r="C396" s="4"/>
      <c r="D396" s="4"/>
      <c r="E396" s="4"/>
      <c r="F396" s="4"/>
      <c r="G396" s="4"/>
      <c r="H396" s="4"/>
    </row>
    <row r="397">
      <c r="A397" s="6"/>
      <c r="B397" s="4"/>
      <c r="C397" s="4"/>
      <c r="D397" s="4"/>
      <c r="E397" s="4"/>
      <c r="F397" s="4"/>
      <c r="G397" s="4"/>
      <c r="H397" s="4"/>
    </row>
    <row r="398">
      <c r="A398" s="6"/>
      <c r="B398" s="4"/>
      <c r="C398" s="4"/>
      <c r="D398" s="4"/>
      <c r="E398" s="4"/>
      <c r="F398" s="4"/>
      <c r="G398" s="4"/>
      <c r="H398" s="4"/>
    </row>
    <row r="399">
      <c r="A399" s="6"/>
      <c r="B399" s="4"/>
      <c r="C399" s="4"/>
      <c r="D399" s="4"/>
      <c r="E399" s="4"/>
      <c r="F399" s="4"/>
      <c r="G399" s="4"/>
      <c r="H399" s="4"/>
    </row>
    <row r="400">
      <c r="A400" s="6"/>
      <c r="B400" s="4"/>
      <c r="C400" s="4"/>
      <c r="D400" s="4"/>
      <c r="E400" s="4"/>
      <c r="F400" s="4"/>
      <c r="G400" s="4"/>
      <c r="H400" s="4"/>
    </row>
    <row r="401">
      <c r="A401" s="6"/>
      <c r="B401" s="4"/>
      <c r="C401" s="4"/>
      <c r="D401" s="4"/>
      <c r="E401" s="4"/>
      <c r="F401" s="4"/>
      <c r="G401" s="4"/>
      <c r="H401" s="4"/>
    </row>
    <row r="402">
      <c r="A402" s="6"/>
      <c r="B402" s="4"/>
      <c r="C402" s="4"/>
      <c r="D402" s="4"/>
      <c r="E402" s="4"/>
      <c r="F402" s="4"/>
      <c r="G402" s="4"/>
      <c r="H402" s="4"/>
    </row>
    <row r="403">
      <c r="A403" s="6"/>
      <c r="B403" s="4"/>
      <c r="C403" s="4"/>
      <c r="D403" s="4"/>
      <c r="E403" s="4"/>
      <c r="F403" s="4"/>
      <c r="G403" s="4"/>
      <c r="H403" s="4"/>
    </row>
    <row r="404">
      <c r="A404" s="6"/>
      <c r="B404" s="4"/>
      <c r="C404" s="4"/>
      <c r="D404" s="4"/>
      <c r="E404" s="4"/>
      <c r="F404" s="4"/>
      <c r="G404" s="4"/>
      <c r="H404" s="4"/>
    </row>
    <row r="405">
      <c r="A405" s="6"/>
      <c r="B405" s="4"/>
      <c r="C405" s="4"/>
      <c r="D405" s="4"/>
      <c r="E405" s="4"/>
      <c r="F405" s="4"/>
      <c r="G405" s="4"/>
      <c r="H405" s="4"/>
    </row>
    <row r="406">
      <c r="A406" s="6"/>
      <c r="B406" s="4"/>
      <c r="C406" s="4"/>
      <c r="D406" s="4"/>
      <c r="E406" s="4"/>
      <c r="F406" s="4"/>
      <c r="G406" s="4"/>
      <c r="H406" s="4"/>
    </row>
    <row r="407">
      <c r="A407" s="6"/>
      <c r="B407" s="4"/>
      <c r="C407" s="4"/>
      <c r="D407" s="4"/>
      <c r="E407" s="4"/>
      <c r="F407" s="4"/>
      <c r="G407" s="4"/>
      <c r="H407" s="4"/>
    </row>
    <row r="408">
      <c r="A408" s="6"/>
      <c r="B408" s="4"/>
      <c r="C408" s="4"/>
      <c r="D408" s="4"/>
      <c r="E408" s="4"/>
      <c r="F408" s="4"/>
      <c r="G408" s="4"/>
      <c r="H408" s="4"/>
    </row>
    <row r="409">
      <c r="A409" s="6"/>
      <c r="B409" s="4"/>
      <c r="C409" s="4"/>
      <c r="D409" s="4"/>
      <c r="E409" s="4"/>
      <c r="F409" s="4"/>
      <c r="G409" s="4"/>
      <c r="H409" s="4"/>
    </row>
    <row r="410">
      <c r="A410" s="6"/>
      <c r="B410" s="4"/>
      <c r="C410" s="4"/>
      <c r="D410" s="4"/>
      <c r="E410" s="4"/>
      <c r="F410" s="4"/>
      <c r="G410" s="4"/>
      <c r="H410" s="4"/>
    </row>
    <row r="411">
      <c r="A411" s="6"/>
      <c r="B411" s="4"/>
      <c r="C411" s="4"/>
      <c r="D411" s="4"/>
      <c r="E411" s="4"/>
      <c r="F411" s="4"/>
      <c r="G411" s="4"/>
      <c r="H411" s="4"/>
    </row>
    <row r="412">
      <c r="A412" s="6"/>
      <c r="B412" s="4"/>
      <c r="C412" s="4"/>
      <c r="D412" s="4"/>
      <c r="E412" s="4"/>
      <c r="F412" s="4"/>
      <c r="G412" s="4"/>
      <c r="H412" s="4"/>
    </row>
    <row r="413">
      <c r="A413" s="6"/>
      <c r="B413" s="4"/>
      <c r="C413" s="4"/>
      <c r="D413" s="4"/>
      <c r="E413" s="4"/>
      <c r="F413" s="4"/>
      <c r="G413" s="4"/>
      <c r="H413" s="4"/>
    </row>
    <row r="414">
      <c r="A414" s="6"/>
      <c r="B414" s="4"/>
      <c r="C414" s="4"/>
      <c r="D414" s="4"/>
      <c r="E414" s="4"/>
      <c r="F414" s="4"/>
      <c r="G414" s="4"/>
      <c r="H414" s="4"/>
    </row>
    <row r="415">
      <c r="A415" s="6"/>
      <c r="B415" s="4"/>
      <c r="C415" s="4"/>
      <c r="D415" s="4"/>
      <c r="E415" s="4"/>
      <c r="F415" s="4"/>
      <c r="G415" s="4"/>
      <c r="H415" s="4"/>
    </row>
    <row r="416">
      <c r="A416" s="6"/>
      <c r="B416" s="4"/>
      <c r="C416" s="4"/>
      <c r="D416" s="4"/>
      <c r="E416" s="4"/>
      <c r="F416" s="4"/>
      <c r="G416" s="4"/>
      <c r="H416" s="4"/>
    </row>
    <row r="417">
      <c r="A417" s="6"/>
      <c r="B417" s="4"/>
      <c r="C417" s="4"/>
      <c r="D417" s="4"/>
      <c r="E417" s="4"/>
      <c r="F417" s="4"/>
      <c r="G417" s="4"/>
      <c r="H417" s="4"/>
    </row>
    <row r="418">
      <c r="A418" s="6"/>
      <c r="B418" s="4"/>
      <c r="C418" s="4"/>
      <c r="D418" s="4"/>
      <c r="E418" s="4"/>
      <c r="F418" s="4"/>
      <c r="G418" s="4"/>
      <c r="H418" s="4"/>
    </row>
    <row r="419">
      <c r="A419" s="6"/>
      <c r="B419" s="4"/>
      <c r="C419" s="4"/>
      <c r="D419" s="4"/>
      <c r="E419" s="4"/>
      <c r="F419" s="4"/>
      <c r="G419" s="4"/>
      <c r="H419" s="4"/>
    </row>
    <row r="420">
      <c r="A420" s="6"/>
      <c r="B420" s="4"/>
      <c r="C420" s="4"/>
      <c r="D420" s="4"/>
      <c r="E420" s="4"/>
      <c r="F420" s="4"/>
      <c r="G420" s="4"/>
      <c r="H420" s="4"/>
    </row>
    <row r="421">
      <c r="A421" s="6"/>
      <c r="B421" s="4"/>
      <c r="C421" s="4"/>
      <c r="D421" s="4"/>
      <c r="E421" s="4"/>
      <c r="F421" s="4"/>
      <c r="G421" s="4"/>
      <c r="H421" s="4"/>
    </row>
    <row r="422">
      <c r="A422" s="6"/>
      <c r="B422" s="4"/>
      <c r="C422" s="4"/>
      <c r="D422" s="4"/>
      <c r="E422" s="4"/>
      <c r="F422" s="4"/>
      <c r="G422" s="4"/>
      <c r="H422" s="4"/>
    </row>
    <row r="423">
      <c r="A423" s="6"/>
      <c r="B423" s="4"/>
      <c r="C423" s="4"/>
      <c r="D423" s="4"/>
      <c r="E423" s="4"/>
      <c r="F423" s="4"/>
      <c r="G423" s="4"/>
      <c r="H423" s="4"/>
    </row>
    <row r="424">
      <c r="A424" s="6"/>
      <c r="B424" s="4"/>
      <c r="C424" s="4"/>
      <c r="D424" s="4"/>
      <c r="E424" s="4"/>
      <c r="F424" s="4"/>
      <c r="G424" s="4"/>
      <c r="H424" s="4"/>
    </row>
    <row r="425">
      <c r="A425" s="6"/>
      <c r="B425" s="4"/>
      <c r="C425" s="4"/>
      <c r="D425" s="4"/>
      <c r="E425" s="4"/>
      <c r="F425" s="4"/>
      <c r="G425" s="4"/>
      <c r="H425" s="4"/>
    </row>
    <row r="426">
      <c r="A426" s="6"/>
      <c r="B426" s="4"/>
      <c r="C426" s="4"/>
      <c r="D426" s="4"/>
      <c r="E426" s="4"/>
      <c r="F426" s="4"/>
      <c r="G426" s="4"/>
      <c r="H426" s="4"/>
    </row>
    <row r="427">
      <c r="A427" s="6"/>
      <c r="B427" s="4"/>
      <c r="C427" s="4"/>
      <c r="D427" s="4"/>
      <c r="E427" s="4"/>
      <c r="F427" s="4"/>
      <c r="G427" s="4"/>
      <c r="H427" s="4"/>
    </row>
    <row r="428">
      <c r="A428" s="6"/>
      <c r="B428" s="4"/>
      <c r="C428" s="4"/>
      <c r="D428" s="4"/>
      <c r="E428" s="4"/>
      <c r="F428" s="4"/>
      <c r="G428" s="4"/>
      <c r="H428" s="4"/>
    </row>
    <row r="429">
      <c r="A429" s="6"/>
      <c r="B429" s="4"/>
      <c r="C429" s="4"/>
      <c r="D429" s="4"/>
      <c r="E429" s="4"/>
      <c r="F429" s="4"/>
      <c r="G429" s="4"/>
      <c r="H429" s="4"/>
    </row>
    <row r="430">
      <c r="A430" s="6"/>
      <c r="B430" s="4"/>
      <c r="C430" s="4"/>
      <c r="D430" s="4"/>
      <c r="E430" s="4"/>
      <c r="F430" s="4"/>
      <c r="G430" s="4"/>
      <c r="H430" s="4"/>
    </row>
    <row r="431">
      <c r="A431" s="6"/>
      <c r="B431" s="4"/>
      <c r="C431" s="4"/>
      <c r="D431" s="4"/>
      <c r="E431" s="4"/>
      <c r="F431" s="4"/>
      <c r="G431" s="4"/>
      <c r="H431" s="4"/>
    </row>
    <row r="432">
      <c r="A432" s="6"/>
      <c r="B432" s="4"/>
      <c r="C432" s="4"/>
      <c r="D432" s="4"/>
      <c r="E432" s="4"/>
      <c r="F432" s="4"/>
      <c r="G432" s="4"/>
      <c r="H432" s="4"/>
    </row>
    <row r="433">
      <c r="A433" s="6"/>
      <c r="B433" s="4"/>
      <c r="C433" s="4"/>
      <c r="D433" s="4"/>
      <c r="E433" s="4"/>
      <c r="F433" s="4"/>
      <c r="G433" s="4"/>
      <c r="H433" s="4"/>
    </row>
    <row r="434">
      <c r="A434" s="6"/>
      <c r="B434" s="4"/>
      <c r="C434" s="4"/>
      <c r="D434" s="4"/>
      <c r="E434" s="4"/>
      <c r="F434" s="4"/>
      <c r="G434" s="4"/>
      <c r="H434" s="4"/>
    </row>
    <row r="435">
      <c r="A435" s="6"/>
      <c r="B435" s="4"/>
      <c r="C435" s="4"/>
      <c r="D435" s="4"/>
      <c r="E435" s="4"/>
      <c r="F435" s="4"/>
      <c r="G435" s="4"/>
      <c r="H435" s="4"/>
    </row>
    <row r="436">
      <c r="A436" s="6"/>
      <c r="B436" s="4"/>
      <c r="C436" s="4"/>
      <c r="D436" s="4"/>
      <c r="E436" s="4"/>
      <c r="F436" s="4"/>
      <c r="G436" s="4"/>
      <c r="H436" s="4"/>
    </row>
    <row r="437">
      <c r="A437" s="6"/>
      <c r="B437" s="4"/>
      <c r="C437" s="4"/>
      <c r="D437" s="4"/>
      <c r="E437" s="4"/>
      <c r="F437" s="4"/>
      <c r="G437" s="4"/>
      <c r="H437" s="4"/>
    </row>
    <row r="438">
      <c r="A438" s="6"/>
      <c r="B438" s="4"/>
      <c r="C438" s="4"/>
      <c r="D438" s="4"/>
      <c r="E438" s="4"/>
      <c r="F438" s="4"/>
      <c r="G438" s="4"/>
      <c r="H438" s="4"/>
    </row>
    <row r="439">
      <c r="A439" s="6"/>
      <c r="B439" s="4"/>
      <c r="C439" s="4"/>
      <c r="D439" s="4"/>
      <c r="E439" s="4"/>
      <c r="F439" s="4"/>
      <c r="G439" s="4"/>
      <c r="H439" s="4"/>
    </row>
    <row r="440">
      <c r="A440" s="6"/>
      <c r="B440" s="4"/>
      <c r="C440" s="4"/>
      <c r="D440" s="4"/>
      <c r="E440" s="4"/>
      <c r="F440" s="4"/>
      <c r="G440" s="4"/>
      <c r="H440" s="4"/>
    </row>
    <row r="441">
      <c r="A441" s="6"/>
      <c r="B441" s="4"/>
      <c r="C441" s="4"/>
      <c r="D441" s="4"/>
      <c r="E441" s="4"/>
      <c r="F441" s="4"/>
      <c r="G441" s="4"/>
      <c r="H441" s="4"/>
    </row>
    <row r="442">
      <c r="A442" s="6"/>
      <c r="B442" s="4"/>
      <c r="C442" s="4"/>
      <c r="D442" s="4"/>
      <c r="E442" s="4"/>
      <c r="F442" s="4"/>
      <c r="G442" s="4"/>
      <c r="H442" s="4"/>
    </row>
    <row r="443">
      <c r="A443" s="6"/>
      <c r="B443" s="4"/>
      <c r="C443" s="4"/>
      <c r="D443" s="4"/>
      <c r="E443" s="4"/>
      <c r="F443" s="4"/>
      <c r="G443" s="4"/>
      <c r="H443" s="4"/>
    </row>
    <row r="444">
      <c r="A444" s="6"/>
      <c r="B444" s="4"/>
      <c r="C444" s="4"/>
      <c r="D444" s="4"/>
      <c r="E444" s="4"/>
      <c r="F444" s="4"/>
      <c r="G444" s="4"/>
      <c r="H444" s="4"/>
    </row>
    <row r="445">
      <c r="A445" s="6"/>
      <c r="B445" s="4"/>
      <c r="C445" s="4"/>
      <c r="D445" s="4"/>
      <c r="E445" s="4"/>
      <c r="F445" s="4"/>
      <c r="G445" s="4"/>
      <c r="H445" s="4"/>
    </row>
    <row r="446">
      <c r="A446" s="6"/>
      <c r="B446" s="4"/>
      <c r="C446" s="4"/>
      <c r="D446" s="4"/>
      <c r="E446" s="4"/>
      <c r="F446" s="4"/>
      <c r="G446" s="4"/>
      <c r="H446" s="4"/>
    </row>
    <row r="447">
      <c r="A447" s="6"/>
      <c r="B447" s="4"/>
      <c r="C447" s="4"/>
      <c r="D447" s="4"/>
      <c r="E447" s="4"/>
      <c r="F447" s="4"/>
      <c r="G447" s="4"/>
      <c r="H447" s="4"/>
    </row>
    <row r="448">
      <c r="A448" s="6"/>
      <c r="B448" s="4"/>
      <c r="C448" s="4"/>
      <c r="D448" s="4"/>
      <c r="E448" s="4"/>
      <c r="F448" s="4"/>
      <c r="G448" s="4"/>
      <c r="H448" s="4"/>
    </row>
    <row r="449">
      <c r="A449" s="6"/>
      <c r="B449" s="4"/>
      <c r="C449" s="4"/>
      <c r="D449" s="4"/>
      <c r="E449" s="4"/>
      <c r="F449" s="4"/>
      <c r="G449" s="4"/>
      <c r="H449" s="4"/>
    </row>
    <row r="450">
      <c r="A450" s="6"/>
      <c r="B450" s="4"/>
      <c r="C450" s="4"/>
      <c r="D450" s="4"/>
      <c r="E450" s="4"/>
      <c r="F450" s="4"/>
      <c r="G450" s="4"/>
      <c r="H450" s="4"/>
    </row>
    <row r="451">
      <c r="A451" s="6"/>
      <c r="B451" s="4"/>
      <c r="C451" s="4"/>
      <c r="D451" s="4"/>
      <c r="E451" s="4"/>
      <c r="F451" s="4"/>
      <c r="G451" s="4"/>
      <c r="H451" s="4"/>
    </row>
    <row r="452">
      <c r="A452" s="6"/>
      <c r="B452" s="4"/>
      <c r="C452" s="4"/>
      <c r="D452" s="4"/>
      <c r="E452" s="4"/>
      <c r="F452" s="4"/>
      <c r="G452" s="4"/>
      <c r="H452" s="4"/>
    </row>
    <row r="453">
      <c r="A453" s="6"/>
      <c r="B453" s="4"/>
      <c r="C453" s="4"/>
      <c r="D453" s="4"/>
      <c r="E453" s="4"/>
      <c r="F453" s="4"/>
      <c r="G453" s="4"/>
      <c r="H453" s="4"/>
    </row>
    <row r="454">
      <c r="A454" s="6"/>
      <c r="B454" s="4"/>
      <c r="C454" s="4"/>
      <c r="D454" s="4"/>
      <c r="E454" s="4"/>
      <c r="F454" s="4"/>
      <c r="G454" s="4"/>
      <c r="H454" s="4"/>
    </row>
    <row r="455">
      <c r="A455" s="6"/>
      <c r="B455" s="4"/>
      <c r="C455" s="4"/>
      <c r="D455" s="4"/>
      <c r="E455" s="4"/>
      <c r="F455" s="4"/>
      <c r="G455" s="4"/>
      <c r="H455" s="4"/>
    </row>
    <row r="456">
      <c r="A456" s="6"/>
      <c r="B456" s="4"/>
      <c r="C456" s="4"/>
      <c r="D456" s="4"/>
      <c r="E456" s="4"/>
      <c r="F456" s="4"/>
      <c r="G456" s="4"/>
      <c r="H456" s="4"/>
    </row>
    <row r="457">
      <c r="A457" s="6"/>
      <c r="B457" s="4"/>
      <c r="C457" s="4"/>
      <c r="D457" s="4"/>
      <c r="E457" s="4"/>
      <c r="F457" s="4"/>
      <c r="G457" s="4"/>
      <c r="H457" s="4"/>
    </row>
    <row r="458">
      <c r="A458" s="6"/>
      <c r="B458" s="4"/>
      <c r="C458" s="4"/>
      <c r="D458" s="4"/>
      <c r="E458" s="4"/>
      <c r="F458" s="4"/>
      <c r="G458" s="4"/>
      <c r="H458" s="4"/>
    </row>
    <row r="459">
      <c r="A459" s="6"/>
      <c r="B459" s="4"/>
      <c r="C459" s="4"/>
      <c r="D459" s="4"/>
      <c r="E459" s="4"/>
      <c r="F459" s="4"/>
      <c r="G459" s="4"/>
      <c r="H459" s="4"/>
    </row>
    <row r="460">
      <c r="A460" s="6"/>
      <c r="B460" s="4"/>
      <c r="C460" s="4"/>
      <c r="D460" s="4"/>
      <c r="E460" s="4"/>
      <c r="F460" s="4"/>
      <c r="G460" s="4"/>
      <c r="H460" s="4"/>
    </row>
    <row r="461">
      <c r="A461" s="6"/>
      <c r="B461" s="4"/>
      <c r="C461" s="4"/>
      <c r="D461" s="4"/>
      <c r="E461" s="4"/>
      <c r="F461" s="4"/>
      <c r="G461" s="4"/>
      <c r="H461" s="4"/>
    </row>
    <row r="462">
      <c r="A462" s="6"/>
      <c r="B462" s="4"/>
      <c r="C462" s="4"/>
      <c r="D462" s="4"/>
      <c r="E462" s="4"/>
      <c r="F462" s="4"/>
      <c r="G462" s="4"/>
      <c r="H462" s="4"/>
    </row>
    <row r="463">
      <c r="A463" s="6"/>
      <c r="B463" s="4"/>
      <c r="C463" s="4"/>
      <c r="D463" s="4"/>
      <c r="E463" s="4"/>
      <c r="F463" s="4"/>
      <c r="G463" s="4"/>
      <c r="H463" s="4"/>
    </row>
    <row r="464">
      <c r="A464" s="6"/>
      <c r="B464" s="4"/>
      <c r="C464" s="4"/>
      <c r="D464" s="4"/>
      <c r="E464" s="4"/>
      <c r="F464" s="4"/>
      <c r="G464" s="4"/>
      <c r="H464" s="4"/>
    </row>
    <row r="465">
      <c r="A465" s="6"/>
      <c r="B465" s="4"/>
      <c r="C465" s="4"/>
      <c r="D465" s="4"/>
      <c r="E465" s="4"/>
      <c r="F465" s="4"/>
      <c r="G465" s="4"/>
      <c r="H465" s="4"/>
    </row>
    <row r="466">
      <c r="A466" s="6"/>
      <c r="B466" s="4"/>
      <c r="C466" s="4"/>
      <c r="D466" s="4"/>
      <c r="E466" s="4"/>
      <c r="F466" s="4"/>
      <c r="G466" s="4"/>
      <c r="H466" s="4"/>
    </row>
    <row r="467">
      <c r="A467" s="6"/>
      <c r="B467" s="4"/>
      <c r="C467" s="4"/>
      <c r="D467" s="4"/>
      <c r="E467" s="4"/>
      <c r="F467" s="4"/>
      <c r="G467" s="4"/>
      <c r="H467" s="4"/>
    </row>
    <row r="468">
      <c r="A468" s="6"/>
      <c r="B468" s="4"/>
      <c r="C468" s="4"/>
      <c r="D468" s="4"/>
      <c r="E468" s="4"/>
      <c r="F468" s="4"/>
      <c r="G468" s="4"/>
      <c r="H468" s="4"/>
    </row>
    <row r="469">
      <c r="A469" s="6"/>
      <c r="B469" s="4"/>
      <c r="C469" s="4"/>
      <c r="D469" s="4"/>
      <c r="E469" s="4"/>
      <c r="F469" s="4"/>
      <c r="G469" s="4"/>
      <c r="H469" s="4"/>
    </row>
    <row r="470">
      <c r="A470" s="6"/>
      <c r="B470" s="4"/>
      <c r="C470" s="4"/>
      <c r="D470" s="4"/>
      <c r="E470" s="4"/>
      <c r="F470" s="4"/>
      <c r="G470" s="4"/>
      <c r="H470" s="4"/>
    </row>
    <row r="471">
      <c r="A471" s="6"/>
      <c r="B471" s="4"/>
      <c r="C471" s="4"/>
      <c r="D471" s="4"/>
      <c r="E471" s="4"/>
      <c r="F471" s="4"/>
      <c r="G471" s="4"/>
      <c r="H471" s="4"/>
    </row>
    <row r="472">
      <c r="A472" s="6"/>
      <c r="B472" s="4"/>
      <c r="C472" s="4"/>
      <c r="D472" s="4"/>
      <c r="E472" s="4"/>
      <c r="F472" s="4"/>
      <c r="G472" s="4"/>
      <c r="H472" s="4"/>
    </row>
    <row r="473">
      <c r="A473" s="6"/>
      <c r="B473" s="4"/>
      <c r="C473" s="4"/>
      <c r="D473" s="4"/>
      <c r="E473" s="4"/>
      <c r="F473" s="4"/>
      <c r="G473" s="4"/>
      <c r="H473" s="4"/>
    </row>
    <row r="474">
      <c r="A474" s="6"/>
      <c r="B474" s="4"/>
      <c r="C474" s="4"/>
      <c r="D474" s="4"/>
      <c r="E474" s="4"/>
      <c r="F474" s="4"/>
      <c r="G474" s="4"/>
      <c r="H474" s="4"/>
    </row>
    <row r="475">
      <c r="A475" s="6"/>
      <c r="B475" s="4"/>
      <c r="C475" s="4"/>
      <c r="D475" s="4"/>
      <c r="E475" s="4"/>
      <c r="F475" s="4"/>
      <c r="G475" s="4"/>
      <c r="H475" s="4"/>
    </row>
    <row r="476">
      <c r="A476" s="6"/>
      <c r="B476" s="4"/>
      <c r="C476" s="4"/>
      <c r="D476" s="4"/>
      <c r="E476" s="4"/>
      <c r="F476" s="4"/>
      <c r="G476" s="4"/>
      <c r="H476" s="4"/>
    </row>
    <row r="477">
      <c r="A477" s="6"/>
      <c r="B477" s="4"/>
      <c r="C477" s="4"/>
      <c r="D477" s="4"/>
      <c r="E477" s="4"/>
      <c r="F477" s="4"/>
      <c r="G477" s="4"/>
      <c r="H477" s="4"/>
    </row>
    <row r="478">
      <c r="A478" s="6"/>
      <c r="B478" s="4"/>
      <c r="C478" s="4"/>
      <c r="D478" s="4"/>
      <c r="E478" s="4"/>
      <c r="F478" s="4"/>
      <c r="G478" s="4"/>
      <c r="H478" s="4"/>
    </row>
    <row r="479">
      <c r="A479" s="6"/>
      <c r="B479" s="4"/>
      <c r="C479" s="4"/>
      <c r="D479" s="4"/>
      <c r="E479" s="4"/>
      <c r="F479" s="4"/>
      <c r="G479" s="4"/>
      <c r="H479" s="4"/>
    </row>
    <row r="480">
      <c r="A480" s="6"/>
      <c r="B480" s="4"/>
      <c r="C480" s="4"/>
      <c r="D480" s="4"/>
      <c r="E480" s="4"/>
      <c r="F480" s="4"/>
      <c r="G480" s="4"/>
      <c r="H480" s="4"/>
    </row>
    <row r="481">
      <c r="A481" s="6"/>
      <c r="B481" s="4"/>
      <c r="C481" s="4"/>
      <c r="D481" s="4"/>
      <c r="E481" s="4"/>
      <c r="F481" s="4"/>
      <c r="G481" s="4"/>
      <c r="H481" s="4"/>
    </row>
    <row r="482">
      <c r="A482" s="6"/>
      <c r="B482" s="4"/>
      <c r="C482" s="4"/>
      <c r="D482" s="4"/>
      <c r="E482" s="4"/>
      <c r="F482" s="4"/>
      <c r="G482" s="4"/>
      <c r="H482" s="4"/>
    </row>
    <row r="483">
      <c r="A483" s="6"/>
      <c r="B483" s="4"/>
      <c r="C483" s="4"/>
      <c r="D483" s="4"/>
      <c r="E483" s="4"/>
      <c r="F483" s="4"/>
      <c r="G483" s="4"/>
      <c r="H483" s="4"/>
    </row>
    <row r="484">
      <c r="A484" s="6"/>
      <c r="B484" s="4"/>
      <c r="C484" s="4"/>
      <c r="D484" s="4"/>
      <c r="E484" s="4"/>
      <c r="F484" s="4"/>
      <c r="G484" s="4"/>
      <c r="H484" s="4"/>
    </row>
    <row r="485">
      <c r="A485" s="6"/>
      <c r="B485" s="4"/>
      <c r="C485" s="4"/>
      <c r="D485" s="4"/>
      <c r="E485" s="4"/>
      <c r="F485" s="4"/>
      <c r="G485" s="4"/>
      <c r="H485" s="4"/>
    </row>
    <row r="486">
      <c r="A486" s="6"/>
      <c r="B486" s="4"/>
      <c r="C486" s="4"/>
      <c r="D486" s="4"/>
      <c r="E486" s="4"/>
      <c r="F486" s="4"/>
      <c r="G486" s="4"/>
      <c r="H486" s="4"/>
    </row>
    <row r="487">
      <c r="A487" s="6"/>
      <c r="B487" s="4"/>
      <c r="C487" s="4"/>
      <c r="D487" s="4"/>
      <c r="E487" s="4"/>
      <c r="F487" s="4"/>
      <c r="G487" s="4"/>
      <c r="H487" s="4"/>
    </row>
    <row r="488">
      <c r="A488" s="6"/>
      <c r="B488" s="4"/>
      <c r="C488" s="4"/>
      <c r="D488" s="4"/>
      <c r="E488" s="4"/>
      <c r="F488" s="4"/>
      <c r="G488" s="4"/>
      <c r="H488" s="4"/>
    </row>
    <row r="489">
      <c r="A489" s="6"/>
      <c r="B489" s="4"/>
      <c r="C489" s="4"/>
      <c r="D489" s="4"/>
      <c r="E489" s="4"/>
      <c r="F489" s="4"/>
      <c r="G489" s="4"/>
      <c r="H489" s="4"/>
    </row>
    <row r="490">
      <c r="A490" s="6"/>
      <c r="B490" s="4"/>
      <c r="C490" s="4"/>
      <c r="D490" s="4"/>
      <c r="E490" s="4"/>
      <c r="F490" s="4"/>
      <c r="G490" s="4"/>
      <c r="H490" s="4"/>
    </row>
    <row r="491">
      <c r="A491" s="6"/>
      <c r="B491" s="4"/>
      <c r="C491" s="4"/>
      <c r="D491" s="4"/>
      <c r="E491" s="4"/>
      <c r="F491" s="4"/>
      <c r="G491" s="4"/>
      <c r="H491" s="4"/>
    </row>
    <row r="492">
      <c r="A492" s="6"/>
      <c r="B492" s="4"/>
      <c r="C492" s="4"/>
      <c r="D492" s="4"/>
      <c r="E492" s="4"/>
      <c r="F492" s="4"/>
      <c r="G492" s="4"/>
      <c r="H492" s="4"/>
    </row>
    <row r="493">
      <c r="A493" s="6"/>
      <c r="B493" s="4"/>
      <c r="C493" s="4"/>
      <c r="D493" s="4"/>
      <c r="E493" s="4"/>
      <c r="F493" s="4"/>
      <c r="G493" s="4"/>
      <c r="H493" s="4"/>
    </row>
    <row r="494">
      <c r="A494" s="6"/>
      <c r="B494" s="4"/>
      <c r="C494" s="4"/>
      <c r="D494" s="4"/>
      <c r="E494" s="4"/>
      <c r="F494" s="4"/>
      <c r="G494" s="4"/>
      <c r="H494" s="4"/>
    </row>
    <row r="495">
      <c r="A495" s="6"/>
      <c r="B495" s="4"/>
      <c r="C495" s="4"/>
      <c r="D495" s="4"/>
      <c r="E495" s="4"/>
      <c r="F495" s="4"/>
      <c r="G495" s="4"/>
      <c r="H495" s="4"/>
    </row>
    <row r="496">
      <c r="A496" s="6"/>
      <c r="B496" s="4"/>
      <c r="C496" s="4"/>
      <c r="D496" s="4"/>
      <c r="E496" s="4"/>
      <c r="F496" s="4"/>
      <c r="G496" s="4"/>
      <c r="H496" s="4"/>
    </row>
    <row r="497">
      <c r="A497" s="6"/>
      <c r="B497" s="4"/>
      <c r="C497" s="4"/>
      <c r="D497" s="4"/>
      <c r="E497" s="4"/>
      <c r="F497" s="4"/>
      <c r="G497" s="4"/>
      <c r="H497" s="4"/>
    </row>
    <row r="498">
      <c r="A498" s="6"/>
      <c r="B498" s="4"/>
      <c r="C498" s="4"/>
      <c r="D498" s="4"/>
      <c r="E498" s="4"/>
      <c r="F498" s="4"/>
      <c r="G498" s="4"/>
      <c r="H498" s="4"/>
    </row>
    <row r="499">
      <c r="A499" s="6"/>
      <c r="B499" s="4"/>
      <c r="C499" s="4"/>
      <c r="D499" s="4"/>
      <c r="E499" s="4"/>
      <c r="F499" s="4"/>
      <c r="G499" s="4"/>
      <c r="H499" s="4"/>
    </row>
    <row r="500">
      <c r="A500" s="6"/>
      <c r="B500" s="4"/>
      <c r="C500" s="4"/>
      <c r="D500" s="4"/>
      <c r="E500" s="4"/>
      <c r="F500" s="4"/>
      <c r="G500" s="4"/>
      <c r="H500" s="4"/>
    </row>
    <row r="501">
      <c r="A501" s="6"/>
      <c r="B501" s="4"/>
      <c r="C501" s="4"/>
      <c r="D501" s="4"/>
      <c r="E501" s="4"/>
      <c r="F501" s="4"/>
      <c r="G501" s="4"/>
      <c r="H501" s="4"/>
    </row>
    <row r="502">
      <c r="A502" s="6"/>
      <c r="B502" s="4"/>
      <c r="C502" s="4"/>
      <c r="D502" s="4"/>
      <c r="E502" s="4"/>
      <c r="F502" s="4"/>
      <c r="G502" s="4"/>
      <c r="H502" s="4"/>
    </row>
    <row r="503">
      <c r="A503" s="6"/>
      <c r="B503" s="4"/>
      <c r="C503" s="4"/>
      <c r="D503" s="4"/>
      <c r="E503" s="4"/>
      <c r="F503" s="4"/>
      <c r="G503" s="4"/>
      <c r="H503" s="4"/>
    </row>
    <row r="504">
      <c r="A504" s="6"/>
      <c r="B504" s="4"/>
      <c r="C504" s="4"/>
      <c r="D504" s="4"/>
      <c r="E504" s="4"/>
      <c r="F504" s="4"/>
      <c r="G504" s="4"/>
      <c r="H504" s="4"/>
    </row>
    <row r="505">
      <c r="A505" s="6"/>
      <c r="B505" s="4"/>
      <c r="C505" s="4"/>
      <c r="D505" s="4"/>
      <c r="E505" s="4"/>
      <c r="F505" s="4"/>
      <c r="G505" s="4"/>
      <c r="H505" s="4"/>
    </row>
    <row r="506">
      <c r="A506" s="6"/>
      <c r="B506" s="4"/>
      <c r="C506" s="4"/>
      <c r="D506" s="4"/>
      <c r="E506" s="4"/>
      <c r="F506" s="4"/>
      <c r="G506" s="4"/>
      <c r="H506" s="4"/>
    </row>
    <row r="507">
      <c r="A507" s="6"/>
      <c r="B507" s="4"/>
      <c r="C507" s="4"/>
      <c r="D507" s="4"/>
      <c r="E507" s="4"/>
      <c r="F507" s="4"/>
      <c r="G507" s="4"/>
      <c r="H507" s="4"/>
    </row>
    <row r="508">
      <c r="A508" s="6"/>
      <c r="B508" s="4"/>
      <c r="C508" s="4"/>
      <c r="D508" s="4"/>
      <c r="E508" s="4"/>
      <c r="F508" s="4"/>
      <c r="G508" s="4"/>
      <c r="H508" s="4"/>
    </row>
    <row r="509">
      <c r="A509" s="6"/>
      <c r="B509" s="4"/>
      <c r="C509" s="4"/>
      <c r="D509" s="4"/>
      <c r="E509" s="4"/>
      <c r="F509" s="4"/>
      <c r="G509" s="4"/>
      <c r="H509" s="4"/>
    </row>
    <row r="510">
      <c r="A510" s="6"/>
      <c r="B510" s="4"/>
      <c r="C510" s="4"/>
      <c r="D510" s="4"/>
      <c r="E510" s="4"/>
      <c r="F510" s="4"/>
      <c r="G510" s="4"/>
      <c r="H510" s="4"/>
    </row>
    <row r="511">
      <c r="A511" s="6"/>
      <c r="B511" s="4"/>
      <c r="C511" s="4"/>
      <c r="D511" s="4"/>
      <c r="E511" s="4"/>
      <c r="F511" s="4"/>
      <c r="G511" s="4"/>
      <c r="H511" s="4"/>
    </row>
    <row r="512">
      <c r="A512" s="6"/>
      <c r="B512" s="4"/>
      <c r="C512" s="4"/>
      <c r="D512" s="4"/>
      <c r="E512" s="4"/>
      <c r="F512" s="4"/>
      <c r="G512" s="4"/>
      <c r="H512" s="4"/>
    </row>
    <row r="513">
      <c r="A513" s="6"/>
      <c r="B513" s="4"/>
      <c r="C513" s="4"/>
      <c r="D513" s="4"/>
      <c r="E513" s="4"/>
      <c r="F513" s="4"/>
      <c r="G513" s="4"/>
      <c r="H513" s="4"/>
    </row>
    <row r="514">
      <c r="A514" s="6"/>
      <c r="B514" s="4"/>
      <c r="C514" s="4"/>
      <c r="D514" s="4"/>
      <c r="E514" s="4"/>
      <c r="F514" s="4"/>
      <c r="G514" s="4"/>
      <c r="H514" s="4"/>
    </row>
    <row r="515">
      <c r="A515" s="6"/>
      <c r="B515" s="4"/>
      <c r="C515" s="4"/>
      <c r="D515" s="4"/>
      <c r="E515" s="4"/>
      <c r="F515" s="4"/>
      <c r="G515" s="4"/>
      <c r="H515" s="4"/>
    </row>
    <row r="516">
      <c r="A516" s="6"/>
      <c r="B516" s="4"/>
      <c r="C516" s="4"/>
      <c r="D516" s="4"/>
      <c r="E516" s="4"/>
      <c r="F516" s="4"/>
      <c r="G516" s="4"/>
      <c r="H516" s="4"/>
    </row>
    <row r="517">
      <c r="A517" s="6"/>
      <c r="B517" s="4"/>
      <c r="C517" s="4"/>
      <c r="D517" s="4"/>
      <c r="E517" s="4"/>
      <c r="F517" s="4"/>
      <c r="G517" s="4"/>
      <c r="H517" s="4"/>
    </row>
    <row r="518">
      <c r="A518" s="6"/>
      <c r="B518" s="4"/>
      <c r="C518" s="4"/>
      <c r="D518" s="4"/>
      <c r="E518" s="4"/>
      <c r="F518" s="4"/>
      <c r="G518" s="4"/>
      <c r="H518" s="4"/>
    </row>
    <row r="519">
      <c r="A519" s="6"/>
      <c r="B519" s="4"/>
      <c r="C519" s="4"/>
      <c r="D519" s="4"/>
      <c r="E519" s="4"/>
      <c r="F519" s="4"/>
      <c r="G519" s="4"/>
      <c r="H519" s="4"/>
    </row>
    <row r="520">
      <c r="A520" s="6"/>
      <c r="B520" s="4"/>
      <c r="C520" s="4"/>
      <c r="D520" s="4"/>
      <c r="E520" s="4"/>
      <c r="F520" s="4"/>
      <c r="G520" s="4"/>
      <c r="H520" s="4"/>
    </row>
    <row r="521">
      <c r="A521" s="6"/>
      <c r="B521" s="4"/>
      <c r="C521" s="4"/>
      <c r="D521" s="4"/>
      <c r="E521" s="4"/>
      <c r="F521" s="4"/>
      <c r="G521" s="4"/>
      <c r="H521" s="4"/>
    </row>
    <row r="522">
      <c r="A522" s="6"/>
      <c r="B522" s="4"/>
      <c r="C522" s="4"/>
      <c r="D522" s="4"/>
      <c r="E522" s="4"/>
      <c r="F522" s="4"/>
      <c r="G522" s="4"/>
      <c r="H522" s="4"/>
    </row>
    <row r="523">
      <c r="A523" s="6"/>
      <c r="B523" s="4"/>
      <c r="C523" s="4"/>
      <c r="D523" s="4"/>
      <c r="E523" s="4"/>
      <c r="F523" s="4"/>
      <c r="G523" s="4"/>
      <c r="H523" s="4"/>
    </row>
    <row r="524">
      <c r="A524" s="6"/>
      <c r="B524" s="4"/>
      <c r="C524" s="4"/>
      <c r="D524" s="4"/>
      <c r="E524" s="4"/>
      <c r="F524" s="4"/>
      <c r="G524" s="4"/>
      <c r="H524" s="4"/>
    </row>
    <row r="525">
      <c r="A525" s="6"/>
      <c r="B525" s="4"/>
      <c r="C525" s="4"/>
      <c r="D525" s="4"/>
      <c r="E525" s="4"/>
      <c r="F525" s="4"/>
      <c r="G525" s="4"/>
      <c r="H525" s="4"/>
    </row>
    <row r="526">
      <c r="A526" s="6"/>
      <c r="B526" s="4"/>
      <c r="C526" s="4"/>
      <c r="D526" s="4"/>
      <c r="E526" s="4"/>
      <c r="F526" s="4"/>
      <c r="G526" s="4"/>
      <c r="H526" s="4"/>
    </row>
    <row r="527">
      <c r="A527" s="6"/>
      <c r="B527" s="4"/>
      <c r="C527" s="4"/>
      <c r="D527" s="4"/>
      <c r="E527" s="4"/>
      <c r="F527" s="4"/>
      <c r="G527" s="4"/>
      <c r="H527" s="4"/>
    </row>
    <row r="528">
      <c r="A528" s="6"/>
      <c r="B528" s="4"/>
      <c r="C528" s="4"/>
      <c r="D528" s="4"/>
      <c r="E528" s="4"/>
      <c r="F528" s="4"/>
      <c r="G528" s="4"/>
      <c r="H528" s="4"/>
    </row>
    <row r="529">
      <c r="A529" s="6"/>
      <c r="B529" s="4"/>
      <c r="C529" s="4"/>
      <c r="D529" s="4"/>
      <c r="E529" s="4"/>
      <c r="F529" s="4"/>
      <c r="G529" s="4"/>
      <c r="H529" s="4"/>
    </row>
    <row r="530">
      <c r="A530" s="6"/>
      <c r="B530" s="4"/>
      <c r="C530" s="4"/>
      <c r="D530" s="4"/>
      <c r="E530" s="4"/>
      <c r="F530" s="4"/>
      <c r="G530" s="4"/>
      <c r="H530" s="4"/>
    </row>
    <row r="531">
      <c r="A531" s="6"/>
      <c r="B531" s="4"/>
      <c r="C531" s="4"/>
      <c r="D531" s="4"/>
      <c r="E531" s="4"/>
      <c r="F531" s="4"/>
      <c r="G531" s="4"/>
      <c r="H531" s="4"/>
    </row>
    <row r="532">
      <c r="A532" s="6"/>
      <c r="B532" s="4"/>
      <c r="C532" s="4"/>
      <c r="D532" s="4"/>
      <c r="E532" s="4"/>
      <c r="F532" s="4"/>
      <c r="G532" s="4"/>
      <c r="H532" s="4"/>
    </row>
    <row r="533">
      <c r="A533" s="6"/>
      <c r="B533" s="4"/>
      <c r="C533" s="4"/>
      <c r="D533" s="4"/>
      <c r="E533" s="4"/>
      <c r="F533" s="4"/>
      <c r="G533" s="4"/>
      <c r="H533" s="4"/>
    </row>
    <row r="534">
      <c r="A534" s="6"/>
      <c r="B534" s="4"/>
      <c r="C534" s="4"/>
      <c r="D534" s="4"/>
      <c r="E534" s="4"/>
      <c r="F534" s="4"/>
      <c r="G534" s="4"/>
      <c r="H534" s="4"/>
    </row>
    <row r="535">
      <c r="A535" s="6"/>
      <c r="B535" s="4"/>
      <c r="C535" s="4"/>
      <c r="D535" s="4"/>
      <c r="E535" s="4"/>
      <c r="F535" s="4"/>
      <c r="G535" s="4"/>
      <c r="H535" s="4"/>
    </row>
    <row r="536">
      <c r="A536" s="6"/>
      <c r="B536" s="4"/>
      <c r="C536" s="4"/>
      <c r="D536" s="4"/>
      <c r="E536" s="4"/>
      <c r="F536" s="4"/>
      <c r="G536" s="4"/>
      <c r="H536" s="4"/>
    </row>
    <row r="537">
      <c r="A537" s="6"/>
      <c r="B537" s="4"/>
      <c r="C537" s="4"/>
      <c r="D537" s="4"/>
      <c r="E537" s="4"/>
      <c r="F537" s="4"/>
      <c r="G537" s="4"/>
      <c r="H537" s="4"/>
    </row>
    <row r="538">
      <c r="A538" s="6"/>
      <c r="B538" s="4"/>
      <c r="C538" s="4"/>
      <c r="D538" s="4"/>
      <c r="E538" s="4"/>
      <c r="F538" s="4"/>
      <c r="G538" s="4"/>
      <c r="H538" s="4"/>
    </row>
    <row r="539">
      <c r="A539" s="6"/>
      <c r="B539" s="4"/>
      <c r="C539" s="4"/>
      <c r="D539" s="4"/>
      <c r="E539" s="4"/>
      <c r="F539" s="4"/>
      <c r="G539" s="4"/>
      <c r="H539" s="4"/>
    </row>
    <row r="540">
      <c r="A540" s="6"/>
      <c r="B540" s="4"/>
      <c r="C540" s="4"/>
      <c r="D540" s="4"/>
      <c r="E540" s="4"/>
      <c r="F540" s="4"/>
      <c r="G540" s="4"/>
      <c r="H540" s="4"/>
    </row>
    <row r="541">
      <c r="A541" s="6"/>
      <c r="B541" s="4"/>
      <c r="C541" s="4"/>
      <c r="D541" s="4"/>
      <c r="E541" s="4"/>
      <c r="F541" s="4"/>
      <c r="G541" s="4"/>
      <c r="H541" s="4"/>
    </row>
    <row r="542">
      <c r="A542" s="6"/>
      <c r="B542" s="4"/>
      <c r="C542" s="4"/>
      <c r="D542" s="4"/>
      <c r="E542" s="4"/>
      <c r="F542" s="4"/>
      <c r="G542" s="4"/>
      <c r="H542" s="4"/>
    </row>
    <row r="543">
      <c r="A543" s="6"/>
      <c r="B543" s="4"/>
      <c r="C543" s="4"/>
      <c r="D543" s="4"/>
      <c r="E543" s="4"/>
      <c r="F543" s="4"/>
      <c r="G543" s="4"/>
      <c r="H543" s="4"/>
    </row>
    <row r="544">
      <c r="A544" s="6"/>
      <c r="B544" s="4"/>
      <c r="C544" s="4"/>
      <c r="D544" s="4"/>
      <c r="E544" s="4"/>
      <c r="F544" s="4"/>
      <c r="G544" s="4"/>
      <c r="H544" s="4"/>
    </row>
    <row r="545">
      <c r="A545" s="6"/>
      <c r="B545" s="4"/>
      <c r="C545" s="4"/>
      <c r="D545" s="4"/>
      <c r="E545" s="4"/>
      <c r="F545" s="4"/>
      <c r="G545" s="4"/>
      <c r="H545" s="4"/>
    </row>
    <row r="546">
      <c r="A546" s="6"/>
      <c r="B546" s="4"/>
      <c r="C546" s="4"/>
      <c r="D546" s="4"/>
      <c r="E546" s="4"/>
      <c r="F546" s="4"/>
      <c r="G546" s="4"/>
      <c r="H546" s="4"/>
    </row>
    <row r="547">
      <c r="A547" s="6"/>
      <c r="B547" s="4"/>
      <c r="C547" s="4"/>
      <c r="D547" s="4"/>
      <c r="E547" s="4"/>
      <c r="F547" s="4"/>
      <c r="G547" s="4"/>
      <c r="H547" s="4"/>
    </row>
    <row r="548">
      <c r="A548" s="6"/>
      <c r="B548" s="4"/>
      <c r="C548" s="4"/>
      <c r="D548" s="4"/>
      <c r="E548" s="4"/>
      <c r="F548" s="4"/>
      <c r="G548" s="4"/>
      <c r="H548" s="4"/>
    </row>
    <row r="549">
      <c r="A549" s="6"/>
      <c r="B549" s="4"/>
      <c r="C549" s="4"/>
      <c r="D549" s="4"/>
      <c r="E549" s="4"/>
      <c r="F549" s="4"/>
      <c r="G549" s="4"/>
      <c r="H549" s="4"/>
    </row>
    <row r="550">
      <c r="A550" s="6"/>
      <c r="B550" s="4"/>
      <c r="C550" s="4"/>
      <c r="D550" s="4"/>
      <c r="E550" s="4"/>
      <c r="F550" s="4"/>
      <c r="G550" s="4"/>
      <c r="H550" s="4"/>
    </row>
    <row r="551">
      <c r="A551" s="6"/>
      <c r="B551" s="4"/>
      <c r="C551" s="4"/>
      <c r="D551" s="4"/>
      <c r="E551" s="4"/>
      <c r="F551" s="4"/>
      <c r="G551" s="4"/>
      <c r="H551" s="4"/>
    </row>
    <row r="552">
      <c r="A552" s="6"/>
      <c r="B552" s="4"/>
      <c r="C552" s="4"/>
      <c r="D552" s="4"/>
      <c r="E552" s="4"/>
      <c r="F552" s="4"/>
      <c r="G552" s="4"/>
      <c r="H552" s="4"/>
    </row>
    <row r="553">
      <c r="A553" s="6"/>
      <c r="B553" s="4"/>
      <c r="C553" s="4"/>
      <c r="D553" s="4"/>
      <c r="E553" s="4"/>
      <c r="F553" s="4"/>
      <c r="G553" s="4"/>
      <c r="H553" s="4"/>
    </row>
    <row r="554">
      <c r="A554" s="6"/>
      <c r="B554" s="4"/>
      <c r="C554" s="4"/>
      <c r="D554" s="4"/>
      <c r="E554" s="4"/>
      <c r="F554" s="4"/>
      <c r="G554" s="4"/>
      <c r="H554" s="4"/>
    </row>
    <row r="555">
      <c r="A555" s="6"/>
      <c r="B555" s="4"/>
      <c r="C555" s="4"/>
      <c r="D555" s="4"/>
      <c r="E555" s="4"/>
      <c r="F555" s="4"/>
      <c r="G555" s="4"/>
      <c r="H555" s="4"/>
    </row>
    <row r="556">
      <c r="A556" s="6"/>
      <c r="B556" s="4"/>
      <c r="C556" s="4"/>
      <c r="D556" s="4"/>
      <c r="E556" s="4"/>
      <c r="F556" s="4"/>
      <c r="G556" s="4"/>
      <c r="H556" s="4"/>
    </row>
    <row r="557">
      <c r="A557" s="6"/>
      <c r="B557" s="4"/>
      <c r="C557" s="4"/>
      <c r="D557" s="4"/>
      <c r="E557" s="4"/>
      <c r="F557" s="4"/>
      <c r="G557" s="4"/>
      <c r="H557" s="4"/>
    </row>
    <row r="558">
      <c r="A558" s="6"/>
      <c r="B558" s="4"/>
      <c r="C558" s="4"/>
      <c r="D558" s="4"/>
      <c r="E558" s="4"/>
      <c r="F558" s="4"/>
      <c r="G558" s="4"/>
      <c r="H558" s="4"/>
    </row>
    <row r="559">
      <c r="A559" s="6"/>
      <c r="B559" s="4"/>
      <c r="C559" s="4"/>
      <c r="D559" s="4"/>
      <c r="E559" s="4"/>
      <c r="F559" s="4"/>
      <c r="G559" s="4"/>
      <c r="H559" s="4"/>
    </row>
    <row r="560">
      <c r="A560" s="6"/>
      <c r="B560" s="4"/>
      <c r="C560" s="4"/>
      <c r="D560" s="4"/>
      <c r="E560" s="4"/>
      <c r="F560" s="4"/>
      <c r="G560" s="4"/>
      <c r="H560" s="4"/>
    </row>
    <row r="561">
      <c r="A561" s="6"/>
      <c r="B561" s="4"/>
      <c r="C561" s="4"/>
      <c r="D561" s="4"/>
      <c r="E561" s="4"/>
      <c r="F561" s="4"/>
      <c r="G561" s="4"/>
      <c r="H561" s="4"/>
    </row>
    <row r="562">
      <c r="A562" s="6"/>
      <c r="B562" s="4"/>
      <c r="C562" s="4"/>
      <c r="D562" s="4"/>
      <c r="E562" s="4"/>
      <c r="F562" s="4"/>
      <c r="G562" s="4"/>
      <c r="H562" s="4"/>
    </row>
    <row r="563">
      <c r="A563" s="6"/>
      <c r="B563" s="4"/>
      <c r="C563" s="4"/>
      <c r="D563" s="4"/>
      <c r="E563" s="4"/>
      <c r="F563" s="4"/>
      <c r="G563" s="4"/>
      <c r="H563" s="4"/>
    </row>
    <row r="564">
      <c r="A564" s="6"/>
      <c r="B564" s="4"/>
      <c r="C564" s="4"/>
      <c r="D564" s="4"/>
      <c r="E564" s="4"/>
      <c r="F564" s="4"/>
      <c r="G564" s="4"/>
      <c r="H564" s="4"/>
    </row>
    <row r="565">
      <c r="A565" s="6"/>
      <c r="B565" s="4"/>
      <c r="C565" s="4"/>
      <c r="D565" s="4"/>
      <c r="E565" s="4"/>
      <c r="F565" s="4"/>
      <c r="G565" s="4"/>
      <c r="H565" s="4"/>
    </row>
    <row r="566">
      <c r="A566" s="6"/>
      <c r="B566" s="4"/>
      <c r="C566" s="4"/>
      <c r="D566" s="4"/>
      <c r="E566" s="4"/>
      <c r="F566" s="4"/>
      <c r="G566" s="4"/>
      <c r="H566" s="4"/>
    </row>
    <row r="567">
      <c r="A567" s="6"/>
      <c r="B567" s="4"/>
      <c r="C567" s="4"/>
      <c r="D567" s="4"/>
      <c r="E567" s="4"/>
      <c r="F567" s="4"/>
      <c r="G567" s="4"/>
      <c r="H567" s="4"/>
    </row>
    <row r="568">
      <c r="A568" s="6"/>
      <c r="B568" s="4"/>
      <c r="C568" s="4"/>
      <c r="D568" s="4"/>
      <c r="E568" s="4"/>
      <c r="F568" s="4"/>
      <c r="G568" s="4"/>
      <c r="H568" s="4"/>
    </row>
    <row r="569">
      <c r="A569" s="6"/>
      <c r="B569" s="4"/>
      <c r="C569" s="4"/>
      <c r="D569" s="4"/>
      <c r="E569" s="4"/>
      <c r="F569" s="4"/>
      <c r="G569" s="4"/>
      <c r="H569" s="4"/>
    </row>
    <row r="570">
      <c r="A570" s="6"/>
      <c r="B570" s="4"/>
      <c r="C570" s="4"/>
      <c r="D570" s="4"/>
      <c r="E570" s="4"/>
      <c r="F570" s="4"/>
      <c r="G570" s="4"/>
      <c r="H570" s="4"/>
    </row>
    <row r="571">
      <c r="A571" s="6"/>
      <c r="B571" s="4"/>
      <c r="C571" s="4"/>
      <c r="D571" s="4"/>
      <c r="E571" s="4"/>
      <c r="F571" s="4"/>
      <c r="G571" s="4"/>
      <c r="H571" s="4"/>
    </row>
    <row r="572">
      <c r="A572" s="6"/>
      <c r="B572" s="4"/>
      <c r="C572" s="4"/>
      <c r="D572" s="4"/>
      <c r="E572" s="4"/>
      <c r="F572" s="4"/>
      <c r="G572" s="4"/>
      <c r="H572" s="4"/>
    </row>
    <row r="573">
      <c r="A573" s="6"/>
      <c r="B573" s="4"/>
      <c r="C573" s="4"/>
      <c r="D573" s="4"/>
      <c r="E573" s="4"/>
      <c r="F573" s="4"/>
      <c r="G573" s="4"/>
      <c r="H573" s="4"/>
    </row>
    <row r="574">
      <c r="A574" s="6"/>
      <c r="B574" s="4"/>
      <c r="C574" s="4"/>
      <c r="D574" s="4"/>
      <c r="E574" s="4"/>
      <c r="F574" s="4"/>
      <c r="G574" s="4"/>
      <c r="H574" s="4"/>
    </row>
    <row r="575">
      <c r="A575" s="6"/>
      <c r="B575" s="4"/>
      <c r="C575" s="4"/>
      <c r="D575" s="4"/>
      <c r="E575" s="4"/>
      <c r="F575" s="4"/>
      <c r="G575" s="4"/>
      <c r="H575" s="4"/>
    </row>
    <row r="576">
      <c r="A576" s="6"/>
      <c r="B576" s="4"/>
      <c r="C576" s="4"/>
      <c r="D576" s="4"/>
      <c r="E576" s="4"/>
      <c r="F576" s="4"/>
      <c r="G576" s="4"/>
      <c r="H576" s="4"/>
    </row>
    <row r="577">
      <c r="A577" s="6"/>
      <c r="B577" s="4"/>
      <c r="C577" s="4"/>
      <c r="D577" s="4"/>
      <c r="E577" s="4"/>
      <c r="F577" s="4"/>
      <c r="G577" s="4"/>
      <c r="H577" s="4"/>
    </row>
    <row r="578">
      <c r="A578" s="6"/>
      <c r="B578" s="4"/>
      <c r="C578" s="4"/>
      <c r="D578" s="4"/>
      <c r="E578" s="4"/>
      <c r="F578" s="4"/>
      <c r="G578" s="4"/>
      <c r="H578" s="4"/>
    </row>
    <row r="579">
      <c r="A579" s="6"/>
      <c r="B579" s="4"/>
      <c r="C579" s="4"/>
      <c r="D579" s="4"/>
      <c r="E579" s="4"/>
      <c r="F579" s="4"/>
      <c r="G579" s="4"/>
      <c r="H579" s="4"/>
    </row>
    <row r="580">
      <c r="A580" s="6"/>
      <c r="B580" s="4"/>
      <c r="C580" s="4"/>
      <c r="D580" s="4"/>
      <c r="E580" s="4"/>
      <c r="F580" s="4"/>
      <c r="G580" s="4"/>
      <c r="H580" s="4"/>
    </row>
    <row r="581">
      <c r="A581" s="6"/>
      <c r="B581" s="4"/>
      <c r="C581" s="4"/>
      <c r="D581" s="4"/>
      <c r="E581" s="4"/>
      <c r="F581" s="4"/>
      <c r="G581" s="4"/>
      <c r="H581" s="4"/>
    </row>
    <row r="582">
      <c r="A582" s="6"/>
      <c r="B582" s="4"/>
      <c r="C582" s="4"/>
      <c r="D582" s="4"/>
      <c r="E582" s="4"/>
      <c r="F582" s="4"/>
      <c r="G582" s="4"/>
      <c r="H582" s="4"/>
    </row>
    <row r="583">
      <c r="A583" s="6"/>
      <c r="B583" s="4"/>
      <c r="C583" s="4"/>
      <c r="D583" s="4"/>
      <c r="E583" s="4"/>
      <c r="F583" s="4"/>
      <c r="G583" s="4"/>
      <c r="H583" s="4"/>
    </row>
    <row r="584">
      <c r="A584" s="6"/>
      <c r="B584" s="4"/>
      <c r="C584" s="4"/>
      <c r="D584" s="4"/>
      <c r="E584" s="4"/>
      <c r="F584" s="4"/>
      <c r="G584" s="4"/>
      <c r="H584" s="4"/>
    </row>
    <row r="585">
      <c r="A585" s="6"/>
      <c r="B585" s="4"/>
      <c r="C585" s="4"/>
      <c r="D585" s="4"/>
      <c r="E585" s="4"/>
      <c r="F585" s="4"/>
      <c r="G585" s="4"/>
      <c r="H585" s="4"/>
    </row>
    <row r="586">
      <c r="A586" s="6"/>
      <c r="B586" s="4"/>
      <c r="C586" s="4"/>
      <c r="D586" s="4"/>
      <c r="E586" s="4"/>
      <c r="F586" s="4"/>
      <c r="G586" s="4"/>
      <c r="H586" s="4"/>
    </row>
    <row r="587">
      <c r="A587" s="6"/>
      <c r="B587" s="4"/>
      <c r="C587" s="4"/>
      <c r="D587" s="4"/>
      <c r="E587" s="4"/>
      <c r="F587" s="4"/>
      <c r="G587" s="4"/>
      <c r="H587" s="4"/>
    </row>
    <row r="588">
      <c r="A588" s="6"/>
      <c r="B588" s="4"/>
      <c r="C588" s="4"/>
      <c r="D588" s="4"/>
      <c r="E588" s="4"/>
      <c r="F588" s="4"/>
      <c r="G588" s="4"/>
      <c r="H588" s="4"/>
    </row>
    <row r="589">
      <c r="A589" s="6"/>
      <c r="B589" s="4"/>
      <c r="C589" s="4"/>
      <c r="D589" s="4"/>
      <c r="E589" s="4"/>
      <c r="F589" s="4"/>
      <c r="G589" s="4"/>
      <c r="H589" s="4"/>
    </row>
    <row r="590">
      <c r="A590" s="6"/>
      <c r="B590" s="4"/>
      <c r="C590" s="4"/>
      <c r="D590" s="4"/>
      <c r="E590" s="4"/>
      <c r="F590" s="4"/>
      <c r="G590" s="4"/>
      <c r="H590" s="4"/>
    </row>
    <row r="591">
      <c r="A591" s="6"/>
      <c r="B591" s="4"/>
      <c r="C591" s="4"/>
      <c r="D591" s="4"/>
      <c r="E591" s="4"/>
      <c r="F591" s="4"/>
      <c r="G591" s="4"/>
      <c r="H591" s="4"/>
    </row>
    <row r="592">
      <c r="A592" s="6"/>
      <c r="B592" s="4"/>
      <c r="C592" s="4"/>
      <c r="D592" s="4"/>
      <c r="E592" s="4"/>
      <c r="F592" s="4"/>
      <c r="G592" s="4"/>
      <c r="H592" s="4"/>
    </row>
    <row r="593">
      <c r="A593" s="6"/>
      <c r="B593" s="4"/>
      <c r="C593" s="4"/>
      <c r="D593" s="4"/>
      <c r="E593" s="4"/>
      <c r="F593" s="4"/>
      <c r="G593" s="4"/>
      <c r="H593" s="4"/>
    </row>
    <row r="594">
      <c r="A594" s="6"/>
      <c r="B594" s="4"/>
      <c r="C594" s="4"/>
      <c r="D594" s="4"/>
      <c r="E594" s="4"/>
      <c r="F594" s="4"/>
      <c r="G594" s="4"/>
      <c r="H594" s="4"/>
    </row>
    <row r="595">
      <c r="A595" s="6"/>
      <c r="B595" s="4"/>
      <c r="C595" s="4"/>
      <c r="D595" s="4"/>
      <c r="E595" s="4"/>
      <c r="F595" s="4"/>
      <c r="G595" s="4"/>
      <c r="H595" s="4"/>
    </row>
    <row r="596">
      <c r="A596" s="6"/>
      <c r="B596" s="4"/>
      <c r="C596" s="4"/>
      <c r="D596" s="4"/>
      <c r="E596" s="4"/>
      <c r="F596" s="4"/>
      <c r="G596" s="4"/>
      <c r="H596" s="4"/>
    </row>
    <row r="597">
      <c r="A597" s="6"/>
      <c r="B597" s="4"/>
      <c r="C597" s="4"/>
      <c r="D597" s="4"/>
      <c r="E597" s="4"/>
      <c r="F597" s="4"/>
      <c r="G597" s="4"/>
      <c r="H597" s="4"/>
    </row>
    <row r="598">
      <c r="A598" s="6"/>
      <c r="B598" s="4"/>
      <c r="C598" s="4"/>
      <c r="D598" s="4"/>
      <c r="E598" s="4"/>
      <c r="F598" s="4"/>
      <c r="G598" s="4"/>
      <c r="H598" s="4"/>
    </row>
    <row r="599">
      <c r="A599" s="6"/>
      <c r="B599" s="4"/>
      <c r="C599" s="4"/>
      <c r="D599" s="4"/>
      <c r="E599" s="4"/>
      <c r="F599" s="4"/>
      <c r="G599" s="4"/>
      <c r="H599" s="4"/>
    </row>
    <row r="600">
      <c r="A600" s="6"/>
      <c r="B600" s="4"/>
      <c r="C600" s="4"/>
      <c r="D600" s="4"/>
      <c r="E600" s="4"/>
      <c r="F600" s="4"/>
      <c r="G600" s="4"/>
      <c r="H600" s="4"/>
    </row>
    <row r="601">
      <c r="A601" s="6"/>
      <c r="B601" s="4"/>
      <c r="C601" s="4"/>
      <c r="D601" s="4"/>
      <c r="E601" s="4"/>
      <c r="F601" s="4"/>
      <c r="G601" s="4"/>
      <c r="H601" s="4"/>
    </row>
    <row r="602">
      <c r="A602" s="6"/>
      <c r="B602" s="4"/>
      <c r="C602" s="4"/>
      <c r="D602" s="4"/>
      <c r="E602" s="4"/>
      <c r="F602" s="4"/>
      <c r="G602" s="4"/>
      <c r="H602" s="4"/>
    </row>
    <row r="603">
      <c r="A603" s="6"/>
      <c r="B603" s="4"/>
      <c r="C603" s="4"/>
      <c r="D603" s="4"/>
      <c r="E603" s="4"/>
      <c r="F603" s="4"/>
      <c r="G603" s="4"/>
      <c r="H603" s="4"/>
    </row>
    <row r="604">
      <c r="A604" s="6"/>
      <c r="B604" s="4"/>
      <c r="C604" s="4"/>
      <c r="D604" s="4"/>
      <c r="E604" s="4"/>
      <c r="F604" s="4"/>
      <c r="G604" s="4"/>
      <c r="H604" s="4"/>
    </row>
    <row r="605">
      <c r="A605" s="6"/>
      <c r="B605" s="4"/>
      <c r="C605" s="4"/>
      <c r="D605" s="4"/>
      <c r="E605" s="4"/>
      <c r="F605" s="4"/>
      <c r="G605" s="4"/>
      <c r="H605" s="4"/>
    </row>
    <row r="606">
      <c r="A606" s="6"/>
      <c r="B606" s="4"/>
      <c r="C606" s="4"/>
      <c r="D606" s="4"/>
      <c r="E606" s="4"/>
      <c r="F606" s="4"/>
      <c r="G606" s="4"/>
      <c r="H606" s="4"/>
    </row>
    <row r="607">
      <c r="A607" s="6"/>
      <c r="B607" s="4"/>
      <c r="C607" s="4"/>
      <c r="D607" s="4"/>
      <c r="E607" s="4"/>
      <c r="F607" s="4"/>
      <c r="G607" s="4"/>
      <c r="H607" s="4"/>
    </row>
    <row r="608">
      <c r="A608" s="6"/>
      <c r="B608" s="4"/>
      <c r="C608" s="4"/>
      <c r="D608" s="4"/>
      <c r="E608" s="4"/>
      <c r="F608" s="4"/>
      <c r="G608" s="4"/>
      <c r="H608" s="4"/>
    </row>
    <row r="609">
      <c r="A609" s="6"/>
      <c r="B609" s="4"/>
      <c r="C609" s="4"/>
      <c r="D609" s="4"/>
      <c r="E609" s="4"/>
      <c r="F609" s="4"/>
      <c r="G609" s="4"/>
      <c r="H609" s="4"/>
    </row>
    <row r="610">
      <c r="A610" s="6"/>
      <c r="B610" s="4"/>
      <c r="C610" s="4"/>
      <c r="D610" s="4"/>
      <c r="E610" s="4"/>
      <c r="F610" s="4"/>
      <c r="G610" s="4"/>
      <c r="H610" s="4"/>
    </row>
    <row r="611">
      <c r="A611" s="6"/>
      <c r="B611" s="4"/>
      <c r="C611" s="4"/>
      <c r="D611" s="4"/>
      <c r="E611" s="4"/>
      <c r="F611" s="4"/>
      <c r="G611" s="4"/>
      <c r="H611" s="4"/>
    </row>
    <row r="612">
      <c r="A612" s="6"/>
      <c r="B612" s="4"/>
      <c r="C612" s="4"/>
      <c r="D612" s="4"/>
      <c r="E612" s="4"/>
      <c r="F612" s="4"/>
      <c r="G612" s="4"/>
      <c r="H612" s="4"/>
    </row>
    <row r="613">
      <c r="A613" s="6"/>
      <c r="B613" s="4"/>
      <c r="C613" s="4"/>
      <c r="D613" s="4"/>
      <c r="E613" s="4"/>
      <c r="F613" s="4"/>
      <c r="G613" s="4"/>
      <c r="H613" s="4"/>
    </row>
    <row r="614">
      <c r="A614" s="6"/>
      <c r="B614" s="4"/>
      <c r="C614" s="4"/>
      <c r="D614" s="4"/>
      <c r="E614" s="4"/>
      <c r="F614" s="4"/>
      <c r="G614" s="4"/>
      <c r="H614" s="4"/>
    </row>
    <row r="615">
      <c r="A615" s="6"/>
      <c r="B615" s="4"/>
      <c r="C615" s="4"/>
      <c r="D615" s="4"/>
      <c r="E615" s="4"/>
      <c r="F615" s="4"/>
      <c r="G615" s="4"/>
      <c r="H615" s="4"/>
    </row>
    <row r="616">
      <c r="A616" s="6"/>
      <c r="B616" s="4"/>
      <c r="C616" s="4"/>
      <c r="D616" s="4"/>
      <c r="E616" s="4"/>
      <c r="F616" s="4"/>
      <c r="G616" s="4"/>
      <c r="H616" s="4"/>
    </row>
    <row r="617">
      <c r="A617" s="6"/>
      <c r="B617" s="4"/>
      <c r="C617" s="4"/>
      <c r="D617" s="4"/>
      <c r="E617" s="4"/>
      <c r="F617" s="4"/>
      <c r="G617" s="4"/>
      <c r="H617" s="4"/>
    </row>
    <row r="618">
      <c r="A618" s="6"/>
      <c r="B618" s="4"/>
      <c r="C618" s="4"/>
      <c r="D618" s="4"/>
      <c r="E618" s="4"/>
      <c r="F618" s="4"/>
      <c r="G618" s="4"/>
      <c r="H618" s="4"/>
    </row>
    <row r="619">
      <c r="A619" s="6"/>
      <c r="B619" s="4"/>
      <c r="C619" s="4"/>
      <c r="D619" s="4"/>
      <c r="E619" s="4"/>
      <c r="F619" s="4"/>
      <c r="G619" s="4"/>
      <c r="H619" s="4"/>
    </row>
    <row r="620">
      <c r="A620" s="6"/>
      <c r="B620" s="4"/>
      <c r="C620" s="4"/>
      <c r="D620" s="4"/>
      <c r="E620" s="4"/>
      <c r="F620" s="4"/>
      <c r="G620" s="4"/>
      <c r="H620" s="4"/>
    </row>
    <row r="621">
      <c r="A621" s="6"/>
      <c r="B621" s="4"/>
      <c r="C621" s="4"/>
      <c r="D621" s="4"/>
      <c r="E621" s="4"/>
      <c r="F621" s="4"/>
      <c r="G621" s="4"/>
      <c r="H621" s="4"/>
    </row>
    <row r="622">
      <c r="A622" s="6"/>
      <c r="B622" s="4"/>
      <c r="C622" s="4"/>
      <c r="D622" s="4"/>
      <c r="E622" s="4"/>
      <c r="F622" s="4"/>
      <c r="G622" s="4"/>
      <c r="H622" s="4"/>
    </row>
    <row r="623">
      <c r="A623" s="6"/>
      <c r="B623" s="4"/>
      <c r="C623" s="4"/>
      <c r="D623" s="4"/>
      <c r="E623" s="4"/>
      <c r="F623" s="4"/>
      <c r="G623" s="4"/>
      <c r="H623" s="4"/>
    </row>
    <row r="624">
      <c r="A624" s="6"/>
      <c r="B624" s="4"/>
      <c r="C624" s="4"/>
      <c r="D624" s="4"/>
      <c r="E624" s="4"/>
      <c r="F624" s="4"/>
      <c r="G624" s="4"/>
      <c r="H624" s="4"/>
    </row>
    <row r="625">
      <c r="A625" s="6"/>
      <c r="B625" s="4"/>
      <c r="C625" s="4"/>
      <c r="D625" s="4"/>
      <c r="E625" s="4"/>
      <c r="F625" s="4"/>
      <c r="G625" s="4"/>
      <c r="H625" s="4"/>
    </row>
    <row r="626">
      <c r="A626" s="6"/>
      <c r="B626" s="4"/>
      <c r="C626" s="4"/>
      <c r="D626" s="4"/>
      <c r="E626" s="4"/>
      <c r="F626" s="4"/>
      <c r="G626" s="4"/>
      <c r="H626" s="4"/>
    </row>
    <row r="627">
      <c r="A627" s="6"/>
      <c r="B627" s="4"/>
      <c r="C627" s="4"/>
      <c r="D627" s="4"/>
      <c r="E627" s="4"/>
      <c r="F627" s="4"/>
      <c r="G627" s="4"/>
      <c r="H627" s="4"/>
    </row>
    <row r="628">
      <c r="A628" s="6"/>
      <c r="B628" s="4"/>
      <c r="C628" s="4"/>
      <c r="D628" s="4"/>
      <c r="E628" s="4"/>
      <c r="F628" s="4"/>
      <c r="G628" s="4"/>
      <c r="H628" s="4"/>
    </row>
    <row r="629">
      <c r="A629" s="6"/>
      <c r="B629" s="4"/>
      <c r="C629" s="4"/>
      <c r="D629" s="4"/>
      <c r="E629" s="4"/>
      <c r="F629" s="4"/>
      <c r="G629" s="4"/>
      <c r="H629" s="4"/>
    </row>
    <row r="630">
      <c r="A630" s="6"/>
      <c r="B630" s="4"/>
      <c r="C630" s="4"/>
      <c r="D630" s="4"/>
      <c r="E630" s="4"/>
      <c r="F630" s="4"/>
      <c r="G630" s="4"/>
      <c r="H630" s="4"/>
    </row>
    <row r="631">
      <c r="A631" s="6"/>
      <c r="B631" s="4"/>
      <c r="C631" s="4"/>
      <c r="D631" s="4"/>
      <c r="E631" s="4"/>
      <c r="F631" s="4"/>
      <c r="G631" s="4"/>
      <c r="H631" s="4"/>
    </row>
    <row r="632">
      <c r="A632" s="6"/>
      <c r="B632" s="4"/>
      <c r="C632" s="4"/>
      <c r="D632" s="4"/>
      <c r="E632" s="4"/>
      <c r="F632" s="4"/>
      <c r="G632" s="4"/>
      <c r="H632" s="4"/>
    </row>
    <row r="633">
      <c r="A633" s="6"/>
      <c r="B633" s="4"/>
      <c r="C633" s="4"/>
      <c r="D633" s="4"/>
      <c r="E633" s="4"/>
      <c r="F633" s="4"/>
      <c r="G633" s="4"/>
      <c r="H633" s="4"/>
    </row>
    <row r="634">
      <c r="A634" s="6"/>
      <c r="B634" s="4"/>
      <c r="C634" s="4"/>
      <c r="D634" s="4"/>
      <c r="E634" s="4"/>
      <c r="F634" s="4"/>
      <c r="G634" s="4"/>
      <c r="H634" s="4"/>
    </row>
    <row r="635">
      <c r="A635" s="6"/>
      <c r="B635" s="4"/>
      <c r="C635" s="4"/>
      <c r="D635" s="4"/>
      <c r="E635" s="4"/>
      <c r="F635" s="4"/>
      <c r="G635" s="4"/>
      <c r="H635" s="4"/>
    </row>
    <row r="636">
      <c r="A636" s="6"/>
      <c r="B636" s="4"/>
      <c r="C636" s="4"/>
      <c r="D636" s="4"/>
      <c r="E636" s="4"/>
      <c r="F636" s="4"/>
      <c r="G636" s="4"/>
      <c r="H636" s="4"/>
    </row>
    <row r="637">
      <c r="A637" s="6"/>
      <c r="B637" s="4"/>
      <c r="C637" s="4"/>
      <c r="D637" s="4"/>
      <c r="E637" s="4"/>
      <c r="F637" s="4"/>
      <c r="G637" s="4"/>
      <c r="H637" s="4"/>
    </row>
    <row r="638">
      <c r="A638" s="6"/>
      <c r="B638" s="4"/>
      <c r="C638" s="4"/>
      <c r="D638" s="4"/>
      <c r="E638" s="4"/>
      <c r="F638" s="4"/>
      <c r="G638" s="4"/>
      <c r="H638" s="4"/>
    </row>
    <row r="639">
      <c r="A639" s="6"/>
      <c r="B639" s="4"/>
      <c r="C639" s="4"/>
      <c r="D639" s="4"/>
      <c r="E639" s="4"/>
      <c r="F639" s="4"/>
      <c r="G639" s="4"/>
      <c r="H639" s="4"/>
    </row>
    <row r="640">
      <c r="A640" s="6"/>
      <c r="B640" s="4"/>
      <c r="C640" s="4"/>
      <c r="D640" s="4"/>
      <c r="E640" s="4"/>
      <c r="F640" s="4"/>
      <c r="G640" s="4"/>
      <c r="H640" s="4"/>
    </row>
    <row r="641">
      <c r="A641" s="6"/>
      <c r="B641" s="4"/>
      <c r="C641" s="4"/>
      <c r="D641" s="4"/>
      <c r="E641" s="4"/>
      <c r="F641" s="4"/>
      <c r="G641" s="4"/>
      <c r="H641" s="4"/>
    </row>
    <row r="642">
      <c r="A642" s="6"/>
      <c r="B642" s="4"/>
      <c r="C642" s="4"/>
      <c r="D642" s="4"/>
      <c r="E642" s="4"/>
      <c r="F642" s="4"/>
      <c r="G642" s="4"/>
      <c r="H642" s="4"/>
    </row>
    <row r="643">
      <c r="A643" s="6"/>
      <c r="B643" s="4"/>
      <c r="C643" s="4"/>
      <c r="D643" s="4"/>
      <c r="E643" s="4"/>
      <c r="F643" s="4"/>
      <c r="G643" s="4"/>
      <c r="H643" s="4"/>
    </row>
    <row r="644">
      <c r="A644" s="6"/>
      <c r="B644" s="4"/>
      <c r="C644" s="4"/>
      <c r="D644" s="4"/>
      <c r="E644" s="4"/>
      <c r="F644" s="4"/>
      <c r="G644" s="4"/>
      <c r="H644" s="4"/>
    </row>
    <row r="645">
      <c r="A645" s="6"/>
      <c r="B645" s="4"/>
      <c r="C645" s="4"/>
      <c r="D645" s="4"/>
      <c r="E645" s="4"/>
      <c r="F645" s="4"/>
      <c r="G645" s="4"/>
      <c r="H645" s="4"/>
    </row>
    <row r="646">
      <c r="A646" s="6"/>
      <c r="B646" s="4"/>
      <c r="C646" s="4"/>
      <c r="D646" s="4"/>
      <c r="E646" s="4"/>
      <c r="F646" s="4"/>
      <c r="G646" s="4"/>
      <c r="H646" s="4"/>
    </row>
    <row r="647">
      <c r="A647" s="6"/>
      <c r="B647" s="4"/>
      <c r="C647" s="4"/>
      <c r="D647" s="4"/>
      <c r="E647" s="4"/>
      <c r="F647" s="4"/>
      <c r="G647" s="4"/>
      <c r="H647" s="4"/>
    </row>
    <row r="648">
      <c r="A648" s="6"/>
      <c r="B648" s="4"/>
      <c r="C648" s="4"/>
      <c r="D648" s="4"/>
      <c r="E648" s="4"/>
      <c r="F648" s="4"/>
      <c r="G648" s="4"/>
      <c r="H648" s="4"/>
    </row>
    <row r="649">
      <c r="A649" s="6"/>
      <c r="B649" s="4"/>
      <c r="C649" s="4"/>
      <c r="D649" s="4"/>
      <c r="E649" s="4"/>
      <c r="F649" s="4"/>
      <c r="G649" s="4"/>
      <c r="H649" s="4"/>
    </row>
    <row r="650">
      <c r="A650" s="6"/>
      <c r="B650" s="4"/>
      <c r="C650" s="4"/>
      <c r="D650" s="4"/>
      <c r="E650" s="4"/>
      <c r="F650" s="4"/>
      <c r="G650" s="4"/>
      <c r="H650" s="4"/>
    </row>
    <row r="651">
      <c r="A651" s="6"/>
      <c r="B651" s="4"/>
      <c r="C651" s="4"/>
      <c r="D651" s="4"/>
      <c r="E651" s="4"/>
      <c r="F651" s="4"/>
      <c r="G651" s="4"/>
      <c r="H651" s="4"/>
    </row>
    <row r="652">
      <c r="A652" s="6"/>
      <c r="B652" s="4"/>
      <c r="C652" s="4"/>
      <c r="D652" s="4"/>
      <c r="E652" s="4"/>
      <c r="F652" s="4"/>
      <c r="G652" s="4"/>
      <c r="H652" s="4"/>
    </row>
    <row r="653">
      <c r="A653" s="6"/>
      <c r="B653" s="4"/>
      <c r="C653" s="4"/>
      <c r="D653" s="4"/>
      <c r="E653" s="4"/>
      <c r="F653" s="4"/>
      <c r="G653" s="4"/>
      <c r="H653" s="4"/>
    </row>
    <row r="654">
      <c r="A654" s="6"/>
      <c r="B654" s="4"/>
      <c r="C654" s="4"/>
      <c r="D654" s="4"/>
      <c r="E654" s="4"/>
      <c r="F654" s="4"/>
      <c r="G654" s="4"/>
      <c r="H654" s="4"/>
    </row>
    <row r="655">
      <c r="A655" s="6"/>
      <c r="B655" s="4"/>
      <c r="C655" s="4"/>
      <c r="D655" s="4"/>
      <c r="E655" s="4"/>
      <c r="F655" s="4"/>
      <c r="G655" s="4"/>
      <c r="H655" s="4"/>
    </row>
    <row r="656">
      <c r="A656" s="6"/>
      <c r="B656" s="4"/>
      <c r="C656" s="4"/>
      <c r="D656" s="4"/>
      <c r="E656" s="4"/>
      <c r="F656" s="4"/>
      <c r="G656" s="4"/>
      <c r="H656" s="4"/>
    </row>
    <row r="657">
      <c r="A657" s="6"/>
      <c r="B657" s="4"/>
      <c r="C657" s="4"/>
      <c r="D657" s="4"/>
      <c r="E657" s="4"/>
      <c r="F657" s="4"/>
      <c r="G657" s="4"/>
      <c r="H657" s="4"/>
    </row>
    <row r="658">
      <c r="A658" s="6"/>
      <c r="B658" s="4"/>
      <c r="C658" s="4"/>
      <c r="D658" s="4"/>
      <c r="E658" s="4"/>
      <c r="F658" s="4"/>
      <c r="G658" s="4"/>
      <c r="H658" s="4"/>
    </row>
    <row r="659">
      <c r="A659" s="6"/>
      <c r="B659" s="4"/>
      <c r="C659" s="4"/>
      <c r="D659" s="4"/>
      <c r="E659" s="4"/>
      <c r="F659" s="4"/>
      <c r="G659" s="4"/>
      <c r="H659" s="4"/>
    </row>
    <row r="660">
      <c r="A660" s="6"/>
      <c r="B660" s="4"/>
      <c r="C660" s="4"/>
      <c r="D660" s="4"/>
      <c r="E660" s="4"/>
      <c r="F660" s="4"/>
      <c r="G660" s="4"/>
      <c r="H660" s="4"/>
    </row>
    <row r="661">
      <c r="A661" s="6"/>
      <c r="B661" s="4"/>
      <c r="C661" s="4"/>
      <c r="D661" s="4"/>
      <c r="E661" s="4"/>
      <c r="F661" s="4"/>
      <c r="G661" s="4"/>
      <c r="H661" s="4"/>
    </row>
    <row r="662">
      <c r="A662" s="6"/>
      <c r="B662" s="4"/>
      <c r="C662" s="4"/>
      <c r="D662" s="4"/>
      <c r="E662" s="4"/>
      <c r="F662" s="4"/>
      <c r="G662" s="4"/>
      <c r="H662" s="4"/>
    </row>
    <row r="663">
      <c r="A663" s="6"/>
      <c r="B663" s="4"/>
      <c r="C663" s="4"/>
      <c r="D663" s="4"/>
      <c r="E663" s="4"/>
      <c r="F663" s="4"/>
      <c r="G663" s="4"/>
      <c r="H663" s="4"/>
    </row>
    <row r="664">
      <c r="A664" s="6"/>
      <c r="B664" s="4"/>
      <c r="C664" s="4"/>
      <c r="D664" s="4"/>
      <c r="E664" s="4"/>
      <c r="F664" s="4"/>
      <c r="G664" s="4"/>
      <c r="H664" s="4"/>
    </row>
    <row r="665">
      <c r="A665" s="6"/>
      <c r="B665" s="4"/>
      <c r="C665" s="4"/>
      <c r="D665" s="4"/>
      <c r="E665" s="4"/>
      <c r="F665" s="4"/>
      <c r="G665" s="4"/>
      <c r="H665" s="4"/>
    </row>
    <row r="666">
      <c r="A666" s="6"/>
      <c r="B666" s="4"/>
      <c r="C666" s="4"/>
      <c r="D666" s="4"/>
      <c r="E666" s="4"/>
      <c r="F666" s="4"/>
      <c r="G666" s="4"/>
      <c r="H666" s="4"/>
    </row>
    <row r="667">
      <c r="A667" s="6"/>
      <c r="B667" s="4"/>
      <c r="C667" s="4"/>
      <c r="D667" s="4"/>
      <c r="E667" s="4"/>
      <c r="F667" s="4"/>
      <c r="G667" s="4"/>
      <c r="H667" s="4"/>
    </row>
    <row r="668">
      <c r="A668" s="6"/>
      <c r="B668" s="4"/>
      <c r="C668" s="4"/>
      <c r="D668" s="4"/>
      <c r="E668" s="4"/>
      <c r="F668" s="4"/>
      <c r="G668" s="4"/>
      <c r="H668" s="4"/>
    </row>
    <row r="669">
      <c r="A669" s="6"/>
      <c r="B669" s="4"/>
      <c r="C669" s="4"/>
      <c r="D669" s="4"/>
      <c r="E669" s="4"/>
      <c r="F669" s="4"/>
      <c r="G669" s="4"/>
      <c r="H669" s="4"/>
    </row>
    <row r="670">
      <c r="A670" s="6"/>
      <c r="B670" s="4"/>
      <c r="C670" s="4"/>
      <c r="D670" s="4"/>
      <c r="E670" s="4"/>
      <c r="F670" s="4"/>
      <c r="G670" s="4"/>
      <c r="H670" s="4"/>
    </row>
    <row r="671">
      <c r="A671" s="6"/>
      <c r="B671" s="4"/>
      <c r="C671" s="4"/>
      <c r="D671" s="4"/>
      <c r="E671" s="4"/>
      <c r="F671" s="4"/>
      <c r="G671" s="4"/>
      <c r="H671" s="4"/>
    </row>
    <row r="672">
      <c r="A672" s="6"/>
      <c r="B672" s="4"/>
      <c r="C672" s="4"/>
      <c r="D672" s="4"/>
      <c r="E672" s="4"/>
      <c r="F672" s="4"/>
      <c r="G672" s="4"/>
      <c r="H672" s="4"/>
    </row>
    <row r="673">
      <c r="A673" s="6"/>
      <c r="B673" s="4"/>
      <c r="C673" s="4"/>
      <c r="D673" s="4"/>
      <c r="E673" s="4"/>
      <c r="F673" s="4"/>
      <c r="G673" s="4"/>
      <c r="H673" s="4"/>
    </row>
    <row r="674">
      <c r="A674" s="6"/>
      <c r="B674" s="4"/>
      <c r="C674" s="4"/>
      <c r="D674" s="4"/>
      <c r="E674" s="4"/>
      <c r="F674" s="4"/>
      <c r="G674" s="4"/>
      <c r="H674" s="4"/>
    </row>
    <row r="675">
      <c r="A675" s="6"/>
      <c r="B675" s="4"/>
      <c r="C675" s="4"/>
      <c r="D675" s="4"/>
      <c r="E675" s="4"/>
      <c r="F675" s="4"/>
      <c r="G675" s="4"/>
      <c r="H675" s="4"/>
    </row>
    <row r="676">
      <c r="A676" s="6"/>
      <c r="B676" s="4"/>
      <c r="C676" s="4"/>
      <c r="D676" s="4"/>
      <c r="E676" s="4"/>
      <c r="F676" s="4"/>
      <c r="G676" s="4"/>
      <c r="H676" s="4"/>
    </row>
    <row r="677">
      <c r="A677" s="6"/>
      <c r="B677" s="4"/>
      <c r="C677" s="4"/>
      <c r="D677" s="4"/>
      <c r="E677" s="4"/>
      <c r="F677" s="4"/>
      <c r="G677" s="4"/>
      <c r="H677" s="4"/>
    </row>
    <row r="678">
      <c r="A678" s="6"/>
      <c r="B678" s="4"/>
      <c r="C678" s="4"/>
      <c r="D678" s="4"/>
      <c r="E678" s="4"/>
      <c r="F678" s="4"/>
      <c r="G678" s="4"/>
      <c r="H678" s="4"/>
    </row>
    <row r="679">
      <c r="A679" s="6"/>
      <c r="B679" s="4"/>
      <c r="C679" s="4"/>
      <c r="D679" s="4"/>
      <c r="E679" s="4"/>
      <c r="F679" s="4"/>
      <c r="G679" s="4"/>
      <c r="H679" s="4"/>
    </row>
    <row r="680">
      <c r="A680" s="6"/>
      <c r="B680" s="4"/>
      <c r="C680" s="4"/>
      <c r="D680" s="4"/>
      <c r="E680" s="4"/>
      <c r="F680" s="4"/>
      <c r="G680" s="4"/>
      <c r="H680" s="4"/>
    </row>
    <row r="681">
      <c r="A681" s="6"/>
      <c r="B681" s="4"/>
      <c r="C681" s="4"/>
      <c r="D681" s="4"/>
      <c r="E681" s="4"/>
      <c r="F681" s="4"/>
      <c r="G681" s="4"/>
      <c r="H681" s="4"/>
    </row>
    <row r="682">
      <c r="A682" s="6"/>
      <c r="B682" s="4"/>
      <c r="C682" s="4"/>
      <c r="D682" s="4"/>
      <c r="E682" s="4"/>
      <c r="F682" s="4"/>
      <c r="G682" s="4"/>
      <c r="H682" s="4"/>
    </row>
    <row r="683">
      <c r="A683" s="6"/>
      <c r="B683" s="4"/>
      <c r="C683" s="4"/>
      <c r="D683" s="4"/>
      <c r="E683" s="4"/>
      <c r="F683" s="4"/>
      <c r="G683" s="4"/>
      <c r="H683" s="4"/>
    </row>
    <row r="684">
      <c r="A684" s="6"/>
      <c r="B684" s="4"/>
      <c r="C684" s="4"/>
      <c r="D684" s="4"/>
      <c r="E684" s="4"/>
      <c r="F684" s="4"/>
      <c r="G684" s="4"/>
      <c r="H684" s="4"/>
    </row>
    <row r="685">
      <c r="A685" s="6"/>
      <c r="B685" s="4"/>
      <c r="C685" s="4"/>
      <c r="D685" s="4"/>
      <c r="E685" s="4"/>
      <c r="F685" s="4"/>
      <c r="G685" s="4"/>
      <c r="H685" s="4"/>
    </row>
    <row r="686">
      <c r="A686" s="6"/>
      <c r="B686" s="4"/>
      <c r="C686" s="4"/>
      <c r="D686" s="4"/>
      <c r="E686" s="4"/>
      <c r="F686" s="4"/>
      <c r="G686" s="4"/>
      <c r="H686" s="4"/>
    </row>
    <row r="687">
      <c r="A687" s="6"/>
      <c r="B687" s="4"/>
      <c r="C687" s="4"/>
      <c r="D687" s="4"/>
      <c r="E687" s="4"/>
      <c r="F687" s="4"/>
      <c r="G687" s="4"/>
      <c r="H687" s="4"/>
    </row>
    <row r="688">
      <c r="A688" s="6"/>
      <c r="B688" s="4"/>
      <c r="C688" s="4"/>
      <c r="D688" s="4"/>
      <c r="E688" s="4"/>
      <c r="F688" s="4"/>
      <c r="G688" s="4"/>
      <c r="H688" s="4"/>
    </row>
    <row r="689">
      <c r="A689" s="6"/>
      <c r="B689" s="4"/>
      <c r="C689" s="4"/>
      <c r="D689" s="4"/>
      <c r="E689" s="4"/>
      <c r="F689" s="4"/>
      <c r="G689" s="4"/>
      <c r="H689" s="4"/>
    </row>
    <row r="690">
      <c r="A690" s="6"/>
      <c r="B690" s="4"/>
      <c r="C690" s="4"/>
      <c r="D690" s="4"/>
      <c r="E690" s="4"/>
      <c r="F690" s="4"/>
      <c r="G690" s="4"/>
      <c r="H690" s="4"/>
    </row>
    <row r="691">
      <c r="A691" s="6"/>
      <c r="B691" s="4"/>
      <c r="C691" s="4"/>
      <c r="D691" s="4"/>
      <c r="E691" s="4"/>
      <c r="F691" s="4"/>
      <c r="G691" s="4"/>
      <c r="H691" s="4"/>
    </row>
    <row r="692">
      <c r="A692" s="6"/>
      <c r="B692" s="4"/>
      <c r="C692" s="4"/>
      <c r="D692" s="4"/>
      <c r="E692" s="4"/>
      <c r="F692" s="4"/>
      <c r="G692" s="4"/>
      <c r="H692" s="4"/>
    </row>
    <row r="693">
      <c r="A693" s="6"/>
      <c r="B693" s="4"/>
      <c r="C693" s="4"/>
      <c r="D693" s="4"/>
      <c r="E693" s="4"/>
      <c r="F693" s="4"/>
      <c r="G693" s="4"/>
      <c r="H693" s="4"/>
    </row>
    <row r="694">
      <c r="A694" s="6"/>
      <c r="B694" s="4"/>
      <c r="C694" s="4"/>
      <c r="D694" s="4"/>
      <c r="E694" s="4"/>
      <c r="F694" s="4"/>
      <c r="G694" s="4"/>
      <c r="H694" s="4"/>
    </row>
    <row r="695">
      <c r="A695" s="6"/>
      <c r="B695" s="4"/>
      <c r="C695" s="4"/>
      <c r="D695" s="4"/>
      <c r="E695" s="4"/>
      <c r="F695" s="4"/>
      <c r="G695" s="4"/>
      <c r="H695" s="4"/>
    </row>
    <row r="696">
      <c r="A696" s="6"/>
      <c r="B696" s="4"/>
      <c r="C696" s="4"/>
      <c r="D696" s="4"/>
      <c r="E696" s="4"/>
      <c r="F696" s="4"/>
      <c r="G696" s="4"/>
      <c r="H696" s="4"/>
    </row>
    <row r="697">
      <c r="A697" s="6"/>
      <c r="B697" s="4"/>
      <c r="C697" s="4"/>
      <c r="D697" s="4"/>
      <c r="E697" s="4"/>
      <c r="F697" s="4"/>
      <c r="G697" s="4"/>
      <c r="H697" s="4"/>
    </row>
    <row r="698">
      <c r="A698" s="6"/>
      <c r="B698" s="4"/>
      <c r="C698" s="4"/>
      <c r="D698" s="4"/>
      <c r="E698" s="4"/>
      <c r="F698" s="4"/>
      <c r="G698" s="4"/>
      <c r="H698" s="4"/>
    </row>
    <row r="699">
      <c r="A699" s="6"/>
      <c r="B699" s="4"/>
      <c r="C699" s="4"/>
      <c r="D699" s="4"/>
      <c r="E699" s="4"/>
      <c r="F699" s="4"/>
      <c r="G699" s="4"/>
      <c r="H699" s="4"/>
    </row>
    <row r="700">
      <c r="A700" s="6"/>
      <c r="B700" s="4"/>
      <c r="C700" s="4"/>
      <c r="D700" s="4"/>
      <c r="E700" s="4"/>
      <c r="F700" s="4"/>
      <c r="G700" s="4"/>
      <c r="H700" s="4"/>
    </row>
    <row r="701">
      <c r="A701" s="6"/>
      <c r="B701" s="4"/>
      <c r="C701" s="4"/>
      <c r="D701" s="4"/>
      <c r="E701" s="4"/>
      <c r="F701" s="4"/>
      <c r="G701" s="4"/>
      <c r="H701" s="4"/>
    </row>
    <row r="702">
      <c r="A702" s="6"/>
      <c r="B702" s="4"/>
      <c r="C702" s="4"/>
      <c r="D702" s="4"/>
      <c r="E702" s="4"/>
      <c r="F702" s="4"/>
      <c r="G702" s="4"/>
      <c r="H702" s="4"/>
    </row>
    <row r="703">
      <c r="A703" s="6"/>
      <c r="B703" s="4"/>
      <c r="C703" s="4"/>
      <c r="D703" s="4"/>
      <c r="E703" s="4"/>
      <c r="F703" s="4"/>
      <c r="G703" s="4"/>
      <c r="H703" s="4"/>
    </row>
    <row r="704">
      <c r="A704" s="6"/>
      <c r="B704" s="4"/>
      <c r="C704" s="4"/>
      <c r="D704" s="4"/>
      <c r="E704" s="4"/>
      <c r="F704" s="4"/>
      <c r="G704" s="4"/>
      <c r="H704" s="4"/>
    </row>
    <row r="705">
      <c r="A705" s="6"/>
      <c r="B705" s="4"/>
      <c r="C705" s="4"/>
      <c r="D705" s="4"/>
      <c r="E705" s="4"/>
      <c r="F705" s="4"/>
      <c r="G705" s="4"/>
      <c r="H705" s="4"/>
    </row>
    <row r="706">
      <c r="A706" s="6"/>
      <c r="B706" s="4"/>
      <c r="C706" s="4"/>
      <c r="D706" s="4"/>
      <c r="E706" s="4"/>
      <c r="F706" s="4"/>
      <c r="G706" s="4"/>
      <c r="H706" s="4"/>
    </row>
    <row r="707">
      <c r="A707" s="6"/>
      <c r="B707" s="4"/>
      <c r="C707" s="4"/>
      <c r="D707" s="4"/>
      <c r="E707" s="4"/>
      <c r="F707" s="4"/>
      <c r="G707" s="4"/>
      <c r="H707" s="4"/>
    </row>
    <row r="708">
      <c r="A708" s="6"/>
      <c r="B708" s="4"/>
      <c r="C708" s="4"/>
      <c r="D708" s="4"/>
      <c r="E708" s="4"/>
      <c r="F708" s="4"/>
      <c r="G708" s="4"/>
      <c r="H708" s="4"/>
    </row>
    <row r="709">
      <c r="A709" s="6"/>
      <c r="B709" s="4"/>
      <c r="C709" s="4"/>
      <c r="D709" s="4"/>
      <c r="E709" s="4"/>
      <c r="F709" s="4"/>
      <c r="G709" s="4"/>
      <c r="H709" s="4"/>
    </row>
    <row r="710">
      <c r="A710" s="6"/>
      <c r="B710" s="4"/>
      <c r="C710" s="4"/>
      <c r="D710" s="4"/>
      <c r="E710" s="4"/>
      <c r="F710" s="4"/>
      <c r="G710" s="4"/>
      <c r="H710" s="4"/>
    </row>
    <row r="711">
      <c r="A711" s="6"/>
      <c r="B711" s="4"/>
      <c r="C711" s="4"/>
      <c r="D711" s="4"/>
      <c r="E711" s="4"/>
      <c r="F711" s="4"/>
      <c r="G711" s="4"/>
      <c r="H711" s="4"/>
    </row>
    <row r="712">
      <c r="A712" s="6"/>
      <c r="B712" s="4"/>
      <c r="C712" s="4"/>
      <c r="D712" s="4"/>
      <c r="E712" s="4"/>
      <c r="F712" s="4"/>
      <c r="G712" s="4"/>
      <c r="H712" s="4"/>
    </row>
    <row r="713">
      <c r="A713" s="6"/>
      <c r="B713" s="4"/>
      <c r="C713" s="4"/>
      <c r="D713" s="4"/>
      <c r="E713" s="4"/>
      <c r="F713" s="4"/>
      <c r="G713" s="4"/>
      <c r="H713" s="4"/>
    </row>
    <row r="714">
      <c r="A714" s="6"/>
      <c r="B714" s="4"/>
      <c r="C714" s="4"/>
      <c r="D714" s="4"/>
      <c r="E714" s="4"/>
      <c r="F714" s="4"/>
      <c r="G714" s="4"/>
      <c r="H714" s="4"/>
    </row>
    <row r="715">
      <c r="A715" s="6"/>
      <c r="B715" s="4"/>
      <c r="C715" s="4"/>
      <c r="D715" s="4"/>
      <c r="E715" s="4"/>
      <c r="F715" s="4"/>
      <c r="G715" s="4"/>
      <c r="H715" s="4"/>
    </row>
    <row r="716">
      <c r="A716" s="6"/>
      <c r="B716" s="4"/>
      <c r="C716" s="4"/>
      <c r="D716" s="4"/>
      <c r="E716" s="4"/>
      <c r="F716" s="4"/>
      <c r="G716" s="4"/>
      <c r="H716" s="4"/>
    </row>
    <row r="717">
      <c r="A717" s="6"/>
      <c r="B717" s="4"/>
      <c r="C717" s="4"/>
      <c r="D717" s="4"/>
      <c r="E717" s="4"/>
      <c r="F717" s="4"/>
      <c r="G717" s="4"/>
      <c r="H717" s="4"/>
    </row>
    <row r="718">
      <c r="A718" s="6"/>
      <c r="B718" s="4"/>
      <c r="C718" s="4"/>
      <c r="D718" s="4"/>
      <c r="E718" s="4"/>
      <c r="F718" s="4"/>
      <c r="G718" s="4"/>
      <c r="H718" s="4"/>
    </row>
    <row r="719">
      <c r="A719" s="6"/>
      <c r="B719" s="4"/>
      <c r="C719" s="4"/>
      <c r="D719" s="4"/>
      <c r="E719" s="4"/>
      <c r="F719" s="4"/>
      <c r="G719" s="4"/>
      <c r="H719" s="4"/>
    </row>
    <row r="720">
      <c r="A720" s="6"/>
      <c r="B720" s="4"/>
      <c r="C720" s="4"/>
      <c r="D720" s="4"/>
      <c r="E720" s="4"/>
      <c r="F720" s="4"/>
      <c r="G720" s="4"/>
      <c r="H720" s="4"/>
    </row>
    <row r="721">
      <c r="A721" s="6"/>
      <c r="B721" s="4"/>
      <c r="C721" s="4"/>
      <c r="D721" s="4"/>
      <c r="E721" s="4"/>
      <c r="F721" s="4"/>
      <c r="G721" s="4"/>
      <c r="H721" s="4"/>
    </row>
    <row r="722">
      <c r="A722" s="6"/>
      <c r="B722" s="4"/>
      <c r="C722" s="4"/>
      <c r="D722" s="4"/>
      <c r="E722" s="4"/>
      <c r="F722" s="4"/>
      <c r="G722" s="4"/>
      <c r="H722" s="4"/>
    </row>
    <row r="723">
      <c r="A723" s="6"/>
      <c r="B723" s="4"/>
      <c r="C723" s="4"/>
      <c r="D723" s="4"/>
      <c r="E723" s="4"/>
      <c r="F723" s="4"/>
      <c r="G723" s="4"/>
      <c r="H723" s="4"/>
    </row>
    <row r="724">
      <c r="A724" s="6"/>
      <c r="B724" s="4"/>
      <c r="C724" s="4"/>
      <c r="D724" s="4"/>
      <c r="E724" s="4"/>
      <c r="F724" s="4"/>
      <c r="G724" s="4"/>
      <c r="H724" s="4"/>
    </row>
    <row r="725">
      <c r="A725" s="6"/>
      <c r="B725" s="4"/>
      <c r="C725" s="4"/>
      <c r="D725" s="4"/>
      <c r="E725" s="4"/>
      <c r="F725" s="4"/>
      <c r="G725" s="4"/>
      <c r="H725" s="4"/>
    </row>
    <row r="726">
      <c r="A726" s="6"/>
      <c r="B726" s="4"/>
      <c r="C726" s="4"/>
      <c r="D726" s="4"/>
      <c r="E726" s="4"/>
      <c r="F726" s="4"/>
      <c r="G726" s="4"/>
      <c r="H726" s="4"/>
    </row>
    <row r="727">
      <c r="A727" s="6"/>
      <c r="B727" s="4"/>
      <c r="C727" s="4"/>
      <c r="D727" s="4"/>
      <c r="E727" s="4"/>
      <c r="F727" s="4"/>
      <c r="G727" s="4"/>
      <c r="H727" s="4"/>
    </row>
    <row r="728">
      <c r="A728" s="6"/>
      <c r="B728" s="4"/>
      <c r="C728" s="4"/>
      <c r="D728" s="4"/>
      <c r="E728" s="4"/>
      <c r="F728" s="4"/>
      <c r="G728" s="4"/>
      <c r="H728" s="4"/>
    </row>
    <row r="729">
      <c r="A729" s="6"/>
      <c r="B729" s="4"/>
      <c r="C729" s="4"/>
      <c r="D729" s="4"/>
      <c r="E729" s="4"/>
      <c r="F729" s="4"/>
      <c r="G729" s="4"/>
      <c r="H729" s="4"/>
    </row>
    <row r="730">
      <c r="A730" s="6"/>
      <c r="B730" s="4"/>
      <c r="C730" s="4"/>
      <c r="D730" s="4"/>
      <c r="E730" s="4"/>
      <c r="F730" s="4"/>
      <c r="G730" s="4"/>
      <c r="H730" s="4"/>
    </row>
    <row r="731">
      <c r="A731" s="6"/>
      <c r="B731" s="4"/>
      <c r="C731" s="4"/>
      <c r="D731" s="4"/>
      <c r="E731" s="4"/>
      <c r="F731" s="4"/>
      <c r="G731" s="4"/>
      <c r="H731" s="4"/>
    </row>
    <row r="732">
      <c r="A732" s="6"/>
      <c r="B732" s="4"/>
      <c r="C732" s="4"/>
      <c r="D732" s="4"/>
      <c r="E732" s="4"/>
      <c r="F732" s="4"/>
      <c r="G732" s="4"/>
      <c r="H732" s="4"/>
    </row>
    <row r="733">
      <c r="A733" s="6"/>
      <c r="B733" s="4"/>
      <c r="C733" s="4"/>
      <c r="D733" s="4"/>
      <c r="E733" s="4"/>
      <c r="F733" s="4"/>
      <c r="G733" s="4"/>
      <c r="H733" s="4"/>
    </row>
    <row r="734">
      <c r="A734" s="6"/>
      <c r="B734" s="4"/>
      <c r="C734" s="4"/>
      <c r="D734" s="4"/>
      <c r="E734" s="4"/>
      <c r="F734" s="4"/>
      <c r="G734" s="4"/>
      <c r="H734" s="4"/>
    </row>
    <row r="735">
      <c r="A735" s="6"/>
      <c r="B735" s="4"/>
      <c r="C735" s="4"/>
      <c r="D735" s="4"/>
      <c r="E735" s="4"/>
      <c r="F735" s="4"/>
      <c r="G735" s="4"/>
      <c r="H735" s="4"/>
    </row>
    <row r="736">
      <c r="A736" s="6"/>
      <c r="B736" s="4"/>
      <c r="C736" s="4"/>
      <c r="D736" s="4"/>
      <c r="E736" s="4"/>
      <c r="F736" s="4"/>
      <c r="G736" s="4"/>
      <c r="H736" s="4"/>
    </row>
    <row r="737">
      <c r="A737" s="6"/>
      <c r="B737" s="4"/>
      <c r="C737" s="4"/>
      <c r="D737" s="4"/>
      <c r="E737" s="4"/>
      <c r="F737" s="4"/>
      <c r="G737" s="4"/>
      <c r="H737" s="4"/>
    </row>
    <row r="738">
      <c r="A738" s="6"/>
      <c r="B738" s="4"/>
      <c r="C738" s="4"/>
      <c r="D738" s="4"/>
      <c r="E738" s="4"/>
      <c r="F738" s="4"/>
      <c r="G738" s="4"/>
      <c r="H738" s="4"/>
    </row>
    <row r="739">
      <c r="A739" s="6"/>
      <c r="B739" s="4"/>
      <c r="C739" s="4"/>
      <c r="D739" s="4"/>
      <c r="E739" s="4"/>
      <c r="F739" s="4"/>
      <c r="G739" s="4"/>
      <c r="H739" s="4"/>
    </row>
    <row r="740">
      <c r="A740" s="6"/>
      <c r="B740" s="4"/>
      <c r="C740" s="4"/>
      <c r="D740" s="4"/>
      <c r="E740" s="4"/>
      <c r="F740" s="4"/>
      <c r="G740" s="4"/>
      <c r="H740" s="4"/>
    </row>
    <row r="741">
      <c r="A741" s="6"/>
      <c r="B741" s="4"/>
      <c r="C741" s="4"/>
      <c r="D741" s="4"/>
      <c r="E741" s="4"/>
      <c r="F741" s="4"/>
      <c r="G741" s="4"/>
      <c r="H741" s="4"/>
    </row>
    <row r="742">
      <c r="A742" s="6"/>
      <c r="B742" s="4"/>
      <c r="C742" s="4"/>
      <c r="D742" s="4"/>
      <c r="E742" s="4"/>
      <c r="F742" s="4"/>
      <c r="G742" s="4"/>
      <c r="H742" s="4"/>
    </row>
    <row r="743">
      <c r="A743" s="6"/>
      <c r="B743" s="4"/>
      <c r="C743" s="4"/>
      <c r="D743" s="4"/>
      <c r="E743" s="4"/>
      <c r="F743" s="4"/>
      <c r="G743" s="4"/>
      <c r="H743" s="4"/>
    </row>
    <row r="744">
      <c r="A744" s="6"/>
      <c r="B744" s="4"/>
      <c r="C744" s="4"/>
      <c r="D744" s="4"/>
      <c r="E744" s="4"/>
      <c r="F744" s="4"/>
      <c r="G744" s="4"/>
      <c r="H744" s="4"/>
    </row>
    <row r="745">
      <c r="A745" s="6"/>
      <c r="B745" s="4"/>
      <c r="C745" s="4"/>
      <c r="D745" s="4"/>
      <c r="E745" s="4"/>
      <c r="F745" s="4"/>
      <c r="G745" s="4"/>
      <c r="H745" s="4"/>
    </row>
    <row r="746">
      <c r="A746" s="6"/>
      <c r="B746" s="4"/>
      <c r="C746" s="4"/>
      <c r="D746" s="4"/>
      <c r="E746" s="4"/>
      <c r="F746" s="4"/>
      <c r="G746" s="4"/>
      <c r="H746" s="4"/>
    </row>
    <row r="747">
      <c r="A747" s="6"/>
      <c r="B747" s="4"/>
      <c r="C747" s="4"/>
      <c r="D747" s="4"/>
      <c r="E747" s="4"/>
      <c r="F747" s="4"/>
      <c r="G747" s="4"/>
      <c r="H747" s="4"/>
    </row>
    <row r="748">
      <c r="A748" s="6"/>
      <c r="B748" s="4"/>
      <c r="C748" s="4"/>
      <c r="D748" s="4"/>
      <c r="E748" s="4"/>
      <c r="F748" s="4"/>
      <c r="G748" s="4"/>
      <c r="H748" s="4"/>
    </row>
    <row r="749">
      <c r="A749" s="6"/>
      <c r="B749" s="4"/>
      <c r="C749" s="4"/>
      <c r="D749" s="4"/>
      <c r="E749" s="4"/>
      <c r="F749" s="4"/>
      <c r="G749" s="4"/>
      <c r="H749" s="4"/>
    </row>
    <row r="750">
      <c r="A750" s="6"/>
      <c r="B750" s="4"/>
      <c r="C750" s="4"/>
      <c r="D750" s="4"/>
      <c r="E750" s="4"/>
      <c r="F750" s="4"/>
      <c r="G750" s="4"/>
      <c r="H750" s="4"/>
    </row>
    <row r="751">
      <c r="A751" s="6"/>
      <c r="B751" s="4"/>
      <c r="C751" s="4"/>
      <c r="D751" s="4"/>
      <c r="E751" s="4"/>
      <c r="F751" s="4"/>
      <c r="G751" s="4"/>
      <c r="H751" s="4"/>
    </row>
    <row r="752">
      <c r="A752" s="6"/>
      <c r="B752" s="4"/>
      <c r="C752" s="4"/>
      <c r="D752" s="4"/>
      <c r="E752" s="4"/>
      <c r="F752" s="4"/>
      <c r="G752" s="4"/>
      <c r="H752" s="4"/>
    </row>
    <row r="753">
      <c r="A753" s="6"/>
      <c r="B753" s="4"/>
      <c r="C753" s="4"/>
      <c r="D753" s="4"/>
      <c r="E753" s="4"/>
      <c r="F753" s="4"/>
      <c r="G753" s="4"/>
      <c r="H753" s="4"/>
    </row>
    <row r="754">
      <c r="A754" s="6"/>
      <c r="B754" s="4"/>
      <c r="C754" s="4"/>
      <c r="D754" s="4"/>
      <c r="E754" s="4"/>
      <c r="F754" s="4"/>
      <c r="G754" s="4"/>
      <c r="H754" s="4"/>
    </row>
    <row r="755">
      <c r="A755" s="6"/>
      <c r="B755" s="4"/>
      <c r="C755" s="4"/>
      <c r="D755" s="4"/>
      <c r="E755" s="4"/>
      <c r="F755" s="4"/>
      <c r="G755" s="4"/>
      <c r="H755" s="4"/>
    </row>
    <row r="756">
      <c r="A756" s="6"/>
      <c r="B756" s="4"/>
      <c r="C756" s="4"/>
      <c r="D756" s="4"/>
      <c r="E756" s="4"/>
      <c r="F756" s="4"/>
      <c r="G756" s="4"/>
      <c r="H756" s="4"/>
    </row>
    <row r="757">
      <c r="A757" s="6"/>
      <c r="B757" s="4"/>
      <c r="C757" s="4"/>
      <c r="D757" s="4"/>
      <c r="E757" s="4"/>
      <c r="F757" s="4"/>
      <c r="G757" s="4"/>
      <c r="H757" s="4"/>
    </row>
    <row r="758">
      <c r="A758" s="6"/>
      <c r="B758" s="4"/>
      <c r="C758" s="4"/>
      <c r="D758" s="4"/>
      <c r="E758" s="4"/>
      <c r="F758" s="4"/>
      <c r="G758" s="4"/>
      <c r="H758" s="4"/>
    </row>
    <row r="759">
      <c r="A759" s="6"/>
      <c r="B759" s="4"/>
      <c r="C759" s="4"/>
      <c r="D759" s="4"/>
      <c r="E759" s="4"/>
      <c r="F759" s="4"/>
      <c r="G759" s="4"/>
      <c r="H759" s="4"/>
    </row>
    <row r="760">
      <c r="A760" s="6"/>
      <c r="B760" s="4"/>
      <c r="C760" s="4"/>
      <c r="D760" s="4"/>
      <c r="E760" s="4"/>
      <c r="F760" s="4"/>
      <c r="G760" s="4"/>
      <c r="H760" s="4"/>
    </row>
    <row r="761">
      <c r="A761" s="6"/>
      <c r="B761" s="4"/>
      <c r="C761" s="4"/>
      <c r="D761" s="4"/>
      <c r="E761" s="4"/>
      <c r="F761" s="4"/>
      <c r="G761" s="4"/>
      <c r="H761" s="4"/>
    </row>
    <row r="762">
      <c r="A762" s="6"/>
      <c r="B762" s="4"/>
      <c r="C762" s="4"/>
      <c r="D762" s="4"/>
      <c r="E762" s="4"/>
      <c r="F762" s="4"/>
      <c r="G762" s="4"/>
      <c r="H762" s="4"/>
    </row>
    <row r="763">
      <c r="A763" s="6"/>
      <c r="B763" s="4"/>
      <c r="C763" s="4"/>
      <c r="D763" s="4"/>
      <c r="E763" s="4"/>
      <c r="F763" s="4"/>
      <c r="G763" s="4"/>
      <c r="H763" s="4"/>
    </row>
    <row r="764">
      <c r="A764" s="6"/>
      <c r="B764" s="4"/>
      <c r="C764" s="4"/>
      <c r="D764" s="4"/>
      <c r="E764" s="4"/>
      <c r="F764" s="4"/>
      <c r="G764" s="4"/>
      <c r="H764" s="4"/>
    </row>
    <row r="765">
      <c r="A765" s="6"/>
      <c r="B765" s="4"/>
      <c r="C765" s="4"/>
      <c r="D765" s="4"/>
      <c r="E765" s="4"/>
      <c r="F765" s="4"/>
      <c r="G765" s="4"/>
      <c r="H765" s="4"/>
    </row>
    <row r="766">
      <c r="A766" s="6"/>
      <c r="B766" s="4"/>
      <c r="C766" s="4"/>
      <c r="D766" s="4"/>
      <c r="E766" s="4"/>
      <c r="F766" s="4"/>
      <c r="G766" s="4"/>
      <c r="H766" s="4"/>
    </row>
    <row r="767">
      <c r="A767" s="6"/>
      <c r="B767" s="4"/>
      <c r="C767" s="4"/>
      <c r="D767" s="4"/>
      <c r="E767" s="4"/>
      <c r="F767" s="4"/>
      <c r="G767" s="4"/>
      <c r="H767" s="4"/>
    </row>
    <row r="768">
      <c r="A768" s="6"/>
      <c r="B768" s="4"/>
      <c r="C768" s="4"/>
      <c r="D768" s="4"/>
      <c r="E768" s="4"/>
      <c r="F768" s="4"/>
      <c r="G768" s="4"/>
      <c r="H768" s="4"/>
    </row>
    <row r="769">
      <c r="A769" s="6"/>
      <c r="B769" s="4"/>
      <c r="C769" s="4"/>
      <c r="D769" s="4"/>
      <c r="E769" s="4"/>
      <c r="F769" s="4"/>
      <c r="G769" s="4"/>
      <c r="H769" s="4"/>
    </row>
    <row r="770">
      <c r="A770" s="6"/>
      <c r="B770" s="4"/>
      <c r="C770" s="4"/>
      <c r="D770" s="4"/>
      <c r="E770" s="4"/>
      <c r="F770" s="4"/>
      <c r="G770" s="4"/>
      <c r="H770" s="4"/>
    </row>
    <row r="771">
      <c r="A771" s="6"/>
      <c r="B771" s="4"/>
      <c r="C771" s="4"/>
      <c r="D771" s="4"/>
      <c r="E771" s="4"/>
      <c r="F771" s="4"/>
      <c r="G771" s="4"/>
      <c r="H771" s="4"/>
    </row>
    <row r="772">
      <c r="A772" s="6"/>
      <c r="B772" s="4"/>
      <c r="C772" s="4"/>
      <c r="D772" s="4"/>
      <c r="E772" s="4"/>
      <c r="F772" s="4"/>
      <c r="G772" s="4"/>
      <c r="H772" s="4"/>
    </row>
    <row r="773">
      <c r="A773" s="6"/>
      <c r="B773" s="4"/>
      <c r="C773" s="4"/>
      <c r="D773" s="4"/>
      <c r="E773" s="4"/>
      <c r="F773" s="4"/>
      <c r="G773" s="4"/>
      <c r="H773" s="4"/>
    </row>
    <row r="774">
      <c r="A774" s="6"/>
      <c r="B774" s="4"/>
      <c r="C774" s="4"/>
      <c r="D774" s="4"/>
      <c r="E774" s="4"/>
      <c r="F774" s="4"/>
      <c r="G774" s="4"/>
      <c r="H774" s="4"/>
    </row>
    <row r="775">
      <c r="A775" s="6"/>
      <c r="B775" s="4"/>
      <c r="C775" s="4"/>
      <c r="D775" s="4"/>
      <c r="E775" s="4"/>
      <c r="F775" s="4"/>
      <c r="G775" s="4"/>
      <c r="H775" s="4"/>
    </row>
    <row r="776">
      <c r="A776" s="6"/>
      <c r="B776" s="4"/>
      <c r="C776" s="4"/>
      <c r="D776" s="4"/>
      <c r="E776" s="4"/>
      <c r="F776" s="4"/>
      <c r="G776" s="4"/>
      <c r="H776" s="4"/>
    </row>
    <row r="777">
      <c r="A777" s="6"/>
      <c r="B777" s="4"/>
      <c r="C777" s="4"/>
      <c r="D777" s="4"/>
      <c r="E777" s="4"/>
      <c r="F777" s="4"/>
      <c r="G777" s="4"/>
      <c r="H777" s="4"/>
    </row>
    <row r="778">
      <c r="A778" s="6"/>
      <c r="B778" s="4"/>
      <c r="C778" s="4"/>
      <c r="D778" s="4"/>
      <c r="E778" s="4"/>
      <c r="F778" s="4"/>
      <c r="G778" s="4"/>
      <c r="H778" s="4"/>
    </row>
    <row r="779">
      <c r="A779" s="6"/>
      <c r="B779" s="4"/>
      <c r="C779" s="4"/>
      <c r="D779" s="4"/>
      <c r="E779" s="4"/>
      <c r="F779" s="4"/>
      <c r="G779" s="4"/>
      <c r="H779" s="4"/>
    </row>
    <row r="780">
      <c r="A780" s="6"/>
      <c r="B780" s="4"/>
      <c r="C780" s="4"/>
      <c r="D780" s="4"/>
      <c r="E780" s="4"/>
      <c r="F780" s="4"/>
      <c r="G780" s="4"/>
      <c r="H780" s="4"/>
    </row>
    <row r="781">
      <c r="A781" s="6"/>
      <c r="B781" s="4"/>
      <c r="C781" s="4"/>
      <c r="D781" s="4"/>
      <c r="E781" s="4"/>
      <c r="F781" s="4"/>
      <c r="G781" s="4"/>
      <c r="H781" s="4"/>
    </row>
    <row r="782">
      <c r="A782" s="6"/>
      <c r="B782" s="4"/>
      <c r="C782" s="4"/>
      <c r="D782" s="4"/>
      <c r="E782" s="4"/>
      <c r="F782" s="4"/>
      <c r="G782" s="4"/>
      <c r="H782" s="4"/>
    </row>
    <row r="783">
      <c r="A783" s="6"/>
      <c r="B783" s="4"/>
      <c r="C783" s="4"/>
      <c r="D783" s="4"/>
      <c r="E783" s="4"/>
      <c r="F783" s="4"/>
      <c r="G783" s="4"/>
      <c r="H783" s="4"/>
    </row>
    <row r="784">
      <c r="A784" s="6"/>
      <c r="B784" s="4"/>
      <c r="C784" s="4"/>
      <c r="D784" s="4"/>
      <c r="E784" s="4"/>
      <c r="F784" s="4"/>
      <c r="G784" s="4"/>
      <c r="H784" s="4"/>
    </row>
    <row r="785">
      <c r="A785" s="6"/>
      <c r="B785" s="4"/>
      <c r="C785" s="4"/>
      <c r="D785" s="4"/>
      <c r="E785" s="4"/>
      <c r="F785" s="4"/>
      <c r="G785" s="4"/>
      <c r="H785" s="4"/>
    </row>
    <row r="786">
      <c r="A786" s="6"/>
      <c r="B786" s="4"/>
      <c r="C786" s="4"/>
      <c r="D786" s="4"/>
      <c r="E786" s="4"/>
      <c r="F786" s="4"/>
      <c r="G786" s="4"/>
      <c r="H786" s="4"/>
    </row>
    <row r="787">
      <c r="A787" s="6"/>
      <c r="B787" s="4"/>
      <c r="C787" s="4"/>
      <c r="D787" s="4"/>
      <c r="E787" s="4"/>
      <c r="F787" s="4"/>
      <c r="G787" s="4"/>
      <c r="H787" s="4"/>
    </row>
    <row r="788">
      <c r="A788" s="6"/>
      <c r="B788" s="4"/>
      <c r="C788" s="4"/>
      <c r="D788" s="4"/>
      <c r="E788" s="4"/>
      <c r="F788" s="4"/>
      <c r="G788" s="4"/>
      <c r="H788" s="4"/>
    </row>
    <row r="789">
      <c r="A789" s="6"/>
      <c r="B789" s="4"/>
      <c r="C789" s="4"/>
      <c r="D789" s="4"/>
      <c r="E789" s="4"/>
      <c r="F789" s="4"/>
      <c r="G789" s="4"/>
      <c r="H789" s="4"/>
    </row>
    <row r="790">
      <c r="A790" s="6"/>
      <c r="B790" s="4"/>
      <c r="C790" s="4"/>
      <c r="D790" s="4"/>
      <c r="E790" s="4"/>
      <c r="F790" s="4"/>
      <c r="G790" s="4"/>
      <c r="H790" s="4"/>
    </row>
    <row r="791">
      <c r="A791" s="6"/>
      <c r="B791" s="4"/>
      <c r="C791" s="4"/>
      <c r="D791" s="4"/>
      <c r="E791" s="4"/>
      <c r="F791" s="4"/>
      <c r="G791" s="4"/>
      <c r="H791" s="4"/>
    </row>
    <row r="792">
      <c r="A792" s="6"/>
      <c r="B792" s="4"/>
      <c r="C792" s="4"/>
      <c r="D792" s="4"/>
      <c r="E792" s="4"/>
      <c r="F792" s="4"/>
      <c r="G792" s="4"/>
      <c r="H792" s="4"/>
    </row>
    <row r="793">
      <c r="A793" s="6"/>
      <c r="B793" s="4"/>
      <c r="C793" s="4"/>
      <c r="D793" s="4"/>
      <c r="E793" s="4"/>
      <c r="F793" s="4"/>
      <c r="G793" s="4"/>
      <c r="H793" s="4"/>
    </row>
    <row r="794">
      <c r="A794" s="6"/>
      <c r="B794" s="4"/>
      <c r="C794" s="4"/>
      <c r="D794" s="4"/>
      <c r="E794" s="4"/>
      <c r="F794" s="4"/>
      <c r="G794" s="4"/>
      <c r="H794" s="4"/>
    </row>
    <row r="795">
      <c r="A795" s="6"/>
      <c r="B795" s="4"/>
      <c r="C795" s="4"/>
      <c r="D795" s="4"/>
      <c r="E795" s="4"/>
      <c r="F795" s="4"/>
      <c r="G795" s="4"/>
      <c r="H795" s="4"/>
    </row>
    <row r="796">
      <c r="A796" s="6"/>
      <c r="B796" s="4"/>
      <c r="C796" s="4"/>
      <c r="D796" s="4"/>
      <c r="E796" s="4"/>
      <c r="F796" s="4"/>
      <c r="G796" s="4"/>
      <c r="H796" s="4"/>
    </row>
    <row r="797">
      <c r="A797" s="6"/>
      <c r="B797" s="4"/>
      <c r="C797" s="4"/>
      <c r="D797" s="4"/>
      <c r="E797" s="4"/>
      <c r="F797" s="4"/>
      <c r="G797" s="4"/>
      <c r="H797" s="4"/>
    </row>
    <row r="798">
      <c r="A798" s="6"/>
      <c r="B798" s="4"/>
      <c r="C798" s="4"/>
      <c r="D798" s="4"/>
      <c r="E798" s="4"/>
      <c r="F798" s="4"/>
      <c r="G798" s="4"/>
      <c r="H798" s="4"/>
    </row>
    <row r="799">
      <c r="A799" s="6"/>
      <c r="B799" s="4"/>
      <c r="C799" s="4"/>
      <c r="D799" s="4"/>
      <c r="E799" s="4"/>
      <c r="F799" s="4"/>
      <c r="G799" s="4"/>
      <c r="H799" s="4"/>
    </row>
    <row r="800">
      <c r="A800" s="6"/>
      <c r="B800" s="4"/>
      <c r="C800" s="4"/>
      <c r="D800" s="4"/>
      <c r="E800" s="4"/>
      <c r="F800" s="4"/>
      <c r="G800" s="4"/>
      <c r="H800" s="4"/>
    </row>
    <row r="801">
      <c r="A801" s="6"/>
      <c r="B801" s="4"/>
      <c r="C801" s="4"/>
      <c r="D801" s="4"/>
      <c r="E801" s="4"/>
      <c r="F801" s="4"/>
      <c r="G801" s="4"/>
      <c r="H801" s="4"/>
    </row>
    <row r="802">
      <c r="A802" s="6"/>
      <c r="B802" s="4"/>
      <c r="C802" s="4"/>
      <c r="D802" s="4"/>
      <c r="E802" s="4"/>
      <c r="F802" s="4"/>
      <c r="G802" s="4"/>
      <c r="H802" s="4"/>
    </row>
    <row r="803">
      <c r="A803" s="6"/>
      <c r="B803" s="4"/>
      <c r="C803" s="4"/>
      <c r="D803" s="4"/>
      <c r="E803" s="4"/>
      <c r="F803" s="4"/>
      <c r="G803" s="4"/>
      <c r="H803" s="4"/>
    </row>
    <row r="804">
      <c r="A804" s="6"/>
      <c r="B804" s="4"/>
      <c r="C804" s="4"/>
      <c r="D804" s="4"/>
      <c r="E804" s="4"/>
      <c r="F804" s="4"/>
      <c r="G804" s="4"/>
      <c r="H804" s="4"/>
    </row>
    <row r="805">
      <c r="A805" s="6"/>
      <c r="B805" s="4"/>
      <c r="C805" s="4"/>
      <c r="D805" s="4"/>
      <c r="E805" s="4"/>
      <c r="F805" s="4"/>
      <c r="G805" s="4"/>
      <c r="H805" s="4"/>
    </row>
    <row r="806">
      <c r="A806" s="6"/>
      <c r="B806" s="4"/>
      <c r="C806" s="4"/>
      <c r="D806" s="4"/>
      <c r="E806" s="4"/>
      <c r="F806" s="4"/>
      <c r="G806" s="4"/>
      <c r="H806" s="4"/>
    </row>
    <row r="807">
      <c r="A807" s="6"/>
      <c r="B807" s="4"/>
      <c r="C807" s="4"/>
      <c r="D807" s="4"/>
      <c r="E807" s="4"/>
      <c r="F807" s="4"/>
      <c r="G807" s="4"/>
      <c r="H807" s="4"/>
    </row>
    <row r="808">
      <c r="A808" s="6"/>
      <c r="B808" s="4"/>
      <c r="C808" s="4"/>
      <c r="D808" s="4"/>
      <c r="E808" s="4"/>
      <c r="F808" s="4"/>
      <c r="G808" s="4"/>
      <c r="H808" s="4"/>
    </row>
    <row r="809">
      <c r="A809" s="6"/>
      <c r="B809" s="4"/>
      <c r="C809" s="4"/>
      <c r="D809" s="4"/>
      <c r="E809" s="4"/>
      <c r="F809" s="4"/>
      <c r="G809" s="4"/>
      <c r="H809" s="4"/>
    </row>
    <row r="810">
      <c r="A810" s="6"/>
      <c r="B810" s="4"/>
      <c r="C810" s="4"/>
      <c r="D810" s="4"/>
      <c r="E810" s="4"/>
      <c r="F810" s="4"/>
      <c r="G810" s="4"/>
      <c r="H810" s="4"/>
    </row>
    <row r="811">
      <c r="A811" s="6"/>
      <c r="B811" s="4"/>
      <c r="C811" s="4"/>
      <c r="D811" s="4"/>
      <c r="E811" s="4"/>
      <c r="F811" s="4"/>
      <c r="G811" s="4"/>
      <c r="H811" s="4"/>
    </row>
    <row r="812">
      <c r="A812" s="6"/>
      <c r="B812" s="4"/>
      <c r="C812" s="4"/>
      <c r="D812" s="4"/>
      <c r="E812" s="4"/>
      <c r="F812" s="4"/>
      <c r="G812" s="4"/>
      <c r="H812" s="4"/>
    </row>
    <row r="813">
      <c r="A813" s="6"/>
      <c r="B813" s="4"/>
      <c r="C813" s="4"/>
      <c r="D813" s="4"/>
      <c r="E813" s="4"/>
      <c r="F813" s="4"/>
      <c r="G813" s="4"/>
      <c r="H813" s="4"/>
    </row>
    <row r="814">
      <c r="A814" s="6"/>
      <c r="B814" s="4"/>
      <c r="C814" s="4"/>
      <c r="D814" s="4"/>
      <c r="E814" s="4"/>
      <c r="F814" s="4"/>
      <c r="G814" s="4"/>
      <c r="H814" s="4"/>
    </row>
    <row r="815">
      <c r="A815" s="6"/>
      <c r="B815" s="4"/>
      <c r="C815" s="4"/>
      <c r="D815" s="4"/>
      <c r="E815" s="4"/>
      <c r="F815" s="4"/>
      <c r="G815" s="4"/>
      <c r="H815" s="4"/>
    </row>
    <row r="816">
      <c r="A816" s="6"/>
      <c r="B816" s="4"/>
      <c r="C816" s="4"/>
      <c r="D816" s="4"/>
      <c r="E816" s="4"/>
      <c r="F816" s="4"/>
      <c r="G816" s="4"/>
      <c r="H816" s="4"/>
    </row>
    <row r="817">
      <c r="A817" s="6"/>
      <c r="B817" s="4"/>
      <c r="C817" s="4"/>
      <c r="D817" s="4"/>
      <c r="E817" s="4"/>
      <c r="F817" s="4"/>
      <c r="G817" s="4"/>
      <c r="H817" s="4"/>
    </row>
    <row r="818">
      <c r="A818" s="6"/>
      <c r="B818" s="4"/>
      <c r="C818" s="4"/>
      <c r="D818" s="4"/>
      <c r="E818" s="4"/>
      <c r="F818" s="4"/>
      <c r="G818" s="4"/>
      <c r="H818" s="4"/>
    </row>
    <row r="819">
      <c r="A819" s="6"/>
      <c r="B819" s="4"/>
      <c r="C819" s="4"/>
      <c r="D819" s="4"/>
      <c r="E819" s="4"/>
      <c r="F819" s="4"/>
      <c r="G819" s="4"/>
      <c r="H819" s="4"/>
    </row>
    <row r="820">
      <c r="A820" s="6"/>
      <c r="B820" s="4"/>
      <c r="C820" s="4"/>
      <c r="D820" s="4"/>
      <c r="E820" s="4"/>
      <c r="F820" s="4"/>
      <c r="G820" s="4"/>
      <c r="H820" s="4"/>
    </row>
    <row r="821">
      <c r="A821" s="6"/>
      <c r="B821" s="4"/>
      <c r="C821" s="4"/>
      <c r="D821" s="4"/>
      <c r="E821" s="4"/>
      <c r="F821" s="4"/>
      <c r="G821" s="4"/>
      <c r="H821" s="4"/>
    </row>
    <row r="822">
      <c r="A822" s="6"/>
      <c r="B822" s="4"/>
      <c r="C822" s="4"/>
      <c r="D822" s="4"/>
      <c r="E822" s="4"/>
      <c r="F822" s="4"/>
      <c r="G822" s="4"/>
      <c r="H822" s="4"/>
    </row>
    <row r="823">
      <c r="A823" s="6"/>
      <c r="B823" s="4"/>
      <c r="C823" s="4"/>
      <c r="D823" s="4"/>
      <c r="E823" s="4"/>
      <c r="F823" s="4"/>
      <c r="G823" s="4"/>
      <c r="H823" s="4"/>
    </row>
    <row r="824">
      <c r="A824" s="6"/>
      <c r="B824" s="4"/>
      <c r="C824" s="4"/>
      <c r="D824" s="4"/>
      <c r="E824" s="4"/>
      <c r="F824" s="4"/>
      <c r="G824" s="4"/>
      <c r="H824" s="4"/>
    </row>
    <row r="825">
      <c r="A825" s="6"/>
      <c r="B825" s="4"/>
      <c r="C825" s="4"/>
      <c r="D825" s="4"/>
      <c r="E825" s="4"/>
      <c r="F825" s="4"/>
      <c r="G825" s="4"/>
      <c r="H825" s="4"/>
    </row>
    <row r="826">
      <c r="A826" s="6"/>
      <c r="B826" s="4"/>
      <c r="C826" s="4"/>
      <c r="D826" s="4"/>
      <c r="E826" s="4"/>
      <c r="F826" s="4"/>
      <c r="G826" s="4"/>
      <c r="H826" s="4"/>
    </row>
    <row r="827">
      <c r="A827" s="6"/>
      <c r="B827" s="4"/>
      <c r="C827" s="4"/>
      <c r="D827" s="4"/>
      <c r="E827" s="4"/>
      <c r="F827" s="4"/>
      <c r="G827" s="4"/>
      <c r="H827" s="4"/>
    </row>
    <row r="828">
      <c r="A828" s="6"/>
      <c r="B828" s="4"/>
      <c r="C828" s="4"/>
      <c r="D828" s="4"/>
      <c r="E828" s="4"/>
      <c r="F828" s="4"/>
      <c r="G828" s="4"/>
      <c r="H828" s="4"/>
    </row>
    <row r="829">
      <c r="A829" s="6"/>
      <c r="B829" s="4"/>
      <c r="C829" s="4"/>
      <c r="D829" s="4"/>
      <c r="E829" s="4"/>
      <c r="F829" s="4"/>
      <c r="G829" s="4"/>
      <c r="H829" s="4"/>
    </row>
    <row r="830">
      <c r="A830" s="6"/>
      <c r="B830" s="4"/>
      <c r="C830" s="4"/>
      <c r="D830" s="4"/>
      <c r="E830" s="4"/>
      <c r="F830" s="4"/>
      <c r="G830" s="4"/>
      <c r="H830" s="4"/>
    </row>
    <row r="831">
      <c r="A831" s="6"/>
      <c r="B831" s="4"/>
      <c r="C831" s="4"/>
      <c r="D831" s="4"/>
      <c r="E831" s="4"/>
      <c r="F831" s="4"/>
      <c r="G831" s="4"/>
      <c r="H831" s="4"/>
    </row>
    <row r="832">
      <c r="A832" s="6"/>
      <c r="B832" s="4"/>
      <c r="C832" s="4"/>
      <c r="D832" s="4"/>
      <c r="E832" s="4"/>
      <c r="F832" s="4"/>
      <c r="G832" s="4"/>
      <c r="H832" s="4"/>
    </row>
    <row r="833">
      <c r="A833" s="6"/>
      <c r="B833" s="4"/>
      <c r="C833" s="4"/>
      <c r="D833" s="4"/>
      <c r="E833" s="4"/>
      <c r="F833" s="4"/>
      <c r="G833" s="4"/>
      <c r="H833" s="4"/>
    </row>
    <row r="834">
      <c r="A834" s="6"/>
      <c r="B834" s="4"/>
      <c r="C834" s="4"/>
      <c r="D834" s="4"/>
      <c r="E834" s="4"/>
      <c r="F834" s="4"/>
      <c r="G834" s="4"/>
      <c r="H834" s="4"/>
    </row>
    <row r="835">
      <c r="A835" s="6"/>
      <c r="B835" s="4"/>
      <c r="C835" s="4"/>
      <c r="D835" s="4"/>
      <c r="E835" s="4"/>
      <c r="F835" s="4"/>
      <c r="G835" s="4"/>
      <c r="H835" s="4"/>
    </row>
    <row r="836">
      <c r="A836" s="6"/>
      <c r="B836" s="4"/>
      <c r="C836" s="4"/>
      <c r="D836" s="4"/>
      <c r="E836" s="4"/>
      <c r="F836" s="4"/>
      <c r="G836" s="4"/>
      <c r="H836" s="4"/>
    </row>
    <row r="837">
      <c r="A837" s="6"/>
      <c r="B837" s="4"/>
      <c r="C837" s="4"/>
      <c r="D837" s="4"/>
      <c r="E837" s="4"/>
      <c r="F837" s="4"/>
      <c r="G837" s="4"/>
      <c r="H837" s="4"/>
    </row>
    <row r="838">
      <c r="A838" s="6"/>
      <c r="B838" s="4"/>
      <c r="C838" s="4"/>
      <c r="D838" s="4"/>
      <c r="E838" s="4"/>
      <c r="F838" s="4"/>
      <c r="G838" s="4"/>
      <c r="H838" s="4"/>
    </row>
    <row r="839">
      <c r="A839" s="6"/>
      <c r="B839" s="4"/>
      <c r="C839" s="4"/>
      <c r="D839" s="4"/>
      <c r="E839" s="4"/>
      <c r="F839" s="4"/>
      <c r="G839" s="4"/>
      <c r="H839" s="4"/>
    </row>
    <row r="840">
      <c r="A840" s="6"/>
      <c r="B840" s="4"/>
      <c r="C840" s="4"/>
      <c r="D840" s="4"/>
      <c r="E840" s="4"/>
      <c r="F840" s="4"/>
      <c r="G840" s="4"/>
      <c r="H840" s="4"/>
    </row>
    <row r="841">
      <c r="A841" s="6"/>
      <c r="B841" s="4"/>
      <c r="C841" s="4"/>
      <c r="D841" s="4"/>
      <c r="E841" s="4"/>
      <c r="F841" s="4"/>
      <c r="G841" s="4"/>
      <c r="H841" s="4"/>
    </row>
    <row r="842">
      <c r="A842" s="6"/>
      <c r="B842" s="4"/>
      <c r="C842" s="4"/>
      <c r="D842" s="4"/>
      <c r="E842" s="4"/>
      <c r="F842" s="4"/>
      <c r="G842" s="4"/>
      <c r="H842" s="4"/>
    </row>
    <row r="843">
      <c r="A843" s="6"/>
      <c r="B843" s="4"/>
      <c r="C843" s="4"/>
      <c r="D843" s="4"/>
      <c r="E843" s="4"/>
      <c r="F843" s="4"/>
      <c r="G843" s="4"/>
      <c r="H843" s="4"/>
    </row>
    <row r="844">
      <c r="A844" s="6"/>
      <c r="B844" s="4"/>
      <c r="C844" s="4"/>
      <c r="D844" s="4"/>
      <c r="E844" s="4"/>
      <c r="F844" s="4"/>
      <c r="G844" s="4"/>
      <c r="H844" s="4"/>
    </row>
    <row r="845">
      <c r="A845" s="6"/>
      <c r="B845" s="4"/>
      <c r="C845" s="4"/>
      <c r="D845" s="4"/>
      <c r="E845" s="4"/>
      <c r="F845" s="4"/>
      <c r="G845" s="4"/>
      <c r="H845" s="4"/>
    </row>
    <row r="846">
      <c r="A846" s="6"/>
      <c r="B846" s="4"/>
      <c r="C846" s="4"/>
      <c r="D846" s="4"/>
      <c r="E846" s="4"/>
      <c r="F846" s="4"/>
      <c r="G846" s="4"/>
      <c r="H846" s="4"/>
    </row>
    <row r="847">
      <c r="A847" s="6"/>
      <c r="B847" s="4"/>
      <c r="C847" s="4"/>
      <c r="D847" s="4"/>
      <c r="E847" s="4"/>
      <c r="F847" s="4"/>
      <c r="G847" s="4"/>
      <c r="H847" s="4"/>
    </row>
    <row r="848">
      <c r="A848" s="6"/>
      <c r="B848" s="4"/>
      <c r="C848" s="4"/>
      <c r="D848" s="4"/>
      <c r="E848" s="4"/>
      <c r="F848" s="4"/>
      <c r="G848" s="4"/>
      <c r="H848" s="4"/>
    </row>
    <row r="849">
      <c r="A849" s="6"/>
      <c r="B849" s="4"/>
      <c r="C849" s="4"/>
      <c r="D849" s="4"/>
      <c r="E849" s="4"/>
      <c r="F849" s="4"/>
      <c r="G849" s="4"/>
      <c r="H849" s="4"/>
    </row>
    <row r="850">
      <c r="A850" s="6"/>
      <c r="B850" s="4"/>
      <c r="C850" s="4"/>
      <c r="D850" s="4"/>
      <c r="E850" s="4"/>
      <c r="F850" s="4"/>
      <c r="G850" s="4"/>
      <c r="H850" s="4"/>
    </row>
    <row r="851">
      <c r="A851" s="6"/>
      <c r="B851" s="4"/>
      <c r="C851" s="4"/>
      <c r="D851" s="4"/>
      <c r="E851" s="4"/>
      <c r="F851" s="4"/>
      <c r="G851" s="4"/>
      <c r="H851" s="4"/>
    </row>
    <row r="852">
      <c r="A852" s="6"/>
      <c r="B852" s="4"/>
      <c r="C852" s="4"/>
      <c r="D852" s="4"/>
      <c r="E852" s="4"/>
      <c r="F852" s="4"/>
      <c r="G852" s="4"/>
      <c r="H852" s="4"/>
    </row>
    <row r="853">
      <c r="A853" s="6"/>
      <c r="B853" s="4"/>
      <c r="C853" s="4"/>
      <c r="D853" s="4"/>
      <c r="E853" s="4"/>
      <c r="F853" s="4"/>
      <c r="G853" s="4"/>
      <c r="H853" s="4"/>
    </row>
    <row r="854">
      <c r="A854" s="6"/>
      <c r="B854" s="4"/>
      <c r="C854" s="4"/>
      <c r="D854" s="4"/>
      <c r="E854" s="4"/>
      <c r="F854" s="4"/>
      <c r="G854" s="4"/>
      <c r="H854" s="4"/>
    </row>
    <row r="855">
      <c r="A855" s="6"/>
      <c r="B855" s="4"/>
      <c r="C855" s="4"/>
      <c r="D855" s="4"/>
      <c r="E855" s="4"/>
      <c r="F855" s="4"/>
      <c r="G855" s="4"/>
      <c r="H855" s="4"/>
    </row>
    <row r="856">
      <c r="A856" s="6"/>
      <c r="B856" s="4"/>
      <c r="C856" s="4"/>
      <c r="D856" s="4"/>
      <c r="E856" s="4"/>
      <c r="F856" s="4"/>
      <c r="G856" s="4"/>
      <c r="H856" s="4"/>
    </row>
    <row r="857">
      <c r="A857" s="6"/>
      <c r="B857" s="4"/>
      <c r="C857" s="4"/>
      <c r="D857" s="4"/>
      <c r="E857" s="4"/>
      <c r="F857" s="4"/>
      <c r="G857" s="4"/>
      <c r="H857" s="4"/>
    </row>
    <row r="858">
      <c r="A858" s="6"/>
      <c r="B858" s="4"/>
      <c r="C858" s="4"/>
      <c r="D858" s="4"/>
      <c r="E858" s="4"/>
      <c r="F858" s="4"/>
      <c r="G858" s="4"/>
      <c r="H858" s="4"/>
    </row>
    <row r="859">
      <c r="A859" s="6"/>
      <c r="B859" s="4"/>
      <c r="C859" s="4"/>
      <c r="D859" s="4"/>
      <c r="E859" s="4"/>
      <c r="F859" s="4"/>
      <c r="G859" s="4"/>
      <c r="H859" s="4"/>
    </row>
    <row r="860">
      <c r="A860" s="6"/>
      <c r="B860" s="4"/>
      <c r="C860" s="4"/>
      <c r="D860" s="4"/>
      <c r="E860" s="4"/>
      <c r="F860" s="4"/>
      <c r="G860" s="4"/>
      <c r="H860" s="4"/>
    </row>
    <row r="861">
      <c r="A861" s="6"/>
      <c r="B861" s="4"/>
      <c r="C861" s="4"/>
      <c r="D861" s="4"/>
      <c r="E861" s="4"/>
      <c r="F861" s="4"/>
      <c r="G861" s="4"/>
      <c r="H861" s="4"/>
    </row>
    <row r="862">
      <c r="A862" s="6"/>
      <c r="B862" s="4"/>
      <c r="C862" s="4"/>
      <c r="D862" s="4"/>
      <c r="E862" s="4"/>
      <c r="F862" s="4"/>
      <c r="G862" s="4"/>
      <c r="H862" s="4"/>
    </row>
    <row r="863">
      <c r="A863" s="6"/>
      <c r="B863" s="4"/>
      <c r="C863" s="4"/>
      <c r="D863" s="4"/>
      <c r="E863" s="4"/>
      <c r="F863" s="4"/>
      <c r="G863" s="4"/>
      <c r="H863" s="4"/>
    </row>
    <row r="864">
      <c r="A864" s="6"/>
      <c r="B864" s="4"/>
      <c r="C864" s="4"/>
      <c r="D864" s="4"/>
      <c r="E864" s="4"/>
      <c r="F864" s="4"/>
      <c r="G864" s="4"/>
      <c r="H864" s="4"/>
    </row>
    <row r="865">
      <c r="A865" s="6"/>
      <c r="B865" s="4"/>
      <c r="C865" s="4"/>
      <c r="D865" s="4"/>
      <c r="E865" s="4"/>
      <c r="F865" s="4"/>
      <c r="G865" s="4"/>
      <c r="H865" s="4"/>
    </row>
    <row r="866">
      <c r="A866" s="6"/>
      <c r="B866" s="4"/>
      <c r="C866" s="4"/>
      <c r="D866" s="4"/>
      <c r="E866" s="4"/>
      <c r="F866" s="4"/>
      <c r="G866" s="4"/>
      <c r="H866" s="4"/>
    </row>
    <row r="867">
      <c r="A867" s="6"/>
      <c r="B867" s="4"/>
      <c r="C867" s="4"/>
      <c r="D867" s="4"/>
      <c r="E867" s="4"/>
      <c r="F867" s="4"/>
      <c r="G867" s="4"/>
      <c r="H867" s="4"/>
    </row>
    <row r="868">
      <c r="A868" s="6"/>
      <c r="B868" s="4"/>
      <c r="C868" s="4"/>
      <c r="D868" s="4"/>
      <c r="E868" s="4"/>
      <c r="F868" s="4"/>
      <c r="G868" s="4"/>
      <c r="H868" s="4"/>
    </row>
    <row r="869">
      <c r="A869" s="6"/>
      <c r="B869" s="4"/>
      <c r="C869" s="4"/>
      <c r="D869" s="4"/>
      <c r="E869" s="4"/>
      <c r="F869" s="4"/>
      <c r="G869" s="4"/>
      <c r="H869" s="4"/>
    </row>
    <row r="870">
      <c r="A870" s="6"/>
      <c r="B870" s="4"/>
      <c r="C870" s="4"/>
      <c r="D870" s="4"/>
      <c r="E870" s="4"/>
      <c r="F870" s="4"/>
      <c r="G870" s="4"/>
      <c r="H870" s="4"/>
    </row>
    <row r="871">
      <c r="A871" s="6"/>
      <c r="B871" s="4"/>
      <c r="C871" s="4"/>
      <c r="D871" s="4"/>
      <c r="E871" s="4"/>
      <c r="F871" s="4"/>
      <c r="G871" s="4"/>
      <c r="H871" s="4"/>
    </row>
    <row r="872">
      <c r="A872" s="6"/>
      <c r="B872" s="4"/>
      <c r="C872" s="4"/>
      <c r="D872" s="4"/>
      <c r="E872" s="4"/>
      <c r="F872" s="4"/>
      <c r="G872" s="4"/>
      <c r="H872" s="4"/>
    </row>
    <row r="873">
      <c r="A873" s="6"/>
      <c r="B873" s="4"/>
      <c r="C873" s="4"/>
      <c r="D873" s="4"/>
      <c r="E873" s="4"/>
      <c r="F873" s="4"/>
      <c r="G873" s="4"/>
      <c r="H873" s="4"/>
    </row>
    <row r="874">
      <c r="A874" s="6"/>
      <c r="B874" s="4"/>
      <c r="C874" s="4"/>
      <c r="D874" s="4"/>
      <c r="E874" s="4"/>
      <c r="F874" s="4"/>
      <c r="G874" s="4"/>
      <c r="H874" s="4"/>
    </row>
    <row r="875">
      <c r="A875" s="6"/>
      <c r="B875" s="4"/>
      <c r="C875" s="4"/>
      <c r="D875" s="4"/>
      <c r="E875" s="4"/>
      <c r="F875" s="4"/>
      <c r="G875" s="4"/>
      <c r="H875" s="4"/>
    </row>
    <row r="876">
      <c r="A876" s="6"/>
      <c r="B876" s="4"/>
      <c r="C876" s="4"/>
      <c r="D876" s="4"/>
      <c r="E876" s="4"/>
      <c r="F876" s="4"/>
      <c r="G876" s="4"/>
      <c r="H876" s="4"/>
    </row>
    <row r="877">
      <c r="A877" s="6"/>
      <c r="B877" s="4"/>
      <c r="C877" s="4"/>
      <c r="D877" s="4"/>
      <c r="E877" s="4"/>
      <c r="F877" s="4"/>
      <c r="G877" s="4"/>
      <c r="H877" s="4"/>
    </row>
    <row r="878">
      <c r="A878" s="6"/>
      <c r="B878" s="4"/>
      <c r="C878" s="4"/>
      <c r="D878" s="4"/>
      <c r="E878" s="4"/>
      <c r="F878" s="4"/>
      <c r="G878" s="4"/>
      <c r="H878" s="4"/>
    </row>
    <row r="879">
      <c r="A879" s="6"/>
      <c r="B879" s="4"/>
      <c r="C879" s="4"/>
      <c r="D879" s="4"/>
      <c r="E879" s="4"/>
      <c r="F879" s="4"/>
      <c r="G879" s="4"/>
      <c r="H879" s="4"/>
    </row>
    <row r="880">
      <c r="A880" s="6"/>
      <c r="B880" s="4"/>
      <c r="C880" s="4"/>
      <c r="D880" s="4"/>
      <c r="E880" s="4"/>
      <c r="F880" s="4"/>
      <c r="G880" s="4"/>
      <c r="H880" s="4"/>
    </row>
    <row r="881">
      <c r="A881" s="6"/>
      <c r="B881" s="4"/>
      <c r="C881" s="4"/>
      <c r="D881" s="4"/>
      <c r="E881" s="4"/>
      <c r="F881" s="4"/>
      <c r="G881" s="4"/>
      <c r="H881" s="4"/>
    </row>
    <row r="882">
      <c r="A882" s="6"/>
      <c r="B882" s="4"/>
      <c r="C882" s="4"/>
      <c r="D882" s="4"/>
      <c r="E882" s="4"/>
      <c r="F882" s="4"/>
      <c r="G882" s="4"/>
      <c r="H882" s="4"/>
    </row>
    <row r="883">
      <c r="A883" s="6"/>
      <c r="B883" s="4"/>
      <c r="C883" s="4"/>
      <c r="D883" s="4"/>
      <c r="E883" s="4"/>
      <c r="F883" s="4"/>
      <c r="G883" s="4"/>
      <c r="H883" s="4"/>
    </row>
    <row r="884">
      <c r="A884" s="6"/>
      <c r="B884" s="4"/>
      <c r="C884" s="4"/>
      <c r="D884" s="4"/>
      <c r="E884" s="4"/>
      <c r="F884" s="4"/>
      <c r="G884" s="4"/>
      <c r="H884" s="4"/>
    </row>
    <row r="885">
      <c r="A885" s="6"/>
      <c r="B885" s="4"/>
      <c r="C885" s="4"/>
      <c r="D885" s="4"/>
      <c r="E885" s="4"/>
      <c r="F885" s="4"/>
      <c r="G885" s="4"/>
      <c r="H885" s="4"/>
    </row>
    <row r="886">
      <c r="A886" s="6"/>
      <c r="B886" s="4"/>
      <c r="C886" s="4"/>
      <c r="D886" s="4"/>
      <c r="E886" s="4"/>
      <c r="F886" s="4"/>
      <c r="G886" s="4"/>
      <c r="H886" s="4"/>
    </row>
    <row r="887">
      <c r="A887" s="6"/>
      <c r="B887" s="4"/>
      <c r="C887" s="4"/>
      <c r="D887" s="4"/>
      <c r="E887" s="4"/>
      <c r="F887" s="4"/>
      <c r="G887" s="4"/>
      <c r="H887" s="4"/>
    </row>
    <row r="888">
      <c r="A888" s="6"/>
      <c r="B888" s="4"/>
      <c r="C888" s="4"/>
      <c r="D888" s="4"/>
      <c r="E888" s="4"/>
      <c r="F888" s="4"/>
      <c r="G888" s="4"/>
      <c r="H888" s="4"/>
    </row>
    <row r="889">
      <c r="A889" s="6"/>
      <c r="B889" s="4"/>
      <c r="C889" s="4"/>
      <c r="D889" s="4"/>
      <c r="E889" s="4"/>
      <c r="F889" s="4"/>
      <c r="G889" s="4"/>
      <c r="H889" s="4"/>
    </row>
    <row r="890">
      <c r="A890" s="6"/>
      <c r="B890" s="4"/>
      <c r="C890" s="4"/>
      <c r="D890" s="4"/>
      <c r="E890" s="4"/>
      <c r="F890" s="4"/>
      <c r="G890" s="4"/>
      <c r="H890" s="4"/>
    </row>
    <row r="891">
      <c r="A891" s="6"/>
      <c r="B891" s="4"/>
      <c r="C891" s="4"/>
      <c r="D891" s="4"/>
      <c r="E891" s="4"/>
      <c r="F891" s="4"/>
      <c r="G891" s="4"/>
      <c r="H891" s="4"/>
    </row>
    <row r="892">
      <c r="A892" s="6"/>
      <c r="B892" s="4"/>
      <c r="C892" s="4"/>
      <c r="D892" s="4"/>
      <c r="E892" s="4"/>
      <c r="F892" s="4"/>
      <c r="G892" s="4"/>
      <c r="H892" s="4"/>
    </row>
    <row r="893">
      <c r="A893" s="6"/>
      <c r="B893" s="4"/>
      <c r="C893" s="4"/>
      <c r="D893" s="4"/>
      <c r="E893" s="4"/>
      <c r="F893" s="4"/>
      <c r="G893" s="4"/>
      <c r="H893" s="4"/>
    </row>
    <row r="894">
      <c r="A894" s="6"/>
      <c r="B894" s="4"/>
      <c r="C894" s="4"/>
      <c r="D894" s="4"/>
      <c r="E894" s="4"/>
      <c r="F894" s="4"/>
      <c r="G894" s="4"/>
      <c r="H894" s="4"/>
    </row>
    <row r="895">
      <c r="A895" s="6"/>
      <c r="B895" s="4"/>
      <c r="C895" s="4"/>
      <c r="D895" s="4"/>
      <c r="E895" s="4"/>
      <c r="F895" s="4"/>
      <c r="G895" s="4"/>
      <c r="H895" s="4"/>
    </row>
    <row r="896">
      <c r="A896" s="6"/>
      <c r="B896" s="4"/>
      <c r="C896" s="4"/>
      <c r="D896" s="4"/>
      <c r="E896" s="4"/>
      <c r="F896" s="4"/>
      <c r="G896" s="4"/>
      <c r="H896" s="4"/>
    </row>
    <row r="897">
      <c r="A897" s="6"/>
      <c r="B897" s="4"/>
      <c r="C897" s="4"/>
      <c r="D897" s="4"/>
      <c r="E897" s="4"/>
      <c r="F897" s="4"/>
      <c r="G897" s="4"/>
      <c r="H897" s="4"/>
    </row>
    <row r="898">
      <c r="A898" s="6"/>
      <c r="B898" s="4"/>
      <c r="C898" s="4"/>
      <c r="D898" s="4"/>
      <c r="E898" s="4"/>
      <c r="F898" s="4"/>
      <c r="G898" s="4"/>
      <c r="H898" s="4"/>
    </row>
    <row r="899">
      <c r="A899" s="6"/>
      <c r="B899" s="4"/>
      <c r="C899" s="4"/>
      <c r="D899" s="4"/>
      <c r="E899" s="4"/>
      <c r="F899" s="4"/>
      <c r="G899" s="4"/>
      <c r="H899" s="4"/>
    </row>
    <row r="900">
      <c r="A900" s="6"/>
      <c r="B900" s="4"/>
      <c r="C900" s="4"/>
      <c r="D900" s="4"/>
      <c r="E900" s="4"/>
      <c r="F900" s="4"/>
      <c r="G900" s="4"/>
      <c r="H900" s="4"/>
    </row>
    <row r="901">
      <c r="A901" s="6"/>
      <c r="B901" s="4"/>
      <c r="C901" s="4"/>
      <c r="D901" s="4"/>
      <c r="E901" s="4"/>
      <c r="F901" s="4"/>
      <c r="G901" s="4"/>
      <c r="H901" s="4"/>
    </row>
    <row r="902">
      <c r="A902" s="6"/>
      <c r="B902" s="4"/>
      <c r="C902" s="4"/>
      <c r="D902" s="4"/>
      <c r="E902" s="4"/>
      <c r="F902" s="4"/>
      <c r="G902" s="4"/>
      <c r="H902" s="4"/>
    </row>
    <row r="903">
      <c r="A903" s="6"/>
      <c r="B903" s="4"/>
      <c r="C903" s="4"/>
      <c r="D903" s="4"/>
      <c r="E903" s="4"/>
      <c r="F903" s="4"/>
      <c r="G903" s="4"/>
      <c r="H903" s="4"/>
    </row>
    <row r="904">
      <c r="A904" s="6"/>
      <c r="B904" s="4"/>
      <c r="C904" s="4"/>
      <c r="D904" s="4"/>
      <c r="E904" s="4"/>
      <c r="F904" s="4"/>
      <c r="G904" s="4"/>
      <c r="H904" s="4"/>
    </row>
    <row r="905">
      <c r="A905" s="6"/>
      <c r="B905" s="4"/>
      <c r="C905" s="4"/>
      <c r="D905" s="4"/>
      <c r="E905" s="4"/>
      <c r="F905" s="4"/>
      <c r="G905" s="4"/>
      <c r="H905" s="4"/>
    </row>
    <row r="906">
      <c r="A906" s="6"/>
      <c r="B906" s="4"/>
      <c r="C906" s="4"/>
      <c r="D906" s="4"/>
      <c r="E906" s="4"/>
      <c r="F906" s="4"/>
      <c r="G906" s="4"/>
      <c r="H906" s="4"/>
    </row>
    <row r="907">
      <c r="A907" s="6"/>
      <c r="B907" s="4"/>
      <c r="C907" s="4"/>
      <c r="D907" s="4"/>
      <c r="E907" s="4"/>
      <c r="F907" s="4"/>
      <c r="G907" s="4"/>
      <c r="H907" s="4"/>
    </row>
    <row r="908">
      <c r="A908" s="6"/>
      <c r="B908" s="4"/>
      <c r="C908" s="4"/>
      <c r="D908" s="4"/>
      <c r="E908" s="4"/>
      <c r="F908" s="4"/>
      <c r="G908" s="4"/>
      <c r="H908" s="4"/>
    </row>
    <row r="909">
      <c r="A909" s="6"/>
      <c r="B909" s="4"/>
      <c r="C909" s="4"/>
      <c r="D909" s="4"/>
      <c r="E909" s="4"/>
      <c r="F909" s="4"/>
      <c r="G909" s="4"/>
      <c r="H909" s="4"/>
    </row>
    <row r="910">
      <c r="A910" s="6"/>
      <c r="B910" s="4"/>
      <c r="C910" s="4"/>
      <c r="D910" s="4"/>
      <c r="E910" s="4"/>
      <c r="F910" s="4"/>
      <c r="G910" s="4"/>
      <c r="H910" s="4"/>
    </row>
    <row r="911">
      <c r="A911" s="6"/>
      <c r="B911" s="4"/>
      <c r="C911" s="4"/>
      <c r="D911" s="4"/>
      <c r="E911" s="4"/>
      <c r="F911" s="4"/>
      <c r="G911" s="4"/>
      <c r="H911" s="4"/>
    </row>
    <row r="912">
      <c r="A912" s="6"/>
      <c r="B912" s="4"/>
      <c r="C912" s="4"/>
      <c r="D912" s="4"/>
      <c r="E912" s="4"/>
      <c r="F912" s="4"/>
      <c r="G912" s="4"/>
      <c r="H912" s="4"/>
    </row>
    <row r="913">
      <c r="A913" s="6"/>
      <c r="B913" s="4"/>
      <c r="C913" s="4"/>
      <c r="D913" s="4"/>
      <c r="E913" s="4"/>
      <c r="F913" s="4"/>
      <c r="G913" s="4"/>
      <c r="H913" s="4"/>
    </row>
    <row r="914">
      <c r="A914" s="6"/>
      <c r="B914" s="4"/>
      <c r="C914" s="4"/>
      <c r="D914" s="4"/>
      <c r="E914" s="4"/>
      <c r="F914" s="4"/>
      <c r="G914" s="4"/>
      <c r="H914" s="4"/>
    </row>
    <row r="915">
      <c r="A915" s="6"/>
      <c r="B915" s="4"/>
      <c r="C915" s="4"/>
      <c r="D915" s="4"/>
      <c r="E915" s="4"/>
      <c r="F915" s="4"/>
      <c r="G915" s="4"/>
      <c r="H915" s="4"/>
    </row>
    <row r="916">
      <c r="A916" s="6"/>
      <c r="B916" s="4"/>
      <c r="C916" s="4"/>
      <c r="D916" s="4"/>
      <c r="E916" s="4"/>
      <c r="F916" s="4"/>
      <c r="G916" s="4"/>
      <c r="H916" s="4"/>
    </row>
    <row r="917">
      <c r="A917" s="6"/>
      <c r="B917" s="4"/>
      <c r="C917" s="4"/>
      <c r="D917" s="4"/>
      <c r="E917" s="4"/>
      <c r="F917" s="4"/>
      <c r="G917" s="4"/>
      <c r="H917" s="4"/>
    </row>
    <row r="918">
      <c r="A918" s="6"/>
      <c r="B918" s="4"/>
      <c r="C918" s="4"/>
      <c r="D918" s="4"/>
      <c r="E918" s="4"/>
      <c r="F918" s="4"/>
      <c r="G918" s="4"/>
      <c r="H918" s="4"/>
    </row>
    <row r="919">
      <c r="A919" s="6"/>
      <c r="B919" s="4"/>
      <c r="C919" s="4"/>
      <c r="D919" s="4"/>
      <c r="E919" s="4"/>
      <c r="F919" s="4"/>
      <c r="G919" s="4"/>
      <c r="H919" s="4"/>
    </row>
    <row r="920">
      <c r="A920" s="6"/>
      <c r="B920" s="4"/>
      <c r="C920" s="4"/>
      <c r="D920" s="4"/>
      <c r="E920" s="4"/>
      <c r="F920" s="4"/>
      <c r="G920" s="4"/>
      <c r="H920" s="4"/>
    </row>
    <row r="921">
      <c r="A921" s="6"/>
      <c r="B921" s="4"/>
      <c r="C921" s="4"/>
      <c r="D921" s="4"/>
      <c r="E921" s="4"/>
      <c r="F921" s="4"/>
      <c r="G921" s="4"/>
      <c r="H921" s="4"/>
    </row>
    <row r="922">
      <c r="A922" s="6"/>
      <c r="B922" s="4"/>
      <c r="C922" s="4"/>
      <c r="D922" s="4"/>
      <c r="E922" s="4"/>
      <c r="F922" s="4"/>
      <c r="G922" s="4"/>
      <c r="H922" s="4"/>
    </row>
    <row r="923">
      <c r="A923" s="6"/>
      <c r="B923" s="4"/>
      <c r="C923" s="4"/>
      <c r="D923" s="4"/>
      <c r="E923" s="4"/>
      <c r="F923" s="4"/>
      <c r="G923" s="4"/>
      <c r="H923" s="4"/>
    </row>
    <row r="924">
      <c r="A924" s="6"/>
      <c r="B924" s="4"/>
      <c r="C924" s="4"/>
      <c r="D924" s="4"/>
      <c r="E924" s="4"/>
      <c r="F924" s="4"/>
      <c r="G924" s="4"/>
      <c r="H924" s="4"/>
    </row>
    <row r="925">
      <c r="A925" s="6"/>
      <c r="B925" s="4"/>
      <c r="C925" s="4"/>
      <c r="D925" s="4"/>
      <c r="E925" s="4"/>
      <c r="F925" s="4"/>
      <c r="G925" s="4"/>
      <c r="H925" s="4"/>
    </row>
    <row r="926">
      <c r="A926" s="6"/>
      <c r="B926" s="4"/>
      <c r="C926" s="4"/>
      <c r="D926" s="4"/>
      <c r="E926" s="4"/>
      <c r="F926" s="4"/>
      <c r="G926" s="4"/>
      <c r="H926" s="4"/>
    </row>
    <row r="927">
      <c r="A927" s="6"/>
      <c r="B927" s="4"/>
      <c r="C927" s="4"/>
      <c r="D927" s="4"/>
      <c r="E927" s="4"/>
      <c r="F927" s="4"/>
      <c r="G927" s="4"/>
      <c r="H927" s="4"/>
    </row>
    <row r="928">
      <c r="A928" s="6"/>
      <c r="B928" s="4"/>
      <c r="C928" s="4"/>
      <c r="D928" s="4"/>
      <c r="E928" s="4"/>
      <c r="F928" s="4"/>
      <c r="G928" s="4"/>
      <c r="H928" s="4"/>
    </row>
    <row r="929">
      <c r="A929" s="6"/>
      <c r="B929" s="4"/>
      <c r="C929" s="4"/>
      <c r="D929" s="4"/>
      <c r="E929" s="4"/>
      <c r="F929" s="4"/>
      <c r="G929" s="4"/>
      <c r="H929" s="4"/>
    </row>
    <row r="930">
      <c r="A930" s="6"/>
      <c r="B930" s="4"/>
      <c r="C930" s="4"/>
      <c r="D930" s="4"/>
      <c r="E930" s="4"/>
      <c r="F930" s="4"/>
      <c r="G930" s="4"/>
      <c r="H930" s="4"/>
    </row>
    <row r="931">
      <c r="A931" s="6"/>
      <c r="B931" s="4"/>
      <c r="C931" s="4"/>
      <c r="D931" s="4"/>
      <c r="E931" s="4"/>
      <c r="F931" s="4"/>
      <c r="G931" s="4"/>
      <c r="H931" s="4"/>
    </row>
    <row r="932">
      <c r="A932" s="6"/>
      <c r="B932" s="4"/>
      <c r="C932" s="4"/>
      <c r="D932" s="4"/>
      <c r="E932" s="4"/>
      <c r="F932" s="4"/>
      <c r="G932" s="4"/>
      <c r="H932" s="4"/>
    </row>
    <row r="933">
      <c r="A933" s="6"/>
      <c r="B933" s="4"/>
      <c r="C933" s="4"/>
      <c r="D933" s="4"/>
      <c r="E933" s="4"/>
      <c r="F933" s="4"/>
      <c r="G933" s="4"/>
      <c r="H933" s="4"/>
    </row>
    <row r="934">
      <c r="A934" s="6"/>
      <c r="B934" s="4"/>
      <c r="C934" s="4"/>
      <c r="D934" s="4"/>
      <c r="E934" s="4"/>
      <c r="F934" s="4"/>
      <c r="G934" s="4"/>
      <c r="H934" s="4"/>
    </row>
    <row r="935">
      <c r="A935" s="6"/>
      <c r="B935" s="4"/>
      <c r="C935" s="4"/>
      <c r="D935" s="4"/>
      <c r="E935" s="4"/>
      <c r="F935" s="4"/>
      <c r="G935" s="4"/>
      <c r="H935" s="4"/>
    </row>
    <row r="936">
      <c r="A936" s="6"/>
      <c r="B936" s="4"/>
      <c r="C936" s="4"/>
      <c r="D936" s="4"/>
      <c r="E936" s="4"/>
      <c r="F936" s="4"/>
      <c r="G936" s="4"/>
      <c r="H936" s="4"/>
    </row>
    <row r="937">
      <c r="A937" s="6"/>
      <c r="B937" s="4"/>
      <c r="C937" s="4"/>
      <c r="D937" s="4"/>
      <c r="E937" s="4"/>
      <c r="F937" s="4"/>
      <c r="G937" s="4"/>
      <c r="H937" s="4"/>
    </row>
    <row r="938">
      <c r="A938" s="6"/>
      <c r="B938" s="4"/>
      <c r="C938" s="4"/>
      <c r="D938" s="4"/>
      <c r="E938" s="4"/>
      <c r="F938" s="4"/>
      <c r="G938" s="4"/>
      <c r="H938" s="4"/>
    </row>
    <row r="939">
      <c r="A939" s="6"/>
      <c r="B939" s="4"/>
      <c r="C939" s="4"/>
      <c r="D939" s="4"/>
      <c r="E939" s="4"/>
      <c r="F939" s="4"/>
      <c r="G939" s="4"/>
      <c r="H939" s="4"/>
    </row>
    <row r="940">
      <c r="A940" s="6"/>
      <c r="B940" s="4"/>
      <c r="C940" s="4"/>
      <c r="D940" s="4"/>
      <c r="E940" s="4"/>
      <c r="F940" s="4"/>
      <c r="G940" s="4"/>
      <c r="H940" s="4"/>
    </row>
    <row r="941">
      <c r="A941" s="6"/>
      <c r="B941" s="4"/>
      <c r="C941" s="4"/>
      <c r="D941" s="4"/>
      <c r="E941" s="4"/>
      <c r="F941" s="4"/>
      <c r="G941" s="4"/>
      <c r="H941" s="4"/>
    </row>
    <row r="942">
      <c r="A942" s="6"/>
      <c r="B942" s="4"/>
      <c r="C942" s="4"/>
      <c r="D942" s="4"/>
      <c r="E942" s="4"/>
      <c r="F942" s="4"/>
      <c r="G942" s="4"/>
      <c r="H942" s="4"/>
    </row>
    <row r="943">
      <c r="A943" s="6"/>
      <c r="B943" s="4"/>
      <c r="C943" s="4"/>
      <c r="D943" s="4"/>
      <c r="E943" s="4"/>
      <c r="F943" s="4"/>
      <c r="G943" s="4"/>
      <c r="H943" s="4"/>
    </row>
    <row r="944">
      <c r="A944" s="6"/>
      <c r="B944" s="4"/>
      <c r="C944" s="4"/>
      <c r="D944" s="4"/>
      <c r="E944" s="4"/>
      <c r="F944" s="4"/>
      <c r="G944" s="4"/>
      <c r="H944" s="4"/>
    </row>
    <row r="945">
      <c r="A945" s="6"/>
      <c r="B945" s="4"/>
      <c r="C945" s="4"/>
      <c r="D945" s="4"/>
      <c r="E945" s="4"/>
      <c r="F945" s="4"/>
      <c r="G945" s="4"/>
      <c r="H945" s="4"/>
    </row>
    <row r="946">
      <c r="A946" s="6"/>
      <c r="B946" s="4"/>
      <c r="C946" s="4"/>
      <c r="D946" s="4"/>
      <c r="E946" s="4"/>
      <c r="F946" s="4"/>
      <c r="G946" s="4"/>
      <c r="H946" s="4"/>
    </row>
    <row r="947">
      <c r="A947" s="6"/>
      <c r="B947" s="4"/>
      <c r="C947" s="4"/>
      <c r="D947" s="4"/>
      <c r="E947" s="4"/>
      <c r="F947" s="4"/>
      <c r="G947" s="4"/>
      <c r="H947" s="4"/>
    </row>
    <row r="948">
      <c r="A948" s="6"/>
      <c r="B948" s="4"/>
      <c r="C948" s="4"/>
      <c r="D948" s="4"/>
      <c r="E948" s="4"/>
      <c r="F948" s="4"/>
      <c r="G948" s="4"/>
      <c r="H948" s="4"/>
    </row>
    <row r="949">
      <c r="A949" s="6"/>
      <c r="B949" s="4"/>
      <c r="C949" s="4"/>
      <c r="D949" s="4"/>
      <c r="E949" s="4"/>
      <c r="F949" s="4"/>
      <c r="G949" s="4"/>
      <c r="H949" s="4"/>
    </row>
    <row r="950">
      <c r="A950" s="6"/>
      <c r="B950" s="4"/>
      <c r="C950" s="4"/>
      <c r="D950" s="4"/>
      <c r="E950" s="4"/>
      <c r="F950" s="4"/>
      <c r="G950" s="4"/>
      <c r="H950" s="4"/>
    </row>
    <row r="951">
      <c r="A951" s="6"/>
      <c r="B951" s="4"/>
      <c r="C951" s="4"/>
      <c r="D951" s="4"/>
      <c r="E951" s="4"/>
      <c r="F951" s="4"/>
      <c r="G951" s="4"/>
      <c r="H951" s="4"/>
    </row>
    <row r="952">
      <c r="A952" s="6"/>
      <c r="B952" s="4"/>
      <c r="C952" s="4"/>
      <c r="D952" s="4"/>
      <c r="E952" s="4"/>
      <c r="F952" s="4"/>
      <c r="G952" s="4"/>
      <c r="H952" s="4"/>
    </row>
    <row r="953">
      <c r="A953" s="6"/>
      <c r="B953" s="4"/>
      <c r="C953" s="4"/>
      <c r="D953" s="4"/>
      <c r="E953" s="4"/>
      <c r="F953" s="4"/>
      <c r="G953" s="4"/>
      <c r="H953" s="4"/>
    </row>
    <row r="954">
      <c r="A954" s="6"/>
      <c r="B954" s="4"/>
      <c r="C954" s="4"/>
      <c r="D954" s="4"/>
      <c r="E954" s="4"/>
      <c r="F954" s="4"/>
      <c r="G954" s="4"/>
      <c r="H954" s="4"/>
    </row>
    <row r="955">
      <c r="A955" s="6"/>
      <c r="B955" s="4"/>
      <c r="C955" s="4"/>
      <c r="D955" s="4"/>
      <c r="E955" s="4"/>
      <c r="F955" s="4"/>
      <c r="G955" s="4"/>
      <c r="H955" s="4"/>
    </row>
    <row r="956">
      <c r="A956" s="6"/>
      <c r="B956" s="4"/>
      <c r="C956" s="4"/>
      <c r="D956" s="4"/>
      <c r="E956" s="4"/>
      <c r="F956" s="4"/>
      <c r="G956" s="4"/>
      <c r="H956" s="4"/>
    </row>
    <row r="957">
      <c r="A957" s="6"/>
      <c r="B957" s="4"/>
      <c r="C957" s="4"/>
      <c r="D957" s="4"/>
      <c r="E957" s="4"/>
      <c r="F957" s="4"/>
      <c r="G957" s="4"/>
      <c r="H957" s="4"/>
    </row>
    <row r="958">
      <c r="A958" s="6"/>
      <c r="B958" s="4"/>
      <c r="C958" s="4"/>
      <c r="D958" s="4"/>
      <c r="E958" s="4"/>
      <c r="F958" s="4"/>
      <c r="G958" s="4"/>
      <c r="H958" s="4"/>
    </row>
    <row r="959">
      <c r="A959" s="6"/>
      <c r="B959" s="4"/>
      <c r="C959" s="4"/>
      <c r="D959" s="4"/>
      <c r="E959" s="4"/>
      <c r="F959" s="4"/>
      <c r="G959" s="4"/>
      <c r="H959" s="4"/>
    </row>
    <row r="960">
      <c r="A960" s="6"/>
      <c r="B960" s="4"/>
      <c r="C960" s="4"/>
      <c r="D960" s="4"/>
      <c r="E960" s="4"/>
      <c r="F960" s="4"/>
      <c r="G960" s="4"/>
      <c r="H960" s="4"/>
    </row>
    <row r="961">
      <c r="A961" s="6"/>
      <c r="B961" s="4"/>
      <c r="C961" s="4"/>
      <c r="D961" s="4"/>
      <c r="E961" s="4"/>
      <c r="F961" s="4"/>
      <c r="G961" s="4"/>
      <c r="H961" s="4"/>
    </row>
    <row r="962">
      <c r="A962" s="6"/>
      <c r="B962" s="4"/>
      <c r="C962" s="4"/>
      <c r="D962" s="4"/>
      <c r="E962" s="4"/>
      <c r="F962" s="4"/>
      <c r="G962" s="4"/>
      <c r="H962" s="4"/>
    </row>
    <row r="963">
      <c r="A963" s="6"/>
      <c r="B963" s="4"/>
      <c r="C963" s="4"/>
      <c r="D963" s="4"/>
      <c r="E963" s="4"/>
      <c r="F963" s="4"/>
      <c r="G963" s="4"/>
      <c r="H963" s="4"/>
    </row>
  </sheetData>
  <autoFilter ref="$A$1:$H$89"/>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41.38"/>
    <col customWidth="1" min="3" max="3" width="33.13"/>
    <col customWidth="1" min="4" max="8" width="26.25"/>
    <col customWidth="1" min="18" max="18" width="15.88"/>
  </cols>
  <sheetData>
    <row r="1">
      <c r="A1" s="1" t="s">
        <v>0</v>
      </c>
      <c r="B1" s="2" t="s">
        <v>1</v>
      </c>
      <c r="C1" s="2" t="s">
        <v>2</v>
      </c>
      <c r="D1" s="2" t="s">
        <v>3</v>
      </c>
      <c r="E1" s="2" t="s">
        <v>4</v>
      </c>
      <c r="F1" s="2" t="s">
        <v>5</v>
      </c>
      <c r="G1" s="2" t="s">
        <v>6</v>
      </c>
      <c r="H1" s="2" t="s">
        <v>7</v>
      </c>
    </row>
    <row r="2">
      <c r="A2" s="9">
        <v>1.0</v>
      </c>
      <c r="B2" s="8"/>
      <c r="C2" s="4" t="str">
        <f>IFERROR(__xludf.DUMMYFUNCTION("GOOGLETRANSLATE(B2,""en"",""ru"")"),"#VALUE!")</f>
        <v>#VALUE!</v>
      </c>
      <c r="D2" s="4" t="str">
        <f>IFERROR(__xludf.DUMMYFUNCTION("GOOGLETRANSLATE(B2,""en"",""id"")"),"#VALUE!")</f>
        <v>#VALUE!</v>
      </c>
      <c r="E2" s="4" t="str">
        <f>IFERROR(__xludf.DUMMYFUNCTION("GOOGLETRANSLATE(B2,""en"",""vi"")"),"#VALUE!")</f>
        <v>#VALUE!</v>
      </c>
      <c r="F2" s="4" t="str">
        <f>IFERROR(__xludf.DUMMYFUNCTION("GOOGLETRANSLATE(B2,""en"",""th"")"),"#VALUE!")</f>
        <v>#VALUE!</v>
      </c>
      <c r="G2" s="4" t="str">
        <f>IFERROR(__xludf.DUMMYFUNCTION("GOOGLETRANSLATE(B2,""en"",""ms"")"),"#VALUE!")</f>
        <v>#VALUE!</v>
      </c>
      <c r="H2" s="4" t="str">
        <f>IFERROR(__xludf.DUMMYFUNCTION("GOOGLETRANSLATE(B2,""en"",""zh-CN"")"),"#VALUE!")</f>
        <v>#VALUE!</v>
      </c>
    </row>
    <row r="3">
      <c r="A3" s="9">
        <v>1.0</v>
      </c>
      <c r="B3" s="8"/>
      <c r="C3" s="4" t="str">
        <f>IFERROR(__xludf.DUMMYFUNCTION("GOOGLETRANSLATE(B3,""en"",""ru"")"),"#VALUE!")</f>
        <v>#VALUE!</v>
      </c>
      <c r="D3" s="4" t="str">
        <f>IFERROR(__xludf.DUMMYFUNCTION("GOOGLETRANSLATE(B3,""en"",""id"")"),"#VALUE!")</f>
        <v>#VALUE!</v>
      </c>
      <c r="E3" s="4" t="str">
        <f>IFERROR(__xludf.DUMMYFUNCTION("GOOGLETRANSLATE(B3,""en"",""vi"")"),"#VALUE!")</f>
        <v>#VALUE!</v>
      </c>
      <c r="F3" s="4" t="str">
        <f>IFERROR(__xludf.DUMMYFUNCTION("GOOGLETRANSLATE(B3,""en"",""th"")"),"#VALUE!")</f>
        <v>#VALUE!</v>
      </c>
      <c r="G3" s="4" t="str">
        <f>IFERROR(__xludf.DUMMYFUNCTION("GOOGLETRANSLATE(B3,""en"",""ms"")"),"#VALUE!")</f>
        <v>#VALUE!</v>
      </c>
      <c r="H3" s="4" t="str">
        <f>IFERROR(__xludf.DUMMYFUNCTION("GOOGLETRANSLATE(B3,""en"",""zh-CN"")"),"#VALUE!")</f>
        <v>#VALUE!</v>
      </c>
    </row>
    <row r="4">
      <c r="A4" s="9">
        <v>1.0</v>
      </c>
      <c r="B4" s="8"/>
      <c r="C4" s="4" t="str">
        <f>IFERROR(__xludf.DUMMYFUNCTION("GOOGLETRANSLATE(B4,""en"",""ru"")"),"#VALUE!")</f>
        <v>#VALUE!</v>
      </c>
      <c r="D4" s="4" t="str">
        <f>IFERROR(__xludf.DUMMYFUNCTION("GOOGLETRANSLATE(B4,""en"",""id"")"),"#VALUE!")</f>
        <v>#VALUE!</v>
      </c>
      <c r="E4" s="4" t="str">
        <f>IFERROR(__xludf.DUMMYFUNCTION("GOOGLETRANSLATE(B4,""en"",""vi"")"),"#VALUE!")</f>
        <v>#VALUE!</v>
      </c>
      <c r="F4" s="4" t="str">
        <f>IFERROR(__xludf.DUMMYFUNCTION("GOOGLETRANSLATE(B4,""en"",""th"")"),"#VALUE!")</f>
        <v>#VALUE!</v>
      </c>
      <c r="G4" s="4" t="str">
        <f>IFERROR(__xludf.DUMMYFUNCTION("GOOGLETRANSLATE(B4,""en"",""ms"")"),"#VALUE!")</f>
        <v>#VALUE!</v>
      </c>
      <c r="H4" s="4" t="str">
        <f>IFERROR(__xludf.DUMMYFUNCTION("GOOGLETRANSLATE(B4,""en"",""zh-CN"")"),"#VALUE!")</f>
        <v>#VALUE!</v>
      </c>
    </row>
    <row r="5">
      <c r="A5" s="9">
        <v>1.0</v>
      </c>
      <c r="B5" s="8"/>
      <c r="C5" s="4" t="str">
        <f>IFERROR(__xludf.DUMMYFUNCTION("GOOGLETRANSLATE(B5,""en"",""ru"")"),"#VALUE!")</f>
        <v>#VALUE!</v>
      </c>
      <c r="D5" s="4" t="str">
        <f>IFERROR(__xludf.DUMMYFUNCTION("GOOGLETRANSLATE(B5,""en"",""id"")"),"#VALUE!")</f>
        <v>#VALUE!</v>
      </c>
      <c r="E5" s="4" t="str">
        <f>IFERROR(__xludf.DUMMYFUNCTION("GOOGLETRANSLATE(B5,""en"",""vi"")"),"#VALUE!")</f>
        <v>#VALUE!</v>
      </c>
      <c r="F5" s="4" t="str">
        <f>IFERROR(__xludf.DUMMYFUNCTION("GOOGLETRANSLATE(B5,""en"",""th"")"),"#VALUE!")</f>
        <v>#VALUE!</v>
      </c>
      <c r="G5" s="4" t="str">
        <f>IFERROR(__xludf.DUMMYFUNCTION("GOOGLETRANSLATE(B5,""en"",""ms"")"),"#VALUE!")</f>
        <v>#VALUE!</v>
      </c>
      <c r="H5" s="4" t="str">
        <f>IFERROR(__xludf.DUMMYFUNCTION("GOOGLETRANSLATE(B5,""en"",""zh-CN"")"),"#VALUE!")</f>
        <v>#VALUE!</v>
      </c>
    </row>
    <row r="6">
      <c r="A6" s="9">
        <v>2.0</v>
      </c>
      <c r="B6" s="8"/>
      <c r="C6" s="4" t="str">
        <f>IFERROR(__xludf.DUMMYFUNCTION("GOOGLETRANSLATE(B6,""en"",""ru"")"),"#VALUE!")</f>
        <v>#VALUE!</v>
      </c>
      <c r="D6" s="4" t="str">
        <f>IFERROR(__xludf.DUMMYFUNCTION("GOOGLETRANSLATE(B6,""en"",""id"")"),"#VALUE!")</f>
        <v>#VALUE!</v>
      </c>
      <c r="E6" s="4" t="str">
        <f>IFERROR(__xludf.DUMMYFUNCTION("GOOGLETRANSLATE(B6,""en"",""vi"")"),"#VALUE!")</f>
        <v>#VALUE!</v>
      </c>
      <c r="F6" s="4" t="str">
        <f>IFERROR(__xludf.DUMMYFUNCTION("GOOGLETRANSLATE(B6,""en"",""th"")"),"#VALUE!")</f>
        <v>#VALUE!</v>
      </c>
      <c r="G6" s="4" t="str">
        <f>IFERROR(__xludf.DUMMYFUNCTION("GOOGLETRANSLATE(B6,""en"",""ms"")"),"#VALUE!")</f>
        <v>#VALUE!</v>
      </c>
      <c r="H6" s="4" t="str">
        <f>IFERROR(__xludf.DUMMYFUNCTION("GOOGLETRANSLATE(B6,""en"",""zh-CN"")"),"#VALUE!")</f>
        <v>#VALUE!</v>
      </c>
    </row>
    <row r="7">
      <c r="A7" s="9">
        <v>2.0</v>
      </c>
      <c r="B7" s="8"/>
      <c r="C7" s="4" t="str">
        <f>IFERROR(__xludf.DUMMYFUNCTION("GOOGLETRANSLATE(B7,""en"",""ru"")"),"#VALUE!")</f>
        <v>#VALUE!</v>
      </c>
      <c r="D7" s="4" t="str">
        <f>IFERROR(__xludf.DUMMYFUNCTION("GOOGLETRANSLATE(B7,""en"",""id"")"),"#VALUE!")</f>
        <v>#VALUE!</v>
      </c>
      <c r="E7" s="4" t="str">
        <f>IFERROR(__xludf.DUMMYFUNCTION("GOOGLETRANSLATE(B7,""en"",""vi"")"),"#VALUE!")</f>
        <v>#VALUE!</v>
      </c>
      <c r="F7" s="4" t="str">
        <f>IFERROR(__xludf.DUMMYFUNCTION("GOOGLETRANSLATE(B7,""en"",""th"")"),"#VALUE!")</f>
        <v>#VALUE!</v>
      </c>
      <c r="G7" s="4" t="str">
        <f>IFERROR(__xludf.DUMMYFUNCTION("GOOGLETRANSLATE(B7,""en"",""ms"")"),"#VALUE!")</f>
        <v>#VALUE!</v>
      </c>
      <c r="H7" s="4" t="str">
        <f>IFERROR(__xludf.DUMMYFUNCTION("GOOGLETRANSLATE(B7,""en"",""zh-CN"")"),"#VALUE!")</f>
        <v>#VALUE!</v>
      </c>
    </row>
    <row r="8">
      <c r="A8" s="9">
        <v>2.0</v>
      </c>
      <c r="B8" s="8"/>
      <c r="C8" s="4" t="str">
        <f>IFERROR(__xludf.DUMMYFUNCTION("GOOGLETRANSLATE(B8,""en"",""ru"")"),"#VALUE!")</f>
        <v>#VALUE!</v>
      </c>
      <c r="D8" s="4" t="str">
        <f>IFERROR(__xludf.DUMMYFUNCTION("GOOGLETRANSLATE(B8,""en"",""id"")"),"#VALUE!")</f>
        <v>#VALUE!</v>
      </c>
      <c r="E8" s="4" t="str">
        <f>IFERROR(__xludf.DUMMYFUNCTION("GOOGLETRANSLATE(B8,""en"",""vi"")"),"#VALUE!")</f>
        <v>#VALUE!</v>
      </c>
      <c r="F8" s="4" t="str">
        <f>IFERROR(__xludf.DUMMYFUNCTION("GOOGLETRANSLATE(B8,""en"",""th"")"),"#VALUE!")</f>
        <v>#VALUE!</v>
      </c>
      <c r="G8" s="4" t="str">
        <f>IFERROR(__xludf.DUMMYFUNCTION("GOOGLETRANSLATE(B8,""en"",""ms"")"),"#VALUE!")</f>
        <v>#VALUE!</v>
      </c>
      <c r="H8" s="4" t="str">
        <f>IFERROR(__xludf.DUMMYFUNCTION("GOOGLETRANSLATE(B8,""en"",""zh-CN"")"),"#VALUE!")</f>
        <v>#VALUE!</v>
      </c>
    </row>
    <row r="9">
      <c r="A9" s="9">
        <v>2.0</v>
      </c>
      <c r="B9" s="8"/>
      <c r="C9" s="4" t="str">
        <f>IFERROR(__xludf.DUMMYFUNCTION("GOOGLETRANSLATE(B9,""en"",""ru"")"),"#VALUE!")</f>
        <v>#VALUE!</v>
      </c>
      <c r="D9" s="4" t="str">
        <f>IFERROR(__xludf.DUMMYFUNCTION("GOOGLETRANSLATE(B9,""en"",""id"")"),"#VALUE!")</f>
        <v>#VALUE!</v>
      </c>
      <c r="E9" s="4" t="str">
        <f>IFERROR(__xludf.DUMMYFUNCTION("GOOGLETRANSLATE(B9,""en"",""vi"")"),"#VALUE!")</f>
        <v>#VALUE!</v>
      </c>
      <c r="F9" s="4" t="str">
        <f>IFERROR(__xludf.DUMMYFUNCTION("GOOGLETRANSLATE(B9,""en"",""th"")"),"#VALUE!")</f>
        <v>#VALUE!</v>
      </c>
      <c r="G9" s="4" t="str">
        <f>IFERROR(__xludf.DUMMYFUNCTION("GOOGLETRANSLATE(B9,""en"",""ms"")"),"#VALUE!")</f>
        <v>#VALUE!</v>
      </c>
      <c r="H9" s="4" t="str">
        <f>IFERROR(__xludf.DUMMYFUNCTION("GOOGLETRANSLATE(B9,""en"",""zh-CN"")"),"#VALUE!")</f>
        <v>#VALUE!</v>
      </c>
    </row>
    <row r="10">
      <c r="A10" s="9">
        <v>2.0</v>
      </c>
      <c r="B10" s="8"/>
      <c r="C10" s="4" t="str">
        <f>IFERROR(__xludf.DUMMYFUNCTION("GOOGLETRANSLATE(B10,""en"",""ru"")"),"#VALUE!")</f>
        <v>#VALUE!</v>
      </c>
      <c r="D10" s="4" t="str">
        <f>IFERROR(__xludf.DUMMYFUNCTION("GOOGLETRANSLATE(B10,""en"",""id"")"),"#VALUE!")</f>
        <v>#VALUE!</v>
      </c>
      <c r="E10" s="4" t="str">
        <f>IFERROR(__xludf.DUMMYFUNCTION("GOOGLETRANSLATE(B10,""en"",""vi"")"),"#VALUE!")</f>
        <v>#VALUE!</v>
      </c>
      <c r="F10" s="4" t="str">
        <f>IFERROR(__xludf.DUMMYFUNCTION("GOOGLETRANSLATE(B10,""en"",""th"")"),"#VALUE!")</f>
        <v>#VALUE!</v>
      </c>
      <c r="G10" s="4" t="str">
        <f>IFERROR(__xludf.DUMMYFUNCTION("GOOGLETRANSLATE(B10,""en"",""ms"")"),"#VALUE!")</f>
        <v>#VALUE!</v>
      </c>
      <c r="H10" s="4" t="str">
        <f>IFERROR(__xludf.DUMMYFUNCTION("GOOGLETRANSLATE(B10,""en"",""zh-CN"")"),"#VALUE!")</f>
        <v>#VALUE!</v>
      </c>
      <c r="R10" s="5"/>
      <c r="S10" s="5"/>
    </row>
    <row r="11">
      <c r="A11" s="9">
        <v>2.0</v>
      </c>
      <c r="B11" s="8"/>
      <c r="C11" s="4" t="str">
        <f>IFERROR(__xludf.DUMMYFUNCTION("GOOGLETRANSLATE(B11,""en"",""ru"")"),"#VALUE!")</f>
        <v>#VALUE!</v>
      </c>
      <c r="D11" s="4" t="str">
        <f>IFERROR(__xludf.DUMMYFUNCTION("GOOGLETRANSLATE(B11,""en"",""id"")"),"#VALUE!")</f>
        <v>#VALUE!</v>
      </c>
      <c r="E11" s="4" t="str">
        <f>IFERROR(__xludf.DUMMYFUNCTION("GOOGLETRANSLATE(B11,""en"",""vi"")"),"#VALUE!")</f>
        <v>#VALUE!</v>
      </c>
      <c r="F11" s="4" t="str">
        <f>IFERROR(__xludf.DUMMYFUNCTION("GOOGLETRANSLATE(B11,""en"",""th"")"),"#VALUE!")</f>
        <v>#VALUE!</v>
      </c>
      <c r="G11" s="4" t="str">
        <f>IFERROR(__xludf.DUMMYFUNCTION("GOOGLETRANSLATE(B11,""en"",""ms"")"),"#VALUE!")</f>
        <v>#VALUE!</v>
      </c>
      <c r="H11" s="4" t="str">
        <f>IFERROR(__xludf.DUMMYFUNCTION("GOOGLETRANSLATE(B11,""en"",""zh-CN"")"),"#VALUE!")</f>
        <v>#VALUE!</v>
      </c>
      <c r="R11" s="5"/>
      <c r="S11" s="5"/>
    </row>
    <row r="12">
      <c r="A12" s="9">
        <v>2.0</v>
      </c>
      <c r="B12" s="8"/>
      <c r="C12" s="4" t="str">
        <f>IFERROR(__xludf.DUMMYFUNCTION("GOOGLETRANSLATE(B12,""en"",""ru"")"),"#VALUE!")</f>
        <v>#VALUE!</v>
      </c>
      <c r="D12" s="4" t="str">
        <f>IFERROR(__xludf.DUMMYFUNCTION("GOOGLETRANSLATE(B12,""en"",""id"")"),"#VALUE!")</f>
        <v>#VALUE!</v>
      </c>
      <c r="E12" s="4" t="str">
        <f>IFERROR(__xludf.DUMMYFUNCTION("GOOGLETRANSLATE(B12,""en"",""vi"")"),"#VALUE!")</f>
        <v>#VALUE!</v>
      </c>
      <c r="F12" s="4" t="str">
        <f>IFERROR(__xludf.DUMMYFUNCTION("GOOGLETRANSLATE(B12,""en"",""th"")"),"#VALUE!")</f>
        <v>#VALUE!</v>
      </c>
      <c r="G12" s="4" t="str">
        <f>IFERROR(__xludf.DUMMYFUNCTION("GOOGLETRANSLATE(B12,""en"",""ms"")"),"#VALUE!")</f>
        <v>#VALUE!</v>
      </c>
      <c r="H12" s="4" t="str">
        <f>IFERROR(__xludf.DUMMYFUNCTION("GOOGLETRANSLATE(B12,""en"",""zh-CN"")"),"#VALUE!")</f>
        <v>#VALUE!</v>
      </c>
    </row>
    <row r="13">
      <c r="A13" s="9">
        <v>2.0</v>
      </c>
      <c r="B13" s="8"/>
      <c r="C13" s="4" t="str">
        <f>IFERROR(__xludf.DUMMYFUNCTION("GOOGLETRANSLATE(B13,""en"",""ru"")"),"#VALUE!")</f>
        <v>#VALUE!</v>
      </c>
      <c r="D13" s="4" t="str">
        <f>IFERROR(__xludf.DUMMYFUNCTION("GOOGLETRANSLATE(B13,""en"",""id"")"),"#VALUE!")</f>
        <v>#VALUE!</v>
      </c>
      <c r="E13" s="4" t="str">
        <f>IFERROR(__xludf.DUMMYFUNCTION("GOOGLETRANSLATE(B13,""en"",""vi"")"),"#VALUE!")</f>
        <v>#VALUE!</v>
      </c>
      <c r="F13" s="4" t="str">
        <f>IFERROR(__xludf.DUMMYFUNCTION("GOOGLETRANSLATE(B13,""en"",""th"")"),"#VALUE!")</f>
        <v>#VALUE!</v>
      </c>
      <c r="G13" s="4" t="str">
        <f>IFERROR(__xludf.DUMMYFUNCTION("GOOGLETRANSLATE(B13,""en"",""ms"")"),"#VALUE!")</f>
        <v>#VALUE!</v>
      </c>
      <c r="H13" s="4" t="str">
        <f>IFERROR(__xludf.DUMMYFUNCTION("GOOGLETRANSLATE(B13,""en"",""zh-CN"")"),"#VALUE!")</f>
        <v>#VALUE!</v>
      </c>
    </row>
    <row r="14">
      <c r="A14" s="9">
        <v>2.0</v>
      </c>
      <c r="B14" s="8"/>
      <c r="C14" s="4" t="str">
        <f>IFERROR(__xludf.DUMMYFUNCTION("GOOGLETRANSLATE(B14,""en"",""ru"")"),"#VALUE!")</f>
        <v>#VALUE!</v>
      </c>
      <c r="D14" s="4" t="str">
        <f>IFERROR(__xludf.DUMMYFUNCTION("GOOGLETRANSLATE(B14,""en"",""id"")"),"#VALUE!")</f>
        <v>#VALUE!</v>
      </c>
      <c r="E14" s="4" t="str">
        <f>IFERROR(__xludf.DUMMYFUNCTION("GOOGLETRANSLATE(B14,""en"",""vi"")"),"#VALUE!")</f>
        <v>#VALUE!</v>
      </c>
      <c r="F14" s="4" t="str">
        <f>IFERROR(__xludf.DUMMYFUNCTION("GOOGLETRANSLATE(B14,""en"",""th"")"),"#VALUE!")</f>
        <v>#VALUE!</v>
      </c>
      <c r="G14" s="4" t="str">
        <f>IFERROR(__xludf.DUMMYFUNCTION("GOOGLETRANSLATE(B14,""en"",""ms"")"),"#VALUE!")</f>
        <v>#VALUE!</v>
      </c>
      <c r="H14" s="4" t="str">
        <f>IFERROR(__xludf.DUMMYFUNCTION("GOOGLETRANSLATE(B14,""en"",""zh-CN"")"),"#VALUE!")</f>
        <v>#VALUE!</v>
      </c>
    </row>
    <row r="15">
      <c r="A15" s="9">
        <v>2.0</v>
      </c>
      <c r="B15" s="8"/>
      <c r="C15" s="4" t="str">
        <f>IFERROR(__xludf.DUMMYFUNCTION("GOOGLETRANSLATE(B15,""en"",""ru"")"),"#VALUE!")</f>
        <v>#VALUE!</v>
      </c>
      <c r="D15" s="4" t="str">
        <f>IFERROR(__xludf.DUMMYFUNCTION("GOOGLETRANSLATE(B15,""en"",""id"")"),"#VALUE!")</f>
        <v>#VALUE!</v>
      </c>
      <c r="E15" s="4" t="str">
        <f>IFERROR(__xludf.DUMMYFUNCTION("GOOGLETRANSLATE(B15,""en"",""vi"")"),"#VALUE!")</f>
        <v>#VALUE!</v>
      </c>
      <c r="F15" s="4" t="str">
        <f>IFERROR(__xludf.DUMMYFUNCTION("GOOGLETRANSLATE(B15,""en"",""th"")"),"#VALUE!")</f>
        <v>#VALUE!</v>
      </c>
      <c r="G15" s="4" t="str">
        <f>IFERROR(__xludf.DUMMYFUNCTION("GOOGLETRANSLATE(B15,""en"",""ms"")"),"#VALUE!")</f>
        <v>#VALUE!</v>
      </c>
      <c r="H15" s="4" t="str">
        <f>IFERROR(__xludf.DUMMYFUNCTION("GOOGLETRANSLATE(B15,""en"",""zh-CN"")"),"#VALUE!")</f>
        <v>#VALUE!</v>
      </c>
    </row>
    <row r="16">
      <c r="A16" s="9">
        <v>2.0</v>
      </c>
      <c r="B16" s="8"/>
      <c r="C16" s="4" t="str">
        <f>IFERROR(__xludf.DUMMYFUNCTION("GOOGLETRANSLATE(B16,""en"",""ru"")"),"#VALUE!")</f>
        <v>#VALUE!</v>
      </c>
      <c r="D16" s="4" t="str">
        <f>IFERROR(__xludf.DUMMYFUNCTION("GOOGLETRANSLATE(B16,""en"",""id"")"),"#VALUE!")</f>
        <v>#VALUE!</v>
      </c>
      <c r="E16" s="4" t="str">
        <f>IFERROR(__xludf.DUMMYFUNCTION("GOOGLETRANSLATE(B16,""en"",""vi"")"),"#VALUE!")</f>
        <v>#VALUE!</v>
      </c>
      <c r="F16" s="4" t="str">
        <f>IFERROR(__xludf.DUMMYFUNCTION("GOOGLETRANSLATE(B16,""en"",""th"")"),"#VALUE!")</f>
        <v>#VALUE!</v>
      </c>
      <c r="G16" s="4" t="str">
        <f>IFERROR(__xludf.DUMMYFUNCTION("GOOGLETRANSLATE(B16,""en"",""ms"")"),"#VALUE!")</f>
        <v>#VALUE!</v>
      </c>
      <c r="H16" s="4" t="str">
        <f>IFERROR(__xludf.DUMMYFUNCTION("GOOGLETRANSLATE(B16,""en"",""zh-CN"")"),"#VALUE!")</f>
        <v>#VALUE!</v>
      </c>
    </row>
    <row r="17">
      <c r="A17" s="9">
        <v>2.0</v>
      </c>
      <c r="B17" s="8"/>
      <c r="C17" s="4" t="str">
        <f>IFERROR(__xludf.DUMMYFUNCTION("GOOGLETRANSLATE(B17,""en"",""ru"")"),"#VALUE!")</f>
        <v>#VALUE!</v>
      </c>
      <c r="D17" s="4" t="str">
        <f>IFERROR(__xludf.DUMMYFUNCTION("GOOGLETRANSLATE(B17,""en"",""id"")"),"#VALUE!")</f>
        <v>#VALUE!</v>
      </c>
      <c r="E17" s="4" t="str">
        <f>IFERROR(__xludf.DUMMYFUNCTION("GOOGLETRANSLATE(B17,""en"",""vi"")"),"#VALUE!")</f>
        <v>#VALUE!</v>
      </c>
      <c r="F17" s="4" t="str">
        <f>IFERROR(__xludf.DUMMYFUNCTION("GOOGLETRANSLATE(B17,""en"",""th"")"),"#VALUE!")</f>
        <v>#VALUE!</v>
      </c>
      <c r="G17" s="4" t="str">
        <f>IFERROR(__xludf.DUMMYFUNCTION("GOOGLETRANSLATE(B17,""en"",""ms"")"),"#VALUE!")</f>
        <v>#VALUE!</v>
      </c>
      <c r="H17" s="4" t="str">
        <f>IFERROR(__xludf.DUMMYFUNCTION("GOOGLETRANSLATE(B17,""en"",""zh-CN"")"),"#VALUE!")</f>
        <v>#VALUE!</v>
      </c>
    </row>
    <row r="18">
      <c r="A18" s="9">
        <v>2.0</v>
      </c>
      <c r="B18" s="8"/>
      <c r="C18" s="4" t="str">
        <f>IFERROR(__xludf.DUMMYFUNCTION("GOOGLETRANSLATE(B18,""en"",""ru"")"),"#VALUE!")</f>
        <v>#VALUE!</v>
      </c>
      <c r="D18" s="4" t="str">
        <f>IFERROR(__xludf.DUMMYFUNCTION("GOOGLETRANSLATE(B18,""en"",""id"")"),"#VALUE!")</f>
        <v>#VALUE!</v>
      </c>
      <c r="E18" s="4" t="str">
        <f>IFERROR(__xludf.DUMMYFUNCTION("GOOGLETRANSLATE(B18,""en"",""vi"")"),"#VALUE!")</f>
        <v>#VALUE!</v>
      </c>
      <c r="F18" s="4" t="str">
        <f>IFERROR(__xludf.DUMMYFUNCTION("GOOGLETRANSLATE(B18,""en"",""th"")"),"#VALUE!")</f>
        <v>#VALUE!</v>
      </c>
      <c r="G18" s="4" t="str">
        <f>IFERROR(__xludf.DUMMYFUNCTION("GOOGLETRANSLATE(B18,""en"",""ms"")"),"#VALUE!")</f>
        <v>#VALUE!</v>
      </c>
      <c r="H18" s="4" t="str">
        <f>IFERROR(__xludf.DUMMYFUNCTION("GOOGLETRANSLATE(B18,""en"",""zh-CN"")"),"#VALUE!")</f>
        <v>#VALUE!</v>
      </c>
    </row>
    <row r="19">
      <c r="A19" s="9">
        <v>2.0</v>
      </c>
      <c r="B19" s="8"/>
      <c r="C19" s="4" t="str">
        <f>IFERROR(__xludf.DUMMYFUNCTION("GOOGLETRANSLATE(B19,""en"",""ru"")"),"#VALUE!")</f>
        <v>#VALUE!</v>
      </c>
      <c r="D19" s="4" t="str">
        <f>IFERROR(__xludf.DUMMYFUNCTION("GOOGLETRANSLATE(B19,""en"",""id"")"),"#VALUE!")</f>
        <v>#VALUE!</v>
      </c>
      <c r="E19" s="4" t="str">
        <f>IFERROR(__xludf.DUMMYFUNCTION("GOOGLETRANSLATE(B19,""en"",""vi"")"),"#VALUE!")</f>
        <v>#VALUE!</v>
      </c>
      <c r="F19" s="4" t="str">
        <f>IFERROR(__xludf.DUMMYFUNCTION("GOOGLETRANSLATE(B19,""en"",""th"")"),"#VALUE!")</f>
        <v>#VALUE!</v>
      </c>
      <c r="G19" s="4" t="str">
        <f>IFERROR(__xludf.DUMMYFUNCTION("GOOGLETRANSLATE(B19,""en"",""ms"")"),"#VALUE!")</f>
        <v>#VALUE!</v>
      </c>
      <c r="H19" s="4" t="str">
        <f>IFERROR(__xludf.DUMMYFUNCTION("GOOGLETRANSLATE(B19,""en"",""zh-CN"")"),"#VALUE!")</f>
        <v>#VALUE!</v>
      </c>
    </row>
    <row r="20">
      <c r="A20" s="9">
        <v>2.0</v>
      </c>
      <c r="B20" s="8"/>
      <c r="C20" s="4" t="str">
        <f>IFERROR(__xludf.DUMMYFUNCTION("GOOGLETRANSLATE(B20,""en"",""ru"")"),"#VALUE!")</f>
        <v>#VALUE!</v>
      </c>
      <c r="D20" s="4" t="str">
        <f>IFERROR(__xludf.DUMMYFUNCTION("GOOGLETRANSLATE(B20,""en"",""id"")"),"#VALUE!")</f>
        <v>#VALUE!</v>
      </c>
      <c r="E20" s="4" t="str">
        <f>IFERROR(__xludf.DUMMYFUNCTION("GOOGLETRANSLATE(B20,""en"",""vi"")"),"#VALUE!")</f>
        <v>#VALUE!</v>
      </c>
      <c r="F20" s="4" t="str">
        <f>IFERROR(__xludf.DUMMYFUNCTION("GOOGLETRANSLATE(B20,""en"",""th"")"),"#VALUE!")</f>
        <v>#VALUE!</v>
      </c>
      <c r="G20" s="4" t="str">
        <f>IFERROR(__xludf.DUMMYFUNCTION("GOOGLETRANSLATE(B20,""en"",""ms"")"),"#VALUE!")</f>
        <v>#VALUE!</v>
      </c>
      <c r="H20" s="4" t="str">
        <f>IFERROR(__xludf.DUMMYFUNCTION("GOOGLETRANSLATE(B20,""en"",""zh-CN"")"),"#VALUE!")</f>
        <v>#VALUE!</v>
      </c>
    </row>
    <row r="21">
      <c r="A21" s="9">
        <v>3.0</v>
      </c>
      <c r="B21" s="8"/>
      <c r="C21" s="4" t="str">
        <f>IFERROR(__xludf.DUMMYFUNCTION("GOOGLETRANSLATE(B21,""en"",""ru"")"),"#VALUE!")</f>
        <v>#VALUE!</v>
      </c>
      <c r="D21" s="4" t="str">
        <f>IFERROR(__xludf.DUMMYFUNCTION("GOOGLETRANSLATE(B21,""en"",""id"")"),"#VALUE!")</f>
        <v>#VALUE!</v>
      </c>
      <c r="E21" s="4" t="str">
        <f>IFERROR(__xludf.DUMMYFUNCTION("GOOGLETRANSLATE(B21,""en"",""vi"")"),"#VALUE!")</f>
        <v>#VALUE!</v>
      </c>
      <c r="F21" s="4" t="str">
        <f>IFERROR(__xludf.DUMMYFUNCTION("GOOGLETRANSLATE(B21,""en"",""th"")"),"#VALUE!")</f>
        <v>#VALUE!</v>
      </c>
      <c r="G21" s="4" t="str">
        <f>IFERROR(__xludf.DUMMYFUNCTION("GOOGLETRANSLATE(B21,""en"",""ms"")"),"#VALUE!")</f>
        <v>#VALUE!</v>
      </c>
      <c r="H21" s="4" t="str">
        <f>IFERROR(__xludf.DUMMYFUNCTION("GOOGLETRANSLATE(B21,""en"",""zh-CN"")"),"#VALUE!")</f>
        <v>#VALUE!</v>
      </c>
    </row>
    <row r="22">
      <c r="A22" s="9">
        <v>3.0</v>
      </c>
      <c r="B22" s="8"/>
      <c r="C22" s="4" t="str">
        <f>IFERROR(__xludf.DUMMYFUNCTION("GOOGLETRANSLATE(B22,""en"",""ru"")"),"#VALUE!")</f>
        <v>#VALUE!</v>
      </c>
      <c r="D22" s="4" t="str">
        <f>IFERROR(__xludf.DUMMYFUNCTION("GOOGLETRANSLATE(B22,""en"",""id"")"),"#VALUE!")</f>
        <v>#VALUE!</v>
      </c>
      <c r="E22" s="4" t="str">
        <f>IFERROR(__xludf.DUMMYFUNCTION("GOOGLETRANSLATE(B22,""en"",""vi"")"),"#VALUE!")</f>
        <v>#VALUE!</v>
      </c>
      <c r="F22" s="4" t="str">
        <f>IFERROR(__xludf.DUMMYFUNCTION("GOOGLETRANSLATE(B22,""en"",""th"")"),"#VALUE!")</f>
        <v>#VALUE!</v>
      </c>
      <c r="G22" s="4" t="str">
        <f>IFERROR(__xludf.DUMMYFUNCTION("GOOGLETRANSLATE(B22,""en"",""ms"")"),"#VALUE!")</f>
        <v>#VALUE!</v>
      </c>
      <c r="H22" s="4" t="str">
        <f>IFERROR(__xludf.DUMMYFUNCTION("GOOGLETRANSLATE(B22,""en"",""zh-CN"")"),"#VALUE!")</f>
        <v>#VALUE!</v>
      </c>
    </row>
    <row r="23">
      <c r="A23" s="9">
        <v>3.0</v>
      </c>
      <c r="B23" s="8"/>
      <c r="C23" s="4" t="str">
        <f>IFERROR(__xludf.DUMMYFUNCTION("GOOGLETRANSLATE(B23,""en"",""ru"")"),"#VALUE!")</f>
        <v>#VALUE!</v>
      </c>
      <c r="D23" s="4" t="str">
        <f>IFERROR(__xludf.DUMMYFUNCTION("GOOGLETRANSLATE(B23,""en"",""id"")"),"#VALUE!")</f>
        <v>#VALUE!</v>
      </c>
      <c r="E23" s="4" t="str">
        <f>IFERROR(__xludf.DUMMYFUNCTION("GOOGLETRANSLATE(B23,""en"",""vi"")"),"#VALUE!")</f>
        <v>#VALUE!</v>
      </c>
      <c r="F23" s="4" t="str">
        <f>IFERROR(__xludf.DUMMYFUNCTION("GOOGLETRANSLATE(B23,""en"",""th"")"),"#VALUE!")</f>
        <v>#VALUE!</v>
      </c>
      <c r="G23" s="4" t="str">
        <f>IFERROR(__xludf.DUMMYFUNCTION("GOOGLETRANSLATE(B23,""en"",""ms"")"),"#VALUE!")</f>
        <v>#VALUE!</v>
      </c>
      <c r="H23" s="4" t="str">
        <f>IFERROR(__xludf.DUMMYFUNCTION("GOOGLETRANSLATE(B23,""en"",""zh-CN"")"),"#VALUE!")</f>
        <v>#VALUE!</v>
      </c>
    </row>
    <row r="24">
      <c r="A24" s="9">
        <v>3.0</v>
      </c>
      <c r="B24" s="8"/>
      <c r="C24" s="4" t="str">
        <f>IFERROR(__xludf.DUMMYFUNCTION("GOOGLETRANSLATE(B24,""en"",""ru"")"),"#VALUE!")</f>
        <v>#VALUE!</v>
      </c>
      <c r="D24" s="4" t="str">
        <f>IFERROR(__xludf.DUMMYFUNCTION("GOOGLETRANSLATE(B24,""en"",""id"")"),"#VALUE!")</f>
        <v>#VALUE!</v>
      </c>
      <c r="E24" s="4" t="str">
        <f>IFERROR(__xludf.DUMMYFUNCTION("GOOGLETRANSLATE(B24,""en"",""vi"")"),"#VALUE!")</f>
        <v>#VALUE!</v>
      </c>
      <c r="F24" s="4" t="str">
        <f>IFERROR(__xludf.DUMMYFUNCTION("GOOGLETRANSLATE(B24,""en"",""th"")"),"#VALUE!")</f>
        <v>#VALUE!</v>
      </c>
      <c r="G24" s="4" t="str">
        <f>IFERROR(__xludf.DUMMYFUNCTION("GOOGLETRANSLATE(B24,""en"",""ms"")"),"#VALUE!")</f>
        <v>#VALUE!</v>
      </c>
      <c r="H24" s="4" t="str">
        <f>IFERROR(__xludf.DUMMYFUNCTION("GOOGLETRANSLATE(B24,""en"",""zh-CN"")"),"#VALUE!")</f>
        <v>#VALUE!</v>
      </c>
    </row>
    <row r="25">
      <c r="A25" s="9">
        <v>3.0</v>
      </c>
      <c r="B25" s="8"/>
      <c r="C25" s="4" t="str">
        <f>IFERROR(__xludf.DUMMYFUNCTION("GOOGLETRANSLATE(B25,""en"",""ru"")"),"#VALUE!")</f>
        <v>#VALUE!</v>
      </c>
      <c r="D25" s="4" t="str">
        <f>IFERROR(__xludf.DUMMYFUNCTION("GOOGLETRANSLATE(B25,""en"",""id"")"),"#VALUE!")</f>
        <v>#VALUE!</v>
      </c>
      <c r="E25" s="4" t="str">
        <f>IFERROR(__xludf.DUMMYFUNCTION("GOOGLETRANSLATE(B25,""en"",""vi"")"),"#VALUE!")</f>
        <v>#VALUE!</v>
      </c>
      <c r="F25" s="4" t="str">
        <f>IFERROR(__xludf.DUMMYFUNCTION("GOOGLETRANSLATE(B25,""en"",""th"")"),"#VALUE!")</f>
        <v>#VALUE!</v>
      </c>
      <c r="G25" s="4" t="str">
        <f>IFERROR(__xludf.DUMMYFUNCTION("GOOGLETRANSLATE(B25,""en"",""ms"")"),"#VALUE!")</f>
        <v>#VALUE!</v>
      </c>
      <c r="H25" s="4" t="str">
        <f>IFERROR(__xludf.DUMMYFUNCTION("GOOGLETRANSLATE(B25,""en"",""zh-CN"")"),"#VALUE!")</f>
        <v>#VALUE!</v>
      </c>
    </row>
    <row r="26">
      <c r="A26" s="9">
        <v>3.0</v>
      </c>
      <c r="B26" s="8"/>
      <c r="C26" s="4" t="str">
        <f>IFERROR(__xludf.DUMMYFUNCTION("GOOGLETRANSLATE(B26,""en"",""ru"")"),"#VALUE!")</f>
        <v>#VALUE!</v>
      </c>
      <c r="D26" s="4" t="str">
        <f>IFERROR(__xludf.DUMMYFUNCTION("GOOGLETRANSLATE(B26,""en"",""id"")"),"#VALUE!")</f>
        <v>#VALUE!</v>
      </c>
      <c r="E26" s="4" t="str">
        <f>IFERROR(__xludf.DUMMYFUNCTION("GOOGLETRANSLATE(B26,""en"",""vi"")"),"#VALUE!")</f>
        <v>#VALUE!</v>
      </c>
      <c r="F26" s="4" t="str">
        <f>IFERROR(__xludf.DUMMYFUNCTION("GOOGLETRANSLATE(B26,""en"",""th"")"),"#VALUE!")</f>
        <v>#VALUE!</v>
      </c>
      <c r="G26" s="4" t="str">
        <f>IFERROR(__xludf.DUMMYFUNCTION("GOOGLETRANSLATE(B26,""en"",""ms"")"),"#VALUE!")</f>
        <v>#VALUE!</v>
      </c>
      <c r="H26" s="4" t="str">
        <f>IFERROR(__xludf.DUMMYFUNCTION("GOOGLETRANSLATE(B26,""en"",""zh-CN"")"),"#VALUE!")</f>
        <v>#VALUE!</v>
      </c>
    </row>
    <row r="27">
      <c r="A27" s="9">
        <v>3.0</v>
      </c>
      <c r="B27" s="8"/>
      <c r="C27" s="4" t="str">
        <f>IFERROR(__xludf.DUMMYFUNCTION("GOOGLETRANSLATE(B27,""en"",""ru"")"),"#VALUE!")</f>
        <v>#VALUE!</v>
      </c>
      <c r="D27" s="4" t="str">
        <f>IFERROR(__xludf.DUMMYFUNCTION("GOOGLETRANSLATE(B27,""en"",""id"")"),"#VALUE!")</f>
        <v>#VALUE!</v>
      </c>
      <c r="E27" s="4" t="str">
        <f>IFERROR(__xludf.DUMMYFUNCTION("GOOGLETRANSLATE(B27,""en"",""vi"")"),"#VALUE!")</f>
        <v>#VALUE!</v>
      </c>
      <c r="F27" s="4" t="str">
        <f>IFERROR(__xludf.DUMMYFUNCTION("GOOGLETRANSLATE(B27,""en"",""th"")"),"#VALUE!")</f>
        <v>#VALUE!</v>
      </c>
      <c r="G27" s="4" t="str">
        <f>IFERROR(__xludf.DUMMYFUNCTION("GOOGLETRANSLATE(B27,""en"",""ms"")"),"#VALUE!")</f>
        <v>#VALUE!</v>
      </c>
      <c r="H27" s="4" t="str">
        <f>IFERROR(__xludf.DUMMYFUNCTION("GOOGLETRANSLATE(B27,""en"",""zh-CN"")"),"#VALUE!")</f>
        <v>#VALUE!</v>
      </c>
    </row>
    <row r="28">
      <c r="A28" s="9">
        <v>3.0</v>
      </c>
      <c r="B28" s="8"/>
      <c r="C28" s="4" t="str">
        <f>IFERROR(__xludf.DUMMYFUNCTION("GOOGLETRANSLATE(B28,""en"",""ru"")"),"#VALUE!")</f>
        <v>#VALUE!</v>
      </c>
      <c r="D28" s="4" t="str">
        <f>IFERROR(__xludf.DUMMYFUNCTION("GOOGLETRANSLATE(B28,""en"",""id"")"),"#VALUE!")</f>
        <v>#VALUE!</v>
      </c>
      <c r="E28" s="4" t="str">
        <f>IFERROR(__xludf.DUMMYFUNCTION("GOOGLETRANSLATE(B28,""en"",""vi"")"),"#VALUE!")</f>
        <v>#VALUE!</v>
      </c>
      <c r="F28" s="4" t="str">
        <f>IFERROR(__xludf.DUMMYFUNCTION("GOOGLETRANSLATE(B28,""en"",""th"")"),"#VALUE!")</f>
        <v>#VALUE!</v>
      </c>
      <c r="G28" s="4" t="str">
        <f>IFERROR(__xludf.DUMMYFUNCTION("GOOGLETRANSLATE(B28,""en"",""ms"")"),"#VALUE!")</f>
        <v>#VALUE!</v>
      </c>
      <c r="H28" s="4" t="str">
        <f>IFERROR(__xludf.DUMMYFUNCTION("GOOGLETRANSLATE(B28,""en"",""zh-CN"")"),"#VALUE!")</f>
        <v>#VALUE!</v>
      </c>
    </row>
    <row r="29">
      <c r="A29" s="9">
        <v>3.0</v>
      </c>
      <c r="B29" s="8"/>
      <c r="C29" s="4" t="str">
        <f>IFERROR(__xludf.DUMMYFUNCTION("GOOGLETRANSLATE(B29,""en"",""ru"")"),"#VALUE!")</f>
        <v>#VALUE!</v>
      </c>
      <c r="D29" s="4" t="str">
        <f>IFERROR(__xludf.DUMMYFUNCTION("GOOGLETRANSLATE(B29,""en"",""id"")"),"#VALUE!")</f>
        <v>#VALUE!</v>
      </c>
      <c r="E29" s="4" t="str">
        <f>IFERROR(__xludf.DUMMYFUNCTION("GOOGLETRANSLATE(B29,""en"",""vi"")"),"#VALUE!")</f>
        <v>#VALUE!</v>
      </c>
      <c r="F29" s="4" t="str">
        <f>IFERROR(__xludf.DUMMYFUNCTION("GOOGLETRANSLATE(B29,""en"",""th"")"),"#VALUE!")</f>
        <v>#VALUE!</v>
      </c>
      <c r="G29" s="4" t="str">
        <f>IFERROR(__xludf.DUMMYFUNCTION("GOOGLETRANSLATE(B29,""en"",""ms"")"),"#VALUE!")</f>
        <v>#VALUE!</v>
      </c>
      <c r="H29" s="4" t="str">
        <f>IFERROR(__xludf.DUMMYFUNCTION("GOOGLETRANSLATE(B29,""en"",""zh-CN"")"),"#VALUE!")</f>
        <v>#VALUE!</v>
      </c>
    </row>
    <row r="30">
      <c r="A30" s="9">
        <v>3.0</v>
      </c>
      <c r="B30" s="8"/>
      <c r="C30" s="4" t="str">
        <f>IFERROR(__xludf.DUMMYFUNCTION("GOOGLETRANSLATE(B30,""en"",""ru"")"),"#VALUE!")</f>
        <v>#VALUE!</v>
      </c>
      <c r="D30" s="4" t="str">
        <f>IFERROR(__xludf.DUMMYFUNCTION("GOOGLETRANSLATE(B30,""en"",""id"")"),"#VALUE!")</f>
        <v>#VALUE!</v>
      </c>
      <c r="E30" s="4" t="str">
        <f>IFERROR(__xludf.DUMMYFUNCTION("GOOGLETRANSLATE(B30,""en"",""vi"")"),"#VALUE!")</f>
        <v>#VALUE!</v>
      </c>
      <c r="F30" s="4" t="str">
        <f>IFERROR(__xludf.DUMMYFUNCTION("GOOGLETRANSLATE(B30,""en"",""th"")"),"#VALUE!")</f>
        <v>#VALUE!</v>
      </c>
      <c r="G30" s="4" t="str">
        <f>IFERROR(__xludf.DUMMYFUNCTION("GOOGLETRANSLATE(B30,""en"",""ms"")"),"#VALUE!")</f>
        <v>#VALUE!</v>
      </c>
      <c r="H30" s="4" t="str">
        <f>IFERROR(__xludf.DUMMYFUNCTION("GOOGLETRANSLATE(B30,""en"",""zh-CN"")"),"#VALUE!")</f>
        <v>#VALUE!</v>
      </c>
    </row>
    <row r="31">
      <c r="A31" s="9">
        <v>3.0</v>
      </c>
      <c r="B31" s="8"/>
      <c r="C31" s="4" t="str">
        <f>IFERROR(__xludf.DUMMYFUNCTION("GOOGLETRANSLATE(B31,""en"",""ru"")"),"#VALUE!")</f>
        <v>#VALUE!</v>
      </c>
      <c r="D31" s="4" t="str">
        <f>IFERROR(__xludf.DUMMYFUNCTION("GOOGLETRANSLATE(B31,""en"",""id"")"),"#VALUE!")</f>
        <v>#VALUE!</v>
      </c>
      <c r="E31" s="4" t="str">
        <f>IFERROR(__xludf.DUMMYFUNCTION("GOOGLETRANSLATE(B31,""en"",""vi"")"),"#VALUE!")</f>
        <v>#VALUE!</v>
      </c>
      <c r="F31" s="4" t="str">
        <f>IFERROR(__xludf.DUMMYFUNCTION("GOOGLETRANSLATE(B31,""en"",""th"")"),"#VALUE!")</f>
        <v>#VALUE!</v>
      </c>
      <c r="G31" s="4" t="str">
        <f>IFERROR(__xludf.DUMMYFUNCTION("GOOGLETRANSLATE(B31,""en"",""ms"")"),"#VALUE!")</f>
        <v>#VALUE!</v>
      </c>
      <c r="H31" s="4" t="str">
        <f>IFERROR(__xludf.DUMMYFUNCTION("GOOGLETRANSLATE(B31,""en"",""zh-CN"")"),"#VALUE!")</f>
        <v>#VALUE!</v>
      </c>
    </row>
    <row r="32">
      <c r="A32" s="9">
        <v>3.0</v>
      </c>
      <c r="B32" s="8"/>
      <c r="C32" s="4" t="str">
        <f>IFERROR(__xludf.DUMMYFUNCTION("GOOGLETRANSLATE(B32,""en"",""ru"")"),"#VALUE!")</f>
        <v>#VALUE!</v>
      </c>
      <c r="D32" s="4" t="str">
        <f>IFERROR(__xludf.DUMMYFUNCTION("GOOGLETRANSLATE(B32,""en"",""id"")"),"#VALUE!")</f>
        <v>#VALUE!</v>
      </c>
      <c r="E32" s="4" t="str">
        <f>IFERROR(__xludf.DUMMYFUNCTION("GOOGLETRANSLATE(B32,""en"",""vi"")"),"#VALUE!")</f>
        <v>#VALUE!</v>
      </c>
      <c r="F32" s="4" t="str">
        <f>IFERROR(__xludf.DUMMYFUNCTION("GOOGLETRANSLATE(B32,""en"",""th"")"),"#VALUE!")</f>
        <v>#VALUE!</v>
      </c>
      <c r="G32" s="4" t="str">
        <f>IFERROR(__xludf.DUMMYFUNCTION("GOOGLETRANSLATE(B32,""en"",""ms"")"),"#VALUE!")</f>
        <v>#VALUE!</v>
      </c>
      <c r="H32" s="4" t="str">
        <f>IFERROR(__xludf.DUMMYFUNCTION("GOOGLETRANSLATE(B32,""en"",""zh-CN"")"),"#VALUE!")</f>
        <v>#VALUE!</v>
      </c>
    </row>
    <row r="33">
      <c r="A33" s="9">
        <v>3.0</v>
      </c>
      <c r="B33" s="8"/>
      <c r="C33" s="4" t="str">
        <f>IFERROR(__xludf.DUMMYFUNCTION("GOOGLETRANSLATE(B33,""en"",""ru"")"),"#VALUE!")</f>
        <v>#VALUE!</v>
      </c>
      <c r="D33" s="4" t="str">
        <f>IFERROR(__xludf.DUMMYFUNCTION("GOOGLETRANSLATE(B33,""en"",""id"")"),"#VALUE!")</f>
        <v>#VALUE!</v>
      </c>
      <c r="E33" s="4" t="str">
        <f>IFERROR(__xludf.DUMMYFUNCTION("GOOGLETRANSLATE(B33,""en"",""vi"")"),"#VALUE!")</f>
        <v>#VALUE!</v>
      </c>
      <c r="F33" s="4" t="str">
        <f>IFERROR(__xludf.DUMMYFUNCTION("GOOGLETRANSLATE(B33,""en"",""th"")"),"#VALUE!")</f>
        <v>#VALUE!</v>
      </c>
      <c r="G33" s="4" t="str">
        <f>IFERROR(__xludf.DUMMYFUNCTION("GOOGLETRANSLATE(B33,""en"",""ms"")"),"#VALUE!")</f>
        <v>#VALUE!</v>
      </c>
      <c r="H33" s="4" t="str">
        <f>IFERROR(__xludf.DUMMYFUNCTION("GOOGLETRANSLATE(B33,""en"",""zh-CN"")"),"#VALUE!")</f>
        <v>#VALUE!</v>
      </c>
    </row>
    <row r="34">
      <c r="A34" s="9">
        <v>3.0</v>
      </c>
      <c r="B34" s="8"/>
      <c r="C34" s="4" t="str">
        <f>IFERROR(__xludf.DUMMYFUNCTION("GOOGLETRANSLATE(B34,""en"",""ru"")"),"#VALUE!")</f>
        <v>#VALUE!</v>
      </c>
      <c r="D34" s="4" t="str">
        <f>IFERROR(__xludf.DUMMYFUNCTION("GOOGLETRANSLATE(B34,""en"",""id"")"),"#VALUE!")</f>
        <v>#VALUE!</v>
      </c>
      <c r="E34" s="4" t="str">
        <f>IFERROR(__xludf.DUMMYFUNCTION("GOOGLETRANSLATE(B34,""en"",""vi"")"),"#VALUE!")</f>
        <v>#VALUE!</v>
      </c>
      <c r="F34" s="4" t="str">
        <f>IFERROR(__xludf.DUMMYFUNCTION("GOOGLETRANSLATE(B34,""en"",""th"")"),"#VALUE!")</f>
        <v>#VALUE!</v>
      </c>
      <c r="G34" s="4" t="str">
        <f>IFERROR(__xludf.DUMMYFUNCTION("GOOGLETRANSLATE(B34,""en"",""ms"")"),"#VALUE!")</f>
        <v>#VALUE!</v>
      </c>
      <c r="H34" s="4" t="str">
        <f>IFERROR(__xludf.DUMMYFUNCTION("GOOGLETRANSLATE(B34,""en"",""zh-CN"")"),"#VALUE!")</f>
        <v>#VALUE!</v>
      </c>
    </row>
    <row r="35">
      <c r="A35" s="9">
        <v>3.0</v>
      </c>
      <c r="B35" s="8"/>
      <c r="C35" s="4" t="str">
        <f>IFERROR(__xludf.DUMMYFUNCTION("GOOGLETRANSLATE(B35,""en"",""ru"")"),"#VALUE!")</f>
        <v>#VALUE!</v>
      </c>
      <c r="D35" s="4" t="str">
        <f>IFERROR(__xludf.DUMMYFUNCTION("GOOGLETRANSLATE(B35,""en"",""id"")"),"#VALUE!")</f>
        <v>#VALUE!</v>
      </c>
      <c r="E35" s="4" t="str">
        <f>IFERROR(__xludf.DUMMYFUNCTION("GOOGLETRANSLATE(B35,""en"",""vi"")"),"#VALUE!")</f>
        <v>#VALUE!</v>
      </c>
      <c r="F35" s="4" t="str">
        <f>IFERROR(__xludf.DUMMYFUNCTION("GOOGLETRANSLATE(B35,""en"",""th"")"),"#VALUE!")</f>
        <v>#VALUE!</v>
      </c>
      <c r="G35" s="4" t="str">
        <f>IFERROR(__xludf.DUMMYFUNCTION("GOOGLETRANSLATE(B35,""en"",""ms"")"),"#VALUE!")</f>
        <v>#VALUE!</v>
      </c>
      <c r="H35" s="4" t="str">
        <f>IFERROR(__xludf.DUMMYFUNCTION("GOOGLETRANSLATE(B35,""en"",""zh-CN"")"),"#VALUE!")</f>
        <v>#VALUE!</v>
      </c>
    </row>
    <row r="36">
      <c r="A36" s="9">
        <v>3.0</v>
      </c>
      <c r="B36" s="8"/>
      <c r="C36" s="4" t="str">
        <f>IFERROR(__xludf.DUMMYFUNCTION("GOOGLETRANSLATE(B36,""en"",""ru"")"),"#VALUE!")</f>
        <v>#VALUE!</v>
      </c>
      <c r="D36" s="4" t="str">
        <f>IFERROR(__xludf.DUMMYFUNCTION("GOOGLETRANSLATE(B36,""en"",""id"")"),"#VALUE!")</f>
        <v>#VALUE!</v>
      </c>
      <c r="E36" s="4" t="str">
        <f>IFERROR(__xludf.DUMMYFUNCTION("GOOGLETRANSLATE(B36,""en"",""vi"")"),"#VALUE!")</f>
        <v>#VALUE!</v>
      </c>
      <c r="F36" s="4" t="str">
        <f>IFERROR(__xludf.DUMMYFUNCTION("GOOGLETRANSLATE(B36,""en"",""th"")"),"#VALUE!")</f>
        <v>#VALUE!</v>
      </c>
      <c r="G36" s="4" t="str">
        <f>IFERROR(__xludf.DUMMYFUNCTION("GOOGLETRANSLATE(B36,""en"",""ms"")"),"#VALUE!")</f>
        <v>#VALUE!</v>
      </c>
      <c r="H36" s="4" t="str">
        <f>IFERROR(__xludf.DUMMYFUNCTION("GOOGLETRANSLATE(B36,""en"",""zh-CN"")"),"#VALUE!")</f>
        <v>#VALUE!</v>
      </c>
    </row>
    <row r="37">
      <c r="A37" s="9">
        <v>3.0</v>
      </c>
      <c r="B37" s="8"/>
      <c r="C37" s="4" t="str">
        <f>IFERROR(__xludf.DUMMYFUNCTION("GOOGLETRANSLATE(B37,""en"",""ru"")"),"#VALUE!")</f>
        <v>#VALUE!</v>
      </c>
      <c r="D37" s="4" t="str">
        <f>IFERROR(__xludf.DUMMYFUNCTION("GOOGLETRANSLATE(B37,""en"",""id"")"),"#VALUE!")</f>
        <v>#VALUE!</v>
      </c>
      <c r="E37" s="4" t="str">
        <f>IFERROR(__xludf.DUMMYFUNCTION("GOOGLETRANSLATE(B37,""en"",""vi"")"),"#VALUE!")</f>
        <v>#VALUE!</v>
      </c>
      <c r="F37" s="4" t="str">
        <f>IFERROR(__xludf.DUMMYFUNCTION("GOOGLETRANSLATE(B37,""en"",""th"")"),"#VALUE!")</f>
        <v>#VALUE!</v>
      </c>
      <c r="G37" s="4" t="str">
        <f>IFERROR(__xludf.DUMMYFUNCTION("GOOGLETRANSLATE(B37,""en"",""ms"")"),"#VALUE!")</f>
        <v>#VALUE!</v>
      </c>
      <c r="H37" s="4" t="str">
        <f>IFERROR(__xludf.DUMMYFUNCTION("GOOGLETRANSLATE(B37,""en"",""zh-CN"")"),"#VALUE!")</f>
        <v>#VALUE!</v>
      </c>
    </row>
    <row r="38">
      <c r="A38" s="9">
        <v>4.0</v>
      </c>
      <c r="B38" s="8"/>
      <c r="C38" s="4" t="str">
        <f>IFERROR(__xludf.DUMMYFUNCTION("GOOGLETRANSLATE(B38,""en"",""ru"")"),"#VALUE!")</f>
        <v>#VALUE!</v>
      </c>
      <c r="D38" s="4" t="str">
        <f>IFERROR(__xludf.DUMMYFUNCTION("GOOGLETRANSLATE(B38,""en"",""id"")"),"#VALUE!")</f>
        <v>#VALUE!</v>
      </c>
      <c r="E38" s="4" t="str">
        <f>IFERROR(__xludf.DUMMYFUNCTION("GOOGLETRANSLATE(B38,""en"",""vi"")"),"#VALUE!")</f>
        <v>#VALUE!</v>
      </c>
      <c r="F38" s="4" t="str">
        <f>IFERROR(__xludf.DUMMYFUNCTION("GOOGLETRANSLATE(B38,""en"",""th"")"),"#VALUE!")</f>
        <v>#VALUE!</v>
      </c>
      <c r="G38" s="4" t="str">
        <f>IFERROR(__xludf.DUMMYFUNCTION("GOOGLETRANSLATE(B38,""en"",""ms"")"),"#VALUE!")</f>
        <v>#VALUE!</v>
      </c>
      <c r="H38" s="4" t="str">
        <f>IFERROR(__xludf.DUMMYFUNCTION("GOOGLETRANSLATE(B38,""en"",""zh-CN"")"),"#VALUE!")</f>
        <v>#VALUE!</v>
      </c>
    </row>
    <row r="39">
      <c r="A39" s="9">
        <v>4.0</v>
      </c>
      <c r="B39" s="8"/>
      <c r="C39" s="4" t="str">
        <f>IFERROR(__xludf.DUMMYFUNCTION("GOOGLETRANSLATE(B39,""en"",""ru"")"),"#VALUE!")</f>
        <v>#VALUE!</v>
      </c>
      <c r="D39" s="4" t="str">
        <f>IFERROR(__xludf.DUMMYFUNCTION("GOOGLETRANSLATE(B39,""en"",""id"")"),"#VALUE!")</f>
        <v>#VALUE!</v>
      </c>
      <c r="E39" s="4" t="str">
        <f>IFERROR(__xludf.DUMMYFUNCTION("GOOGLETRANSLATE(B39,""en"",""vi"")"),"#VALUE!")</f>
        <v>#VALUE!</v>
      </c>
      <c r="F39" s="4" t="str">
        <f>IFERROR(__xludf.DUMMYFUNCTION("GOOGLETRANSLATE(B39,""en"",""th"")"),"#VALUE!")</f>
        <v>#VALUE!</v>
      </c>
      <c r="G39" s="4" t="str">
        <f>IFERROR(__xludf.DUMMYFUNCTION("GOOGLETRANSLATE(B39,""en"",""ms"")"),"#VALUE!")</f>
        <v>#VALUE!</v>
      </c>
      <c r="H39" s="4" t="str">
        <f>IFERROR(__xludf.DUMMYFUNCTION("GOOGLETRANSLATE(B39,""en"",""zh-CN"")"),"#VALUE!")</f>
        <v>#VALUE!</v>
      </c>
    </row>
    <row r="40">
      <c r="A40" s="9">
        <v>4.0</v>
      </c>
      <c r="B40" s="8"/>
      <c r="C40" s="4" t="str">
        <f>IFERROR(__xludf.DUMMYFUNCTION("GOOGLETRANSLATE(B40,""en"",""ru"")"),"#VALUE!")</f>
        <v>#VALUE!</v>
      </c>
      <c r="D40" s="4" t="str">
        <f>IFERROR(__xludf.DUMMYFUNCTION("GOOGLETRANSLATE(B40,""en"",""id"")"),"#VALUE!")</f>
        <v>#VALUE!</v>
      </c>
      <c r="E40" s="4" t="str">
        <f>IFERROR(__xludf.DUMMYFUNCTION("GOOGLETRANSLATE(B40,""en"",""vi"")"),"#VALUE!")</f>
        <v>#VALUE!</v>
      </c>
      <c r="F40" s="4" t="str">
        <f>IFERROR(__xludf.DUMMYFUNCTION("GOOGLETRANSLATE(B40,""en"",""th"")"),"#VALUE!")</f>
        <v>#VALUE!</v>
      </c>
      <c r="G40" s="4" t="str">
        <f>IFERROR(__xludf.DUMMYFUNCTION("GOOGLETRANSLATE(B40,""en"",""ms"")"),"#VALUE!")</f>
        <v>#VALUE!</v>
      </c>
      <c r="H40" s="4" t="str">
        <f>IFERROR(__xludf.DUMMYFUNCTION("GOOGLETRANSLATE(B40,""en"",""zh-CN"")"),"#VALUE!")</f>
        <v>#VALUE!</v>
      </c>
    </row>
    <row r="41">
      <c r="A41" s="9">
        <v>4.0</v>
      </c>
      <c r="B41" s="8"/>
      <c r="C41" s="4" t="str">
        <f>IFERROR(__xludf.DUMMYFUNCTION("GOOGLETRANSLATE(B41,""en"",""ru"")"),"#VALUE!")</f>
        <v>#VALUE!</v>
      </c>
      <c r="D41" s="4" t="str">
        <f>IFERROR(__xludf.DUMMYFUNCTION("GOOGLETRANSLATE(B41,""en"",""id"")"),"#VALUE!")</f>
        <v>#VALUE!</v>
      </c>
      <c r="E41" s="4" t="str">
        <f>IFERROR(__xludf.DUMMYFUNCTION("GOOGLETRANSLATE(B41,""en"",""vi"")"),"#VALUE!")</f>
        <v>#VALUE!</v>
      </c>
      <c r="F41" s="4" t="str">
        <f>IFERROR(__xludf.DUMMYFUNCTION("GOOGLETRANSLATE(B41,""en"",""th"")"),"#VALUE!")</f>
        <v>#VALUE!</v>
      </c>
      <c r="G41" s="4" t="str">
        <f>IFERROR(__xludf.DUMMYFUNCTION("GOOGLETRANSLATE(B41,""en"",""ms"")"),"#VALUE!")</f>
        <v>#VALUE!</v>
      </c>
      <c r="H41" s="4" t="str">
        <f>IFERROR(__xludf.DUMMYFUNCTION("GOOGLETRANSLATE(B41,""en"",""zh-CN"")"),"#VALUE!")</f>
        <v>#VALUE!</v>
      </c>
    </row>
    <row r="42">
      <c r="A42" s="9">
        <v>4.0</v>
      </c>
      <c r="B42" s="8"/>
      <c r="C42" s="4" t="str">
        <f>IFERROR(__xludf.DUMMYFUNCTION("GOOGLETRANSLATE(B42,""en"",""ru"")"),"#VALUE!")</f>
        <v>#VALUE!</v>
      </c>
      <c r="D42" s="4" t="str">
        <f>IFERROR(__xludf.DUMMYFUNCTION("GOOGLETRANSLATE(B42,""en"",""id"")"),"#VALUE!")</f>
        <v>#VALUE!</v>
      </c>
      <c r="E42" s="4" t="str">
        <f>IFERROR(__xludf.DUMMYFUNCTION("GOOGLETRANSLATE(B42,""en"",""vi"")"),"#VALUE!")</f>
        <v>#VALUE!</v>
      </c>
      <c r="F42" s="4" t="str">
        <f>IFERROR(__xludf.DUMMYFUNCTION("GOOGLETRANSLATE(B42,""en"",""th"")"),"#VALUE!")</f>
        <v>#VALUE!</v>
      </c>
      <c r="G42" s="4" t="str">
        <f>IFERROR(__xludf.DUMMYFUNCTION("GOOGLETRANSLATE(B42,""en"",""ms"")"),"#VALUE!")</f>
        <v>#VALUE!</v>
      </c>
      <c r="H42" s="4" t="str">
        <f>IFERROR(__xludf.DUMMYFUNCTION("GOOGLETRANSLATE(B42,""en"",""zh-CN"")"),"#VALUE!")</f>
        <v>#VALUE!</v>
      </c>
    </row>
    <row r="43">
      <c r="A43" s="9">
        <v>4.0</v>
      </c>
      <c r="B43" s="8"/>
      <c r="C43" s="4" t="str">
        <f>IFERROR(__xludf.DUMMYFUNCTION("GOOGLETRANSLATE(B43,""en"",""ru"")"),"#VALUE!")</f>
        <v>#VALUE!</v>
      </c>
      <c r="D43" s="4" t="str">
        <f>IFERROR(__xludf.DUMMYFUNCTION("GOOGLETRANSLATE(B43,""en"",""id"")"),"#VALUE!")</f>
        <v>#VALUE!</v>
      </c>
      <c r="E43" s="4" t="str">
        <f>IFERROR(__xludf.DUMMYFUNCTION("GOOGLETRANSLATE(B43,""en"",""vi"")"),"#VALUE!")</f>
        <v>#VALUE!</v>
      </c>
      <c r="F43" s="4" t="str">
        <f>IFERROR(__xludf.DUMMYFUNCTION("GOOGLETRANSLATE(B43,""en"",""th"")"),"#VALUE!")</f>
        <v>#VALUE!</v>
      </c>
      <c r="G43" s="4" t="str">
        <f>IFERROR(__xludf.DUMMYFUNCTION("GOOGLETRANSLATE(B43,""en"",""ms"")"),"#VALUE!")</f>
        <v>#VALUE!</v>
      </c>
      <c r="H43" s="4" t="str">
        <f>IFERROR(__xludf.DUMMYFUNCTION("GOOGLETRANSLATE(B43,""en"",""zh-CN"")"),"#VALUE!")</f>
        <v>#VALUE!</v>
      </c>
    </row>
    <row r="44">
      <c r="A44" s="9">
        <v>4.0</v>
      </c>
      <c r="B44" s="8"/>
      <c r="C44" s="4" t="str">
        <f>IFERROR(__xludf.DUMMYFUNCTION("GOOGLETRANSLATE(B44,""en"",""ru"")"),"#VALUE!")</f>
        <v>#VALUE!</v>
      </c>
      <c r="D44" s="4" t="str">
        <f>IFERROR(__xludf.DUMMYFUNCTION("GOOGLETRANSLATE(B44,""en"",""id"")"),"#VALUE!")</f>
        <v>#VALUE!</v>
      </c>
      <c r="E44" s="4" t="str">
        <f>IFERROR(__xludf.DUMMYFUNCTION("GOOGLETRANSLATE(B44,""en"",""vi"")"),"#VALUE!")</f>
        <v>#VALUE!</v>
      </c>
      <c r="F44" s="4" t="str">
        <f>IFERROR(__xludf.DUMMYFUNCTION("GOOGLETRANSLATE(B44,""en"",""th"")"),"#VALUE!")</f>
        <v>#VALUE!</v>
      </c>
      <c r="G44" s="4" t="str">
        <f>IFERROR(__xludf.DUMMYFUNCTION("GOOGLETRANSLATE(B44,""en"",""ms"")"),"#VALUE!")</f>
        <v>#VALUE!</v>
      </c>
      <c r="H44" s="4" t="str">
        <f>IFERROR(__xludf.DUMMYFUNCTION("GOOGLETRANSLATE(B44,""en"",""zh-CN"")"),"#VALUE!")</f>
        <v>#VALUE!</v>
      </c>
    </row>
    <row r="45">
      <c r="A45" s="9">
        <v>4.0</v>
      </c>
      <c r="B45" s="8"/>
      <c r="C45" s="4" t="str">
        <f>IFERROR(__xludf.DUMMYFUNCTION("GOOGLETRANSLATE(B45,""en"",""ru"")"),"#VALUE!")</f>
        <v>#VALUE!</v>
      </c>
      <c r="D45" s="4" t="str">
        <f>IFERROR(__xludf.DUMMYFUNCTION("GOOGLETRANSLATE(B45,""en"",""id"")"),"#VALUE!")</f>
        <v>#VALUE!</v>
      </c>
      <c r="E45" s="4" t="str">
        <f>IFERROR(__xludf.DUMMYFUNCTION("GOOGLETRANSLATE(B45,""en"",""vi"")"),"#VALUE!")</f>
        <v>#VALUE!</v>
      </c>
      <c r="F45" s="4" t="str">
        <f>IFERROR(__xludf.DUMMYFUNCTION("GOOGLETRANSLATE(B45,""en"",""th"")"),"#VALUE!")</f>
        <v>#VALUE!</v>
      </c>
      <c r="G45" s="4" t="str">
        <f>IFERROR(__xludf.DUMMYFUNCTION("GOOGLETRANSLATE(B45,""en"",""ms"")"),"#VALUE!")</f>
        <v>#VALUE!</v>
      </c>
      <c r="H45" s="4" t="str">
        <f>IFERROR(__xludf.DUMMYFUNCTION("GOOGLETRANSLATE(B45,""en"",""zh-CN"")"),"#VALUE!")</f>
        <v>#VALUE!</v>
      </c>
    </row>
    <row r="46">
      <c r="A46" s="9">
        <v>4.0</v>
      </c>
      <c r="B46" s="8"/>
      <c r="C46" s="4" t="str">
        <f>IFERROR(__xludf.DUMMYFUNCTION("GOOGLETRANSLATE(B46,""en"",""ru"")"),"#VALUE!")</f>
        <v>#VALUE!</v>
      </c>
      <c r="D46" s="4" t="str">
        <f>IFERROR(__xludf.DUMMYFUNCTION("GOOGLETRANSLATE(B46,""en"",""id"")"),"#VALUE!")</f>
        <v>#VALUE!</v>
      </c>
      <c r="E46" s="4" t="str">
        <f>IFERROR(__xludf.DUMMYFUNCTION("GOOGLETRANSLATE(B46,""en"",""vi"")"),"#VALUE!")</f>
        <v>#VALUE!</v>
      </c>
      <c r="F46" s="4" t="str">
        <f>IFERROR(__xludf.DUMMYFUNCTION("GOOGLETRANSLATE(B46,""en"",""th"")"),"#VALUE!")</f>
        <v>#VALUE!</v>
      </c>
      <c r="G46" s="4" t="str">
        <f>IFERROR(__xludf.DUMMYFUNCTION("GOOGLETRANSLATE(B46,""en"",""ms"")"),"#VALUE!")</f>
        <v>#VALUE!</v>
      </c>
      <c r="H46" s="4" t="str">
        <f>IFERROR(__xludf.DUMMYFUNCTION("GOOGLETRANSLATE(B46,""en"",""zh-CN"")"),"#VALUE!")</f>
        <v>#VALUE!</v>
      </c>
    </row>
    <row r="47">
      <c r="A47" s="9">
        <v>4.0</v>
      </c>
      <c r="B47" s="8"/>
      <c r="C47" s="4" t="str">
        <f>IFERROR(__xludf.DUMMYFUNCTION("GOOGLETRANSLATE(B47,""en"",""ru"")"),"#VALUE!")</f>
        <v>#VALUE!</v>
      </c>
      <c r="D47" s="4" t="str">
        <f>IFERROR(__xludf.DUMMYFUNCTION("GOOGLETRANSLATE(B47,""en"",""id"")"),"#VALUE!")</f>
        <v>#VALUE!</v>
      </c>
      <c r="E47" s="4" t="str">
        <f>IFERROR(__xludf.DUMMYFUNCTION("GOOGLETRANSLATE(B47,""en"",""vi"")"),"#VALUE!")</f>
        <v>#VALUE!</v>
      </c>
      <c r="F47" s="4" t="str">
        <f>IFERROR(__xludf.DUMMYFUNCTION("GOOGLETRANSLATE(B47,""en"",""th"")"),"#VALUE!")</f>
        <v>#VALUE!</v>
      </c>
      <c r="G47" s="4" t="str">
        <f>IFERROR(__xludf.DUMMYFUNCTION("GOOGLETRANSLATE(B47,""en"",""ms"")"),"#VALUE!")</f>
        <v>#VALUE!</v>
      </c>
      <c r="H47" s="4" t="str">
        <f>IFERROR(__xludf.DUMMYFUNCTION("GOOGLETRANSLATE(B47,""en"",""zh-CN"")"),"#VALUE!")</f>
        <v>#VALUE!</v>
      </c>
    </row>
    <row r="48">
      <c r="A48" s="9">
        <v>4.0</v>
      </c>
      <c r="B48" s="8"/>
      <c r="C48" s="4" t="str">
        <f>IFERROR(__xludf.DUMMYFUNCTION("GOOGLETRANSLATE(B48,""en"",""ru"")"),"#VALUE!")</f>
        <v>#VALUE!</v>
      </c>
      <c r="D48" s="4" t="str">
        <f>IFERROR(__xludf.DUMMYFUNCTION("GOOGLETRANSLATE(B48,""en"",""id"")"),"#VALUE!")</f>
        <v>#VALUE!</v>
      </c>
      <c r="E48" s="4" t="str">
        <f>IFERROR(__xludf.DUMMYFUNCTION("GOOGLETRANSLATE(B48,""en"",""vi"")"),"#VALUE!")</f>
        <v>#VALUE!</v>
      </c>
      <c r="F48" s="4" t="str">
        <f>IFERROR(__xludf.DUMMYFUNCTION("GOOGLETRANSLATE(B48,""en"",""th"")"),"#VALUE!")</f>
        <v>#VALUE!</v>
      </c>
      <c r="G48" s="4" t="str">
        <f>IFERROR(__xludf.DUMMYFUNCTION("GOOGLETRANSLATE(B48,""en"",""ms"")"),"#VALUE!")</f>
        <v>#VALUE!</v>
      </c>
      <c r="H48" s="4" t="str">
        <f>IFERROR(__xludf.DUMMYFUNCTION("GOOGLETRANSLATE(B48,""en"",""zh-CN"")"),"#VALUE!")</f>
        <v>#VALUE!</v>
      </c>
    </row>
    <row r="49">
      <c r="A49" s="9">
        <v>4.0</v>
      </c>
      <c r="B49" s="8"/>
      <c r="C49" s="4" t="str">
        <f>IFERROR(__xludf.DUMMYFUNCTION("GOOGLETRANSLATE(B49,""en"",""ru"")"),"#VALUE!")</f>
        <v>#VALUE!</v>
      </c>
      <c r="D49" s="4" t="str">
        <f>IFERROR(__xludf.DUMMYFUNCTION("GOOGLETRANSLATE(B49,""en"",""id"")"),"#VALUE!")</f>
        <v>#VALUE!</v>
      </c>
      <c r="E49" s="4" t="str">
        <f>IFERROR(__xludf.DUMMYFUNCTION("GOOGLETRANSLATE(B49,""en"",""vi"")"),"#VALUE!")</f>
        <v>#VALUE!</v>
      </c>
      <c r="F49" s="4" t="str">
        <f>IFERROR(__xludf.DUMMYFUNCTION("GOOGLETRANSLATE(B49,""en"",""th"")"),"#VALUE!")</f>
        <v>#VALUE!</v>
      </c>
      <c r="G49" s="4" t="str">
        <f>IFERROR(__xludf.DUMMYFUNCTION("GOOGLETRANSLATE(B49,""en"",""ms"")"),"#VALUE!")</f>
        <v>#VALUE!</v>
      </c>
      <c r="H49" s="4" t="str">
        <f>IFERROR(__xludf.DUMMYFUNCTION("GOOGLETRANSLATE(B49,""en"",""zh-CN"")"),"#VALUE!")</f>
        <v>#VALUE!</v>
      </c>
    </row>
    <row r="50">
      <c r="A50" s="9">
        <v>4.0</v>
      </c>
      <c r="B50" s="8"/>
      <c r="C50" s="4" t="str">
        <f>IFERROR(__xludf.DUMMYFUNCTION("GOOGLETRANSLATE(B50,""en"",""ru"")"),"#VALUE!")</f>
        <v>#VALUE!</v>
      </c>
      <c r="D50" s="4" t="str">
        <f>IFERROR(__xludf.DUMMYFUNCTION("GOOGLETRANSLATE(B50,""en"",""id"")"),"#VALUE!")</f>
        <v>#VALUE!</v>
      </c>
      <c r="E50" s="4" t="str">
        <f>IFERROR(__xludf.DUMMYFUNCTION("GOOGLETRANSLATE(B50,""en"",""vi"")"),"#VALUE!")</f>
        <v>#VALUE!</v>
      </c>
      <c r="F50" s="4" t="str">
        <f>IFERROR(__xludf.DUMMYFUNCTION("GOOGLETRANSLATE(B50,""en"",""th"")"),"#VALUE!")</f>
        <v>#VALUE!</v>
      </c>
      <c r="G50" s="4" t="str">
        <f>IFERROR(__xludf.DUMMYFUNCTION("GOOGLETRANSLATE(B50,""en"",""ms"")"),"#VALUE!")</f>
        <v>#VALUE!</v>
      </c>
      <c r="H50" s="4" t="str">
        <f>IFERROR(__xludf.DUMMYFUNCTION("GOOGLETRANSLATE(B50,""en"",""zh-CN"")"),"#VALUE!")</f>
        <v>#VALUE!</v>
      </c>
    </row>
    <row r="51">
      <c r="A51" s="9">
        <v>4.0</v>
      </c>
      <c r="B51" s="8"/>
      <c r="C51" s="4" t="str">
        <f>IFERROR(__xludf.DUMMYFUNCTION("GOOGLETRANSLATE(B51,""en"",""ru"")"),"#VALUE!")</f>
        <v>#VALUE!</v>
      </c>
      <c r="D51" s="4" t="str">
        <f>IFERROR(__xludf.DUMMYFUNCTION("GOOGLETRANSLATE(B51,""en"",""id"")"),"#VALUE!")</f>
        <v>#VALUE!</v>
      </c>
      <c r="E51" s="4" t="str">
        <f>IFERROR(__xludf.DUMMYFUNCTION("GOOGLETRANSLATE(B51,""en"",""vi"")"),"#VALUE!")</f>
        <v>#VALUE!</v>
      </c>
      <c r="F51" s="4" t="str">
        <f>IFERROR(__xludf.DUMMYFUNCTION("GOOGLETRANSLATE(B51,""en"",""th"")"),"#VALUE!")</f>
        <v>#VALUE!</v>
      </c>
      <c r="G51" s="4" t="str">
        <f>IFERROR(__xludf.DUMMYFUNCTION("GOOGLETRANSLATE(B51,""en"",""ms"")"),"#VALUE!")</f>
        <v>#VALUE!</v>
      </c>
      <c r="H51" s="4" t="str">
        <f>IFERROR(__xludf.DUMMYFUNCTION("GOOGLETRANSLATE(B51,""en"",""zh-CN"")"),"#VALUE!")</f>
        <v>#VALUE!</v>
      </c>
    </row>
    <row r="52">
      <c r="A52" s="9">
        <v>4.0</v>
      </c>
      <c r="B52" s="8"/>
      <c r="C52" s="4" t="str">
        <f>IFERROR(__xludf.DUMMYFUNCTION("GOOGLETRANSLATE(B52,""en"",""ru"")"),"#VALUE!")</f>
        <v>#VALUE!</v>
      </c>
      <c r="D52" s="4" t="str">
        <f>IFERROR(__xludf.DUMMYFUNCTION("GOOGLETRANSLATE(B52,""en"",""id"")"),"#VALUE!")</f>
        <v>#VALUE!</v>
      </c>
      <c r="E52" s="4" t="str">
        <f>IFERROR(__xludf.DUMMYFUNCTION("GOOGLETRANSLATE(B52,""en"",""vi"")"),"#VALUE!")</f>
        <v>#VALUE!</v>
      </c>
      <c r="F52" s="4" t="str">
        <f>IFERROR(__xludf.DUMMYFUNCTION("GOOGLETRANSLATE(B52,""en"",""th"")"),"#VALUE!")</f>
        <v>#VALUE!</v>
      </c>
      <c r="G52" s="4" t="str">
        <f>IFERROR(__xludf.DUMMYFUNCTION("GOOGLETRANSLATE(B52,""en"",""ms"")"),"#VALUE!")</f>
        <v>#VALUE!</v>
      </c>
      <c r="H52" s="4" t="str">
        <f>IFERROR(__xludf.DUMMYFUNCTION("GOOGLETRANSLATE(B52,""en"",""zh-CN"")"),"#VALUE!")</f>
        <v>#VALUE!</v>
      </c>
    </row>
    <row r="53">
      <c r="A53" s="9">
        <v>4.0</v>
      </c>
      <c r="B53" s="8"/>
      <c r="C53" s="4" t="str">
        <f>IFERROR(__xludf.DUMMYFUNCTION("GOOGLETRANSLATE(B53,""en"",""ru"")"),"#VALUE!")</f>
        <v>#VALUE!</v>
      </c>
      <c r="D53" s="4" t="str">
        <f>IFERROR(__xludf.DUMMYFUNCTION("GOOGLETRANSLATE(B53,""en"",""id"")"),"#VALUE!")</f>
        <v>#VALUE!</v>
      </c>
      <c r="E53" s="4" t="str">
        <f>IFERROR(__xludf.DUMMYFUNCTION("GOOGLETRANSLATE(B53,""en"",""vi"")"),"#VALUE!")</f>
        <v>#VALUE!</v>
      </c>
      <c r="F53" s="4" t="str">
        <f>IFERROR(__xludf.DUMMYFUNCTION("GOOGLETRANSLATE(B53,""en"",""th"")"),"#VALUE!")</f>
        <v>#VALUE!</v>
      </c>
      <c r="G53" s="4" t="str">
        <f>IFERROR(__xludf.DUMMYFUNCTION("GOOGLETRANSLATE(B53,""en"",""ms"")"),"#VALUE!")</f>
        <v>#VALUE!</v>
      </c>
      <c r="H53" s="4" t="str">
        <f>IFERROR(__xludf.DUMMYFUNCTION("GOOGLETRANSLATE(B53,""en"",""zh-CN"")"),"#VALUE!")</f>
        <v>#VALUE!</v>
      </c>
    </row>
    <row r="54">
      <c r="A54" s="9">
        <v>4.0</v>
      </c>
      <c r="B54" s="8"/>
      <c r="C54" s="4" t="str">
        <f>IFERROR(__xludf.DUMMYFUNCTION("GOOGLETRANSLATE(B54,""en"",""ru"")"),"#VALUE!")</f>
        <v>#VALUE!</v>
      </c>
      <c r="D54" s="4" t="str">
        <f>IFERROR(__xludf.DUMMYFUNCTION("GOOGLETRANSLATE(B54,""en"",""id"")"),"#VALUE!")</f>
        <v>#VALUE!</v>
      </c>
      <c r="E54" s="4" t="str">
        <f>IFERROR(__xludf.DUMMYFUNCTION("GOOGLETRANSLATE(B54,""en"",""vi"")"),"#VALUE!")</f>
        <v>#VALUE!</v>
      </c>
      <c r="F54" s="4" t="str">
        <f>IFERROR(__xludf.DUMMYFUNCTION("GOOGLETRANSLATE(B54,""en"",""th"")"),"#VALUE!")</f>
        <v>#VALUE!</v>
      </c>
      <c r="G54" s="4" t="str">
        <f>IFERROR(__xludf.DUMMYFUNCTION("GOOGLETRANSLATE(B54,""en"",""ms"")"),"#VALUE!")</f>
        <v>#VALUE!</v>
      </c>
      <c r="H54" s="4" t="str">
        <f>IFERROR(__xludf.DUMMYFUNCTION("GOOGLETRANSLATE(B54,""en"",""zh-CN"")"),"#VALUE!")</f>
        <v>#VALUE!</v>
      </c>
    </row>
    <row r="55">
      <c r="A55" s="9">
        <v>5.0</v>
      </c>
      <c r="B55" s="8"/>
      <c r="C55" s="4" t="str">
        <f>IFERROR(__xludf.DUMMYFUNCTION("GOOGLETRANSLATE(B55,""en"",""ru"")"),"#VALUE!")</f>
        <v>#VALUE!</v>
      </c>
      <c r="D55" s="4" t="str">
        <f>IFERROR(__xludf.DUMMYFUNCTION("GOOGLETRANSLATE(B55,""en"",""id"")"),"#VALUE!")</f>
        <v>#VALUE!</v>
      </c>
      <c r="E55" s="4" t="str">
        <f>IFERROR(__xludf.DUMMYFUNCTION("GOOGLETRANSLATE(B55,""en"",""vi"")"),"#VALUE!")</f>
        <v>#VALUE!</v>
      </c>
      <c r="F55" s="4" t="str">
        <f>IFERROR(__xludf.DUMMYFUNCTION("GOOGLETRANSLATE(B55,""en"",""th"")"),"#VALUE!")</f>
        <v>#VALUE!</v>
      </c>
      <c r="G55" s="4" t="str">
        <f>IFERROR(__xludf.DUMMYFUNCTION("GOOGLETRANSLATE(B55,""en"",""ms"")"),"#VALUE!")</f>
        <v>#VALUE!</v>
      </c>
      <c r="H55" s="4" t="str">
        <f>IFERROR(__xludf.DUMMYFUNCTION("GOOGLETRANSLATE(B55,""en"",""zh-CN"")"),"#VALUE!")</f>
        <v>#VALUE!</v>
      </c>
    </row>
    <row r="56">
      <c r="A56" s="9">
        <v>5.0</v>
      </c>
      <c r="B56" s="8"/>
      <c r="C56" s="4" t="str">
        <f>IFERROR(__xludf.DUMMYFUNCTION("GOOGLETRANSLATE(B56,""en"",""ru"")"),"#VALUE!")</f>
        <v>#VALUE!</v>
      </c>
      <c r="D56" s="4" t="str">
        <f>IFERROR(__xludf.DUMMYFUNCTION("GOOGLETRANSLATE(B56,""en"",""id"")"),"#VALUE!")</f>
        <v>#VALUE!</v>
      </c>
      <c r="E56" s="4" t="str">
        <f>IFERROR(__xludf.DUMMYFUNCTION("GOOGLETRANSLATE(B56,""en"",""vi"")"),"#VALUE!")</f>
        <v>#VALUE!</v>
      </c>
      <c r="F56" s="4" t="str">
        <f>IFERROR(__xludf.DUMMYFUNCTION("GOOGLETRANSLATE(B56,""en"",""th"")"),"#VALUE!")</f>
        <v>#VALUE!</v>
      </c>
      <c r="G56" s="4" t="str">
        <f>IFERROR(__xludf.DUMMYFUNCTION("GOOGLETRANSLATE(B56,""en"",""ms"")"),"#VALUE!")</f>
        <v>#VALUE!</v>
      </c>
      <c r="H56" s="4" t="str">
        <f>IFERROR(__xludf.DUMMYFUNCTION("GOOGLETRANSLATE(B56,""en"",""zh-CN"")"),"#VALUE!")</f>
        <v>#VALUE!</v>
      </c>
    </row>
    <row r="57">
      <c r="A57" s="9">
        <v>5.0</v>
      </c>
      <c r="B57" s="8"/>
      <c r="C57" s="4" t="str">
        <f>IFERROR(__xludf.DUMMYFUNCTION("GOOGLETRANSLATE(B57,""en"",""ru"")"),"#VALUE!")</f>
        <v>#VALUE!</v>
      </c>
      <c r="D57" s="4" t="str">
        <f>IFERROR(__xludf.DUMMYFUNCTION("GOOGLETRANSLATE(B57,""en"",""id"")"),"#VALUE!")</f>
        <v>#VALUE!</v>
      </c>
      <c r="E57" s="4" t="str">
        <f>IFERROR(__xludf.DUMMYFUNCTION("GOOGLETRANSLATE(B57,""en"",""vi"")"),"#VALUE!")</f>
        <v>#VALUE!</v>
      </c>
      <c r="F57" s="4" t="str">
        <f>IFERROR(__xludf.DUMMYFUNCTION("GOOGLETRANSLATE(B57,""en"",""th"")"),"#VALUE!")</f>
        <v>#VALUE!</v>
      </c>
      <c r="G57" s="4" t="str">
        <f>IFERROR(__xludf.DUMMYFUNCTION("GOOGLETRANSLATE(B57,""en"",""ms"")"),"#VALUE!")</f>
        <v>#VALUE!</v>
      </c>
      <c r="H57" s="4" t="str">
        <f>IFERROR(__xludf.DUMMYFUNCTION("GOOGLETRANSLATE(B57,""en"",""zh-CN"")"),"#VALUE!")</f>
        <v>#VALUE!</v>
      </c>
    </row>
    <row r="58">
      <c r="A58" s="9">
        <v>5.0</v>
      </c>
      <c r="B58" s="8"/>
      <c r="C58" s="4" t="str">
        <f>IFERROR(__xludf.DUMMYFUNCTION("GOOGLETRANSLATE(B58,""en"",""ru"")"),"#VALUE!")</f>
        <v>#VALUE!</v>
      </c>
      <c r="D58" s="4" t="str">
        <f>IFERROR(__xludf.DUMMYFUNCTION("GOOGLETRANSLATE(B58,""en"",""id"")"),"#VALUE!")</f>
        <v>#VALUE!</v>
      </c>
      <c r="E58" s="4" t="str">
        <f>IFERROR(__xludf.DUMMYFUNCTION("GOOGLETRANSLATE(B58,""en"",""vi"")"),"#VALUE!")</f>
        <v>#VALUE!</v>
      </c>
      <c r="F58" s="4" t="str">
        <f>IFERROR(__xludf.DUMMYFUNCTION("GOOGLETRANSLATE(B58,""en"",""th"")"),"#VALUE!")</f>
        <v>#VALUE!</v>
      </c>
      <c r="G58" s="4" t="str">
        <f>IFERROR(__xludf.DUMMYFUNCTION("GOOGLETRANSLATE(B58,""en"",""ms"")"),"#VALUE!")</f>
        <v>#VALUE!</v>
      </c>
      <c r="H58" s="4" t="str">
        <f>IFERROR(__xludf.DUMMYFUNCTION("GOOGLETRANSLATE(B58,""en"",""zh-CN"")"),"#VALUE!")</f>
        <v>#VALUE!</v>
      </c>
    </row>
    <row r="59">
      <c r="A59" s="9">
        <v>6.0</v>
      </c>
      <c r="B59" s="8"/>
      <c r="C59" s="4" t="str">
        <f>IFERROR(__xludf.DUMMYFUNCTION("GOOGLETRANSLATE(B59,""en"",""ru"")"),"#VALUE!")</f>
        <v>#VALUE!</v>
      </c>
      <c r="D59" s="4" t="str">
        <f>IFERROR(__xludf.DUMMYFUNCTION("GOOGLETRANSLATE(B59,""en"",""id"")"),"#VALUE!")</f>
        <v>#VALUE!</v>
      </c>
      <c r="E59" s="4" t="str">
        <f>IFERROR(__xludf.DUMMYFUNCTION("GOOGLETRANSLATE(B59,""en"",""vi"")"),"#VALUE!")</f>
        <v>#VALUE!</v>
      </c>
      <c r="F59" s="4" t="str">
        <f>IFERROR(__xludf.DUMMYFUNCTION("GOOGLETRANSLATE(B59,""en"",""th"")"),"#VALUE!")</f>
        <v>#VALUE!</v>
      </c>
      <c r="G59" s="4" t="str">
        <f>IFERROR(__xludf.DUMMYFUNCTION("GOOGLETRANSLATE(B59,""en"",""ms"")"),"#VALUE!")</f>
        <v>#VALUE!</v>
      </c>
      <c r="H59" s="4" t="str">
        <f>IFERROR(__xludf.DUMMYFUNCTION("GOOGLETRANSLATE(B59,""en"",""zh-CN"")"),"#VALUE!")</f>
        <v>#VALUE!</v>
      </c>
    </row>
    <row r="60">
      <c r="A60" s="9">
        <v>6.0</v>
      </c>
      <c r="B60" s="8"/>
      <c r="C60" s="4" t="str">
        <f>IFERROR(__xludf.DUMMYFUNCTION("GOOGLETRANSLATE(B60,""en"",""ru"")"),"#VALUE!")</f>
        <v>#VALUE!</v>
      </c>
      <c r="D60" s="4" t="str">
        <f>IFERROR(__xludf.DUMMYFUNCTION("GOOGLETRANSLATE(B60,""en"",""id"")"),"#VALUE!")</f>
        <v>#VALUE!</v>
      </c>
      <c r="E60" s="4" t="str">
        <f>IFERROR(__xludf.DUMMYFUNCTION("GOOGLETRANSLATE(B60,""en"",""vi"")"),"#VALUE!")</f>
        <v>#VALUE!</v>
      </c>
      <c r="F60" s="4" t="str">
        <f>IFERROR(__xludf.DUMMYFUNCTION("GOOGLETRANSLATE(B60,""en"",""th"")"),"#VALUE!")</f>
        <v>#VALUE!</v>
      </c>
      <c r="G60" s="4" t="str">
        <f>IFERROR(__xludf.DUMMYFUNCTION("GOOGLETRANSLATE(B60,""en"",""ms"")"),"#VALUE!")</f>
        <v>#VALUE!</v>
      </c>
      <c r="H60" s="4" t="str">
        <f>IFERROR(__xludf.DUMMYFUNCTION("GOOGLETRANSLATE(B60,""en"",""zh-CN"")"),"#VALUE!")</f>
        <v>#VALUE!</v>
      </c>
    </row>
    <row r="61">
      <c r="A61" s="9">
        <v>6.0</v>
      </c>
      <c r="B61" s="8"/>
      <c r="C61" s="4" t="str">
        <f>IFERROR(__xludf.DUMMYFUNCTION("GOOGLETRANSLATE(B61,""en"",""ru"")"),"#VALUE!")</f>
        <v>#VALUE!</v>
      </c>
      <c r="D61" s="4" t="str">
        <f>IFERROR(__xludf.DUMMYFUNCTION("GOOGLETRANSLATE(B61,""en"",""id"")"),"#VALUE!")</f>
        <v>#VALUE!</v>
      </c>
      <c r="E61" s="4" t="str">
        <f>IFERROR(__xludf.DUMMYFUNCTION("GOOGLETRANSLATE(B61,""en"",""vi"")"),"#VALUE!")</f>
        <v>#VALUE!</v>
      </c>
      <c r="F61" s="4" t="str">
        <f>IFERROR(__xludf.DUMMYFUNCTION("GOOGLETRANSLATE(B61,""en"",""th"")"),"#VALUE!")</f>
        <v>#VALUE!</v>
      </c>
      <c r="G61" s="4" t="str">
        <f>IFERROR(__xludf.DUMMYFUNCTION("GOOGLETRANSLATE(B61,""en"",""ms"")"),"#VALUE!")</f>
        <v>#VALUE!</v>
      </c>
      <c r="H61" s="4" t="str">
        <f>IFERROR(__xludf.DUMMYFUNCTION("GOOGLETRANSLATE(B61,""en"",""zh-CN"")"),"#VALUE!")</f>
        <v>#VALUE!</v>
      </c>
    </row>
    <row r="62">
      <c r="A62" s="9">
        <v>6.0</v>
      </c>
      <c r="B62" s="8"/>
      <c r="C62" s="4" t="str">
        <f>IFERROR(__xludf.DUMMYFUNCTION("GOOGLETRANSLATE(B62,""en"",""ru"")"),"#VALUE!")</f>
        <v>#VALUE!</v>
      </c>
      <c r="D62" s="4" t="str">
        <f>IFERROR(__xludf.DUMMYFUNCTION("GOOGLETRANSLATE(B62,""en"",""id"")"),"#VALUE!")</f>
        <v>#VALUE!</v>
      </c>
      <c r="E62" s="4" t="str">
        <f>IFERROR(__xludf.DUMMYFUNCTION("GOOGLETRANSLATE(B62,""en"",""vi"")"),"#VALUE!")</f>
        <v>#VALUE!</v>
      </c>
      <c r="F62" s="4" t="str">
        <f>IFERROR(__xludf.DUMMYFUNCTION("GOOGLETRANSLATE(B62,""en"",""th"")"),"#VALUE!")</f>
        <v>#VALUE!</v>
      </c>
      <c r="G62" s="4" t="str">
        <f>IFERROR(__xludf.DUMMYFUNCTION("GOOGLETRANSLATE(B62,""en"",""ms"")"),"#VALUE!")</f>
        <v>#VALUE!</v>
      </c>
      <c r="H62" s="4" t="str">
        <f>IFERROR(__xludf.DUMMYFUNCTION("GOOGLETRANSLATE(B62,""en"",""zh-CN"")"),"#VALUE!")</f>
        <v>#VALUE!</v>
      </c>
    </row>
    <row r="63">
      <c r="A63" s="9">
        <v>6.0</v>
      </c>
      <c r="B63" s="8"/>
      <c r="C63" s="4" t="str">
        <f>IFERROR(__xludf.DUMMYFUNCTION("GOOGLETRANSLATE(B63,""en"",""ru"")"),"#VALUE!")</f>
        <v>#VALUE!</v>
      </c>
      <c r="D63" s="4" t="str">
        <f>IFERROR(__xludf.DUMMYFUNCTION("GOOGLETRANSLATE(B63,""en"",""id"")"),"#VALUE!")</f>
        <v>#VALUE!</v>
      </c>
      <c r="E63" s="4" t="str">
        <f>IFERROR(__xludf.DUMMYFUNCTION("GOOGLETRANSLATE(B63,""en"",""vi"")"),"#VALUE!")</f>
        <v>#VALUE!</v>
      </c>
      <c r="F63" s="4" t="str">
        <f>IFERROR(__xludf.DUMMYFUNCTION("GOOGLETRANSLATE(B63,""en"",""th"")"),"#VALUE!")</f>
        <v>#VALUE!</v>
      </c>
      <c r="G63" s="4" t="str">
        <f>IFERROR(__xludf.DUMMYFUNCTION("GOOGLETRANSLATE(B63,""en"",""ms"")"),"#VALUE!")</f>
        <v>#VALUE!</v>
      </c>
      <c r="H63" s="4" t="str">
        <f>IFERROR(__xludf.DUMMYFUNCTION("GOOGLETRANSLATE(B63,""en"",""zh-CN"")"),"#VALUE!")</f>
        <v>#VALUE!</v>
      </c>
    </row>
    <row r="64">
      <c r="A64" s="9">
        <v>6.0</v>
      </c>
      <c r="B64" s="8"/>
      <c r="C64" s="4" t="str">
        <f>IFERROR(__xludf.DUMMYFUNCTION("GOOGLETRANSLATE(B64,""en"",""ru"")"),"#VALUE!")</f>
        <v>#VALUE!</v>
      </c>
      <c r="D64" s="4" t="str">
        <f>IFERROR(__xludf.DUMMYFUNCTION("GOOGLETRANSLATE(B64,""en"",""id"")"),"#VALUE!")</f>
        <v>#VALUE!</v>
      </c>
      <c r="E64" s="4" t="str">
        <f>IFERROR(__xludf.DUMMYFUNCTION("GOOGLETRANSLATE(B64,""en"",""vi"")"),"#VALUE!")</f>
        <v>#VALUE!</v>
      </c>
      <c r="F64" s="4" t="str">
        <f>IFERROR(__xludf.DUMMYFUNCTION("GOOGLETRANSLATE(B64,""en"",""th"")"),"#VALUE!")</f>
        <v>#VALUE!</v>
      </c>
      <c r="G64" s="4" t="str">
        <f>IFERROR(__xludf.DUMMYFUNCTION("GOOGLETRANSLATE(B64,""en"",""ms"")"),"#VALUE!")</f>
        <v>#VALUE!</v>
      </c>
      <c r="H64" s="4" t="str">
        <f>IFERROR(__xludf.DUMMYFUNCTION("GOOGLETRANSLATE(B64,""en"",""zh-CN"")"),"#VALUE!")</f>
        <v>#VALUE!</v>
      </c>
    </row>
    <row r="65">
      <c r="A65" s="9">
        <v>6.0</v>
      </c>
      <c r="B65" s="8"/>
      <c r="C65" s="4" t="str">
        <f>IFERROR(__xludf.DUMMYFUNCTION("GOOGLETRANSLATE(B65,""en"",""ru"")"),"#VALUE!")</f>
        <v>#VALUE!</v>
      </c>
      <c r="D65" s="4" t="str">
        <f>IFERROR(__xludf.DUMMYFUNCTION("GOOGLETRANSLATE(B65,""en"",""id"")"),"#VALUE!")</f>
        <v>#VALUE!</v>
      </c>
      <c r="E65" s="4" t="str">
        <f>IFERROR(__xludf.DUMMYFUNCTION("GOOGLETRANSLATE(B65,""en"",""vi"")"),"#VALUE!")</f>
        <v>#VALUE!</v>
      </c>
      <c r="F65" s="4" t="str">
        <f>IFERROR(__xludf.DUMMYFUNCTION("GOOGLETRANSLATE(B65,""en"",""th"")"),"#VALUE!")</f>
        <v>#VALUE!</v>
      </c>
      <c r="G65" s="4" t="str">
        <f>IFERROR(__xludf.DUMMYFUNCTION("GOOGLETRANSLATE(B65,""en"",""ms"")"),"#VALUE!")</f>
        <v>#VALUE!</v>
      </c>
      <c r="H65" s="4" t="str">
        <f>IFERROR(__xludf.DUMMYFUNCTION("GOOGLETRANSLATE(B65,""en"",""zh-CN"")"),"#VALUE!")</f>
        <v>#VALUE!</v>
      </c>
    </row>
    <row r="66">
      <c r="A66" s="9">
        <v>6.0</v>
      </c>
      <c r="B66" s="8"/>
      <c r="C66" s="4" t="str">
        <f>IFERROR(__xludf.DUMMYFUNCTION("GOOGLETRANSLATE(B66,""en"",""ru"")"),"#VALUE!")</f>
        <v>#VALUE!</v>
      </c>
      <c r="D66" s="4" t="str">
        <f>IFERROR(__xludf.DUMMYFUNCTION("GOOGLETRANSLATE(B66,""en"",""id"")"),"#VALUE!")</f>
        <v>#VALUE!</v>
      </c>
      <c r="E66" s="4" t="str">
        <f>IFERROR(__xludf.DUMMYFUNCTION("GOOGLETRANSLATE(B66,""en"",""vi"")"),"#VALUE!")</f>
        <v>#VALUE!</v>
      </c>
      <c r="F66" s="4" t="str">
        <f>IFERROR(__xludf.DUMMYFUNCTION("GOOGLETRANSLATE(B66,""en"",""th"")"),"#VALUE!")</f>
        <v>#VALUE!</v>
      </c>
      <c r="G66" s="4" t="str">
        <f>IFERROR(__xludf.DUMMYFUNCTION("GOOGLETRANSLATE(B66,""en"",""ms"")"),"#VALUE!")</f>
        <v>#VALUE!</v>
      </c>
      <c r="H66" s="4" t="str">
        <f>IFERROR(__xludf.DUMMYFUNCTION("GOOGLETRANSLATE(B66,""en"",""zh-CN"")"),"#VALUE!")</f>
        <v>#VALUE!</v>
      </c>
    </row>
    <row r="67">
      <c r="A67" s="9">
        <v>6.0</v>
      </c>
      <c r="B67" s="8"/>
      <c r="C67" s="4" t="str">
        <f>IFERROR(__xludf.DUMMYFUNCTION("GOOGLETRANSLATE(B67,""en"",""ru"")"),"#VALUE!")</f>
        <v>#VALUE!</v>
      </c>
      <c r="D67" s="4" t="str">
        <f>IFERROR(__xludf.DUMMYFUNCTION("GOOGLETRANSLATE(B67,""en"",""id"")"),"#VALUE!")</f>
        <v>#VALUE!</v>
      </c>
      <c r="E67" s="4" t="str">
        <f>IFERROR(__xludf.DUMMYFUNCTION("GOOGLETRANSLATE(B67,""en"",""vi"")"),"#VALUE!")</f>
        <v>#VALUE!</v>
      </c>
      <c r="F67" s="4" t="str">
        <f>IFERROR(__xludf.DUMMYFUNCTION("GOOGLETRANSLATE(B67,""en"",""th"")"),"#VALUE!")</f>
        <v>#VALUE!</v>
      </c>
      <c r="G67" s="4" t="str">
        <f>IFERROR(__xludf.DUMMYFUNCTION("GOOGLETRANSLATE(B67,""en"",""ms"")"),"#VALUE!")</f>
        <v>#VALUE!</v>
      </c>
      <c r="H67" s="4" t="str">
        <f>IFERROR(__xludf.DUMMYFUNCTION("GOOGLETRANSLATE(B67,""en"",""zh-CN"")"),"#VALUE!")</f>
        <v>#VALUE!</v>
      </c>
    </row>
    <row r="68">
      <c r="A68" s="9">
        <v>6.0</v>
      </c>
      <c r="B68" s="8"/>
      <c r="C68" s="4" t="str">
        <f>IFERROR(__xludf.DUMMYFUNCTION("GOOGLETRANSLATE(B68,""en"",""ru"")"),"#VALUE!")</f>
        <v>#VALUE!</v>
      </c>
      <c r="D68" s="4" t="str">
        <f>IFERROR(__xludf.DUMMYFUNCTION("GOOGLETRANSLATE(B68,""en"",""id"")"),"#VALUE!")</f>
        <v>#VALUE!</v>
      </c>
      <c r="E68" s="4" t="str">
        <f>IFERROR(__xludf.DUMMYFUNCTION("GOOGLETRANSLATE(B68,""en"",""vi"")"),"#VALUE!")</f>
        <v>#VALUE!</v>
      </c>
      <c r="F68" s="4" t="str">
        <f>IFERROR(__xludf.DUMMYFUNCTION("GOOGLETRANSLATE(B68,""en"",""th"")"),"#VALUE!")</f>
        <v>#VALUE!</v>
      </c>
      <c r="G68" s="4" t="str">
        <f>IFERROR(__xludf.DUMMYFUNCTION("GOOGLETRANSLATE(B68,""en"",""ms"")"),"#VALUE!")</f>
        <v>#VALUE!</v>
      </c>
      <c r="H68" s="4" t="str">
        <f>IFERROR(__xludf.DUMMYFUNCTION("GOOGLETRANSLATE(B68,""en"",""zh-CN"")"),"#VALUE!")</f>
        <v>#VALUE!</v>
      </c>
    </row>
    <row r="69">
      <c r="A69" s="9">
        <v>6.0</v>
      </c>
      <c r="B69" s="8"/>
      <c r="C69" s="4" t="str">
        <f>IFERROR(__xludf.DUMMYFUNCTION("GOOGLETRANSLATE(B69,""en"",""ru"")"),"#VALUE!")</f>
        <v>#VALUE!</v>
      </c>
      <c r="D69" s="4" t="str">
        <f>IFERROR(__xludf.DUMMYFUNCTION("GOOGLETRANSLATE(B69,""en"",""id"")"),"#VALUE!")</f>
        <v>#VALUE!</v>
      </c>
      <c r="E69" s="4" t="str">
        <f>IFERROR(__xludf.DUMMYFUNCTION("GOOGLETRANSLATE(B69,""en"",""vi"")"),"#VALUE!")</f>
        <v>#VALUE!</v>
      </c>
      <c r="F69" s="4" t="str">
        <f>IFERROR(__xludf.DUMMYFUNCTION("GOOGLETRANSLATE(B69,""en"",""th"")"),"#VALUE!")</f>
        <v>#VALUE!</v>
      </c>
      <c r="G69" s="4" t="str">
        <f>IFERROR(__xludf.DUMMYFUNCTION("GOOGLETRANSLATE(B69,""en"",""ms"")"),"#VALUE!")</f>
        <v>#VALUE!</v>
      </c>
      <c r="H69" s="4" t="str">
        <f>IFERROR(__xludf.DUMMYFUNCTION("GOOGLETRANSLATE(B69,""en"",""zh-CN"")"),"#VALUE!")</f>
        <v>#VALUE!</v>
      </c>
    </row>
    <row r="70">
      <c r="A70" s="9">
        <v>6.0</v>
      </c>
      <c r="B70" s="8"/>
      <c r="C70" s="4" t="str">
        <f>IFERROR(__xludf.DUMMYFUNCTION("GOOGLETRANSLATE(B70,""en"",""ru"")"),"#VALUE!")</f>
        <v>#VALUE!</v>
      </c>
      <c r="D70" s="4" t="str">
        <f>IFERROR(__xludf.DUMMYFUNCTION("GOOGLETRANSLATE(B70,""en"",""id"")"),"#VALUE!")</f>
        <v>#VALUE!</v>
      </c>
      <c r="E70" s="4" t="str">
        <f>IFERROR(__xludf.DUMMYFUNCTION("GOOGLETRANSLATE(B70,""en"",""vi"")"),"#VALUE!")</f>
        <v>#VALUE!</v>
      </c>
      <c r="F70" s="4" t="str">
        <f>IFERROR(__xludf.DUMMYFUNCTION("GOOGLETRANSLATE(B70,""en"",""th"")"),"#VALUE!")</f>
        <v>#VALUE!</v>
      </c>
      <c r="G70" s="4" t="str">
        <f>IFERROR(__xludf.DUMMYFUNCTION("GOOGLETRANSLATE(B70,""en"",""ms"")"),"#VALUE!")</f>
        <v>#VALUE!</v>
      </c>
      <c r="H70" s="4" t="str">
        <f>IFERROR(__xludf.DUMMYFUNCTION("GOOGLETRANSLATE(B70,""en"",""zh-CN"")"),"#VALUE!")</f>
        <v>#VALUE!</v>
      </c>
    </row>
    <row r="71">
      <c r="A71" s="9">
        <v>6.0</v>
      </c>
      <c r="B71" s="8"/>
      <c r="C71" s="4" t="str">
        <f>IFERROR(__xludf.DUMMYFUNCTION("GOOGLETRANSLATE(B71,""en"",""ru"")"),"#VALUE!")</f>
        <v>#VALUE!</v>
      </c>
      <c r="D71" s="4" t="str">
        <f>IFERROR(__xludf.DUMMYFUNCTION("GOOGLETRANSLATE(B71,""en"",""id"")"),"#VALUE!")</f>
        <v>#VALUE!</v>
      </c>
      <c r="E71" s="4" t="str">
        <f>IFERROR(__xludf.DUMMYFUNCTION("GOOGLETRANSLATE(B71,""en"",""vi"")"),"#VALUE!")</f>
        <v>#VALUE!</v>
      </c>
      <c r="F71" s="4" t="str">
        <f>IFERROR(__xludf.DUMMYFUNCTION("GOOGLETRANSLATE(B71,""en"",""th"")"),"#VALUE!")</f>
        <v>#VALUE!</v>
      </c>
      <c r="G71" s="4" t="str">
        <f>IFERROR(__xludf.DUMMYFUNCTION("GOOGLETRANSLATE(B71,""en"",""ms"")"),"#VALUE!")</f>
        <v>#VALUE!</v>
      </c>
      <c r="H71" s="4" t="str">
        <f>IFERROR(__xludf.DUMMYFUNCTION("GOOGLETRANSLATE(B71,""en"",""zh-CN"")"),"#VALUE!")</f>
        <v>#VALUE!</v>
      </c>
    </row>
    <row r="72">
      <c r="A72" s="9">
        <v>6.0</v>
      </c>
      <c r="B72" s="8"/>
      <c r="C72" s="4" t="str">
        <f>IFERROR(__xludf.DUMMYFUNCTION("GOOGLETRANSLATE(B72,""en"",""ru"")"),"#VALUE!")</f>
        <v>#VALUE!</v>
      </c>
      <c r="D72" s="4" t="str">
        <f>IFERROR(__xludf.DUMMYFUNCTION("GOOGLETRANSLATE(B72,""en"",""id"")"),"#VALUE!")</f>
        <v>#VALUE!</v>
      </c>
      <c r="E72" s="4" t="str">
        <f>IFERROR(__xludf.DUMMYFUNCTION("GOOGLETRANSLATE(B72,""en"",""vi"")"),"#VALUE!")</f>
        <v>#VALUE!</v>
      </c>
      <c r="F72" s="4" t="str">
        <f>IFERROR(__xludf.DUMMYFUNCTION("GOOGLETRANSLATE(B72,""en"",""th"")"),"#VALUE!")</f>
        <v>#VALUE!</v>
      </c>
      <c r="G72" s="4" t="str">
        <f>IFERROR(__xludf.DUMMYFUNCTION("GOOGLETRANSLATE(B72,""en"",""ms"")"),"#VALUE!")</f>
        <v>#VALUE!</v>
      </c>
      <c r="H72" s="4" t="str">
        <f>IFERROR(__xludf.DUMMYFUNCTION("GOOGLETRANSLATE(B72,""en"",""zh-CN"")"),"#VALUE!")</f>
        <v>#VALUE!</v>
      </c>
    </row>
    <row r="73">
      <c r="A73" s="9">
        <v>6.0</v>
      </c>
      <c r="B73" s="8"/>
      <c r="C73" s="4" t="str">
        <f>IFERROR(__xludf.DUMMYFUNCTION("GOOGLETRANSLATE(B73,""en"",""ru"")"),"#VALUE!")</f>
        <v>#VALUE!</v>
      </c>
      <c r="D73" s="4" t="str">
        <f>IFERROR(__xludf.DUMMYFUNCTION("GOOGLETRANSLATE(B73,""en"",""id"")"),"#VALUE!")</f>
        <v>#VALUE!</v>
      </c>
      <c r="E73" s="4" t="str">
        <f>IFERROR(__xludf.DUMMYFUNCTION("GOOGLETRANSLATE(B73,""en"",""vi"")"),"#VALUE!")</f>
        <v>#VALUE!</v>
      </c>
      <c r="F73" s="4" t="str">
        <f>IFERROR(__xludf.DUMMYFUNCTION("GOOGLETRANSLATE(B73,""en"",""th"")"),"#VALUE!")</f>
        <v>#VALUE!</v>
      </c>
      <c r="G73" s="4" t="str">
        <f>IFERROR(__xludf.DUMMYFUNCTION("GOOGLETRANSLATE(B73,""en"",""ms"")"),"#VALUE!")</f>
        <v>#VALUE!</v>
      </c>
      <c r="H73" s="4" t="str">
        <f>IFERROR(__xludf.DUMMYFUNCTION("GOOGLETRANSLATE(B73,""en"",""zh-CN"")"),"#VALUE!")</f>
        <v>#VALUE!</v>
      </c>
    </row>
    <row r="74">
      <c r="A74" s="9">
        <v>6.0</v>
      </c>
      <c r="B74" s="8"/>
      <c r="C74" s="4" t="str">
        <f>IFERROR(__xludf.DUMMYFUNCTION("GOOGLETRANSLATE(B74,""en"",""ru"")"),"#VALUE!")</f>
        <v>#VALUE!</v>
      </c>
      <c r="D74" s="4" t="str">
        <f>IFERROR(__xludf.DUMMYFUNCTION("GOOGLETRANSLATE(B74,""en"",""id"")"),"#VALUE!")</f>
        <v>#VALUE!</v>
      </c>
      <c r="E74" s="4" t="str">
        <f>IFERROR(__xludf.DUMMYFUNCTION("GOOGLETRANSLATE(B74,""en"",""vi"")"),"#VALUE!")</f>
        <v>#VALUE!</v>
      </c>
      <c r="F74" s="4" t="str">
        <f>IFERROR(__xludf.DUMMYFUNCTION("GOOGLETRANSLATE(B74,""en"",""th"")"),"#VALUE!")</f>
        <v>#VALUE!</v>
      </c>
      <c r="G74" s="4" t="str">
        <f>IFERROR(__xludf.DUMMYFUNCTION("GOOGLETRANSLATE(B74,""en"",""ms"")"),"#VALUE!")</f>
        <v>#VALUE!</v>
      </c>
      <c r="H74" s="4" t="str">
        <f>IFERROR(__xludf.DUMMYFUNCTION("GOOGLETRANSLATE(B74,""en"",""zh-CN"")"),"#VALUE!")</f>
        <v>#VALUE!</v>
      </c>
    </row>
    <row r="75">
      <c r="A75" s="9">
        <v>6.0</v>
      </c>
      <c r="B75" s="8"/>
      <c r="C75" s="4" t="str">
        <f>IFERROR(__xludf.DUMMYFUNCTION("GOOGLETRANSLATE(B75,""en"",""ru"")"),"#VALUE!")</f>
        <v>#VALUE!</v>
      </c>
      <c r="D75" s="4" t="str">
        <f>IFERROR(__xludf.DUMMYFUNCTION("GOOGLETRANSLATE(B75,""en"",""id"")"),"#VALUE!")</f>
        <v>#VALUE!</v>
      </c>
      <c r="E75" s="4" t="str">
        <f>IFERROR(__xludf.DUMMYFUNCTION("GOOGLETRANSLATE(B75,""en"",""vi"")"),"#VALUE!")</f>
        <v>#VALUE!</v>
      </c>
      <c r="F75" s="4" t="str">
        <f>IFERROR(__xludf.DUMMYFUNCTION("GOOGLETRANSLATE(B75,""en"",""th"")"),"#VALUE!")</f>
        <v>#VALUE!</v>
      </c>
      <c r="G75" s="4" t="str">
        <f>IFERROR(__xludf.DUMMYFUNCTION("GOOGLETRANSLATE(B75,""en"",""ms"")"),"#VALUE!")</f>
        <v>#VALUE!</v>
      </c>
      <c r="H75" s="4" t="str">
        <f>IFERROR(__xludf.DUMMYFUNCTION("GOOGLETRANSLATE(B75,""en"",""zh-CN"")"),"#VALUE!")</f>
        <v>#VALUE!</v>
      </c>
    </row>
    <row r="76">
      <c r="A76" s="9">
        <v>6.0</v>
      </c>
      <c r="B76" s="8"/>
      <c r="C76" s="4" t="str">
        <f>IFERROR(__xludf.DUMMYFUNCTION("GOOGLETRANSLATE(B76,""en"",""ru"")"),"#VALUE!")</f>
        <v>#VALUE!</v>
      </c>
      <c r="D76" s="4" t="str">
        <f>IFERROR(__xludf.DUMMYFUNCTION("GOOGLETRANSLATE(B76,""en"",""id"")"),"#VALUE!")</f>
        <v>#VALUE!</v>
      </c>
      <c r="E76" s="4" t="str">
        <f>IFERROR(__xludf.DUMMYFUNCTION("GOOGLETRANSLATE(B76,""en"",""vi"")"),"#VALUE!")</f>
        <v>#VALUE!</v>
      </c>
      <c r="F76" s="4" t="str">
        <f>IFERROR(__xludf.DUMMYFUNCTION("GOOGLETRANSLATE(B76,""en"",""th"")"),"#VALUE!")</f>
        <v>#VALUE!</v>
      </c>
      <c r="G76" s="4" t="str">
        <f>IFERROR(__xludf.DUMMYFUNCTION("GOOGLETRANSLATE(B76,""en"",""ms"")"),"#VALUE!")</f>
        <v>#VALUE!</v>
      </c>
      <c r="H76" s="4" t="str">
        <f>IFERROR(__xludf.DUMMYFUNCTION("GOOGLETRANSLATE(B76,""en"",""zh-CN"")"),"#VALUE!")</f>
        <v>#VALUE!</v>
      </c>
    </row>
    <row r="77">
      <c r="A77" s="9">
        <v>6.0</v>
      </c>
      <c r="B77" s="8"/>
      <c r="C77" s="4" t="str">
        <f>IFERROR(__xludf.DUMMYFUNCTION("GOOGLETRANSLATE(B77,""en"",""ru"")"),"#VALUE!")</f>
        <v>#VALUE!</v>
      </c>
      <c r="D77" s="4" t="str">
        <f>IFERROR(__xludf.DUMMYFUNCTION("GOOGLETRANSLATE(B77,""en"",""id"")"),"#VALUE!")</f>
        <v>#VALUE!</v>
      </c>
      <c r="E77" s="4" t="str">
        <f>IFERROR(__xludf.DUMMYFUNCTION("GOOGLETRANSLATE(B77,""en"",""vi"")"),"#VALUE!")</f>
        <v>#VALUE!</v>
      </c>
      <c r="F77" s="4" t="str">
        <f>IFERROR(__xludf.DUMMYFUNCTION("GOOGLETRANSLATE(B77,""en"",""th"")"),"#VALUE!")</f>
        <v>#VALUE!</v>
      </c>
      <c r="G77" s="4" t="str">
        <f>IFERROR(__xludf.DUMMYFUNCTION("GOOGLETRANSLATE(B77,""en"",""ms"")"),"#VALUE!")</f>
        <v>#VALUE!</v>
      </c>
      <c r="H77" s="4" t="str">
        <f>IFERROR(__xludf.DUMMYFUNCTION("GOOGLETRANSLATE(B77,""en"",""zh-CN"")"),"#VALUE!")</f>
        <v>#VALUE!</v>
      </c>
    </row>
    <row r="78">
      <c r="A78" s="9">
        <v>6.0</v>
      </c>
      <c r="B78" s="8"/>
      <c r="C78" s="4" t="str">
        <f>IFERROR(__xludf.DUMMYFUNCTION("GOOGLETRANSLATE(B78,""en"",""ru"")"),"#VALUE!")</f>
        <v>#VALUE!</v>
      </c>
      <c r="D78" s="4" t="str">
        <f>IFERROR(__xludf.DUMMYFUNCTION("GOOGLETRANSLATE(B78,""en"",""id"")"),"#VALUE!")</f>
        <v>#VALUE!</v>
      </c>
      <c r="E78" s="4" t="str">
        <f>IFERROR(__xludf.DUMMYFUNCTION("GOOGLETRANSLATE(B78,""en"",""vi"")"),"#VALUE!")</f>
        <v>#VALUE!</v>
      </c>
      <c r="F78" s="4" t="str">
        <f>IFERROR(__xludf.DUMMYFUNCTION("GOOGLETRANSLATE(B78,""en"",""th"")"),"#VALUE!")</f>
        <v>#VALUE!</v>
      </c>
      <c r="G78" s="4" t="str">
        <f>IFERROR(__xludf.DUMMYFUNCTION("GOOGLETRANSLATE(B78,""en"",""ms"")"),"#VALUE!")</f>
        <v>#VALUE!</v>
      </c>
      <c r="H78" s="4" t="str">
        <f>IFERROR(__xludf.DUMMYFUNCTION("GOOGLETRANSLATE(B78,""en"",""zh-CN"")"),"#VALUE!")</f>
        <v>#VALUE!</v>
      </c>
    </row>
    <row r="79">
      <c r="A79" s="9">
        <v>6.0</v>
      </c>
      <c r="B79" s="8"/>
      <c r="C79" s="4" t="str">
        <f>IFERROR(__xludf.DUMMYFUNCTION("GOOGLETRANSLATE(B79,""en"",""ru"")"),"#VALUE!")</f>
        <v>#VALUE!</v>
      </c>
      <c r="D79" s="4" t="str">
        <f>IFERROR(__xludf.DUMMYFUNCTION("GOOGLETRANSLATE(B79,""en"",""id"")"),"#VALUE!")</f>
        <v>#VALUE!</v>
      </c>
      <c r="E79" s="4" t="str">
        <f>IFERROR(__xludf.DUMMYFUNCTION("GOOGLETRANSLATE(B79,""en"",""vi"")"),"#VALUE!")</f>
        <v>#VALUE!</v>
      </c>
      <c r="F79" s="4" t="str">
        <f>IFERROR(__xludf.DUMMYFUNCTION("GOOGLETRANSLATE(B79,""en"",""th"")"),"#VALUE!")</f>
        <v>#VALUE!</v>
      </c>
      <c r="G79" s="4" t="str">
        <f>IFERROR(__xludf.DUMMYFUNCTION("GOOGLETRANSLATE(B79,""en"",""ms"")"),"#VALUE!")</f>
        <v>#VALUE!</v>
      </c>
      <c r="H79" s="4" t="str">
        <f>IFERROR(__xludf.DUMMYFUNCTION("GOOGLETRANSLATE(B79,""en"",""zh-CN"")"),"#VALUE!")</f>
        <v>#VALUE!</v>
      </c>
    </row>
    <row r="80">
      <c r="A80" s="9">
        <v>6.0</v>
      </c>
      <c r="B80" s="8"/>
      <c r="C80" s="4" t="str">
        <f>IFERROR(__xludf.DUMMYFUNCTION("GOOGLETRANSLATE(B80,""en"",""ru"")"),"#VALUE!")</f>
        <v>#VALUE!</v>
      </c>
      <c r="D80" s="4" t="str">
        <f>IFERROR(__xludf.DUMMYFUNCTION("GOOGLETRANSLATE(B80,""en"",""id"")"),"#VALUE!")</f>
        <v>#VALUE!</v>
      </c>
      <c r="E80" s="4" t="str">
        <f>IFERROR(__xludf.DUMMYFUNCTION("GOOGLETRANSLATE(B80,""en"",""vi"")"),"#VALUE!")</f>
        <v>#VALUE!</v>
      </c>
      <c r="F80" s="4" t="str">
        <f>IFERROR(__xludf.DUMMYFUNCTION("GOOGLETRANSLATE(B80,""en"",""th"")"),"#VALUE!")</f>
        <v>#VALUE!</v>
      </c>
      <c r="G80" s="4" t="str">
        <f>IFERROR(__xludf.DUMMYFUNCTION("GOOGLETRANSLATE(B80,""en"",""ms"")"),"#VALUE!")</f>
        <v>#VALUE!</v>
      </c>
      <c r="H80" s="4" t="str">
        <f>IFERROR(__xludf.DUMMYFUNCTION("GOOGLETRANSLATE(B80,""en"",""zh-CN"")"),"#VALUE!")</f>
        <v>#VALUE!</v>
      </c>
    </row>
    <row r="81">
      <c r="A81" s="9">
        <v>6.0</v>
      </c>
      <c r="B81" s="8"/>
      <c r="C81" s="4" t="str">
        <f>IFERROR(__xludf.DUMMYFUNCTION("GOOGLETRANSLATE(B81,""en"",""ru"")"),"#VALUE!")</f>
        <v>#VALUE!</v>
      </c>
      <c r="D81" s="4" t="str">
        <f>IFERROR(__xludf.DUMMYFUNCTION("GOOGLETRANSLATE(B81,""en"",""id"")"),"#VALUE!")</f>
        <v>#VALUE!</v>
      </c>
      <c r="E81" s="4" t="str">
        <f>IFERROR(__xludf.DUMMYFUNCTION("GOOGLETRANSLATE(B81,""en"",""vi"")"),"#VALUE!")</f>
        <v>#VALUE!</v>
      </c>
      <c r="F81" s="4" t="str">
        <f>IFERROR(__xludf.DUMMYFUNCTION("GOOGLETRANSLATE(B81,""en"",""th"")"),"#VALUE!")</f>
        <v>#VALUE!</v>
      </c>
      <c r="G81" s="4" t="str">
        <f>IFERROR(__xludf.DUMMYFUNCTION("GOOGLETRANSLATE(B81,""en"",""ms"")"),"#VALUE!")</f>
        <v>#VALUE!</v>
      </c>
      <c r="H81" s="4" t="str">
        <f>IFERROR(__xludf.DUMMYFUNCTION("GOOGLETRANSLATE(B81,""en"",""zh-CN"")"),"#VALUE!")</f>
        <v>#VALUE!</v>
      </c>
    </row>
    <row r="82">
      <c r="A82" s="9">
        <v>6.0</v>
      </c>
      <c r="B82" s="8"/>
      <c r="C82" s="4" t="str">
        <f>IFERROR(__xludf.DUMMYFUNCTION("GOOGLETRANSLATE(B82,""en"",""ru"")"),"#VALUE!")</f>
        <v>#VALUE!</v>
      </c>
      <c r="D82" s="4" t="str">
        <f>IFERROR(__xludf.DUMMYFUNCTION("GOOGLETRANSLATE(B82,""en"",""id"")"),"#VALUE!")</f>
        <v>#VALUE!</v>
      </c>
      <c r="E82" s="4" t="str">
        <f>IFERROR(__xludf.DUMMYFUNCTION("GOOGLETRANSLATE(B82,""en"",""vi"")"),"#VALUE!")</f>
        <v>#VALUE!</v>
      </c>
      <c r="F82" s="4" t="str">
        <f>IFERROR(__xludf.DUMMYFUNCTION("GOOGLETRANSLATE(B82,""en"",""th"")"),"#VALUE!")</f>
        <v>#VALUE!</v>
      </c>
      <c r="G82" s="4" t="str">
        <f>IFERROR(__xludf.DUMMYFUNCTION("GOOGLETRANSLATE(B82,""en"",""ms"")"),"#VALUE!")</f>
        <v>#VALUE!</v>
      </c>
      <c r="H82" s="4" t="str">
        <f>IFERROR(__xludf.DUMMYFUNCTION("GOOGLETRANSLATE(B82,""en"",""zh-CN"")"),"#VALUE!")</f>
        <v>#VALUE!</v>
      </c>
    </row>
    <row r="83">
      <c r="A83" s="9">
        <v>6.0</v>
      </c>
      <c r="B83" s="8"/>
      <c r="C83" s="4" t="str">
        <f>IFERROR(__xludf.DUMMYFUNCTION("GOOGLETRANSLATE(B83,""en"",""ru"")"),"#VALUE!")</f>
        <v>#VALUE!</v>
      </c>
      <c r="D83" s="4" t="str">
        <f>IFERROR(__xludf.DUMMYFUNCTION("GOOGLETRANSLATE(B83,""en"",""id"")"),"#VALUE!")</f>
        <v>#VALUE!</v>
      </c>
      <c r="E83" s="4" t="str">
        <f>IFERROR(__xludf.DUMMYFUNCTION("GOOGLETRANSLATE(B83,""en"",""vi"")"),"#VALUE!")</f>
        <v>#VALUE!</v>
      </c>
      <c r="F83" s="4" t="str">
        <f>IFERROR(__xludf.DUMMYFUNCTION("GOOGLETRANSLATE(B83,""en"",""th"")"),"#VALUE!")</f>
        <v>#VALUE!</v>
      </c>
      <c r="G83" s="4" t="str">
        <f>IFERROR(__xludf.DUMMYFUNCTION("GOOGLETRANSLATE(B83,""en"",""ms"")"),"#VALUE!")</f>
        <v>#VALUE!</v>
      </c>
      <c r="H83" s="4" t="str">
        <f>IFERROR(__xludf.DUMMYFUNCTION("GOOGLETRANSLATE(B83,""en"",""zh-CN"")"),"#VALUE!")</f>
        <v>#VALUE!</v>
      </c>
    </row>
    <row r="84">
      <c r="A84" s="9">
        <v>6.0</v>
      </c>
      <c r="B84" s="8"/>
      <c r="C84" s="4" t="str">
        <f>IFERROR(__xludf.DUMMYFUNCTION("GOOGLETRANSLATE(B84,""en"",""ru"")"),"#VALUE!")</f>
        <v>#VALUE!</v>
      </c>
      <c r="D84" s="4" t="str">
        <f>IFERROR(__xludf.DUMMYFUNCTION("GOOGLETRANSLATE(B84,""en"",""id"")"),"#VALUE!")</f>
        <v>#VALUE!</v>
      </c>
      <c r="E84" s="4" t="str">
        <f>IFERROR(__xludf.DUMMYFUNCTION("GOOGLETRANSLATE(B84,""en"",""vi"")"),"#VALUE!")</f>
        <v>#VALUE!</v>
      </c>
      <c r="F84" s="4" t="str">
        <f>IFERROR(__xludf.DUMMYFUNCTION("GOOGLETRANSLATE(B84,""en"",""th"")"),"#VALUE!")</f>
        <v>#VALUE!</v>
      </c>
      <c r="G84" s="4" t="str">
        <f>IFERROR(__xludf.DUMMYFUNCTION("GOOGLETRANSLATE(B84,""en"",""ms"")"),"#VALUE!")</f>
        <v>#VALUE!</v>
      </c>
      <c r="H84" s="4" t="str">
        <f>IFERROR(__xludf.DUMMYFUNCTION("GOOGLETRANSLATE(B84,""en"",""zh-CN"")"),"#VALUE!")</f>
        <v>#VALUE!</v>
      </c>
    </row>
    <row r="85">
      <c r="A85" s="9">
        <v>6.0</v>
      </c>
      <c r="B85" s="8"/>
      <c r="C85" s="4" t="str">
        <f>IFERROR(__xludf.DUMMYFUNCTION("GOOGLETRANSLATE(B85,""en"",""ru"")"),"#VALUE!")</f>
        <v>#VALUE!</v>
      </c>
      <c r="D85" s="4" t="str">
        <f>IFERROR(__xludf.DUMMYFUNCTION("GOOGLETRANSLATE(B85,""en"",""id"")"),"#VALUE!")</f>
        <v>#VALUE!</v>
      </c>
      <c r="E85" s="4" t="str">
        <f>IFERROR(__xludf.DUMMYFUNCTION("GOOGLETRANSLATE(B85,""en"",""vi"")"),"#VALUE!")</f>
        <v>#VALUE!</v>
      </c>
      <c r="F85" s="4" t="str">
        <f>IFERROR(__xludf.DUMMYFUNCTION("GOOGLETRANSLATE(B85,""en"",""th"")"),"#VALUE!")</f>
        <v>#VALUE!</v>
      </c>
      <c r="G85" s="4" t="str">
        <f>IFERROR(__xludf.DUMMYFUNCTION("GOOGLETRANSLATE(B85,""en"",""ms"")"),"#VALUE!")</f>
        <v>#VALUE!</v>
      </c>
      <c r="H85" s="4" t="str">
        <f>IFERROR(__xludf.DUMMYFUNCTION("GOOGLETRANSLATE(B85,""en"",""zh-CN"")"),"#VALUE!")</f>
        <v>#VALUE!</v>
      </c>
    </row>
    <row r="86">
      <c r="A86" s="9">
        <v>6.0</v>
      </c>
      <c r="B86" s="8"/>
      <c r="C86" s="4" t="str">
        <f>IFERROR(__xludf.DUMMYFUNCTION("GOOGLETRANSLATE(B86,""en"",""ru"")"),"#VALUE!")</f>
        <v>#VALUE!</v>
      </c>
      <c r="D86" s="4" t="str">
        <f>IFERROR(__xludf.DUMMYFUNCTION("GOOGLETRANSLATE(B86,""en"",""id"")"),"#VALUE!")</f>
        <v>#VALUE!</v>
      </c>
      <c r="E86" s="4" t="str">
        <f>IFERROR(__xludf.DUMMYFUNCTION("GOOGLETRANSLATE(B86,""en"",""vi"")"),"#VALUE!")</f>
        <v>#VALUE!</v>
      </c>
      <c r="F86" s="4" t="str">
        <f>IFERROR(__xludf.DUMMYFUNCTION("GOOGLETRANSLATE(B86,""en"",""th"")"),"#VALUE!")</f>
        <v>#VALUE!</v>
      </c>
      <c r="G86" s="4" t="str">
        <f>IFERROR(__xludf.DUMMYFUNCTION("GOOGLETRANSLATE(B86,""en"",""ms"")"),"#VALUE!")</f>
        <v>#VALUE!</v>
      </c>
      <c r="H86" s="4" t="str">
        <f>IFERROR(__xludf.DUMMYFUNCTION("GOOGLETRANSLATE(B86,""en"",""zh-CN"")"),"#VALUE!")</f>
        <v>#VALUE!</v>
      </c>
    </row>
    <row r="87">
      <c r="A87" s="9">
        <v>6.0</v>
      </c>
      <c r="B87" s="8"/>
      <c r="C87" s="4" t="str">
        <f>IFERROR(__xludf.DUMMYFUNCTION("GOOGLETRANSLATE(B87,""en"",""ru"")"),"#VALUE!")</f>
        <v>#VALUE!</v>
      </c>
      <c r="D87" s="4" t="str">
        <f>IFERROR(__xludf.DUMMYFUNCTION("GOOGLETRANSLATE(B87,""en"",""id"")"),"#VALUE!")</f>
        <v>#VALUE!</v>
      </c>
      <c r="E87" s="4" t="str">
        <f>IFERROR(__xludf.DUMMYFUNCTION("GOOGLETRANSLATE(B87,""en"",""vi"")"),"#VALUE!")</f>
        <v>#VALUE!</v>
      </c>
      <c r="F87" s="4" t="str">
        <f>IFERROR(__xludf.DUMMYFUNCTION("GOOGLETRANSLATE(B87,""en"",""th"")"),"#VALUE!")</f>
        <v>#VALUE!</v>
      </c>
      <c r="G87" s="4" t="str">
        <f>IFERROR(__xludf.DUMMYFUNCTION("GOOGLETRANSLATE(B87,""en"",""ms"")"),"#VALUE!")</f>
        <v>#VALUE!</v>
      </c>
      <c r="H87" s="4" t="str">
        <f>IFERROR(__xludf.DUMMYFUNCTION("GOOGLETRANSLATE(B87,""en"",""zh-CN"")"),"#VALUE!")</f>
        <v>#VALUE!</v>
      </c>
    </row>
    <row r="88">
      <c r="A88" s="9">
        <v>6.0</v>
      </c>
      <c r="B88" s="8"/>
      <c r="C88" s="4" t="str">
        <f>IFERROR(__xludf.DUMMYFUNCTION("GOOGLETRANSLATE(B88,""en"",""ru"")"),"#VALUE!")</f>
        <v>#VALUE!</v>
      </c>
      <c r="D88" s="4" t="str">
        <f>IFERROR(__xludf.DUMMYFUNCTION("GOOGLETRANSLATE(B88,""en"",""id"")"),"#VALUE!")</f>
        <v>#VALUE!</v>
      </c>
      <c r="E88" s="4" t="str">
        <f>IFERROR(__xludf.DUMMYFUNCTION("GOOGLETRANSLATE(B88,""en"",""vi"")"),"#VALUE!")</f>
        <v>#VALUE!</v>
      </c>
      <c r="F88" s="4" t="str">
        <f>IFERROR(__xludf.DUMMYFUNCTION("GOOGLETRANSLATE(B88,""en"",""th"")"),"#VALUE!")</f>
        <v>#VALUE!</v>
      </c>
      <c r="G88" s="4" t="str">
        <f>IFERROR(__xludf.DUMMYFUNCTION("GOOGLETRANSLATE(B88,""en"",""ms"")"),"#VALUE!")</f>
        <v>#VALUE!</v>
      </c>
      <c r="H88" s="4" t="str">
        <f>IFERROR(__xludf.DUMMYFUNCTION("GOOGLETRANSLATE(B88,""en"",""zh-CN"")"),"#VALUE!")</f>
        <v>#VALUE!</v>
      </c>
    </row>
    <row r="89">
      <c r="A89" s="6"/>
      <c r="B89" s="4"/>
      <c r="C89" s="4"/>
      <c r="D89" s="4"/>
      <c r="E89" s="4"/>
      <c r="F89" s="4"/>
      <c r="G89" s="4"/>
      <c r="H89" s="4"/>
    </row>
    <row r="90">
      <c r="A90" s="6"/>
      <c r="B90" s="4"/>
      <c r="C90" s="4"/>
      <c r="D90" s="4"/>
      <c r="E90" s="4"/>
      <c r="F90" s="4"/>
      <c r="G90" s="4"/>
      <c r="H90" s="4"/>
    </row>
    <row r="91">
      <c r="A91" s="6"/>
      <c r="B91" s="4"/>
      <c r="C91" s="4"/>
      <c r="D91" s="4"/>
      <c r="E91" s="4"/>
      <c r="F91" s="4"/>
      <c r="G91" s="4"/>
      <c r="H91" s="4"/>
    </row>
    <row r="92">
      <c r="A92" s="6"/>
      <c r="B92" s="4"/>
      <c r="C92" s="4"/>
      <c r="D92" s="4"/>
      <c r="E92" s="4"/>
      <c r="F92" s="4"/>
      <c r="G92" s="4"/>
      <c r="H92" s="4"/>
    </row>
    <row r="93">
      <c r="A93" s="6"/>
      <c r="B93" s="4"/>
      <c r="C93" s="4"/>
      <c r="D93" s="4"/>
      <c r="E93" s="4"/>
      <c r="F93" s="4"/>
      <c r="G93" s="4"/>
      <c r="H93" s="4"/>
    </row>
    <row r="94">
      <c r="A94" s="6"/>
      <c r="B94" s="4"/>
      <c r="C94" s="4"/>
      <c r="D94" s="4"/>
      <c r="E94" s="4"/>
      <c r="F94" s="4"/>
      <c r="G94" s="4"/>
      <c r="H94" s="4"/>
    </row>
    <row r="95">
      <c r="A95" s="6"/>
      <c r="B95" s="4"/>
      <c r="C95" s="4"/>
      <c r="D95" s="4"/>
      <c r="E95" s="4"/>
      <c r="F95" s="4"/>
      <c r="G95" s="4"/>
      <c r="H95" s="4"/>
    </row>
    <row r="96">
      <c r="A96" s="6"/>
      <c r="B96" s="4"/>
      <c r="C96" s="4"/>
      <c r="D96" s="4"/>
      <c r="E96" s="4"/>
      <c r="F96" s="4"/>
      <c r="G96" s="4"/>
      <c r="H96" s="4"/>
    </row>
    <row r="97">
      <c r="A97" s="6"/>
      <c r="B97" s="4"/>
      <c r="C97" s="4"/>
      <c r="D97" s="4"/>
      <c r="E97" s="4"/>
      <c r="F97" s="4"/>
      <c r="G97" s="4"/>
      <c r="H97" s="4"/>
    </row>
    <row r="98">
      <c r="A98" s="6"/>
      <c r="B98" s="4"/>
      <c r="C98" s="4"/>
      <c r="D98" s="4"/>
      <c r="E98" s="4"/>
      <c r="F98" s="4"/>
      <c r="G98" s="4"/>
      <c r="H98" s="4"/>
    </row>
    <row r="99">
      <c r="A99" s="6"/>
      <c r="B99" s="4"/>
      <c r="C99" s="4"/>
      <c r="D99" s="4"/>
      <c r="E99" s="4"/>
      <c r="F99" s="4"/>
      <c r="G99" s="4"/>
      <c r="H99" s="4"/>
    </row>
    <row r="100">
      <c r="A100" s="6"/>
      <c r="B100" s="4"/>
      <c r="C100" s="4"/>
      <c r="D100" s="4"/>
      <c r="E100" s="4"/>
      <c r="F100" s="4"/>
      <c r="G100" s="4"/>
      <c r="H100" s="4"/>
    </row>
    <row r="101">
      <c r="A101" s="6"/>
      <c r="B101" s="4"/>
      <c r="C101" s="4"/>
      <c r="D101" s="4"/>
      <c r="E101" s="4"/>
      <c r="F101" s="4"/>
      <c r="G101" s="4"/>
      <c r="H101" s="4"/>
    </row>
    <row r="102">
      <c r="A102" s="6"/>
      <c r="B102" s="4"/>
      <c r="C102" s="4"/>
      <c r="D102" s="4"/>
      <c r="E102" s="4"/>
      <c r="F102" s="4"/>
      <c r="G102" s="4"/>
      <c r="H102" s="4"/>
    </row>
    <row r="103">
      <c r="A103" s="6"/>
      <c r="B103" s="4"/>
      <c r="C103" s="4"/>
      <c r="D103" s="4"/>
      <c r="E103" s="4"/>
      <c r="F103" s="4"/>
      <c r="G103" s="4"/>
      <c r="H103" s="4"/>
    </row>
    <row r="104">
      <c r="A104" s="6"/>
      <c r="B104" s="4"/>
      <c r="C104" s="4"/>
      <c r="D104" s="4"/>
      <c r="E104" s="4"/>
      <c r="F104" s="4"/>
      <c r="G104" s="4"/>
      <c r="H104" s="4"/>
    </row>
    <row r="105">
      <c r="A105" s="6"/>
      <c r="B105" s="4"/>
      <c r="C105" s="4"/>
      <c r="D105" s="4"/>
      <c r="E105" s="4"/>
      <c r="F105" s="4"/>
      <c r="G105" s="4"/>
      <c r="H105" s="4"/>
    </row>
    <row r="106">
      <c r="A106" s="6"/>
      <c r="B106" s="4"/>
      <c r="C106" s="4"/>
      <c r="D106" s="4"/>
      <c r="E106" s="4"/>
      <c r="F106" s="4"/>
      <c r="G106" s="4"/>
      <c r="H106" s="4"/>
    </row>
    <row r="107">
      <c r="A107" s="6"/>
      <c r="B107" s="4"/>
      <c r="C107" s="4"/>
      <c r="D107" s="4"/>
      <c r="E107" s="4"/>
      <c r="F107" s="4"/>
      <c r="G107" s="4"/>
      <c r="H107" s="4"/>
    </row>
    <row r="108">
      <c r="A108" s="6"/>
      <c r="B108" s="4"/>
      <c r="C108" s="4"/>
      <c r="D108" s="4"/>
      <c r="E108" s="4"/>
      <c r="F108" s="4"/>
      <c r="G108" s="4"/>
      <c r="H108" s="4"/>
    </row>
    <row r="109">
      <c r="A109" s="6"/>
      <c r="B109" s="4"/>
      <c r="C109" s="4"/>
      <c r="D109" s="4"/>
      <c r="E109" s="4"/>
      <c r="F109" s="4"/>
      <c r="G109" s="4"/>
      <c r="H109" s="4"/>
    </row>
    <row r="110">
      <c r="A110" s="6"/>
      <c r="B110" s="4"/>
      <c r="C110" s="4"/>
      <c r="D110" s="4"/>
      <c r="E110" s="4"/>
      <c r="F110" s="4"/>
      <c r="G110" s="4"/>
      <c r="H110" s="4"/>
    </row>
    <row r="111">
      <c r="A111" s="6"/>
      <c r="B111" s="4"/>
      <c r="C111" s="4"/>
      <c r="D111" s="4"/>
      <c r="E111" s="4"/>
      <c r="F111" s="4"/>
      <c r="G111" s="4"/>
      <c r="H111" s="4"/>
    </row>
    <row r="112">
      <c r="A112" s="6"/>
      <c r="B112" s="4"/>
      <c r="C112" s="4"/>
      <c r="D112" s="4"/>
      <c r="E112" s="4"/>
      <c r="F112" s="4"/>
      <c r="G112" s="4"/>
      <c r="H112" s="4"/>
    </row>
    <row r="113">
      <c r="A113" s="6"/>
      <c r="B113" s="4"/>
      <c r="C113" s="4"/>
      <c r="D113" s="4"/>
      <c r="E113" s="4"/>
      <c r="F113" s="4"/>
      <c r="G113" s="4"/>
      <c r="H113" s="4"/>
    </row>
    <row r="114">
      <c r="A114" s="6"/>
      <c r="B114" s="4"/>
      <c r="C114" s="4"/>
      <c r="D114" s="4"/>
      <c r="E114" s="4"/>
      <c r="F114" s="4"/>
      <c r="G114" s="4"/>
      <c r="H114" s="4"/>
    </row>
    <row r="115">
      <c r="A115" s="6"/>
      <c r="B115" s="4"/>
      <c r="C115" s="4"/>
      <c r="D115" s="4"/>
      <c r="E115" s="4"/>
      <c r="F115" s="4"/>
      <c r="G115" s="4"/>
      <c r="H115" s="4"/>
    </row>
    <row r="116">
      <c r="A116" s="6"/>
      <c r="B116" s="4"/>
      <c r="C116" s="4"/>
      <c r="D116" s="4"/>
      <c r="E116" s="4"/>
      <c r="F116" s="4"/>
      <c r="G116" s="4"/>
      <c r="H116" s="4"/>
    </row>
    <row r="117">
      <c r="A117" s="6"/>
      <c r="B117" s="4"/>
      <c r="C117" s="4"/>
      <c r="D117" s="4"/>
      <c r="E117" s="4"/>
      <c r="F117" s="4"/>
      <c r="G117" s="4"/>
      <c r="H117" s="4"/>
    </row>
    <row r="118">
      <c r="A118" s="6"/>
      <c r="B118" s="4"/>
      <c r="C118" s="4"/>
      <c r="D118" s="4"/>
      <c r="E118" s="4"/>
      <c r="F118" s="4"/>
      <c r="G118" s="4"/>
      <c r="H118" s="4"/>
    </row>
    <row r="119">
      <c r="A119" s="6"/>
      <c r="B119" s="4"/>
      <c r="C119" s="4"/>
      <c r="D119" s="4"/>
      <c r="E119" s="4"/>
      <c r="F119" s="4"/>
      <c r="G119" s="4"/>
      <c r="H119" s="4"/>
    </row>
    <row r="120">
      <c r="A120" s="6"/>
      <c r="B120" s="4"/>
      <c r="C120" s="4"/>
      <c r="D120" s="4"/>
      <c r="E120" s="4"/>
      <c r="F120" s="4"/>
      <c r="G120" s="4"/>
      <c r="H120" s="4"/>
    </row>
    <row r="121">
      <c r="A121" s="6"/>
      <c r="B121" s="4"/>
      <c r="C121" s="4"/>
      <c r="D121" s="4"/>
      <c r="E121" s="4"/>
      <c r="F121" s="4"/>
      <c r="G121" s="4"/>
      <c r="H121" s="4"/>
    </row>
    <row r="122">
      <c r="A122" s="6"/>
      <c r="B122" s="4"/>
      <c r="C122" s="4"/>
      <c r="D122" s="4"/>
      <c r="E122" s="4"/>
      <c r="F122" s="4"/>
      <c r="G122" s="4"/>
      <c r="H122" s="4"/>
    </row>
    <row r="123">
      <c r="A123" s="6"/>
      <c r="B123" s="4"/>
      <c r="C123" s="4"/>
      <c r="D123" s="4"/>
      <c r="E123" s="4"/>
      <c r="F123" s="4"/>
      <c r="G123" s="4"/>
      <c r="H123" s="4"/>
    </row>
    <row r="124">
      <c r="A124" s="6"/>
      <c r="B124" s="4"/>
      <c r="C124" s="4"/>
      <c r="D124" s="4"/>
      <c r="E124" s="4"/>
      <c r="F124" s="4"/>
      <c r="G124" s="4"/>
      <c r="H124" s="4"/>
    </row>
    <row r="125">
      <c r="A125" s="6"/>
      <c r="B125" s="4"/>
      <c r="C125" s="4"/>
      <c r="D125" s="4"/>
      <c r="E125" s="4"/>
      <c r="F125" s="4"/>
      <c r="G125" s="4"/>
      <c r="H125" s="4"/>
    </row>
    <row r="126">
      <c r="A126" s="6"/>
      <c r="B126" s="4"/>
      <c r="C126" s="4"/>
      <c r="D126" s="4"/>
      <c r="E126" s="4"/>
      <c r="F126" s="4"/>
      <c r="G126" s="4"/>
      <c r="H126" s="4"/>
    </row>
    <row r="127">
      <c r="A127" s="6"/>
      <c r="B127" s="4"/>
      <c r="C127" s="4"/>
      <c r="D127" s="4"/>
      <c r="E127" s="4"/>
      <c r="F127" s="4"/>
      <c r="G127" s="4"/>
      <c r="H127" s="4"/>
    </row>
    <row r="128">
      <c r="A128" s="6"/>
      <c r="B128" s="4"/>
      <c r="C128" s="4"/>
      <c r="D128" s="4"/>
      <c r="E128" s="4"/>
      <c r="F128" s="4"/>
      <c r="G128" s="4"/>
      <c r="H128" s="4"/>
    </row>
    <row r="129">
      <c r="A129" s="6"/>
      <c r="B129" s="4"/>
      <c r="C129" s="4"/>
      <c r="D129" s="4"/>
      <c r="E129" s="4"/>
      <c r="F129" s="4"/>
      <c r="G129" s="4"/>
      <c r="H129" s="4"/>
    </row>
    <row r="130">
      <c r="A130" s="6"/>
      <c r="B130" s="4"/>
      <c r="C130" s="4"/>
      <c r="D130" s="4"/>
      <c r="E130" s="4"/>
      <c r="F130" s="4"/>
      <c r="G130" s="4"/>
      <c r="H130" s="4"/>
    </row>
    <row r="131">
      <c r="A131" s="6"/>
      <c r="B131" s="4"/>
      <c r="C131" s="4"/>
      <c r="D131" s="4"/>
      <c r="E131" s="4"/>
      <c r="F131" s="4"/>
      <c r="G131" s="4"/>
      <c r="H131" s="4"/>
    </row>
    <row r="132">
      <c r="A132" s="6"/>
      <c r="B132" s="4"/>
      <c r="C132" s="4"/>
      <c r="D132" s="4"/>
      <c r="E132" s="4"/>
      <c r="F132" s="4"/>
      <c r="G132" s="4"/>
      <c r="H132" s="4"/>
    </row>
    <row r="133">
      <c r="A133" s="6"/>
      <c r="B133" s="4"/>
      <c r="C133" s="4"/>
      <c r="D133" s="4"/>
      <c r="E133" s="4"/>
      <c r="F133" s="4"/>
      <c r="G133" s="4"/>
      <c r="H133" s="4"/>
    </row>
    <row r="134">
      <c r="A134" s="6"/>
      <c r="B134" s="4"/>
      <c r="C134" s="4"/>
      <c r="D134" s="4"/>
      <c r="E134" s="4"/>
      <c r="F134" s="4"/>
      <c r="G134" s="4"/>
      <c r="H134" s="4"/>
    </row>
    <row r="135">
      <c r="A135" s="6"/>
      <c r="B135" s="4"/>
      <c r="C135" s="4"/>
      <c r="D135" s="4"/>
      <c r="E135" s="4"/>
      <c r="F135" s="4"/>
      <c r="G135" s="4"/>
      <c r="H135" s="4"/>
    </row>
    <row r="136">
      <c r="A136" s="6"/>
      <c r="B136" s="4"/>
      <c r="C136" s="4"/>
      <c r="D136" s="4"/>
      <c r="E136" s="4"/>
      <c r="F136" s="4"/>
      <c r="G136" s="4"/>
      <c r="H136" s="4"/>
    </row>
    <row r="137">
      <c r="A137" s="6"/>
      <c r="B137" s="4"/>
      <c r="C137" s="4"/>
      <c r="D137" s="4"/>
      <c r="E137" s="4"/>
      <c r="F137" s="4"/>
      <c r="G137" s="4"/>
      <c r="H137" s="4"/>
    </row>
    <row r="138">
      <c r="A138" s="6"/>
      <c r="B138" s="4"/>
      <c r="C138" s="4"/>
      <c r="D138" s="4"/>
      <c r="E138" s="4"/>
      <c r="F138" s="4"/>
      <c r="G138" s="4"/>
      <c r="H138" s="4"/>
    </row>
    <row r="139">
      <c r="A139" s="6"/>
      <c r="B139" s="4"/>
      <c r="C139" s="4"/>
      <c r="D139" s="4"/>
      <c r="E139" s="4"/>
      <c r="F139" s="4"/>
      <c r="G139" s="4"/>
      <c r="H139" s="4"/>
    </row>
    <row r="140">
      <c r="A140" s="6"/>
      <c r="B140" s="4"/>
      <c r="C140" s="4"/>
      <c r="D140" s="4"/>
      <c r="E140" s="4"/>
      <c r="F140" s="4"/>
      <c r="G140" s="4"/>
      <c r="H140" s="4"/>
    </row>
    <row r="141">
      <c r="A141" s="6"/>
      <c r="B141" s="4"/>
      <c r="C141" s="4"/>
      <c r="D141" s="4"/>
      <c r="E141" s="4"/>
      <c r="F141" s="4"/>
      <c r="G141" s="4"/>
      <c r="H141" s="4"/>
    </row>
    <row r="142">
      <c r="A142" s="6"/>
      <c r="B142" s="4"/>
      <c r="C142" s="4"/>
      <c r="D142" s="4"/>
      <c r="E142" s="4"/>
      <c r="F142" s="4"/>
      <c r="G142" s="4"/>
      <c r="H142" s="4"/>
    </row>
    <row r="143">
      <c r="A143" s="6"/>
      <c r="B143" s="4"/>
      <c r="C143" s="4"/>
      <c r="D143" s="4"/>
      <c r="E143" s="4"/>
      <c r="F143" s="4"/>
      <c r="G143" s="4"/>
      <c r="H143" s="4"/>
    </row>
    <row r="144">
      <c r="A144" s="6"/>
      <c r="B144" s="4"/>
      <c r="C144" s="4"/>
      <c r="D144" s="4"/>
      <c r="E144" s="4"/>
      <c r="F144" s="4"/>
      <c r="G144" s="4"/>
      <c r="H144" s="4"/>
    </row>
    <row r="145">
      <c r="A145" s="6"/>
      <c r="B145" s="4"/>
      <c r="C145" s="4"/>
      <c r="D145" s="4"/>
      <c r="E145" s="4"/>
      <c r="F145" s="4"/>
      <c r="G145" s="4"/>
      <c r="H145" s="4"/>
    </row>
    <row r="146">
      <c r="A146" s="6"/>
      <c r="B146" s="4"/>
      <c r="C146" s="4"/>
      <c r="D146" s="4"/>
      <c r="E146" s="4"/>
      <c r="F146" s="4"/>
      <c r="G146" s="4"/>
      <c r="H146" s="4"/>
    </row>
    <row r="147">
      <c r="A147" s="6"/>
      <c r="B147" s="4"/>
      <c r="C147" s="4"/>
      <c r="D147" s="4"/>
      <c r="E147" s="4"/>
      <c r="F147" s="4"/>
      <c r="G147" s="4"/>
      <c r="H147" s="4"/>
    </row>
    <row r="148">
      <c r="A148" s="6"/>
      <c r="B148" s="4"/>
      <c r="C148" s="4"/>
      <c r="D148" s="4"/>
      <c r="E148" s="4"/>
      <c r="F148" s="4"/>
      <c r="G148" s="4"/>
      <c r="H148" s="4"/>
    </row>
    <row r="149">
      <c r="A149" s="6"/>
      <c r="B149" s="4"/>
      <c r="C149" s="4"/>
      <c r="D149" s="4"/>
      <c r="E149" s="4"/>
      <c r="F149" s="4"/>
      <c r="G149" s="4"/>
      <c r="H149" s="4"/>
    </row>
    <row r="150">
      <c r="A150" s="6"/>
      <c r="B150" s="4"/>
      <c r="C150" s="4"/>
      <c r="D150" s="4"/>
      <c r="E150" s="4"/>
      <c r="F150" s="4"/>
      <c r="G150" s="4"/>
      <c r="H150" s="4"/>
    </row>
    <row r="151">
      <c r="A151" s="6"/>
      <c r="B151" s="4"/>
      <c r="C151" s="4"/>
      <c r="D151" s="4"/>
      <c r="E151" s="4"/>
      <c r="F151" s="4"/>
      <c r="G151" s="4"/>
      <c r="H151" s="4"/>
    </row>
    <row r="152">
      <c r="A152" s="6"/>
      <c r="B152" s="4"/>
      <c r="C152" s="4"/>
      <c r="D152" s="4"/>
      <c r="E152" s="4"/>
      <c r="F152" s="4"/>
      <c r="G152" s="4"/>
      <c r="H152" s="4"/>
    </row>
    <row r="153">
      <c r="A153" s="6"/>
      <c r="B153" s="4"/>
      <c r="C153" s="4"/>
      <c r="D153" s="4"/>
      <c r="E153" s="4"/>
      <c r="F153" s="4"/>
      <c r="G153" s="4"/>
      <c r="H153" s="4"/>
    </row>
    <row r="154">
      <c r="A154" s="6"/>
      <c r="B154" s="4"/>
      <c r="C154" s="4"/>
      <c r="D154" s="4"/>
      <c r="E154" s="4"/>
      <c r="F154" s="4"/>
      <c r="G154" s="4"/>
      <c r="H154" s="4"/>
    </row>
    <row r="155">
      <c r="A155" s="6"/>
      <c r="B155" s="4"/>
      <c r="C155" s="4"/>
      <c r="D155" s="4"/>
      <c r="E155" s="4"/>
      <c r="F155" s="4"/>
      <c r="G155" s="4"/>
      <c r="H155" s="4"/>
    </row>
    <row r="156">
      <c r="A156" s="6"/>
      <c r="B156" s="4"/>
      <c r="C156" s="4"/>
      <c r="D156" s="4"/>
      <c r="E156" s="4"/>
      <c r="F156" s="4"/>
      <c r="G156" s="4"/>
      <c r="H156" s="4"/>
    </row>
    <row r="157">
      <c r="A157" s="6"/>
      <c r="B157" s="4"/>
      <c r="C157" s="4"/>
      <c r="D157" s="4"/>
      <c r="E157" s="4"/>
      <c r="F157" s="4"/>
      <c r="G157" s="4"/>
      <c r="H157" s="4"/>
    </row>
    <row r="158">
      <c r="A158" s="6"/>
      <c r="B158" s="4"/>
      <c r="C158" s="4"/>
      <c r="D158" s="4"/>
      <c r="E158" s="4"/>
      <c r="F158" s="4"/>
      <c r="G158" s="4"/>
      <c r="H158" s="4"/>
    </row>
    <row r="159">
      <c r="A159" s="6"/>
      <c r="B159" s="4"/>
      <c r="C159" s="4"/>
      <c r="D159" s="4"/>
      <c r="E159" s="4"/>
      <c r="F159" s="4"/>
      <c r="G159" s="4"/>
      <c r="H159" s="4"/>
    </row>
    <row r="160">
      <c r="A160" s="6"/>
      <c r="B160" s="4"/>
      <c r="C160" s="4"/>
      <c r="D160" s="4"/>
      <c r="E160" s="4"/>
      <c r="F160" s="4"/>
      <c r="G160" s="4"/>
      <c r="H160" s="4"/>
    </row>
    <row r="161">
      <c r="A161" s="6"/>
      <c r="B161" s="4"/>
      <c r="C161" s="4"/>
      <c r="D161" s="4"/>
      <c r="E161" s="4"/>
      <c r="F161" s="4"/>
      <c r="G161" s="4"/>
      <c r="H161" s="4"/>
    </row>
    <row r="162">
      <c r="A162" s="6"/>
      <c r="B162" s="4"/>
      <c r="C162" s="4"/>
      <c r="D162" s="4"/>
      <c r="E162" s="4"/>
      <c r="F162" s="4"/>
      <c r="G162" s="4"/>
      <c r="H162" s="4"/>
    </row>
    <row r="163">
      <c r="A163" s="6"/>
      <c r="B163" s="4"/>
      <c r="C163" s="4"/>
      <c r="D163" s="4"/>
      <c r="E163" s="4"/>
      <c r="F163" s="4"/>
      <c r="G163" s="4"/>
      <c r="H163" s="4"/>
    </row>
    <row r="164">
      <c r="A164" s="6"/>
      <c r="B164" s="4"/>
      <c r="C164" s="4"/>
      <c r="D164" s="4"/>
      <c r="E164" s="4"/>
      <c r="F164" s="4"/>
      <c r="G164" s="4"/>
      <c r="H164" s="4"/>
    </row>
    <row r="165">
      <c r="A165" s="6"/>
      <c r="B165" s="4"/>
      <c r="C165" s="4"/>
      <c r="D165" s="4"/>
      <c r="E165" s="4"/>
      <c r="F165" s="4"/>
      <c r="G165" s="4"/>
      <c r="H165" s="4"/>
    </row>
    <row r="166">
      <c r="A166" s="6"/>
      <c r="B166" s="4"/>
      <c r="C166" s="4"/>
      <c r="D166" s="4"/>
      <c r="E166" s="4"/>
      <c r="F166" s="4"/>
      <c r="G166" s="4"/>
      <c r="H166" s="4"/>
    </row>
    <row r="167">
      <c r="A167" s="6"/>
      <c r="B167" s="4"/>
      <c r="C167" s="4"/>
      <c r="D167" s="4"/>
      <c r="E167" s="4"/>
      <c r="F167" s="4"/>
      <c r="G167" s="4"/>
      <c r="H167" s="4"/>
    </row>
    <row r="168">
      <c r="A168" s="6"/>
      <c r="B168" s="4"/>
      <c r="C168" s="4"/>
      <c r="D168" s="4"/>
      <c r="E168" s="4"/>
      <c r="F168" s="4"/>
      <c r="G168" s="4"/>
      <c r="H168" s="4"/>
    </row>
    <row r="169">
      <c r="A169" s="6"/>
      <c r="B169" s="4"/>
      <c r="C169" s="4"/>
      <c r="D169" s="4"/>
      <c r="E169" s="4"/>
      <c r="F169" s="4"/>
      <c r="G169" s="4"/>
      <c r="H169" s="4"/>
    </row>
    <row r="170">
      <c r="A170" s="6"/>
      <c r="B170" s="4"/>
      <c r="C170" s="4"/>
      <c r="D170" s="4"/>
      <c r="E170" s="4"/>
      <c r="F170" s="4"/>
      <c r="G170" s="4"/>
      <c r="H170" s="4"/>
    </row>
    <row r="171">
      <c r="A171" s="6"/>
      <c r="B171" s="4"/>
      <c r="C171" s="4"/>
      <c r="D171" s="4"/>
      <c r="E171" s="4"/>
      <c r="F171" s="4"/>
      <c r="G171" s="4"/>
      <c r="H171" s="4"/>
    </row>
    <row r="172">
      <c r="A172" s="6"/>
      <c r="B172" s="4"/>
      <c r="C172" s="4"/>
      <c r="D172" s="4"/>
      <c r="E172" s="4"/>
      <c r="F172" s="4"/>
      <c r="G172" s="4"/>
      <c r="H172" s="4"/>
    </row>
    <row r="173">
      <c r="A173" s="6"/>
      <c r="B173" s="4"/>
      <c r="C173" s="4"/>
      <c r="D173" s="4"/>
      <c r="E173" s="4"/>
      <c r="F173" s="4"/>
      <c r="G173" s="4"/>
      <c r="H173" s="4"/>
    </row>
    <row r="174">
      <c r="A174" s="6"/>
      <c r="B174" s="4"/>
      <c r="C174" s="4"/>
      <c r="D174" s="4"/>
      <c r="E174" s="4"/>
      <c r="F174" s="4"/>
      <c r="G174" s="4"/>
      <c r="H174" s="4"/>
    </row>
    <row r="175">
      <c r="A175" s="6"/>
      <c r="B175" s="4"/>
      <c r="C175" s="4"/>
      <c r="D175" s="4"/>
      <c r="E175" s="4"/>
      <c r="F175" s="4"/>
      <c r="G175" s="4"/>
      <c r="H175" s="4"/>
    </row>
    <row r="176">
      <c r="A176" s="6"/>
      <c r="B176" s="4"/>
      <c r="C176" s="4"/>
      <c r="D176" s="4"/>
      <c r="E176" s="4"/>
      <c r="F176" s="4"/>
      <c r="G176" s="4"/>
      <c r="H176" s="4"/>
    </row>
    <row r="177">
      <c r="A177" s="6"/>
      <c r="B177" s="4"/>
      <c r="C177" s="4"/>
      <c r="D177" s="4"/>
      <c r="E177" s="4"/>
      <c r="F177" s="4"/>
      <c r="G177" s="4"/>
      <c r="H177" s="4"/>
    </row>
    <row r="178">
      <c r="A178" s="6"/>
      <c r="B178" s="4"/>
      <c r="C178" s="4"/>
      <c r="D178" s="4"/>
      <c r="E178" s="4"/>
      <c r="F178" s="4"/>
      <c r="G178" s="4"/>
      <c r="H178" s="4"/>
    </row>
    <row r="179">
      <c r="A179" s="6"/>
      <c r="B179" s="4"/>
      <c r="C179" s="4"/>
      <c r="D179" s="4"/>
      <c r="E179" s="4"/>
      <c r="F179" s="4"/>
      <c r="G179" s="4"/>
      <c r="H179" s="4"/>
    </row>
    <row r="180">
      <c r="A180" s="6"/>
      <c r="B180" s="4"/>
      <c r="C180" s="4"/>
      <c r="D180" s="4"/>
      <c r="E180" s="4"/>
      <c r="F180" s="4"/>
      <c r="G180" s="4"/>
      <c r="H180" s="4"/>
    </row>
    <row r="181">
      <c r="A181" s="6"/>
      <c r="B181" s="4"/>
      <c r="C181" s="4"/>
      <c r="D181" s="4"/>
      <c r="E181" s="4"/>
      <c r="F181" s="4"/>
      <c r="G181" s="4"/>
      <c r="H181" s="4"/>
    </row>
    <row r="182">
      <c r="A182" s="6"/>
      <c r="B182" s="4"/>
      <c r="C182" s="4"/>
      <c r="D182" s="4"/>
      <c r="E182" s="4"/>
      <c r="F182" s="4"/>
      <c r="G182" s="4"/>
      <c r="H182" s="4"/>
    </row>
    <row r="183">
      <c r="A183" s="6"/>
      <c r="B183" s="4"/>
      <c r="C183" s="4"/>
      <c r="D183" s="4"/>
      <c r="E183" s="4"/>
      <c r="F183" s="4"/>
      <c r="G183" s="4"/>
      <c r="H183" s="4"/>
    </row>
    <row r="184">
      <c r="A184" s="6"/>
      <c r="B184" s="4"/>
      <c r="C184" s="4"/>
      <c r="D184" s="4"/>
      <c r="E184" s="4"/>
      <c r="F184" s="4"/>
      <c r="G184" s="4"/>
      <c r="H184" s="4"/>
    </row>
    <row r="185">
      <c r="A185" s="6"/>
      <c r="B185" s="4"/>
      <c r="C185" s="4"/>
      <c r="D185" s="4"/>
      <c r="E185" s="4"/>
      <c r="F185" s="4"/>
      <c r="G185" s="4"/>
      <c r="H185" s="4"/>
    </row>
    <row r="186">
      <c r="A186" s="6"/>
      <c r="B186" s="4"/>
      <c r="C186" s="4"/>
      <c r="D186" s="4"/>
      <c r="E186" s="4"/>
      <c r="F186" s="4"/>
      <c r="G186" s="4"/>
      <c r="H186" s="4"/>
    </row>
    <row r="187">
      <c r="A187" s="6"/>
      <c r="B187" s="4"/>
      <c r="C187" s="4"/>
      <c r="D187" s="4"/>
      <c r="E187" s="4"/>
      <c r="F187" s="4"/>
      <c r="G187" s="4"/>
      <c r="H187" s="4"/>
    </row>
    <row r="188">
      <c r="A188" s="6"/>
      <c r="B188" s="4"/>
      <c r="C188" s="4"/>
      <c r="D188" s="4"/>
      <c r="E188" s="4"/>
      <c r="F188" s="4"/>
      <c r="G188" s="4"/>
      <c r="H188" s="4"/>
    </row>
    <row r="189">
      <c r="A189" s="6"/>
      <c r="B189" s="4"/>
      <c r="C189" s="4"/>
      <c r="D189" s="4"/>
      <c r="E189" s="4"/>
      <c r="F189" s="4"/>
      <c r="G189" s="4"/>
      <c r="H189" s="4"/>
    </row>
    <row r="190">
      <c r="A190" s="6"/>
      <c r="B190" s="4"/>
      <c r="C190" s="4"/>
      <c r="D190" s="4"/>
      <c r="E190" s="4"/>
      <c r="F190" s="4"/>
      <c r="G190" s="4"/>
      <c r="H190" s="4"/>
    </row>
    <row r="191">
      <c r="A191" s="6"/>
      <c r="B191" s="4"/>
      <c r="C191" s="4"/>
      <c r="D191" s="4"/>
      <c r="E191" s="4"/>
      <c r="F191" s="4"/>
      <c r="G191" s="4"/>
      <c r="H191" s="4"/>
    </row>
    <row r="192">
      <c r="A192" s="6"/>
      <c r="B192" s="4"/>
      <c r="C192" s="4"/>
      <c r="D192" s="4"/>
      <c r="E192" s="4"/>
      <c r="F192" s="4"/>
      <c r="G192" s="4"/>
      <c r="H192" s="4"/>
    </row>
    <row r="193">
      <c r="A193" s="6"/>
      <c r="B193" s="4"/>
      <c r="C193" s="4"/>
      <c r="D193" s="4"/>
      <c r="E193" s="4"/>
      <c r="F193" s="4"/>
      <c r="G193" s="4"/>
      <c r="H193" s="4"/>
    </row>
    <row r="194">
      <c r="A194" s="6"/>
      <c r="B194" s="4"/>
      <c r="C194" s="4"/>
      <c r="D194" s="4"/>
      <c r="E194" s="4"/>
      <c r="F194" s="4"/>
      <c r="G194" s="4"/>
      <c r="H194" s="4"/>
    </row>
    <row r="195">
      <c r="A195" s="6"/>
      <c r="B195" s="4"/>
      <c r="C195" s="4"/>
      <c r="D195" s="4"/>
      <c r="E195" s="4"/>
      <c r="F195" s="4"/>
      <c r="G195" s="4"/>
      <c r="H195" s="4"/>
    </row>
    <row r="196">
      <c r="A196" s="6"/>
      <c r="B196" s="4"/>
      <c r="C196" s="4"/>
      <c r="D196" s="4"/>
      <c r="E196" s="4"/>
      <c r="F196" s="4"/>
      <c r="G196" s="4"/>
      <c r="H196" s="4"/>
    </row>
    <row r="197">
      <c r="A197" s="6"/>
      <c r="B197" s="4"/>
      <c r="C197" s="4"/>
      <c r="D197" s="4"/>
      <c r="E197" s="4"/>
      <c r="F197" s="4"/>
      <c r="G197" s="4"/>
      <c r="H197" s="4"/>
    </row>
    <row r="198">
      <c r="A198" s="6"/>
      <c r="B198" s="4"/>
      <c r="C198" s="4"/>
      <c r="D198" s="4"/>
      <c r="E198" s="4"/>
      <c r="F198" s="4"/>
      <c r="G198" s="4"/>
      <c r="H198" s="4"/>
    </row>
    <row r="199">
      <c r="A199" s="6"/>
      <c r="B199" s="4"/>
      <c r="C199" s="4"/>
      <c r="D199" s="4"/>
      <c r="E199" s="4"/>
      <c r="F199" s="4"/>
      <c r="G199" s="4"/>
      <c r="H199" s="4"/>
    </row>
    <row r="200">
      <c r="A200" s="6"/>
      <c r="B200" s="4"/>
      <c r="C200" s="4"/>
      <c r="D200" s="4"/>
      <c r="E200" s="4"/>
      <c r="F200" s="4"/>
      <c r="G200" s="4"/>
      <c r="H200" s="4"/>
    </row>
    <row r="201">
      <c r="A201" s="6"/>
      <c r="B201" s="4"/>
      <c r="C201" s="4"/>
      <c r="D201" s="4"/>
      <c r="E201" s="4"/>
      <c r="F201" s="4"/>
      <c r="G201" s="4"/>
      <c r="H201" s="4"/>
    </row>
    <row r="202">
      <c r="A202" s="6"/>
      <c r="B202" s="4"/>
      <c r="C202" s="4"/>
      <c r="D202" s="4"/>
      <c r="E202" s="4"/>
      <c r="F202" s="4"/>
      <c r="G202" s="4"/>
      <c r="H202" s="4"/>
    </row>
    <row r="203">
      <c r="A203" s="6"/>
      <c r="B203" s="4"/>
      <c r="C203" s="4"/>
      <c r="D203" s="4"/>
      <c r="E203" s="4"/>
      <c r="F203" s="4"/>
      <c r="G203" s="4"/>
      <c r="H203" s="4"/>
    </row>
    <row r="204">
      <c r="A204" s="6"/>
      <c r="B204" s="4"/>
      <c r="C204" s="4"/>
      <c r="D204" s="4"/>
      <c r="E204" s="4"/>
      <c r="F204" s="4"/>
      <c r="G204" s="4"/>
      <c r="H204" s="4"/>
    </row>
    <row r="205">
      <c r="A205" s="6"/>
      <c r="B205" s="4"/>
      <c r="C205" s="4"/>
      <c r="D205" s="4"/>
      <c r="E205" s="4"/>
      <c r="F205" s="4"/>
      <c r="G205" s="4"/>
      <c r="H205" s="4"/>
    </row>
    <row r="206">
      <c r="A206" s="6"/>
      <c r="B206" s="4"/>
      <c r="C206" s="4"/>
      <c r="D206" s="4"/>
      <c r="E206" s="4"/>
      <c r="F206" s="4"/>
      <c r="G206" s="4"/>
      <c r="H206" s="4"/>
    </row>
    <row r="207">
      <c r="A207" s="6"/>
      <c r="B207" s="4"/>
      <c r="C207" s="4"/>
      <c r="D207" s="4"/>
      <c r="E207" s="4"/>
      <c r="F207" s="4"/>
      <c r="G207" s="4"/>
      <c r="H207" s="4"/>
    </row>
    <row r="208">
      <c r="A208" s="6"/>
      <c r="B208" s="4"/>
      <c r="C208" s="4"/>
      <c r="D208" s="4"/>
      <c r="E208" s="4"/>
      <c r="F208" s="4"/>
      <c r="G208" s="4"/>
      <c r="H208" s="4"/>
    </row>
    <row r="209">
      <c r="A209" s="6"/>
      <c r="B209" s="4"/>
      <c r="C209" s="4"/>
      <c r="D209" s="4"/>
      <c r="E209" s="4"/>
      <c r="F209" s="4"/>
      <c r="G209" s="4"/>
      <c r="H209" s="4"/>
    </row>
    <row r="210">
      <c r="A210" s="6"/>
      <c r="B210" s="4"/>
      <c r="C210" s="4"/>
      <c r="D210" s="4"/>
      <c r="E210" s="4"/>
      <c r="F210" s="4"/>
      <c r="G210" s="4"/>
      <c r="H210" s="4"/>
    </row>
    <row r="211">
      <c r="A211" s="6"/>
      <c r="B211" s="4"/>
      <c r="C211" s="4"/>
      <c r="D211" s="4"/>
      <c r="E211" s="4"/>
      <c r="F211" s="4"/>
      <c r="G211" s="4"/>
      <c r="H211" s="4"/>
    </row>
    <row r="212">
      <c r="A212" s="6"/>
      <c r="B212" s="4"/>
      <c r="C212" s="4"/>
      <c r="D212" s="4"/>
      <c r="E212" s="4"/>
      <c r="F212" s="4"/>
      <c r="G212" s="4"/>
      <c r="H212" s="4"/>
    </row>
    <row r="213">
      <c r="A213" s="6"/>
      <c r="B213" s="4"/>
      <c r="C213" s="4"/>
      <c r="D213" s="4"/>
      <c r="E213" s="4"/>
      <c r="F213" s="4"/>
      <c r="G213" s="4"/>
      <c r="H213" s="4"/>
    </row>
    <row r="214">
      <c r="A214" s="6"/>
      <c r="B214" s="4"/>
      <c r="C214" s="4"/>
      <c r="D214" s="4"/>
      <c r="E214" s="4"/>
      <c r="F214" s="4"/>
      <c r="G214" s="4"/>
      <c r="H214" s="4"/>
    </row>
    <row r="215">
      <c r="A215" s="6"/>
      <c r="B215" s="4"/>
      <c r="C215" s="4"/>
      <c r="D215" s="4"/>
      <c r="E215" s="4"/>
      <c r="F215" s="4"/>
      <c r="G215" s="4"/>
      <c r="H215" s="4"/>
    </row>
    <row r="216">
      <c r="A216" s="6"/>
      <c r="B216" s="4"/>
      <c r="C216" s="4"/>
      <c r="D216" s="4"/>
      <c r="E216" s="4"/>
      <c r="F216" s="4"/>
      <c r="G216" s="4"/>
      <c r="H216" s="4"/>
    </row>
    <row r="217">
      <c r="A217" s="6"/>
      <c r="B217" s="4"/>
      <c r="C217" s="4"/>
      <c r="D217" s="4"/>
      <c r="E217" s="4"/>
      <c r="F217" s="4"/>
      <c r="G217" s="4"/>
      <c r="H217" s="4"/>
    </row>
    <row r="218">
      <c r="A218" s="6"/>
      <c r="B218" s="4"/>
      <c r="C218" s="4"/>
      <c r="D218" s="4"/>
      <c r="E218" s="4"/>
      <c r="F218" s="4"/>
      <c r="G218" s="4"/>
      <c r="H218" s="4"/>
    </row>
    <row r="219">
      <c r="A219" s="6"/>
      <c r="B219" s="4"/>
      <c r="C219" s="4"/>
      <c r="D219" s="4"/>
      <c r="E219" s="4"/>
      <c r="F219" s="4"/>
      <c r="G219" s="4"/>
      <c r="H219" s="4"/>
    </row>
    <row r="220">
      <c r="A220" s="6"/>
      <c r="B220" s="4"/>
      <c r="C220" s="4"/>
      <c r="D220" s="4"/>
      <c r="E220" s="4"/>
      <c r="F220" s="4"/>
      <c r="G220" s="4"/>
      <c r="H220" s="4"/>
    </row>
    <row r="221">
      <c r="A221" s="6"/>
      <c r="B221" s="4"/>
      <c r="C221" s="4"/>
      <c r="D221" s="4"/>
      <c r="E221" s="4"/>
      <c r="F221" s="4"/>
      <c r="G221" s="4"/>
      <c r="H221" s="4"/>
    </row>
    <row r="222">
      <c r="A222" s="6"/>
      <c r="B222" s="4"/>
      <c r="C222" s="4"/>
      <c r="D222" s="4"/>
      <c r="E222" s="4"/>
      <c r="F222" s="4"/>
      <c r="G222" s="4"/>
      <c r="H222" s="4"/>
    </row>
    <row r="223">
      <c r="A223" s="6"/>
      <c r="B223" s="4"/>
      <c r="C223" s="4"/>
      <c r="D223" s="4"/>
      <c r="E223" s="4"/>
      <c r="F223" s="4"/>
      <c r="G223" s="4"/>
      <c r="H223" s="4"/>
    </row>
    <row r="224">
      <c r="A224" s="6"/>
      <c r="B224" s="4"/>
      <c r="C224" s="4"/>
      <c r="D224" s="4"/>
      <c r="E224" s="4"/>
      <c r="F224" s="4"/>
      <c r="G224" s="4"/>
      <c r="H224" s="4"/>
    </row>
    <row r="225">
      <c r="A225" s="6"/>
      <c r="B225" s="4"/>
      <c r="C225" s="4"/>
      <c r="D225" s="4"/>
      <c r="E225" s="4"/>
      <c r="F225" s="4"/>
      <c r="G225" s="4"/>
      <c r="H225" s="4"/>
    </row>
    <row r="226">
      <c r="A226" s="6"/>
      <c r="B226" s="4"/>
      <c r="C226" s="4"/>
      <c r="D226" s="4"/>
      <c r="E226" s="4"/>
      <c r="F226" s="4"/>
      <c r="G226" s="4"/>
      <c r="H226" s="4"/>
    </row>
    <row r="227">
      <c r="A227" s="6"/>
      <c r="B227" s="4"/>
      <c r="C227" s="4"/>
      <c r="D227" s="4"/>
      <c r="E227" s="4"/>
      <c r="F227" s="4"/>
      <c r="G227" s="4"/>
      <c r="H227" s="4"/>
    </row>
    <row r="228">
      <c r="A228" s="6"/>
      <c r="B228" s="4"/>
      <c r="C228" s="4"/>
      <c r="D228" s="4"/>
      <c r="E228" s="4"/>
      <c r="F228" s="4"/>
      <c r="G228" s="4"/>
      <c r="H228" s="4"/>
    </row>
    <row r="229">
      <c r="A229" s="6"/>
      <c r="B229" s="4"/>
      <c r="C229" s="4"/>
      <c r="D229" s="4"/>
      <c r="E229" s="4"/>
      <c r="F229" s="4"/>
      <c r="G229" s="4"/>
      <c r="H229" s="4"/>
    </row>
    <row r="230">
      <c r="A230" s="6"/>
      <c r="B230" s="4"/>
      <c r="C230" s="4"/>
      <c r="D230" s="4"/>
      <c r="E230" s="4"/>
      <c r="F230" s="4"/>
      <c r="G230" s="4"/>
      <c r="H230" s="4"/>
    </row>
    <row r="231">
      <c r="A231" s="6"/>
      <c r="B231" s="4"/>
      <c r="C231" s="4"/>
      <c r="D231" s="4"/>
      <c r="E231" s="4"/>
      <c r="F231" s="4"/>
      <c r="G231" s="4"/>
      <c r="H231" s="4"/>
    </row>
    <row r="232">
      <c r="A232" s="6"/>
      <c r="B232" s="4"/>
      <c r="C232" s="4"/>
      <c r="D232" s="4"/>
      <c r="E232" s="4"/>
      <c r="F232" s="4"/>
      <c r="G232" s="4"/>
      <c r="H232" s="4"/>
    </row>
    <row r="233">
      <c r="A233" s="6"/>
      <c r="B233" s="4"/>
      <c r="C233" s="4"/>
      <c r="D233" s="4"/>
      <c r="E233" s="4"/>
      <c r="F233" s="4"/>
      <c r="G233" s="4"/>
      <c r="H233" s="4"/>
    </row>
    <row r="234">
      <c r="A234" s="6"/>
      <c r="B234" s="4"/>
      <c r="C234" s="4"/>
      <c r="D234" s="4"/>
      <c r="E234" s="4"/>
      <c r="F234" s="4"/>
      <c r="G234" s="4"/>
      <c r="H234" s="4"/>
    </row>
    <row r="235">
      <c r="A235" s="6"/>
      <c r="B235" s="4"/>
      <c r="C235" s="4"/>
      <c r="D235" s="4"/>
      <c r="E235" s="4"/>
      <c r="F235" s="4"/>
      <c r="G235" s="4"/>
      <c r="H235" s="4"/>
    </row>
    <row r="236">
      <c r="A236" s="6"/>
      <c r="B236" s="4"/>
      <c r="C236" s="4"/>
      <c r="D236" s="4"/>
      <c r="E236" s="4"/>
      <c r="F236" s="4"/>
      <c r="G236" s="4"/>
      <c r="H236" s="4"/>
    </row>
    <row r="237">
      <c r="A237" s="6"/>
      <c r="B237" s="4"/>
      <c r="C237" s="4"/>
      <c r="D237" s="4"/>
      <c r="E237" s="4"/>
      <c r="F237" s="4"/>
      <c r="G237" s="4"/>
      <c r="H237" s="4"/>
    </row>
    <row r="238">
      <c r="A238" s="6"/>
      <c r="B238" s="4"/>
      <c r="C238" s="4"/>
      <c r="D238" s="4"/>
      <c r="E238" s="4"/>
      <c r="F238" s="4"/>
      <c r="G238" s="4"/>
      <c r="H238" s="4"/>
    </row>
    <row r="239">
      <c r="A239" s="6"/>
      <c r="B239" s="4"/>
      <c r="C239" s="4"/>
      <c r="D239" s="4"/>
      <c r="E239" s="4"/>
      <c r="F239" s="4"/>
      <c r="G239" s="4"/>
      <c r="H239" s="4"/>
    </row>
    <row r="240">
      <c r="A240" s="6"/>
      <c r="B240" s="4"/>
      <c r="C240" s="4"/>
      <c r="D240" s="4"/>
      <c r="E240" s="4"/>
      <c r="F240" s="4"/>
      <c r="G240" s="4"/>
      <c r="H240" s="4"/>
    </row>
    <row r="241">
      <c r="A241" s="6"/>
      <c r="B241" s="4"/>
      <c r="C241" s="4"/>
      <c r="D241" s="4"/>
      <c r="E241" s="4"/>
      <c r="F241" s="4"/>
      <c r="G241" s="4"/>
      <c r="H241" s="4"/>
    </row>
    <row r="242">
      <c r="A242" s="6"/>
      <c r="B242" s="4"/>
      <c r="C242" s="4"/>
      <c r="D242" s="4"/>
      <c r="E242" s="4"/>
      <c r="F242" s="4"/>
      <c r="G242" s="4"/>
      <c r="H242" s="4"/>
    </row>
    <row r="243">
      <c r="A243" s="6"/>
      <c r="B243" s="4"/>
      <c r="C243" s="4"/>
      <c r="D243" s="4"/>
      <c r="E243" s="4"/>
      <c r="F243" s="4"/>
      <c r="G243" s="4"/>
      <c r="H243" s="4"/>
    </row>
    <row r="244">
      <c r="A244" s="6"/>
      <c r="B244" s="4"/>
      <c r="C244" s="4"/>
      <c r="D244" s="4"/>
      <c r="E244" s="4"/>
      <c r="F244" s="4"/>
      <c r="G244" s="4"/>
      <c r="H244" s="4"/>
    </row>
    <row r="245">
      <c r="A245" s="6"/>
      <c r="B245" s="4"/>
      <c r="C245" s="4"/>
      <c r="D245" s="4"/>
      <c r="E245" s="4"/>
      <c r="F245" s="4"/>
      <c r="G245" s="4"/>
      <c r="H245" s="4"/>
    </row>
    <row r="246">
      <c r="A246" s="6"/>
      <c r="B246" s="4"/>
      <c r="C246" s="4"/>
      <c r="D246" s="4"/>
      <c r="E246" s="4"/>
      <c r="F246" s="4"/>
      <c r="G246" s="4"/>
      <c r="H246" s="4"/>
    </row>
    <row r="247">
      <c r="A247" s="6"/>
      <c r="B247" s="4"/>
      <c r="C247" s="4"/>
      <c r="D247" s="4"/>
      <c r="E247" s="4"/>
      <c r="F247" s="4"/>
      <c r="G247" s="4"/>
      <c r="H247" s="4"/>
    </row>
    <row r="248">
      <c r="A248" s="6"/>
      <c r="B248" s="4"/>
      <c r="C248" s="4"/>
      <c r="D248" s="4"/>
      <c r="E248" s="4"/>
      <c r="F248" s="4"/>
      <c r="G248" s="4"/>
      <c r="H248" s="4"/>
    </row>
    <row r="249">
      <c r="A249" s="6"/>
      <c r="B249" s="4"/>
      <c r="C249" s="4"/>
      <c r="D249" s="4"/>
      <c r="E249" s="4"/>
      <c r="F249" s="4"/>
      <c r="G249" s="4"/>
      <c r="H249" s="4"/>
    </row>
    <row r="250">
      <c r="A250" s="6"/>
      <c r="B250" s="4"/>
      <c r="C250" s="4"/>
      <c r="D250" s="4"/>
      <c r="E250" s="4"/>
      <c r="F250" s="4"/>
      <c r="G250" s="4"/>
      <c r="H250" s="4"/>
    </row>
    <row r="251">
      <c r="A251" s="6"/>
      <c r="B251" s="4"/>
      <c r="C251" s="4"/>
      <c r="D251" s="4"/>
      <c r="E251" s="4"/>
      <c r="F251" s="4"/>
      <c r="G251" s="4"/>
      <c r="H251" s="4"/>
    </row>
    <row r="252">
      <c r="A252" s="6"/>
      <c r="B252" s="4"/>
      <c r="C252" s="4"/>
      <c r="D252" s="4"/>
      <c r="E252" s="4"/>
      <c r="F252" s="4"/>
      <c r="G252" s="4"/>
      <c r="H252" s="4"/>
    </row>
    <row r="253">
      <c r="A253" s="6"/>
      <c r="B253" s="4"/>
      <c r="C253" s="4"/>
      <c r="D253" s="4"/>
      <c r="E253" s="4"/>
      <c r="F253" s="4"/>
      <c r="G253" s="4"/>
      <c r="H253" s="4"/>
    </row>
    <row r="254">
      <c r="A254" s="6"/>
      <c r="B254" s="4"/>
      <c r="C254" s="4"/>
      <c r="D254" s="4"/>
      <c r="E254" s="4"/>
      <c r="F254" s="4"/>
      <c r="G254" s="4"/>
      <c r="H254" s="4"/>
    </row>
    <row r="255">
      <c r="A255" s="6"/>
      <c r="B255" s="4"/>
      <c r="C255" s="4"/>
      <c r="D255" s="4"/>
      <c r="E255" s="4"/>
      <c r="F255" s="4"/>
      <c r="G255" s="4"/>
      <c r="H255" s="4"/>
    </row>
    <row r="256">
      <c r="A256" s="6"/>
      <c r="B256" s="4"/>
      <c r="C256" s="4"/>
      <c r="D256" s="4"/>
      <c r="E256" s="4"/>
      <c r="F256" s="4"/>
      <c r="G256" s="4"/>
      <c r="H256" s="4"/>
    </row>
    <row r="257">
      <c r="A257" s="6"/>
      <c r="B257" s="4"/>
      <c r="C257" s="4"/>
      <c r="D257" s="4"/>
      <c r="E257" s="4"/>
      <c r="F257" s="4"/>
      <c r="G257" s="4"/>
      <c r="H257" s="4"/>
    </row>
    <row r="258">
      <c r="A258" s="6"/>
      <c r="B258" s="4"/>
      <c r="C258" s="4"/>
      <c r="D258" s="4"/>
      <c r="E258" s="4"/>
      <c r="F258" s="4"/>
      <c r="G258" s="4"/>
      <c r="H258" s="4"/>
    </row>
    <row r="259">
      <c r="A259" s="6"/>
      <c r="B259" s="4"/>
      <c r="C259" s="4"/>
      <c r="D259" s="4"/>
      <c r="E259" s="4"/>
      <c r="F259" s="4"/>
      <c r="G259" s="4"/>
      <c r="H259" s="4"/>
    </row>
    <row r="260">
      <c r="A260" s="6"/>
      <c r="B260" s="4"/>
      <c r="C260" s="4"/>
      <c r="D260" s="4"/>
      <c r="E260" s="4"/>
      <c r="F260" s="4"/>
      <c r="G260" s="4"/>
      <c r="H260" s="4"/>
    </row>
    <row r="261">
      <c r="A261" s="6"/>
      <c r="B261" s="4"/>
      <c r="C261" s="4"/>
      <c r="D261" s="4"/>
      <c r="E261" s="4"/>
      <c r="F261" s="4"/>
      <c r="G261" s="4"/>
      <c r="H261" s="4"/>
    </row>
    <row r="262">
      <c r="A262" s="6"/>
      <c r="B262" s="4"/>
      <c r="C262" s="4"/>
      <c r="D262" s="4"/>
      <c r="E262" s="4"/>
      <c r="F262" s="4"/>
      <c r="G262" s="4"/>
      <c r="H262" s="4"/>
    </row>
    <row r="263">
      <c r="A263" s="6"/>
      <c r="B263" s="4"/>
      <c r="C263" s="4"/>
      <c r="D263" s="4"/>
      <c r="E263" s="4"/>
      <c r="F263" s="4"/>
      <c r="G263" s="4"/>
      <c r="H263" s="4"/>
    </row>
    <row r="264">
      <c r="A264" s="6"/>
      <c r="B264" s="4"/>
      <c r="C264" s="4"/>
      <c r="D264" s="4"/>
      <c r="E264" s="4"/>
      <c r="F264" s="4"/>
      <c r="G264" s="4"/>
      <c r="H264" s="4"/>
    </row>
    <row r="265">
      <c r="A265" s="6"/>
      <c r="B265" s="4"/>
      <c r="C265" s="4"/>
      <c r="D265" s="4"/>
      <c r="E265" s="4"/>
      <c r="F265" s="4"/>
      <c r="G265" s="4"/>
      <c r="H265" s="4"/>
    </row>
    <row r="266">
      <c r="A266" s="6"/>
      <c r="B266" s="4"/>
      <c r="C266" s="4"/>
      <c r="D266" s="4"/>
      <c r="E266" s="4"/>
      <c r="F266" s="4"/>
      <c r="G266" s="4"/>
      <c r="H266" s="4"/>
    </row>
    <row r="267">
      <c r="A267" s="6"/>
      <c r="B267" s="4"/>
      <c r="C267" s="4"/>
      <c r="D267" s="4"/>
      <c r="E267" s="4"/>
      <c r="F267" s="4"/>
      <c r="G267" s="4"/>
      <c r="H267" s="4"/>
    </row>
    <row r="268">
      <c r="A268" s="6"/>
      <c r="B268" s="4"/>
      <c r="C268" s="4"/>
      <c r="D268" s="4"/>
      <c r="E268" s="4"/>
      <c r="F268" s="4"/>
      <c r="G268" s="4"/>
      <c r="H268" s="4"/>
    </row>
    <row r="269">
      <c r="A269" s="6"/>
      <c r="B269" s="4"/>
      <c r="C269" s="4"/>
      <c r="D269" s="4"/>
      <c r="E269" s="4"/>
      <c r="F269" s="4"/>
      <c r="G269" s="4"/>
      <c r="H269" s="4"/>
    </row>
    <row r="270">
      <c r="A270" s="6"/>
      <c r="B270" s="4"/>
      <c r="C270" s="4"/>
      <c r="D270" s="4"/>
      <c r="E270" s="4"/>
      <c r="F270" s="4"/>
      <c r="G270" s="4"/>
      <c r="H270" s="4"/>
    </row>
    <row r="271">
      <c r="A271" s="6"/>
      <c r="B271" s="4"/>
      <c r="C271" s="4"/>
      <c r="D271" s="4"/>
      <c r="E271" s="4"/>
      <c r="F271" s="4"/>
      <c r="G271" s="4"/>
      <c r="H271" s="4"/>
    </row>
    <row r="272">
      <c r="A272" s="6"/>
      <c r="B272" s="4"/>
      <c r="C272" s="4"/>
      <c r="D272" s="4"/>
      <c r="E272" s="4"/>
      <c r="F272" s="4"/>
      <c r="G272" s="4"/>
      <c r="H272" s="4"/>
    </row>
    <row r="273">
      <c r="A273" s="6"/>
      <c r="B273" s="4"/>
      <c r="C273" s="4"/>
      <c r="D273" s="4"/>
      <c r="E273" s="4"/>
      <c r="F273" s="4"/>
      <c r="G273" s="4"/>
      <c r="H273" s="4"/>
    </row>
    <row r="274">
      <c r="A274" s="6"/>
      <c r="B274" s="4"/>
      <c r="C274" s="4"/>
      <c r="D274" s="4"/>
      <c r="E274" s="4"/>
      <c r="F274" s="4"/>
      <c r="G274" s="4"/>
      <c r="H274" s="4"/>
    </row>
    <row r="275">
      <c r="A275" s="6"/>
      <c r="B275" s="4"/>
      <c r="C275" s="4"/>
      <c r="D275" s="4"/>
      <c r="E275" s="4"/>
      <c r="F275" s="4"/>
      <c r="G275" s="4"/>
      <c r="H275" s="4"/>
    </row>
    <row r="276">
      <c r="A276" s="6"/>
      <c r="B276" s="4"/>
      <c r="C276" s="4"/>
      <c r="D276" s="4"/>
      <c r="E276" s="4"/>
      <c r="F276" s="4"/>
      <c r="G276" s="4"/>
      <c r="H276" s="4"/>
    </row>
    <row r="277">
      <c r="A277" s="6"/>
      <c r="B277" s="4"/>
      <c r="C277" s="4"/>
      <c r="D277" s="4"/>
      <c r="E277" s="4"/>
      <c r="F277" s="4"/>
      <c r="G277" s="4"/>
      <c r="H277" s="4"/>
    </row>
    <row r="278">
      <c r="A278" s="6"/>
      <c r="B278" s="4"/>
      <c r="C278" s="4"/>
      <c r="D278" s="4"/>
      <c r="E278" s="4"/>
      <c r="F278" s="4"/>
      <c r="G278" s="4"/>
      <c r="H278" s="4"/>
    </row>
    <row r="279">
      <c r="A279" s="6"/>
      <c r="B279" s="4"/>
      <c r="C279" s="4"/>
      <c r="D279" s="4"/>
      <c r="E279" s="4"/>
      <c r="F279" s="4"/>
      <c r="G279" s="4"/>
      <c r="H279" s="4"/>
    </row>
    <row r="280">
      <c r="A280" s="6"/>
      <c r="B280" s="4"/>
      <c r="C280" s="4"/>
      <c r="D280" s="4"/>
      <c r="E280" s="4"/>
      <c r="F280" s="4"/>
      <c r="G280" s="4"/>
      <c r="H280" s="4"/>
    </row>
    <row r="281">
      <c r="A281" s="6"/>
      <c r="B281" s="4"/>
      <c r="C281" s="4"/>
      <c r="D281" s="4"/>
      <c r="E281" s="4"/>
      <c r="F281" s="4"/>
      <c r="G281" s="4"/>
      <c r="H281" s="4"/>
    </row>
    <row r="282">
      <c r="A282" s="6"/>
      <c r="B282" s="4"/>
      <c r="C282" s="4"/>
      <c r="D282" s="4"/>
      <c r="E282" s="4"/>
      <c r="F282" s="4"/>
      <c r="G282" s="4"/>
      <c r="H282" s="4"/>
    </row>
    <row r="283">
      <c r="A283" s="6"/>
      <c r="B283" s="4"/>
      <c r="C283" s="4"/>
      <c r="D283" s="4"/>
      <c r="E283" s="4"/>
      <c r="F283" s="4"/>
      <c r="G283" s="4"/>
      <c r="H283" s="4"/>
    </row>
    <row r="284">
      <c r="A284" s="6"/>
      <c r="B284" s="4"/>
      <c r="C284" s="4"/>
      <c r="D284" s="4"/>
      <c r="E284" s="4"/>
      <c r="F284" s="4"/>
      <c r="G284" s="4"/>
      <c r="H284" s="4"/>
    </row>
    <row r="285">
      <c r="A285" s="6"/>
      <c r="B285" s="4"/>
      <c r="C285" s="4"/>
      <c r="D285" s="4"/>
      <c r="E285" s="4"/>
      <c r="F285" s="4"/>
      <c r="G285" s="4"/>
      <c r="H285" s="4"/>
    </row>
    <row r="286">
      <c r="A286" s="6"/>
      <c r="B286" s="4"/>
      <c r="C286" s="4"/>
      <c r="D286" s="4"/>
      <c r="E286" s="4"/>
      <c r="F286" s="4"/>
      <c r="G286" s="4"/>
      <c r="H286" s="4"/>
    </row>
    <row r="287">
      <c r="A287" s="6"/>
      <c r="B287" s="4"/>
      <c r="C287" s="4"/>
      <c r="D287" s="4"/>
      <c r="E287" s="4"/>
      <c r="F287" s="4"/>
      <c r="G287" s="4"/>
      <c r="H287" s="4"/>
    </row>
    <row r="288">
      <c r="A288" s="6"/>
      <c r="B288" s="4"/>
      <c r="C288" s="4"/>
      <c r="D288" s="4"/>
      <c r="E288" s="4"/>
      <c r="F288" s="4"/>
      <c r="G288" s="4"/>
      <c r="H288" s="4"/>
    </row>
    <row r="289">
      <c r="A289" s="6"/>
      <c r="B289" s="4"/>
      <c r="C289" s="4"/>
      <c r="D289" s="4"/>
      <c r="E289" s="4"/>
      <c r="F289" s="4"/>
      <c r="G289" s="4"/>
      <c r="H289" s="4"/>
    </row>
    <row r="290">
      <c r="A290" s="6"/>
      <c r="B290" s="4"/>
      <c r="C290" s="4"/>
      <c r="D290" s="4"/>
      <c r="E290" s="4"/>
      <c r="F290" s="4"/>
      <c r="G290" s="4"/>
      <c r="H290" s="4"/>
    </row>
    <row r="291">
      <c r="A291" s="6"/>
      <c r="B291" s="4"/>
      <c r="C291" s="4"/>
      <c r="D291" s="4"/>
      <c r="E291" s="4"/>
      <c r="F291" s="4"/>
      <c r="G291" s="4"/>
      <c r="H291" s="4"/>
    </row>
    <row r="292">
      <c r="A292" s="6"/>
      <c r="B292" s="4"/>
      <c r="C292" s="4"/>
      <c r="D292" s="4"/>
      <c r="E292" s="4"/>
      <c r="F292" s="4"/>
      <c r="G292" s="4"/>
      <c r="H292" s="4"/>
    </row>
    <row r="293">
      <c r="A293" s="6"/>
      <c r="B293" s="4"/>
      <c r="C293" s="4"/>
      <c r="D293" s="4"/>
      <c r="E293" s="4"/>
      <c r="F293" s="4"/>
      <c r="G293" s="4"/>
      <c r="H293" s="4"/>
    </row>
    <row r="294">
      <c r="A294" s="6"/>
      <c r="B294" s="4"/>
      <c r="C294" s="4"/>
      <c r="D294" s="4"/>
      <c r="E294" s="4"/>
      <c r="F294" s="4"/>
      <c r="G294" s="4"/>
      <c r="H294" s="4"/>
    </row>
    <row r="295">
      <c r="A295" s="6"/>
      <c r="B295" s="4"/>
      <c r="C295" s="4"/>
      <c r="D295" s="4"/>
      <c r="E295" s="4"/>
      <c r="F295" s="4"/>
      <c r="G295" s="4"/>
      <c r="H295" s="4"/>
    </row>
    <row r="296">
      <c r="A296" s="6"/>
      <c r="B296" s="4"/>
      <c r="C296" s="4"/>
      <c r="D296" s="4"/>
      <c r="E296" s="4"/>
      <c r="F296" s="4"/>
      <c r="G296" s="4"/>
      <c r="H296" s="4"/>
    </row>
    <row r="297">
      <c r="A297" s="6"/>
      <c r="B297" s="4"/>
      <c r="C297" s="4"/>
      <c r="D297" s="4"/>
      <c r="E297" s="4"/>
      <c r="F297" s="4"/>
      <c r="G297" s="4"/>
      <c r="H297" s="4"/>
    </row>
    <row r="298">
      <c r="A298" s="6"/>
      <c r="B298" s="4"/>
      <c r="C298" s="4"/>
      <c r="D298" s="4"/>
      <c r="E298" s="4"/>
      <c r="F298" s="4"/>
      <c r="G298" s="4"/>
      <c r="H298" s="4"/>
    </row>
    <row r="299">
      <c r="A299" s="6"/>
      <c r="B299" s="4"/>
      <c r="C299" s="4"/>
      <c r="D299" s="4"/>
      <c r="E299" s="4"/>
      <c r="F299" s="4"/>
      <c r="G299" s="4"/>
      <c r="H299" s="4"/>
    </row>
    <row r="300">
      <c r="A300" s="6"/>
      <c r="B300" s="4"/>
      <c r="C300" s="4"/>
      <c r="D300" s="4"/>
      <c r="E300" s="4"/>
      <c r="F300" s="4"/>
      <c r="G300" s="4"/>
      <c r="H300" s="4"/>
    </row>
    <row r="301">
      <c r="A301" s="6"/>
      <c r="B301" s="4"/>
      <c r="C301" s="4"/>
      <c r="D301" s="4"/>
      <c r="E301" s="4"/>
      <c r="F301" s="4"/>
      <c r="G301" s="4"/>
      <c r="H301" s="4"/>
    </row>
    <row r="302">
      <c r="A302" s="6"/>
      <c r="B302" s="4"/>
      <c r="C302" s="4"/>
      <c r="D302" s="4"/>
      <c r="E302" s="4"/>
      <c r="F302" s="4"/>
      <c r="G302" s="4"/>
      <c r="H302" s="4"/>
    </row>
    <row r="303">
      <c r="A303" s="6"/>
      <c r="B303" s="4"/>
      <c r="C303" s="4"/>
      <c r="D303" s="4"/>
      <c r="E303" s="4"/>
      <c r="F303" s="4"/>
      <c r="G303" s="4"/>
      <c r="H303" s="4"/>
    </row>
    <row r="304">
      <c r="A304" s="6"/>
      <c r="B304" s="4"/>
      <c r="C304" s="4"/>
      <c r="D304" s="4"/>
      <c r="E304" s="4"/>
      <c r="F304" s="4"/>
      <c r="G304" s="4"/>
      <c r="H304" s="4"/>
    </row>
    <row r="305">
      <c r="A305" s="6"/>
      <c r="B305" s="4"/>
      <c r="C305" s="4"/>
      <c r="D305" s="4"/>
      <c r="E305" s="4"/>
      <c r="F305" s="4"/>
      <c r="G305" s="4"/>
      <c r="H305" s="4"/>
    </row>
    <row r="306">
      <c r="A306" s="6"/>
      <c r="B306" s="4"/>
      <c r="C306" s="4"/>
      <c r="D306" s="4"/>
      <c r="E306" s="4"/>
      <c r="F306" s="4"/>
      <c r="G306" s="4"/>
      <c r="H306" s="4"/>
    </row>
    <row r="307">
      <c r="A307" s="6"/>
      <c r="B307" s="4"/>
      <c r="C307" s="4"/>
      <c r="D307" s="4"/>
      <c r="E307" s="4"/>
      <c r="F307" s="4"/>
      <c r="G307" s="4"/>
      <c r="H307" s="4"/>
    </row>
    <row r="308">
      <c r="A308" s="6"/>
      <c r="B308" s="4"/>
      <c r="C308" s="4"/>
      <c r="D308" s="4"/>
      <c r="E308" s="4"/>
      <c r="F308" s="4"/>
      <c r="G308" s="4"/>
      <c r="H308" s="4"/>
    </row>
    <row r="309">
      <c r="A309" s="6"/>
      <c r="B309" s="4"/>
      <c r="C309" s="4"/>
      <c r="D309" s="4"/>
      <c r="E309" s="4"/>
      <c r="F309" s="4"/>
      <c r="G309" s="4"/>
      <c r="H309" s="4"/>
    </row>
    <row r="310">
      <c r="A310" s="6"/>
      <c r="B310" s="4"/>
      <c r="C310" s="4"/>
      <c r="D310" s="4"/>
      <c r="E310" s="4"/>
      <c r="F310" s="4"/>
      <c r="G310" s="4"/>
      <c r="H310" s="4"/>
    </row>
    <row r="311">
      <c r="A311" s="6"/>
      <c r="B311" s="4"/>
      <c r="C311" s="4"/>
      <c r="D311" s="4"/>
      <c r="E311" s="4"/>
      <c r="F311" s="4"/>
      <c r="G311" s="4"/>
      <c r="H311" s="4"/>
    </row>
    <row r="312">
      <c r="A312" s="6"/>
      <c r="B312" s="4"/>
      <c r="C312" s="4"/>
      <c r="D312" s="4"/>
      <c r="E312" s="4"/>
      <c r="F312" s="4"/>
      <c r="G312" s="4"/>
      <c r="H312" s="4"/>
    </row>
    <row r="313">
      <c r="A313" s="6"/>
      <c r="B313" s="4"/>
      <c r="C313" s="4"/>
      <c r="D313" s="4"/>
      <c r="E313" s="4"/>
      <c r="F313" s="4"/>
      <c r="G313" s="4"/>
      <c r="H313" s="4"/>
    </row>
    <row r="314">
      <c r="A314" s="6"/>
      <c r="B314" s="4"/>
      <c r="C314" s="4"/>
      <c r="D314" s="4"/>
      <c r="E314" s="4"/>
      <c r="F314" s="4"/>
      <c r="G314" s="4"/>
      <c r="H314" s="4"/>
    </row>
    <row r="315">
      <c r="A315" s="6"/>
      <c r="B315" s="4"/>
      <c r="C315" s="4"/>
      <c r="D315" s="4"/>
      <c r="E315" s="4"/>
      <c r="F315" s="4"/>
      <c r="G315" s="4"/>
      <c r="H315" s="4"/>
    </row>
    <row r="316">
      <c r="A316" s="6"/>
      <c r="B316" s="4"/>
      <c r="C316" s="4"/>
      <c r="D316" s="4"/>
      <c r="E316" s="4"/>
      <c r="F316" s="4"/>
      <c r="G316" s="4"/>
      <c r="H316" s="4"/>
    </row>
    <row r="317">
      <c r="A317" s="6"/>
      <c r="B317" s="4"/>
      <c r="C317" s="4"/>
      <c r="D317" s="4"/>
      <c r="E317" s="4"/>
      <c r="F317" s="4"/>
      <c r="G317" s="4"/>
      <c r="H317" s="4"/>
    </row>
    <row r="318">
      <c r="A318" s="6"/>
      <c r="B318" s="4"/>
      <c r="C318" s="4"/>
      <c r="D318" s="4"/>
      <c r="E318" s="4"/>
      <c r="F318" s="4"/>
      <c r="G318" s="4"/>
      <c r="H318" s="4"/>
    </row>
    <row r="319">
      <c r="A319" s="6"/>
      <c r="B319" s="4"/>
      <c r="C319" s="4"/>
      <c r="D319" s="4"/>
      <c r="E319" s="4"/>
      <c r="F319" s="4"/>
      <c r="G319" s="4"/>
      <c r="H319" s="4"/>
    </row>
    <row r="320">
      <c r="A320" s="6"/>
      <c r="B320" s="4"/>
      <c r="C320" s="4"/>
      <c r="D320" s="4"/>
      <c r="E320" s="4"/>
      <c r="F320" s="4"/>
      <c r="G320" s="4"/>
      <c r="H320" s="4"/>
    </row>
    <row r="321">
      <c r="A321" s="6"/>
      <c r="B321" s="4"/>
      <c r="C321" s="4"/>
      <c r="D321" s="4"/>
      <c r="E321" s="4"/>
      <c r="F321" s="4"/>
      <c r="G321" s="4"/>
      <c r="H321" s="4"/>
    </row>
    <row r="322">
      <c r="A322" s="6"/>
      <c r="B322" s="4"/>
      <c r="C322" s="4"/>
      <c r="D322" s="4"/>
      <c r="E322" s="4"/>
      <c r="F322" s="4"/>
      <c r="G322" s="4"/>
      <c r="H322" s="4"/>
    </row>
    <row r="323">
      <c r="A323" s="6"/>
      <c r="B323" s="4"/>
      <c r="C323" s="4"/>
      <c r="D323" s="4"/>
      <c r="E323" s="4"/>
      <c r="F323" s="4"/>
      <c r="G323" s="4"/>
      <c r="H323" s="4"/>
    </row>
    <row r="324">
      <c r="A324" s="6"/>
      <c r="B324" s="4"/>
      <c r="C324" s="4"/>
      <c r="D324" s="4"/>
      <c r="E324" s="4"/>
      <c r="F324" s="4"/>
      <c r="G324" s="4"/>
      <c r="H324" s="4"/>
    </row>
    <row r="325">
      <c r="A325" s="6"/>
      <c r="B325" s="4"/>
      <c r="C325" s="4"/>
      <c r="D325" s="4"/>
      <c r="E325" s="4"/>
      <c r="F325" s="4"/>
      <c r="G325" s="4"/>
      <c r="H325" s="4"/>
    </row>
    <row r="326">
      <c r="A326" s="6"/>
      <c r="B326" s="4"/>
      <c r="C326" s="4"/>
      <c r="D326" s="4"/>
      <c r="E326" s="4"/>
      <c r="F326" s="4"/>
      <c r="G326" s="4"/>
      <c r="H326" s="4"/>
    </row>
    <row r="327">
      <c r="A327" s="6"/>
      <c r="B327" s="4"/>
      <c r="C327" s="4"/>
      <c r="D327" s="4"/>
      <c r="E327" s="4"/>
      <c r="F327" s="4"/>
      <c r="G327" s="4"/>
      <c r="H327" s="4"/>
    </row>
    <row r="328">
      <c r="A328" s="6"/>
      <c r="B328" s="4"/>
      <c r="C328" s="4"/>
      <c r="D328" s="4"/>
      <c r="E328" s="4"/>
      <c r="F328" s="4"/>
      <c r="G328" s="4"/>
      <c r="H328" s="4"/>
    </row>
    <row r="329">
      <c r="A329" s="6"/>
      <c r="B329" s="4"/>
      <c r="C329" s="4"/>
      <c r="D329" s="4"/>
      <c r="E329" s="4"/>
      <c r="F329" s="4"/>
      <c r="G329" s="4"/>
      <c r="H329" s="4"/>
    </row>
    <row r="330">
      <c r="A330" s="6"/>
      <c r="B330" s="4"/>
      <c r="C330" s="4"/>
      <c r="D330" s="4"/>
      <c r="E330" s="4"/>
      <c r="F330" s="4"/>
      <c r="G330" s="4"/>
      <c r="H330" s="4"/>
    </row>
    <row r="331">
      <c r="A331" s="6"/>
      <c r="B331" s="4"/>
      <c r="C331" s="4"/>
      <c r="D331" s="4"/>
      <c r="E331" s="4"/>
      <c r="F331" s="4"/>
      <c r="G331" s="4"/>
      <c r="H331" s="4"/>
    </row>
    <row r="332">
      <c r="A332" s="6"/>
      <c r="B332" s="4"/>
      <c r="C332" s="4"/>
      <c r="D332" s="4"/>
      <c r="E332" s="4"/>
      <c r="F332" s="4"/>
      <c r="G332" s="4"/>
      <c r="H332" s="4"/>
    </row>
    <row r="333">
      <c r="A333" s="6"/>
      <c r="B333" s="4"/>
      <c r="C333" s="4"/>
      <c r="D333" s="4"/>
      <c r="E333" s="4"/>
      <c r="F333" s="4"/>
      <c r="G333" s="4"/>
      <c r="H333" s="4"/>
    </row>
    <row r="334">
      <c r="A334" s="6"/>
      <c r="B334" s="4"/>
      <c r="C334" s="4"/>
      <c r="D334" s="4"/>
      <c r="E334" s="4"/>
      <c r="F334" s="4"/>
      <c r="G334" s="4"/>
      <c r="H334" s="4"/>
    </row>
    <row r="335">
      <c r="A335" s="6"/>
      <c r="B335" s="4"/>
      <c r="C335" s="4"/>
      <c r="D335" s="4"/>
      <c r="E335" s="4"/>
      <c r="F335" s="4"/>
      <c r="G335" s="4"/>
      <c r="H335" s="4"/>
    </row>
    <row r="336">
      <c r="A336" s="6"/>
      <c r="B336" s="4"/>
      <c r="C336" s="4"/>
      <c r="D336" s="4"/>
      <c r="E336" s="4"/>
      <c r="F336" s="4"/>
      <c r="G336" s="4"/>
      <c r="H336" s="4"/>
    </row>
    <row r="337">
      <c r="A337" s="6"/>
      <c r="B337" s="4"/>
      <c r="C337" s="4"/>
      <c r="D337" s="4"/>
      <c r="E337" s="4"/>
      <c r="F337" s="4"/>
      <c r="G337" s="4"/>
      <c r="H337" s="4"/>
    </row>
    <row r="338">
      <c r="A338" s="6"/>
      <c r="B338" s="4"/>
      <c r="C338" s="4"/>
      <c r="D338" s="4"/>
      <c r="E338" s="4"/>
      <c r="F338" s="4"/>
      <c r="G338" s="4"/>
      <c r="H338" s="4"/>
    </row>
    <row r="339">
      <c r="A339" s="6"/>
      <c r="B339" s="4"/>
      <c r="C339" s="4"/>
      <c r="D339" s="4"/>
      <c r="E339" s="4"/>
      <c r="F339" s="4"/>
      <c r="G339" s="4"/>
      <c r="H339" s="4"/>
    </row>
    <row r="340">
      <c r="A340" s="6"/>
      <c r="B340" s="4"/>
      <c r="C340" s="4"/>
      <c r="D340" s="4"/>
      <c r="E340" s="4"/>
      <c r="F340" s="4"/>
      <c r="G340" s="4"/>
      <c r="H340" s="4"/>
    </row>
    <row r="341">
      <c r="A341" s="6"/>
      <c r="B341" s="4"/>
      <c r="C341" s="4"/>
      <c r="D341" s="4"/>
      <c r="E341" s="4"/>
      <c r="F341" s="4"/>
      <c r="G341" s="4"/>
      <c r="H341" s="4"/>
    </row>
    <row r="342">
      <c r="A342" s="6"/>
      <c r="B342" s="4"/>
      <c r="C342" s="4"/>
      <c r="D342" s="4"/>
      <c r="E342" s="4"/>
      <c r="F342" s="4"/>
      <c r="G342" s="4"/>
      <c r="H342" s="4"/>
    </row>
    <row r="343">
      <c r="A343" s="6"/>
      <c r="B343" s="4"/>
      <c r="C343" s="4"/>
      <c r="D343" s="4"/>
      <c r="E343" s="4"/>
      <c r="F343" s="4"/>
      <c r="G343" s="4"/>
      <c r="H343" s="4"/>
    </row>
    <row r="344">
      <c r="A344" s="6"/>
      <c r="B344" s="4"/>
      <c r="C344" s="4"/>
      <c r="D344" s="4"/>
      <c r="E344" s="4"/>
      <c r="F344" s="4"/>
      <c r="G344" s="4"/>
      <c r="H344" s="4"/>
    </row>
    <row r="345">
      <c r="A345" s="6"/>
      <c r="B345" s="4"/>
      <c r="C345" s="4"/>
      <c r="D345" s="4"/>
      <c r="E345" s="4"/>
      <c r="F345" s="4"/>
      <c r="G345" s="4"/>
      <c r="H345" s="4"/>
    </row>
    <row r="346">
      <c r="A346" s="6"/>
      <c r="B346" s="4"/>
      <c r="C346" s="4"/>
      <c r="D346" s="4"/>
      <c r="E346" s="4"/>
      <c r="F346" s="4"/>
      <c r="G346" s="4"/>
      <c r="H346" s="4"/>
    </row>
    <row r="347">
      <c r="A347" s="6"/>
      <c r="B347" s="4"/>
      <c r="C347" s="4"/>
      <c r="D347" s="4"/>
      <c r="E347" s="4"/>
      <c r="F347" s="4"/>
      <c r="G347" s="4"/>
      <c r="H347" s="4"/>
    </row>
    <row r="348">
      <c r="A348" s="6"/>
      <c r="B348" s="4"/>
      <c r="C348" s="4"/>
      <c r="D348" s="4"/>
      <c r="E348" s="4"/>
      <c r="F348" s="4"/>
      <c r="G348" s="4"/>
      <c r="H348" s="4"/>
    </row>
    <row r="349">
      <c r="A349" s="6"/>
      <c r="B349" s="4"/>
      <c r="C349" s="4"/>
      <c r="D349" s="4"/>
      <c r="E349" s="4"/>
      <c r="F349" s="4"/>
      <c r="G349" s="4"/>
      <c r="H349" s="4"/>
    </row>
    <row r="350">
      <c r="A350" s="6"/>
      <c r="B350" s="4"/>
      <c r="C350" s="4"/>
      <c r="D350" s="4"/>
      <c r="E350" s="4"/>
      <c r="F350" s="4"/>
      <c r="G350" s="4"/>
      <c r="H350" s="4"/>
    </row>
    <row r="351">
      <c r="A351" s="6"/>
      <c r="B351" s="4"/>
      <c r="C351" s="4"/>
      <c r="D351" s="4"/>
      <c r="E351" s="4"/>
      <c r="F351" s="4"/>
      <c r="G351" s="4"/>
      <c r="H351" s="4"/>
    </row>
    <row r="352">
      <c r="A352" s="6"/>
      <c r="B352" s="4"/>
      <c r="C352" s="4"/>
      <c r="D352" s="4"/>
      <c r="E352" s="4"/>
      <c r="F352" s="4"/>
      <c r="G352" s="4"/>
      <c r="H352" s="4"/>
    </row>
    <row r="353">
      <c r="A353" s="6"/>
      <c r="B353" s="4"/>
      <c r="C353" s="4"/>
      <c r="D353" s="4"/>
      <c r="E353" s="4"/>
      <c r="F353" s="4"/>
      <c r="G353" s="4"/>
      <c r="H353" s="4"/>
    </row>
    <row r="354">
      <c r="A354" s="6"/>
      <c r="B354" s="4"/>
      <c r="C354" s="4"/>
      <c r="D354" s="4"/>
      <c r="E354" s="4"/>
      <c r="F354" s="4"/>
      <c r="G354" s="4"/>
      <c r="H354" s="4"/>
    </row>
    <row r="355">
      <c r="A355" s="6"/>
      <c r="B355" s="4"/>
      <c r="C355" s="4"/>
      <c r="D355" s="4"/>
      <c r="E355" s="4"/>
      <c r="F355" s="4"/>
      <c r="G355" s="4"/>
      <c r="H355" s="4"/>
    </row>
    <row r="356">
      <c r="A356" s="6"/>
      <c r="B356" s="4"/>
      <c r="C356" s="4"/>
      <c r="D356" s="4"/>
      <c r="E356" s="4"/>
      <c r="F356" s="4"/>
      <c r="G356" s="4"/>
      <c r="H356" s="4"/>
    </row>
    <row r="357">
      <c r="A357" s="6"/>
      <c r="B357" s="4"/>
      <c r="C357" s="4"/>
      <c r="D357" s="4"/>
      <c r="E357" s="4"/>
      <c r="F357" s="4"/>
      <c r="G357" s="4"/>
      <c r="H357" s="4"/>
    </row>
    <row r="358">
      <c r="A358" s="6"/>
      <c r="B358" s="4"/>
      <c r="C358" s="4"/>
      <c r="D358" s="4"/>
      <c r="E358" s="4"/>
      <c r="F358" s="4"/>
      <c r="G358" s="4"/>
      <c r="H358" s="4"/>
    </row>
    <row r="359">
      <c r="A359" s="6"/>
      <c r="B359" s="4"/>
      <c r="C359" s="4"/>
      <c r="D359" s="4"/>
      <c r="E359" s="4"/>
      <c r="F359" s="4"/>
      <c r="G359" s="4"/>
      <c r="H359" s="4"/>
    </row>
    <row r="360">
      <c r="A360" s="6"/>
      <c r="B360" s="4"/>
      <c r="C360" s="4"/>
      <c r="D360" s="4"/>
      <c r="E360" s="4"/>
      <c r="F360" s="4"/>
      <c r="G360" s="4"/>
      <c r="H360" s="4"/>
    </row>
    <row r="361">
      <c r="A361" s="6"/>
      <c r="B361" s="4"/>
      <c r="C361" s="4"/>
      <c r="D361" s="4"/>
      <c r="E361" s="4"/>
      <c r="F361" s="4"/>
      <c r="G361" s="4"/>
      <c r="H361" s="4"/>
    </row>
    <row r="362">
      <c r="A362" s="6"/>
      <c r="B362" s="4"/>
      <c r="C362" s="4"/>
      <c r="D362" s="4"/>
      <c r="E362" s="4"/>
      <c r="F362" s="4"/>
      <c r="G362" s="4"/>
      <c r="H362" s="4"/>
    </row>
    <row r="363">
      <c r="A363" s="6"/>
      <c r="B363" s="4"/>
      <c r="C363" s="4"/>
      <c r="D363" s="4"/>
      <c r="E363" s="4"/>
      <c r="F363" s="4"/>
      <c r="G363" s="4"/>
      <c r="H363" s="4"/>
    </row>
    <row r="364">
      <c r="A364" s="6"/>
      <c r="B364" s="4"/>
      <c r="C364" s="4"/>
      <c r="D364" s="4"/>
      <c r="E364" s="4"/>
      <c r="F364" s="4"/>
      <c r="G364" s="4"/>
      <c r="H364" s="4"/>
    </row>
    <row r="365">
      <c r="A365" s="6"/>
      <c r="B365" s="4"/>
      <c r="C365" s="4"/>
      <c r="D365" s="4"/>
      <c r="E365" s="4"/>
      <c r="F365" s="4"/>
      <c r="G365" s="4"/>
      <c r="H365" s="4"/>
    </row>
    <row r="366">
      <c r="A366" s="6"/>
      <c r="B366" s="4"/>
      <c r="C366" s="4"/>
      <c r="D366" s="4"/>
      <c r="E366" s="4"/>
      <c r="F366" s="4"/>
      <c r="G366" s="4"/>
      <c r="H366" s="4"/>
    </row>
    <row r="367">
      <c r="A367" s="6"/>
      <c r="B367" s="4"/>
      <c r="C367" s="4"/>
      <c r="D367" s="4"/>
      <c r="E367" s="4"/>
      <c r="F367" s="4"/>
      <c r="G367" s="4"/>
      <c r="H367" s="4"/>
    </row>
    <row r="368">
      <c r="A368" s="6"/>
      <c r="B368" s="4"/>
      <c r="C368" s="4"/>
      <c r="D368" s="4"/>
      <c r="E368" s="4"/>
      <c r="F368" s="4"/>
      <c r="G368" s="4"/>
      <c r="H368" s="4"/>
    </row>
    <row r="369">
      <c r="A369" s="6"/>
      <c r="B369" s="4"/>
      <c r="C369" s="4"/>
      <c r="D369" s="4"/>
      <c r="E369" s="4"/>
      <c r="F369" s="4"/>
      <c r="G369" s="4"/>
      <c r="H369" s="4"/>
    </row>
    <row r="370">
      <c r="A370" s="6"/>
      <c r="B370" s="4"/>
      <c r="C370" s="4"/>
      <c r="D370" s="4"/>
      <c r="E370" s="4"/>
      <c r="F370" s="4"/>
      <c r="G370" s="4"/>
      <c r="H370" s="4"/>
    </row>
    <row r="371">
      <c r="A371" s="6"/>
      <c r="B371" s="4"/>
      <c r="C371" s="4"/>
      <c r="D371" s="4"/>
      <c r="E371" s="4"/>
      <c r="F371" s="4"/>
      <c r="G371" s="4"/>
      <c r="H371" s="4"/>
    </row>
    <row r="372">
      <c r="A372" s="6"/>
      <c r="B372" s="4"/>
      <c r="C372" s="4"/>
      <c r="D372" s="4"/>
      <c r="E372" s="4"/>
      <c r="F372" s="4"/>
      <c r="G372" s="4"/>
      <c r="H372" s="4"/>
    </row>
    <row r="373">
      <c r="A373" s="6"/>
      <c r="B373" s="4"/>
      <c r="C373" s="4"/>
      <c r="D373" s="4"/>
      <c r="E373" s="4"/>
      <c r="F373" s="4"/>
      <c r="G373" s="4"/>
      <c r="H373" s="4"/>
    </row>
    <row r="374">
      <c r="A374" s="6"/>
      <c r="B374" s="4"/>
      <c r="C374" s="4"/>
      <c r="D374" s="4"/>
      <c r="E374" s="4"/>
      <c r="F374" s="4"/>
      <c r="G374" s="4"/>
      <c r="H374" s="4"/>
    </row>
    <row r="375">
      <c r="A375" s="6"/>
      <c r="B375" s="4"/>
      <c r="C375" s="4"/>
      <c r="D375" s="4"/>
      <c r="E375" s="4"/>
      <c r="F375" s="4"/>
      <c r="G375" s="4"/>
      <c r="H375" s="4"/>
    </row>
    <row r="376">
      <c r="A376" s="6"/>
      <c r="B376" s="4"/>
      <c r="C376" s="4"/>
      <c r="D376" s="4"/>
      <c r="E376" s="4"/>
      <c r="F376" s="4"/>
      <c r="G376" s="4"/>
      <c r="H376" s="4"/>
    </row>
    <row r="377">
      <c r="A377" s="6"/>
      <c r="B377" s="4"/>
      <c r="C377" s="4"/>
      <c r="D377" s="4"/>
      <c r="E377" s="4"/>
      <c r="F377" s="4"/>
      <c r="G377" s="4"/>
      <c r="H377" s="4"/>
    </row>
    <row r="378">
      <c r="A378" s="6"/>
      <c r="B378" s="4"/>
      <c r="C378" s="4"/>
      <c r="D378" s="4"/>
      <c r="E378" s="4"/>
      <c r="F378" s="4"/>
      <c r="G378" s="4"/>
      <c r="H378" s="4"/>
    </row>
    <row r="379">
      <c r="A379" s="6"/>
      <c r="B379" s="4"/>
      <c r="C379" s="4"/>
      <c r="D379" s="4"/>
      <c r="E379" s="4"/>
      <c r="F379" s="4"/>
      <c r="G379" s="4"/>
      <c r="H379" s="4"/>
    </row>
    <row r="380">
      <c r="A380" s="6"/>
      <c r="B380" s="4"/>
      <c r="C380" s="4"/>
      <c r="D380" s="4"/>
      <c r="E380" s="4"/>
      <c r="F380" s="4"/>
      <c r="G380" s="4"/>
      <c r="H380" s="4"/>
    </row>
    <row r="381">
      <c r="A381" s="6"/>
      <c r="B381" s="4"/>
      <c r="C381" s="4"/>
      <c r="D381" s="4"/>
      <c r="E381" s="4"/>
      <c r="F381" s="4"/>
      <c r="G381" s="4"/>
      <c r="H381" s="4"/>
    </row>
    <row r="382">
      <c r="A382" s="6"/>
      <c r="B382" s="4"/>
      <c r="C382" s="4"/>
      <c r="D382" s="4"/>
      <c r="E382" s="4"/>
      <c r="F382" s="4"/>
      <c r="G382" s="4"/>
      <c r="H382" s="4"/>
    </row>
    <row r="383">
      <c r="A383" s="6"/>
      <c r="B383" s="4"/>
      <c r="C383" s="4"/>
      <c r="D383" s="4"/>
      <c r="E383" s="4"/>
      <c r="F383" s="4"/>
      <c r="G383" s="4"/>
      <c r="H383" s="4"/>
    </row>
    <row r="384">
      <c r="A384" s="6"/>
      <c r="B384" s="4"/>
      <c r="C384" s="4"/>
      <c r="D384" s="4"/>
      <c r="E384" s="4"/>
      <c r="F384" s="4"/>
      <c r="G384" s="4"/>
      <c r="H384" s="4"/>
    </row>
    <row r="385">
      <c r="A385" s="6"/>
      <c r="B385" s="4"/>
      <c r="C385" s="4"/>
      <c r="D385" s="4"/>
      <c r="E385" s="4"/>
      <c r="F385" s="4"/>
      <c r="G385" s="4"/>
      <c r="H385" s="4"/>
    </row>
    <row r="386">
      <c r="A386" s="6"/>
      <c r="B386" s="4"/>
      <c r="C386" s="4"/>
      <c r="D386" s="4"/>
      <c r="E386" s="4"/>
      <c r="F386" s="4"/>
      <c r="G386" s="4"/>
      <c r="H386" s="4"/>
    </row>
    <row r="387">
      <c r="A387" s="6"/>
      <c r="B387" s="4"/>
      <c r="C387" s="4"/>
      <c r="D387" s="4"/>
      <c r="E387" s="4"/>
      <c r="F387" s="4"/>
      <c r="G387" s="4"/>
      <c r="H387" s="4"/>
    </row>
    <row r="388">
      <c r="A388" s="6"/>
      <c r="B388" s="4"/>
      <c r="C388" s="4"/>
      <c r="D388" s="4"/>
      <c r="E388" s="4"/>
      <c r="F388" s="4"/>
      <c r="G388" s="4"/>
      <c r="H388" s="4"/>
    </row>
    <row r="389">
      <c r="A389" s="6"/>
      <c r="B389" s="4"/>
      <c r="C389" s="4"/>
      <c r="D389" s="4"/>
      <c r="E389" s="4"/>
      <c r="F389" s="4"/>
      <c r="G389" s="4"/>
      <c r="H389" s="4"/>
    </row>
    <row r="390">
      <c r="A390" s="6"/>
      <c r="B390" s="4"/>
      <c r="C390" s="4"/>
      <c r="D390" s="4"/>
      <c r="E390" s="4"/>
      <c r="F390" s="4"/>
      <c r="G390" s="4"/>
      <c r="H390" s="4"/>
    </row>
    <row r="391">
      <c r="A391" s="6"/>
      <c r="B391" s="4"/>
      <c r="C391" s="4"/>
      <c r="D391" s="4"/>
      <c r="E391" s="4"/>
      <c r="F391" s="4"/>
      <c r="G391" s="4"/>
      <c r="H391" s="4"/>
    </row>
    <row r="392">
      <c r="A392" s="6"/>
      <c r="B392" s="4"/>
      <c r="C392" s="4"/>
      <c r="D392" s="4"/>
      <c r="E392" s="4"/>
      <c r="F392" s="4"/>
      <c r="G392" s="4"/>
      <c r="H392" s="4"/>
    </row>
    <row r="393">
      <c r="A393" s="6"/>
      <c r="B393" s="4"/>
      <c r="C393" s="4"/>
      <c r="D393" s="4"/>
      <c r="E393" s="4"/>
      <c r="F393" s="4"/>
      <c r="G393" s="4"/>
      <c r="H393" s="4"/>
    </row>
    <row r="394">
      <c r="A394" s="6"/>
      <c r="B394" s="4"/>
      <c r="C394" s="4"/>
      <c r="D394" s="4"/>
      <c r="E394" s="4"/>
      <c r="F394" s="4"/>
      <c r="G394" s="4"/>
      <c r="H394" s="4"/>
    </row>
    <row r="395">
      <c r="A395" s="6"/>
      <c r="B395" s="4"/>
      <c r="C395" s="4"/>
      <c r="D395" s="4"/>
      <c r="E395" s="4"/>
      <c r="F395" s="4"/>
      <c r="G395" s="4"/>
      <c r="H395" s="4"/>
    </row>
    <row r="396">
      <c r="A396" s="6"/>
      <c r="B396" s="4"/>
      <c r="C396" s="4"/>
      <c r="D396" s="4"/>
      <c r="E396" s="4"/>
      <c r="F396" s="4"/>
      <c r="G396" s="4"/>
      <c r="H396" s="4"/>
    </row>
    <row r="397">
      <c r="A397" s="6"/>
      <c r="B397" s="4"/>
      <c r="C397" s="4"/>
      <c r="D397" s="4"/>
      <c r="E397" s="4"/>
      <c r="F397" s="4"/>
      <c r="G397" s="4"/>
      <c r="H397" s="4"/>
    </row>
    <row r="398">
      <c r="A398" s="6"/>
      <c r="B398" s="4"/>
      <c r="C398" s="4"/>
      <c r="D398" s="4"/>
      <c r="E398" s="4"/>
      <c r="F398" s="4"/>
      <c r="G398" s="4"/>
      <c r="H398" s="4"/>
    </row>
    <row r="399">
      <c r="A399" s="6"/>
      <c r="B399" s="4"/>
      <c r="C399" s="4"/>
      <c r="D399" s="4"/>
      <c r="E399" s="4"/>
      <c r="F399" s="4"/>
      <c r="G399" s="4"/>
      <c r="H399" s="4"/>
    </row>
    <row r="400">
      <c r="A400" s="6"/>
      <c r="B400" s="4"/>
      <c r="C400" s="4"/>
      <c r="D400" s="4"/>
      <c r="E400" s="4"/>
      <c r="F400" s="4"/>
      <c r="G400" s="4"/>
      <c r="H400" s="4"/>
    </row>
    <row r="401">
      <c r="A401" s="6"/>
      <c r="B401" s="4"/>
      <c r="C401" s="4"/>
      <c r="D401" s="4"/>
      <c r="E401" s="4"/>
      <c r="F401" s="4"/>
      <c r="G401" s="4"/>
      <c r="H401" s="4"/>
    </row>
    <row r="402">
      <c r="A402" s="6"/>
      <c r="B402" s="4"/>
      <c r="C402" s="4"/>
      <c r="D402" s="4"/>
      <c r="E402" s="4"/>
      <c r="F402" s="4"/>
      <c r="G402" s="4"/>
      <c r="H402" s="4"/>
    </row>
    <row r="403">
      <c r="A403" s="6"/>
      <c r="B403" s="4"/>
      <c r="C403" s="4"/>
      <c r="D403" s="4"/>
      <c r="E403" s="4"/>
      <c r="F403" s="4"/>
      <c r="G403" s="4"/>
      <c r="H403" s="4"/>
    </row>
    <row r="404">
      <c r="A404" s="6"/>
      <c r="B404" s="4"/>
      <c r="C404" s="4"/>
      <c r="D404" s="4"/>
      <c r="E404" s="4"/>
      <c r="F404" s="4"/>
      <c r="G404" s="4"/>
      <c r="H404" s="4"/>
    </row>
    <row r="405">
      <c r="A405" s="6"/>
      <c r="B405" s="4"/>
      <c r="C405" s="4"/>
      <c r="D405" s="4"/>
      <c r="E405" s="4"/>
      <c r="F405" s="4"/>
      <c r="G405" s="4"/>
      <c r="H405" s="4"/>
    </row>
    <row r="406">
      <c r="A406" s="6"/>
      <c r="B406" s="4"/>
      <c r="C406" s="4"/>
      <c r="D406" s="4"/>
      <c r="E406" s="4"/>
      <c r="F406" s="4"/>
      <c r="G406" s="4"/>
      <c r="H406" s="4"/>
    </row>
    <row r="407">
      <c r="A407" s="6"/>
      <c r="B407" s="4"/>
      <c r="C407" s="4"/>
      <c r="D407" s="4"/>
      <c r="E407" s="4"/>
      <c r="F407" s="4"/>
      <c r="G407" s="4"/>
      <c r="H407" s="4"/>
    </row>
    <row r="408">
      <c r="A408" s="6"/>
      <c r="B408" s="4"/>
      <c r="C408" s="4"/>
      <c r="D408" s="4"/>
      <c r="E408" s="4"/>
      <c r="F408" s="4"/>
      <c r="G408" s="4"/>
      <c r="H408" s="4"/>
    </row>
    <row r="409">
      <c r="A409" s="6"/>
      <c r="B409" s="4"/>
      <c r="C409" s="4"/>
      <c r="D409" s="4"/>
      <c r="E409" s="4"/>
      <c r="F409" s="4"/>
      <c r="G409" s="4"/>
      <c r="H409" s="4"/>
    </row>
    <row r="410">
      <c r="A410" s="6"/>
      <c r="B410" s="4"/>
      <c r="C410" s="4"/>
      <c r="D410" s="4"/>
      <c r="E410" s="4"/>
      <c r="F410" s="4"/>
      <c r="G410" s="4"/>
      <c r="H410" s="4"/>
    </row>
    <row r="411">
      <c r="A411" s="6"/>
      <c r="B411" s="4"/>
      <c r="C411" s="4"/>
      <c r="D411" s="4"/>
      <c r="E411" s="4"/>
      <c r="F411" s="4"/>
      <c r="G411" s="4"/>
      <c r="H411" s="4"/>
    </row>
    <row r="412">
      <c r="A412" s="6"/>
      <c r="B412" s="4"/>
      <c r="C412" s="4"/>
      <c r="D412" s="4"/>
      <c r="E412" s="4"/>
      <c r="F412" s="4"/>
      <c r="G412" s="4"/>
      <c r="H412" s="4"/>
    </row>
    <row r="413">
      <c r="A413" s="6"/>
      <c r="B413" s="4"/>
      <c r="C413" s="4"/>
      <c r="D413" s="4"/>
      <c r="E413" s="4"/>
      <c r="F413" s="4"/>
      <c r="G413" s="4"/>
      <c r="H413" s="4"/>
    </row>
    <row r="414">
      <c r="A414" s="6"/>
      <c r="B414" s="4"/>
      <c r="C414" s="4"/>
      <c r="D414" s="4"/>
      <c r="E414" s="4"/>
      <c r="F414" s="4"/>
      <c r="G414" s="4"/>
      <c r="H414" s="4"/>
    </row>
    <row r="415">
      <c r="A415" s="6"/>
      <c r="B415" s="4"/>
      <c r="C415" s="4"/>
      <c r="D415" s="4"/>
      <c r="E415" s="4"/>
      <c r="F415" s="4"/>
      <c r="G415" s="4"/>
      <c r="H415" s="4"/>
    </row>
    <row r="416">
      <c r="A416" s="6"/>
      <c r="B416" s="4"/>
      <c r="C416" s="4"/>
      <c r="D416" s="4"/>
      <c r="E416" s="4"/>
      <c r="F416" s="4"/>
      <c r="G416" s="4"/>
      <c r="H416" s="4"/>
    </row>
    <row r="417">
      <c r="A417" s="6"/>
      <c r="B417" s="4"/>
      <c r="C417" s="4"/>
      <c r="D417" s="4"/>
      <c r="E417" s="4"/>
      <c r="F417" s="4"/>
      <c r="G417" s="4"/>
      <c r="H417" s="4"/>
    </row>
    <row r="418">
      <c r="A418" s="6"/>
      <c r="B418" s="4"/>
      <c r="C418" s="4"/>
      <c r="D418" s="4"/>
      <c r="E418" s="4"/>
      <c r="F418" s="4"/>
      <c r="G418" s="4"/>
      <c r="H418" s="4"/>
    </row>
    <row r="419">
      <c r="A419" s="6"/>
      <c r="B419" s="4"/>
      <c r="C419" s="4"/>
      <c r="D419" s="4"/>
      <c r="E419" s="4"/>
      <c r="F419" s="4"/>
      <c r="G419" s="4"/>
      <c r="H419" s="4"/>
    </row>
    <row r="420">
      <c r="A420" s="6"/>
      <c r="B420" s="4"/>
      <c r="C420" s="4"/>
      <c r="D420" s="4"/>
      <c r="E420" s="4"/>
      <c r="F420" s="4"/>
      <c r="G420" s="4"/>
      <c r="H420" s="4"/>
    </row>
    <row r="421">
      <c r="A421" s="6"/>
      <c r="B421" s="4"/>
      <c r="C421" s="4"/>
      <c r="D421" s="4"/>
      <c r="E421" s="4"/>
      <c r="F421" s="4"/>
      <c r="G421" s="4"/>
      <c r="H421" s="4"/>
    </row>
    <row r="422">
      <c r="A422" s="6"/>
      <c r="B422" s="4"/>
      <c r="C422" s="4"/>
      <c r="D422" s="4"/>
      <c r="E422" s="4"/>
      <c r="F422" s="4"/>
      <c r="G422" s="4"/>
      <c r="H422" s="4"/>
    </row>
    <row r="423">
      <c r="A423" s="6"/>
      <c r="B423" s="4"/>
      <c r="C423" s="4"/>
      <c r="D423" s="4"/>
      <c r="E423" s="4"/>
      <c r="F423" s="4"/>
      <c r="G423" s="4"/>
      <c r="H423" s="4"/>
    </row>
    <row r="424">
      <c r="A424" s="6"/>
      <c r="B424" s="4"/>
      <c r="C424" s="4"/>
      <c r="D424" s="4"/>
      <c r="E424" s="4"/>
      <c r="F424" s="4"/>
      <c r="G424" s="4"/>
      <c r="H424" s="4"/>
    </row>
    <row r="425">
      <c r="A425" s="6"/>
      <c r="B425" s="4"/>
      <c r="C425" s="4"/>
      <c r="D425" s="4"/>
      <c r="E425" s="4"/>
      <c r="F425" s="4"/>
      <c r="G425" s="4"/>
      <c r="H425" s="4"/>
    </row>
    <row r="426">
      <c r="A426" s="6"/>
      <c r="B426" s="4"/>
      <c r="C426" s="4"/>
      <c r="D426" s="4"/>
      <c r="E426" s="4"/>
      <c r="F426" s="4"/>
      <c r="G426" s="4"/>
      <c r="H426" s="4"/>
    </row>
    <row r="427">
      <c r="A427" s="6"/>
      <c r="B427" s="4"/>
      <c r="C427" s="4"/>
      <c r="D427" s="4"/>
      <c r="E427" s="4"/>
      <c r="F427" s="4"/>
      <c r="G427" s="4"/>
      <c r="H427" s="4"/>
    </row>
    <row r="428">
      <c r="A428" s="6"/>
      <c r="B428" s="4"/>
      <c r="C428" s="4"/>
      <c r="D428" s="4"/>
      <c r="E428" s="4"/>
      <c r="F428" s="4"/>
      <c r="G428" s="4"/>
      <c r="H428" s="4"/>
    </row>
    <row r="429">
      <c r="A429" s="6"/>
      <c r="B429" s="4"/>
      <c r="C429" s="4"/>
      <c r="D429" s="4"/>
      <c r="E429" s="4"/>
      <c r="F429" s="4"/>
      <c r="G429" s="4"/>
      <c r="H429" s="4"/>
    </row>
    <row r="430">
      <c r="A430" s="6"/>
      <c r="B430" s="4"/>
      <c r="C430" s="4"/>
      <c r="D430" s="4"/>
      <c r="E430" s="4"/>
      <c r="F430" s="4"/>
      <c r="G430" s="4"/>
      <c r="H430" s="4"/>
    </row>
    <row r="431">
      <c r="A431" s="6"/>
      <c r="B431" s="4"/>
      <c r="C431" s="4"/>
      <c r="D431" s="4"/>
      <c r="E431" s="4"/>
      <c r="F431" s="4"/>
      <c r="G431" s="4"/>
      <c r="H431" s="4"/>
    </row>
    <row r="432">
      <c r="A432" s="6"/>
      <c r="B432" s="4"/>
      <c r="C432" s="4"/>
      <c r="D432" s="4"/>
      <c r="E432" s="4"/>
      <c r="F432" s="4"/>
      <c r="G432" s="4"/>
      <c r="H432" s="4"/>
    </row>
    <row r="433">
      <c r="A433" s="6"/>
      <c r="B433" s="4"/>
      <c r="C433" s="4"/>
      <c r="D433" s="4"/>
      <c r="E433" s="4"/>
      <c r="F433" s="4"/>
      <c r="G433" s="4"/>
      <c r="H433" s="4"/>
    </row>
    <row r="434">
      <c r="A434" s="6"/>
      <c r="B434" s="4"/>
      <c r="C434" s="4"/>
      <c r="D434" s="4"/>
      <c r="E434" s="4"/>
      <c r="F434" s="4"/>
      <c r="G434" s="4"/>
      <c r="H434" s="4"/>
    </row>
    <row r="435">
      <c r="A435" s="6"/>
      <c r="B435" s="4"/>
      <c r="C435" s="4"/>
      <c r="D435" s="4"/>
      <c r="E435" s="4"/>
      <c r="F435" s="4"/>
      <c r="G435" s="4"/>
      <c r="H435" s="4"/>
    </row>
    <row r="436">
      <c r="A436" s="6"/>
      <c r="B436" s="4"/>
      <c r="C436" s="4"/>
      <c r="D436" s="4"/>
      <c r="E436" s="4"/>
      <c r="F436" s="4"/>
      <c r="G436" s="4"/>
      <c r="H436" s="4"/>
    </row>
    <row r="437">
      <c r="A437" s="6"/>
      <c r="B437" s="4"/>
      <c r="C437" s="4"/>
      <c r="D437" s="4"/>
      <c r="E437" s="4"/>
      <c r="F437" s="4"/>
      <c r="G437" s="4"/>
      <c r="H437" s="4"/>
    </row>
    <row r="438">
      <c r="A438" s="6"/>
      <c r="B438" s="4"/>
      <c r="C438" s="4"/>
      <c r="D438" s="4"/>
      <c r="E438" s="4"/>
      <c r="F438" s="4"/>
      <c r="G438" s="4"/>
      <c r="H438" s="4"/>
    </row>
    <row r="439">
      <c r="A439" s="6"/>
      <c r="B439" s="4"/>
      <c r="C439" s="4"/>
      <c r="D439" s="4"/>
      <c r="E439" s="4"/>
      <c r="F439" s="4"/>
      <c r="G439" s="4"/>
      <c r="H439" s="4"/>
    </row>
    <row r="440">
      <c r="A440" s="6"/>
      <c r="B440" s="4"/>
      <c r="C440" s="4"/>
      <c r="D440" s="4"/>
      <c r="E440" s="4"/>
      <c r="F440" s="4"/>
      <c r="G440" s="4"/>
      <c r="H440" s="4"/>
    </row>
    <row r="441">
      <c r="A441" s="6"/>
      <c r="B441" s="4"/>
      <c r="C441" s="4"/>
      <c r="D441" s="4"/>
      <c r="E441" s="4"/>
      <c r="F441" s="4"/>
      <c r="G441" s="4"/>
      <c r="H441" s="4"/>
    </row>
    <row r="442">
      <c r="A442" s="6"/>
      <c r="B442" s="4"/>
      <c r="C442" s="4"/>
      <c r="D442" s="4"/>
      <c r="E442" s="4"/>
      <c r="F442" s="4"/>
      <c r="G442" s="4"/>
      <c r="H442" s="4"/>
    </row>
    <row r="443">
      <c r="A443" s="6"/>
      <c r="B443" s="4"/>
      <c r="C443" s="4"/>
      <c r="D443" s="4"/>
      <c r="E443" s="4"/>
      <c r="F443" s="4"/>
      <c r="G443" s="4"/>
      <c r="H443" s="4"/>
    </row>
    <row r="444">
      <c r="A444" s="6"/>
      <c r="B444" s="4"/>
      <c r="C444" s="4"/>
      <c r="D444" s="4"/>
      <c r="E444" s="4"/>
      <c r="F444" s="4"/>
      <c r="G444" s="4"/>
      <c r="H444" s="4"/>
    </row>
    <row r="445">
      <c r="A445" s="6"/>
      <c r="B445" s="4"/>
      <c r="C445" s="4"/>
      <c r="D445" s="4"/>
      <c r="E445" s="4"/>
      <c r="F445" s="4"/>
      <c r="G445" s="4"/>
      <c r="H445" s="4"/>
    </row>
    <row r="446">
      <c r="A446" s="6"/>
      <c r="B446" s="4"/>
      <c r="C446" s="4"/>
      <c r="D446" s="4"/>
      <c r="E446" s="4"/>
      <c r="F446" s="4"/>
      <c r="G446" s="4"/>
      <c r="H446" s="4"/>
    </row>
    <row r="447">
      <c r="A447" s="6"/>
      <c r="B447" s="4"/>
      <c r="C447" s="4"/>
      <c r="D447" s="4"/>
      <c r="E447" s="4"/>
      <c r="F447" s="4"/>
      <c r="G447" s="4"/>
      <c r="H447" s="4"/>
    </row>
    <row r="448">
      <c r="A448" s="6"/>
      <c r="B448" s="4"/>
      <c r="C448" s="4"/>
      <c r="D448" s="4"/>
      <c r="E448" s="4"/>
      <c r="F448" s="4"/>
      <c r="G448" s="4"/>
      <c r="H448" s="4"/>
    </row>
    <row r="449">
      <c r="A449" s="6"/>
      <c r="B449" s="4"/>
      <c r="C449" s="4"/>
      <c r="D449" s="4"/>
      <c r="E449" s="4"/>
      <c r="F449" s="4"/>
      <c r="G449" s="4"/>
      <c r="H449" s="4"/>
    </row>
    <row r="450">
      <c r="A450" s="6"/>
      <c r="B450" s="4"/>
      <c r="C450" s="4"/>
      <c r="D450" s="4"/>
      <c r="E450" s="4"/>
      <c r="F450" s="4"/>
      <c r="G450" s="4"/>
      <c r="H450" s="4"/>
    </row>
    <row r="451">
      <c r="A451" s="6"/>
      <c r="B451" s="4"/>
      <c r="C451" s="4"/>
      <c r="D451" s="4"/>
      <c r="E451" s="4"/>
      <c r="F451" s="4"/>
      <c r="G451" s="4"/>
      <c r="H451" s="4"/>
    </row>
    <row r="452">
      <c r="A452" s="6"/>
      <c r="B452" s="4"/>
      <c r="C452" s="4"/>
      <c r="D452" s="4"/>
      <c r="E452" s="4"/>
      <c r="F452" s="4"/>
      <c r="G452" s="4"/>
      <c r="H452" s="4"/>
    </row>
    <row r="453">
      <c r="A453" s="6"/>
      <c r="B453" s="4"/>
      <c r="C453" s="4"/>
      <c r="D453" s="4"/>
      <c r="E453" s="4"/>
      <c r="F453" s="4"/>
      <c r="G453" s="4"/>
      <c r="H453" s="4"/>
    </row>
    <row r="454">
      <c r="A454" s="6"/>
      <c r="B454" s="4"/>
      <c r="C454" s="4"/>
      <c r="D454" s="4"/>
      <c r="E454" s="4"/>
      <c r="F454" s="4"/>
      <c r="G454" s="4"/>
      <c r="H454" s="4"/>
    </row>
    <row r="455">
      <c r="A455" s="6"/>
      <c r="B455" s="4"/>
      <c r="C455" s="4"/>
      <c r="D455" s="4"/>
      <c r="E455" s="4"/>
      <c r="F455" s="4"/>
      <c r="G455" s="4"/>
      <c r="H455" s="4"/>
    </row>
    <row r="456">
      <c r="A456" s="6"/>
      <c r="B456" s="4"/>
      <c r="C456" s="4"/>
      <c r="D456" s="4"/>
      <c r="E456" s="4"/>
      <c r="F456" s="4"/>
      <c r="G456" s="4"/>
      <c r="H456" s="4"/>
    </row>
    <row r="457">
      <c r="A457" s="6"/>
      <c r="B457" s="4"/>
      <c r="C457" s="4"/>
      <c r="D457" s="4"/>
      <c r="E457" s="4"/>
      <c r="F457" s="4"/>
      <c r="G457" s="4"/>
      <c r="H457" s="4"/>
    </row>
    <row r="458">
      <c r="A458" s="6"/>
      <c r="B458" s="4"/>
      <c r="C458" s="4"/>
      <c r="D458" s="4"/>
      <c r="E458" s="4"/>
      <c r="F458" s="4"/>
      <c r="G458" s="4"/>
      <c r="H458" s="4"/>
    </row>
    <row r="459">
      <c r="A459" s="6"/>
      <c r="B459" s="4"/>
      <c r="C459" s="4"/>
      <c r="D459" s="4"/>
      <c r="E459" s="4"/>
      <c r="F459" s="4"/>
      <c r="G459" s="4"/>
      <c r="H459" s="4"/>
    </row>
    <row r="460">
      <c r="A460" s="6"/>
      <c r="B460" s="4"/>
      <c r="C460" s="4"/>
      <c r="D460" s="4"/>
      <c r="E460" s="4"/>
      <c r="F460" s="4"/>
      <c r="G460" s="4"/>
      <c r="H460" s="4"/>
    </row>
    <row r="461">
      <c r="A461" s="6"/>
      <c r="B461" s="4"/>
      <c r="C461" s="4"/>
      <c r="D461" s="4"/>
      <c r="E461" s="4"/>
      <c r="F461" s="4"/>
      <c r="G461" s="4"/>
      <c r="H461" s="4"/>
    </row>
    <row r="462">
      <c r="A462" s="6"/>
      <c r="B462" s="4"/>
      <c r="C462" s="4"/>
      <c r="D462" s="4"/>
      <c r="E462" s="4"/>
      <c r="F462" s="4"/>
      <c r="G462" s="4"/>
      <c r="H462" s="4"/>
    </row>
    <row r="463">
      <c r="A463" s="6"/>
      <c r="B463" s="4"/>
      <c r="C463" s="4"/>
      <c r="D463" s="4"/>
      <c r="E463" s="4"/>
      <c r="F463" s="4"/>
      <c r="G463" s="4"/>
      <c r="H463" s="4"/>
    </row>
    <row r="464">
      <c r="A464" s="6"/>
      <c r="B464" s="4"/>
      <c r="C464" s="4"/>
      <c r="D464" s="4"/>
      <c r="E464" s="4"/>
      <c r="F464" s="4"/>
      <c r="G464" s="4"/>
      <c r="H464" s="4"/>
    </row>
    <row r="465">
      <c r="A465" s="6"/>
      <c r="B465" s="4"/>
      <c r="C465" s="4"/>
      <c r="D465" s="4"/>
      <c r="E465" s="4"/>
      <c r="F465" s="4"/>
      <c r="G465" s="4"/>
      <c r="H465" s="4"/>
    </row>
    <row r="466">
      <c r="A466" s="6"/>
      <c r="B466" s="4"/>
      <c r="C466" s="4"/>
      <c r="D466" s="4"/>
      <c r="E466" s="4"/>
      <c r="F466" s="4"/>
      <c r="G466" s="4"/>
      <c r="H466" s="4"/>
    </row>
    <row r="467">
      <c r="A467" s="6"/>
      <c r="B467" s="4"/>
      <c r="C467" s="4"/>
      <c r="D467" s="4"/>
      <c r="E467" s="4"/>
      <c r="F467" s="4"/>
      <c r="G467" s="4"/>
      <c r="H467" s="4"/>
    </row>
    <row r="468">
      <c r="A468" s="6"/>
      <c r="B468" s="4"/>
      <c r="C468" s="4"/>
      <c r="D468" s="4"/>
      <c r="E468" s="4"/>
      <c r="F468" s="4"/>
      <c r="G468" s="4"/>
      <c r="H468" s="4"/>
    </row>
    <row r="469">
      <c r="A469" s="6"/>
      <c r="B469" s="4"/>
      <c r="C469" s="4"/>
      <c r="D469" s="4"/>
      <c r="E469" s="4"/>
      <c r="F469" s="4"/>
      <c r="G469" s="4"/>
      <c r="H469" s="4"/>
    </row>
    <row r="470">
      <c r="A470" s="6"/>
      <c r="B470" s="4"/>
      <c r="C470" s="4"/>
      <c r="D470" s="4"/>
      <c r="E470" s="4"/>
      <c r="F470" s="4"/>
      <c r="G470" s="4"/>
      <c r="H470" s="4"/>
    </row>
    <row r="471">
      <c r="A471" s="6"/>
      <c r="B471" s="4"/>
      <c r="C471" s="4"/>
      <c r="D471" s="4"/>
      <c r="E471" s="4"/>
      <c r="F471" s="4"/>
      <c r="G471" s="4"/>
      <c r="H471" s="4"/>
    </row>
    <row r="472">
      <c r="A472" s="6"/>
      <c r="B472" s="4"/>
      <c r="C472" s="4"/>
      <c r="D472" s="4"/>
      <c r="E472" s="4"/>
      <c r="F472" s="4"/>
      <c r="G472" s="4"/>
      <c r="H472" s="4"/>
    </row>
    <row r="473">
      <c r="A473" s="6"/>
      <c r="B473" s="4"/>
      <c r="C473" s="4"/>
      <c r="D473" s="4"/>
      <c r="E473" s="4"/>
      <c r="F473" s="4"/>
      <c r="G473" s="4"/>
      <c r="H473" s="4"/>
    </row>
    <row r="474">
      <c r="A474" s="6"/>
      <c r="B474" s="4"/>
      <c r="C474" s="4"/>
      <c r="D474" s="4"/>
      <c r="E474" s="4"/>
      <c r="F474" s="4"/>
      <c r="G474" s="4"/>
      <c r="H474" s="4"/>
    </row>
    <row r="475">
      <c r="A475" s="6"/>
      <c r="B475" s="4"/>
      <c r="C475" s="4"/>
      <c r="D475" s="4"/>
      <c r="E475" s="4"/>
      <c r="F475" s="4"/>
      <c r="G475" s="4"/>
      <c r="H475" s="4"/>
    </row>
    <row r="476">
      <c r="A476" s="6"/>
      <c r="B476" s="4"/>
      <c r="C476" s="4"/>
      <c r="D476" s="4"/>
      <c r="E476" s="4"/>
      <c r="F476" s="4"/>
      <c r="G476" s="4"/>
      <c r="H476" s="4"/>
    </row>
    <row r="477">
      <c r="A477" s="6"/>
      <c r="B477" s="4"/>
      <c r="C477" s="4"/>
      <c r="D477" s="4"/>
      <c r="E477" s="4"/>
      <c r="F477" s="4"/>
      <c r="G477" s="4"/>
      <c r="H477" s="4"/>
    </row>
    <row r="478">
      <c r="A478" s="6"/>
      <c r="B478" s="4"/>
      <c r="C478" s="4"/>
      <c r="D478" s="4"/>
      <c r="E478" s="4"/>
      <c r="F478" s="4"/>
      <c r="G478" s="4"/>
      <c r="H478" s="4"/>
    </row>
    <row r="479">
      <c r="A479" s="6"/>
      <c r="B479" s="4"/>
      <c r="C479" s="4"/>
      <c r="D479" s="4"/>
      <c r="E479" s="4"/>
      <c r="F479" s="4"/>
      <c r="G479" s="4"/>
      <c r="H479" s="4"/>
    </row>
    <row r="480">
      <c r="A480" s="6"/>
      <c r="B480" s="4"/>
      <c r="C480" s="4"/>
      <c r="D480" s="4"/>
      <c r="E480" s="4"/>
      <c r="F480" s="4"/>
      <c r="G480" s="4"/>
      <c r="H480" s="4"/>
    </row>
    <row r="481">
      <c r="A481" s="6"/>
      <c r="B481" s="4"/>
      <c r="C481" s="4"/>
      <c r="D481" s="4"/>
      <c r="E481" s="4"/>
      <c r="F481" s="4"/>
      <c r="G481" s="4"/>
      <c r="H481" s="4"/>
    </row>
    <row r="482">
      <c r="A482" s="6"/>
      <c r="B482" s="4"/>
      <c r="C482" s="4"/>
      <c r="D482" s="4"/>
      <c r="E482" s="4"/>
      <c r="F482" s="4"/>
      <c r="G482" s="4"/>
      <c r="H482" s="4"/>
    </row>
    <row r="483">
      <c r="A483" s="6"/>
      <c r="B483" s="4"/>
      <c r="C483" s="4"/>
      <c r="D483" s="4"/>
      <c r="E483" s="4"/>
      <c r="F483" s="4"/>
      <c r="G483" s="4"/>
      <c r="H483" s="4"/>
    </row>
    <row r="484">
      <c r="A484" s="6"/>
      <c r="B484" s="4"/>
      <c r="C484" s="4"/>
      <c r="D484" s="4"/>
      <c r="E484" s="4"/>
      <c r="F484" s="4"/>
      <c r="G484" s="4"/>
      <c r="H484" s="4"/>
    </row>
    <row r="485">
      <c r="A485" s="6"/>
      <c r="B485" s="4"/>
      <c r="C485" s="4"/>
      <c r="D485" s="4"/>
      <c r="E485" s="4"/>
      <c r="F485" s="4"/>
      <c r="G485" s="4"/>
      <c r="H485" s="4"/>
    </row>
    <row r="486">
      <c r="A486" s="6"/>
      <c r="B486" s="4"/>
      <c r="C486" s="4"/>
      <c r="D486" s="4"/>
      <c r="E486" s="4"/>
      <c r="F486" s="4"/>
      <c r="G486" s="4"/>
      <c r="H486" s="4"/>
    </row>
    <row r="487">
      <c r="A487" s="6"/>
      <c r="B487" s="4"/>
      <c r="C487" s="4"/>
      <c r="D487" s="4"/>
      <c r="E487" s="4"/>
      <c r="F487" s="4"/>
      <c r="G487" s="4"/>
      <c r="H487" s="4"/>
    </row>
    <row r="488">
      <c r="A488" s="6"/>
      <c r="B488" s="4"/>
      <c r="C488" s="4"/>
      <c r="D488" s="4"/>
      <c r="E488" s="4"/>
      <c r="F488" s="4"/>
      <c r="G488" s="4"/>
      <c r="H488" s="4"/>
    </row>
    <row r="489">
      <c r="A489" s="6"/>
      <c r="B489" s="4"/>
      <c r="C489" s="4"/>
      <c r="D489" s="4"/>
      <c r="E489" s="4"/>
      <c r="F489" s="4"/>
      <c r="G489" s="4"/>
      <c r="H489" s="4"/>
    </row>
    <row r="490">
      <c r="A490" s="6"/>
      <c r="B490" s="4"/>
      <c r="C490" s="4"/>
      <c r="D490" s="4"/>
      <c r="E490" s="4"/>
      <c r="F490" s="4"/>
      <c r="G490" s="4"/>
      <c r="H490" s="4"/>
    </row>
    <row r="491">
      <c r="A491" s="6"/>
      <c r="B491" s="4"/>
      <c r="C491" s="4"/>
      <c r="D491" s="4"/>
      <c r="E491" s="4"/>
      <c r="F491" s="4"/>
      <c r="G491" s="4"/>
      <c r="H491" s="4"/>
    </row>
    <row r="492">
      <c r="A492" s="6"/>
      <c r="B492" s="4"/>
      <c r="C492" s="4"/>
      <c r="D492" s="4"/>
      <c r="E492" s="4"/>
      <c r="F492" s="4"/>
      <c r="G492" s="4"/>
      <c r="H492" s="4"/>
    </row>
    <row r="493">
      <c r="A493" s="6"/>
      <c r="B493" s="4"/>
      <c r="C493" s="4"/>
      <c r="D493" s="4"/>
      <c r="E493" s="4"/>
      <c r="F493" s="4"/>
      <c r="G493" s="4"/>
      <c r="H493" s="4"/>
    </row>
    <row r="494">
      <c r="A494" s="6"/>
      <c r="B494" s="4"/>
      <c r="C494" s="4"/>
      <c r="D494" s="4"/>
      <c r="E494" s="4"/>
      <c r="F494" s="4"/>
      <c r="G494" s="4"/>
      <c r="H494" s="4"/>
    </row>
    <row r="495">
      <c r="A495" s="6"/>
      <c r="B495" s="4"/>
      <c r="C495" s="4"/>
      <c r="D495" s="4"/>
      <c r="E495" s="4"/>
      <c r="F495" s="4"/>
      <c r="G495" s="4"/>
      <c r="H495" s="4"/>
    </row>
    <row r="496">
      <c r="A496" s="6"/>
      <c r="B496" s="4"/>
      <c r="C496" s="4"/>
      <c r="D496" s="4"/>
      <c r="E496" s="4"/>
      <c r="F496" s="4"/>
      <c r="G496" s="4"/>
      <c r="H496" s="4"/>
    </row>
    <row r="497">
      <c r="A497" s="6"/>
      <c r="B497" s="4"/>
      <c r="C497" s="4"/>
      <c r="D497" s="4"/>
      <c r="E497" s="4"/>
      <c r="F497" s="4"/>
      <c r="G497" s="4"/>
      <c r="H497" s="4"/>
    </row>
    <row r="498">
      <c r="A498" s="6"/>
      <c r="B498" s="4"/>
      <c r="C498" s="4"/>
      <c r="D498" s="4"/>
      <c r="E498" s="4"/>
      <c r="F498" s="4"/>
      <c r="G498" s="4"/>
      <c r="H498" s="4"/>
    </row>
    <row r="499">
      <c r="A499" s="6"/>
      <c r="B499" s="4"/>
      <c r="C499" s="4"/>
      <c r="D499" s="4"/>
      <c r="E499" s="4"/>
      <c r="F499" s="4"/>
      <c r="G499" s="4"/>
      <c r="H499" s="4"/>
    </row>
    <row r="500">
      <c r="A500" s="6"/>
      <c r="B500" s="4"/>
      <c r="C500" s="4"/>
      <c r="D500" s="4"/>
      <c r="E500" s="4"/>
      <c r="F500" s="4"/>
      <c r="G500" s="4"/>
      <c r="H500" s="4"/>
    </row>
    <row r="501">
      <c r="A501" s="6"/>
      <c r="B501" s="4"/>
      <c r="C501" s="4"/>
      <c r="D501" s="4"/>
      <c r="E501" s="4"/>
      <c r="F501" s="4"/>
      <c r="G501" s="4"/>
      <c r="H501" s="4"/>
    </row>
    <row r="502">
      <c r="A502" s="6"/>
      <c r="B502" s="4"/>
      <c r="C502" s="4"/>
      <c r="D502" s="4"/>
      <c r="E502" s="4"/>
      <c r="F502" s="4"/>
      <c r="G502" s="4"/>
      <c r="H502" s="4"/>
    </row>
    <row r="503">
      <c r="A503" s="6"/>
      <c r="B503" s="4"/>
      <c r="C503" s="4"/>
      <c r="D503" s="4"/>
      <c r="E503" s="4"/>
      <c r="F503" s="4"/>
      <c r="G503" s="4"/>
      <c r="H503" s="4"/>
    </row>
    <row r="504">
      <c r="A504" s="6"/>
      <c r="B504" s="4"/>
      <c r="C504" s="4"/>
      <c r="D504" s="4"/>
      <c r="E504" s="4"/>
      <c r="F504" s="4"/>
      <c r="G504" s="4"/>
      <c r="H504" s="4"/>
    </row>
    <row r="505">
      <c r="A505" s="6"/>
      <c r="B505" s="4"/>
      <c r="C505" s="4"/>
      <c r="D505" s="4"/>
      <c r="E505" s="4"/>
      <c r="F505" s="4"/>
      <c r="G505" s="4"/>
      <c r="H505" s="4"/>
    </row>
    <row r="506">
      <c r="A506" s="6"/>
      <c r="B506" s="4"/>
      <c r="C506" s="4"/>
      <c r="D506" s="4"/>
      <c r="E506" s="4"/>
      <c r="F506" s="4"/>
      <c r="G506" s="4"/>
      <c r="H506" s="4"/>
    </row>
    <row r="507">
      <c r="A507" s="6"/>
      <c r="B507" s="4"/>
      <c r="C507" s="4"/>
      <c r="D507" s="4"/>
      <c r="E507" s="4"/>
      <c r="F507" s="4"/>
      <c r="G507" s="4"/>
      <c r="H507" s="4"/>
    </row>
    <row r="508">
      <c r="A508" s="6"/>
      <c r="B508" s="4"/>
      <c r="C508" s="4"/>
      <c r="D508" s="4"/>
      <c r="E508" s="4"/>
      <c r="F508" s="4"/>
      <c r="G508" s="4"/>
      <c r="H508" s="4"/>
    </row>
    <row r="509">
      <c r="A509" s="6"/>
      <c r="B509" s="4"/>
      <c r="C509" s="4"/>
      <c r="D509" s="4"/>
      <c r="E509" s="4"/>
      <c r="F509" s="4"/>
      <c r="G509" s="4"/>
      <c r="H509" s="4"/>
    </row>
    <row r="510">
      <c r="A510" s="6"/>
      <c r="B510" s="4"/>
      <c r="C510" s="4"/>
      <c r="D510" s="4"/>
      <c r="E510" s="4"/>
      <c r="F510" s="4"/>
      <c r="G510" s="4"/>
      <c r="H510" s="4"/>
    </row>
    <row r="511">
      <c r="A511" s="6"/>
      <c r="B511" s="4"/>
      <c r="C511" s="4"/>
      <c r="D511" s="4"/>
      <c r="E511" s="4"/>
      <c r="F511" s="4"/>
      <c r="G511" s="4"/>
      <c r="H511" s="4"/>
    </row>
    <row r="512">
      <c r="A512" s="6"/>
      <c r="B512" s="4"/>
      <c r="C512" s="4"/>
      <c r="D512" s="4"/>
      <c r="E512" s="4"/>
      <c r="F512" s="4"/>
      <c r="G512" s="4"/>
      <c r="H512" s="4"/>
    </row>
    <row r="513">
      <c r="A513" s="6"/>
      <c r="B513" s="4"/>
      <c r="C513" s="4"/>
      <c r="D513" s="4"/>
      <c r="E513" s="4"/>
      <c r="F513" s="4"/>
      <c r="G513" s="4"/>
      <c r="H513" s="4"/>
    </row>
    <row r="514">
      <c r="A514" s="6"/>
      <c r="B514" s="4"/>
      <c r="C514" s="4"/>
      <c r="D514" s="4"/>
      <c r="E514" s="4"/>
      <c r="F514" s="4"/>
      <c r="G514" s="4"/>
      <c r="H514" s="4"/>
    </row>
    <row r="515">
      <c r="A515" s="6"/>
      <c r="B515" s="4"/>
      <c r="C515" s="4"/>
      <c r="D515" s="4"/>
      <c r="E515" s="4"/>
      <c r="F515" s="4"/>
      <c r="G515" s="4"/>
      <c r="H515" s="4"/>
    </row>
    <row r="516">
      <c r="A516" s="6"/>
      <c r="B516" s="4"/>
      <c r="C516" s="4"/>
      <c r="D516" s="4"/>
      <c r="E516" s="4"/>
      <c r="F516" s="4"/>
      <c r="G516" s="4"/>
      <c r="H516" s="4"/>
    </row>
    <row r="517">
      <c r="A517" s="6"/>
      <c r="B517" s="4"/>
      <c r="C517" s="4"/>
      <c r="D517" s="4"/>
      <c r="E517" s="4"/>
      <c r="F517" s="4"/>
      <c r="G517" s="4"/>
      <c r="H517" s="4"/>
    </row>
    <row r="518">
      <c r="A518" s="6"/>
      <c r="B518" s="4"/>
      <c r="C518" s="4"/>
      <c r="D518" s="4"/>
      <c r="E518" s="4"/>
      <c r="F518" s="4"/>
      <c r="G518" s="4"/>
      <c r="H518" s="4"/>
    </row>
    <row r="519">
      <c r="A519" s="6"/>
      <c r="B519" s="4"/>
      <c r="C519" s="4"/>
      <c r="D519" s="4"/>
      <c r="E519" s="4"/>
      <c r="F519" s="4"/>
      <c r="G519" s="4"/>
      <c r="H519" s="4"/>
    </row>
    <row r="520">
      <c r="A520" s="6"/>
      <c r="B520" s="4"/>
      <c r="C520" s="4"/>
      <c r="D520" s="4"/>
      <c r="E520" s="4"/>
      <c r="F520" s="4"/>
      <c r="G520" s="4"/>
      <c r="H520" s="4"/>
    </row>
    <row r="521">
      <c r="A521" s="6"/>
      <c r="B521" s="4"/>
      <c r="C521" s="4"/>
      <c r="D521" s="4"/>
      <c r="E521" s="4"/>
      <c r="F521" s="4"/>
      <c r="G521" s="4"/>
      <c r="H521" s="4"/>
    </row>
    <row r="522">
      <c r="A522" s="6"/>
      <c r="B522" s="4"/>
      <c r="C522" s="4"/>
      <c r="D522" s="4"/>
      <c r="E522" s="4"/>
      <c r="F522" s="4"/>
      <c r="G522" s="4"/>
      <c r="H522" s="4"/>
    </row>
    <row r="523">
      <c r="A523" s="6"/>
      <c r="B523" s="4"/>
      <c r="C523" s="4"/>
      <c r="D523" s="4"/>
      <c r="E523" s="4"/>
      <c r="F523" s="4"/>
      <c r="G523" s="4"/>
      <c r="H523" s="4"/>
    </row>
    <row r="524">
      <c r="A524" s="6"/>
      <c r="B524" s="4"/>
      <c r="C524" s="4"/>
      <c r="D524" s="4"/>
      <c r="E524" s="4"/>
      <c r="F524" s="4"/>
      <c r="G524" s="4"/>
      <c r="H524" s="4"/>
    </row>
    <row r="525">
      <c r="A525" s="6"/>
      <c r="B525" s="4"/>
      <c r="C525" s="4"/>
      <c r="D525" s="4"/>
      <c r="E525" s="4"/>
      <c r="F525" s="4"/>
      <c r="G525" s="4"/>
      <c r="H525" s="4"/>
    </row>
    <row r="526">
      <c r="A526" s="6"/>
      <c r="B526" s="4"/>
      <c r="C526" s="4"/>
      <c r="D526" s="4"/>
      <c r="E526" s="4"/>
      <c r="F526" s="4"/>
      <c r="G526" s="4"/>
      <c r="H526" s="4"/>
    </row>
    <row r="527">
      <c r="A527" s="6"/>
      <c r="B527" s="4"/>
      <c r="C527" s="4"/>
      <c r="D527" s="4"/>
      <c r="E527" s="4"/>
      <c r="F527" s="4"/>
      <c r="G527" s="4"/>
      <c r="H527" s="4"/>
    </row>
    <row r="528">
      <c r="A528" s="6"/>
      <c r="B528" s="4"/>
      <c r="C528" s="4"/>
      <c r="D528" s="4"/>
      <c r="E528" s="4"/>
      <c r="F528" s="4"/>
      <c r="G528" s="4"/>
      <c r="H528" s="4"/>
    </row>
    <row r="529">
      <c r="A529" s="6"/>
      <c r="B529" s="4"/>
      <c r="C529" s="4"/>
      <c r="D529" s="4"/>
      <c r="E529" s="4"/>
      <c r="F529" s="4"/>
      <c r="G529" s="4"/>
      <c r="H529" s="4"/>
    </row>
    <row r="530">
      <c r="A530" s="6"/>
      <c r="B530" s="4"/>
      <c r="C530" s="4"/>
      <c r="D530" s="4"/>
      <c r="E530" s="4"/>
      <c r="F530" s="4"/>
      <c r="G530" s="4"/>
      <c r="H530" s="4"/>
    </row>
    <row r="531">
      <c r="A531" s="6"/>
      <c r="B531" s="4"/>
      <c r="C531" s="4"/>
      <c r="D531" s="4"/>
      <c r="E531" s="4"/>
      <c r="F531" s="4"/>
      <c r="G531" s="4"/>
      <c r="H531" s="4"/>
    </row>
    <row r="532">
      <c r="A532" s="6"/>
      <c r="B532" s="4"/>
      <c r="C532" s="4"/>
      <c r="D532" s="4"/>
      <c r="E532" s="4"/>
      <c r="F532" s="4"/>
      <c r="G532" s="4"/>
      <c r="H532" s="4"/>
    </row>
    <row r="533">
      <c r="A533" s="6"/>
      <c r="B533" s="4"/>
      <c r="C533" s="4"/>
      <c r="D533" s="4"/>
      <c r="E533" s="4"/>
      <c r="F533" s="4"/>
      <c r="G533" s="4"/>
      <c r="H533" s="4"/>
    </row>
    <row r="534">
      <c r="A534" s="6"/>
      <c r="B534" s="4"/>
      <c r="C534" s="4"/>
      <c r="D534" s="4"/>
      <c r="E534" s="4"/>
      <c r="F534" s="4"/>
      <c r="G534" s="4"/>
      <c r="H534" s="4"/>
    </row>
    <row r="535">
      <c r="A535" s="6"/>
      <c r="B535" s="4"/>
      <c r="C535" s="4"/>
      <c r="D535" s="4"/>
      <c r="E535" s="4"/>
      <c r="F535" s="4"/>
      <c r="G535" s="4"/>
      <c r="H535" s="4"/>
    </row>
    <row r="536">
      <c r="A536" s="6"/>
      <c r="B536" s="4"/>
      <c r="C536" s="4"/>
      <c r="D536" s="4"/>
      <c r="E536" s="4"/>
      <c r="F536" s="4"/>
      <c r="G536" s="4"/>
      <c r="H536" s="4"/>
    </row>
    <row r="537">
      <c r="A537" s="6"/>
      <c r="B537" s="4"/>
      <c r="C537" s="4"/>
      <c r="D537" s="4"/>
      <c r="E537" s="4"/>
      <c r="F537" s="4"/>
      <c r="G537" s="4"/>
      <c r="H537" s="4"/>
    </row>
    <row r="538">
      <c r="A538" s="6"/>
      <c r="B538" s="4"/>
      <c r="C538" s="4"/>
      <c r="D538" s="4"/>
      <c r="E538" s="4"/>
      <c r="F538" s="4"/>
      <c r="G538" s="4"/>
      <c r="H538" s="4"/>
    </row>
    <row r="539">
      <c r="A539" s="6"/>
      <c r="B539" s="4"/>
      <c r="C539" s="4"/>
      <c r="D539" s="4"/>
      <c r="E539" s="4"/>
      <c r="F539" s="4"/>
      <c r="G539" s="4"/>
      <c r="H539" s="4"/>
    </row>
    <row r="540">
      <c r="A540" s="6"/>
      <c r="B540" s="4"/>
      <c r="C540" s="4"/>
      <c r="D540" s="4"/>
      <c r="E540" s="4"/>
      <c r="F540" s="4"/>
      <c r="G540" s="4"/>
      <c r="H540" s="4"/>
    </row>
    <row r="541">
      <c r="A541" s="6"/>
      <c r="B541" s="4"/>
      <c r="C541" s="4"/>
      <c r="D541" s="4"/>
      <c r="E541" s="4"/>
      <c r="F541" s="4"/>
      <c r="G541" s="4"/>
      <c r="H541" s="4"/>
    </row>
    <row r="542">
      <c r="A542" s="6"/>
      <c r="B542" s="4"/>
      <c r="C542" s="4"/>
      <c r="D542" s="4"/>
      <c r="E542" s="4"/>
      <c r="F542" s="4"/>
      <c r="G542" s="4"/>
      <c r="H542" s="4"/>
    </row>
    <row r="543">
      <c r="A543" s="6"/>
      <c r="B543" s="4"/>
      <c r="C543" s="4"/>
      <c r="D543" s="4"/>
      <c r="E543" s="4"/>
      <c r="F543" s="4"/>
      <c r="G543" s="4"/>
      <c r="H543" s="4"/>
    </row>
    <row r="544">
      <c r="A544" s="6"/>
      <c r="B544" s="4"/>
      <c r="C544" s="4"/>
      <c r="D544" s="4"/>
      <c r="E544" s="4"/>
      <c r="F544" s="4"/>
      <c r="G544" s="4"/>
      <c r="H544" s="4"/>
    </row>
    <row r="545">
      <c r="A545" s="6"/>
      <c r="B545" s="4"/>
      <c r="C545" s="4"/>
      <c r="D545" s="4"/>
      <c r="E545" s="4"/>
      <c r="F545" s="4"/>
      <c r="G545" s="4"/>
      <c r="H545" s="4"/>
    </row>
    <row r="546">
      <c r="A546" s="6"/>
      <c r="B546" s="4"/>
      <c r="C546" s="4"/>
      <c r="D546" s="4"/>
      <c r="E546" s="4"/>
      <c r="F546" s="4"/>
      <c r="G546" s="4"/>
      <c r="H546" s="4"/>
    </row>
    <row r="547">
      <c r="A547" s="6"/>
      <c r="B547" s="4"/>
      <c r="C547" s="4"/>
      <c r="D547" s="4"/>
      <c r="E547" s="4"/>
      <c r="F547" s="4"/>
      <c r="G547" s="4"/>
      <c r="H547" s="4"/>
    </row>
    <row r="548">
      <c r="A548" s="6"/>
      <c r="B548" s="4"/>
      <c r="C548" s="4"/>
      <c r="D548" s="4"/>
      <c r="E548" s="4"/>
      <c r="F548" s="4"/>
      <c r="G548" s="4"/>
      <c r="H548" s="4"/>
    </row>
    <row r="549">
      <c r="A549" s="6"/>
      <c r="B549" s="4"/>
      <c r="C549" s="4"/>
      <c r="D549" s="4"/>
      <c r="E549" s="4"/>
      <c r="F549" s="4"/>
      <c r="G549" s="4"/>
      <c r="H549" s="4"/>
    </row>
    <row r="550">
      <c r="A550" s="6"/>
      <c r="B550" s="4"/>
      <c r="C550" s="4"/>
      <c r="D550" s="4"/>
      <c r="E550" s="4"/>
      <c r="F550" s="4"/>
      <c r="G550" s="4"/>
      <c r="H550" s="4"/>
    </row>
    <row r="551">
      <c r="A551" s="6"/>
      <c r="B551" s="4"/>
      <c r="C551" s="4"/>
      <c r="D551" s="4"/>
      <c r="E551" s="4"/>
      <c r="F551" s="4"/>
      <c r="G551" s="4"/>
      <c r="H551" s="4"/>
    </row>
    <row r="552">
      <c r="A552" s="6"/>
      <c r="B552" s="4"/>
      <c r="C552" s="4"/>
      <c r="D552" s="4"/>
      <c r="E552" s="4"/>
      <c r="F552" s="4"/>
      <c r="G552" s="4"/>
      <c r="H552" s="4"/>
    </row>
    <row r="553">
      <c r="A553" s="6"/>
      <c r="B553" s="4"/>
      <c r="C553" s="4"/>
      <c r="D553" s="4"/>
      <c r="E553" s="4"/>
      <c r="F553" s="4"/>
      <c r="G553" s="4"/>
      <c r="H553" s="4"/>
    </row>
    <row r="554">
      <c r="A554" s="6"/>
      <c r="B554" s="4"/>
      <c r="C554" s="4"/>
      <c r="D554" s="4"/>
      <c r="E554" s="4"/>
      <c r="F554" s="4"/>
      <c r="G554" s="4"/>
      <c r="H554" s="4"/>
    </row>
    <row r="555">
      <c r="A555" s="6"/>
      <c r="B555" s="4"/>
      <c r="C555" s="4"/>
      <c r="D555" s="4"/>
      <c r="E555" s="4"/>
      <c r="F555" s="4"/>
      <c r="G555" s="4"/>
      <c r="H555" s="4"/>
    </row>
    <row r="556">
      <c r="A556" s="6"/>
      <c r="B556" s="4"/>
      <c r="C556" s="4"/>
      <c r="D556" s="4"/>
      <c r="E556" s="4"/>
      <c r="F556" s="4"/>
      <c r="G556" s="4"/>
      <c r="H556" s="4"/>
    </row>
    <row r="557">
      <c r="A557" s="6"/>
      <c r="B557" s="4"/>
      <c r="C557" s="4"/>
      <c r="D557" s="4"/>
      <c r="E557" s="4"/>
      <c r="F557" s="4"/>
      <c r="G557" s="4"/>
      <c r="H557" s="4"/>
    </row>
    <row r="558">
      <c r="A558" s="6"/>
      <c r="B558" s="4"/>
      <c r="C558" s="4"/>
      <c r="D558" s="4"/>
      <c r="E558" s="4"/>
      <c r="F558" s="4"/>
      <c r="G558" s="4"/>
      <c r="H558" s="4"/>
    </row>
    <row r="559">
      <c r="A559" s="6"/>
      <c r="B559" s="4"/>
      <c r="C559" s="4"/>
      <c r="D559" s="4"/>
      <c r="E559" s="4"/>
      <c r="F559" s="4"/>
      <c r="G559" s="4"/>
      <c r="H559" s="4"/>
    </row>
    <row r="560">
      <c r="A560" s="6"/>
      <c r="B560" s="4"/>
      <c r="C560" s="4"/>
      <c r="D560" s="4"/>
      <c r="E560" s="4"/>
      <c r="F560" s="4"/>
      <c r="G560" s="4"/>
      <c r="H560" s="4"/>
    </row>
    <row r="561">
      <c r="A561" s="6"/>
      <c r="B561" s="4"/>
      <c r="C561" s="4"/>
      <c r="D561" s="4"/>
      <c r="E561" s="4"/>
      <c r="F561" s="4"/>
      <c r="G561" s="4"/>
      <c r="H561" s="4"/>
    </row>
    <row r="562">
      <c r="A562" s="6"/>
      <c r="B562" s="4"/>
      <c r="C562" s="4"/>
      <c r="D562" s="4"/>
      <c r="E562" s="4"/>
      <c r="F562" s="4"/>
      <c r="G562" s="4"/>
      <c r="H562" s="4"/>
    </row>
    <row r="563">
      <c r="A563" s="6"/>
      <c r="B563" s="4"/>
      <c r="C563" s="4"/>
      <c r="D563" s="4"/>
      <c r="E563" s="4"/>
      <c r="F563" s="4"/>
      <c r="G563" s="4"/>
      <c r="H563" s="4"/>
    </row>
    <row r="564">
      <c r="A564" s="6"/>
      <c r="B564" s="4"/>
      <c r="C564" s="4"/>
      <c r="D564" s="4"/>
      <c r="E564" s="4"/>
      <c r="F564" s="4"/>
      <c r="G564" s="4"/>
      <c r="H564" s="4"/>
    </row>
    <row r="565">
      <c r="A565" s="6"/>
      <c r="B565" s="4"/>
      <c r="C565" s="4"/>
      <c r="D565" s="4"/>
      <c r="E565" s="4"/>
      <c r="F565" s="4"/>
      <c r="G565" s="4"/>
      <c r="H565" s="4"/>
    </row>
    <row r="566">
      <c r="A566" s="6"/>
      <c r="B566" s="4"/>
      <c r="C566" s="4"/>
      <c r="D566" s="4"/>
      <c r="E566" s="4"/>
      <c r="F566" s="4"/>
      <c r="G566" s="4"/>
      <c r="H566" s="4"/>
    </row>
    <row r="567">
      <c r="A567" s="6"/>
      <c r="B567" s="4"/>
      <c r="C567" s="4"/>
      <c r="D567" s="4"/>
      <c r="E567" s="4"/>
      <c r="F567" s="4"/>
      <c r="G567" s="4"/>
      <c r="H567" s="4"/>
    </row>
    <row r="568">
      <c r="A568" s="6"/>
      <c r="B568" s="4"/>
      <c r="C568" s="4"/>
      <c r="D568" s="4"/>
      <c r="E568" s="4"/>
      <c r="F568" s="4"/>
      <c r="G568" s="4"/>
      <c r="H568" s="4"/>
    </row>
    <row r="569">
      <c r="A569" s="6"/>
      <c r="B569" s="4"/>
      <c r="C569" s="4"/>
      <c r="D569" s="4"/>
      <c r="E569" s="4"/>
      <c r="F569" s="4"/>
      <c r="G569" s="4"/>
      <c r="H569" s="4"/>
    </row>
    <row r="570">
      <c r="A570" s="6"/>
      <c r="B570" s="4"/>
      <c r="C570" s="4"/>
      <c r="D570" s="4"/>
      <c r="E570" s="4"/>
      <c r="F570" s="4"/>
      <c r="G570" s="4"/>
      <c r="H570" s="4"/>
    </row>
    <row r="571">
      <c r="A571" s="6"/>
      <c r="B571" s="4"/>
      <c r="C571" s="4"/>
      <c r="D571" s="4"/>
      <c r="E571" s="4"/>
      <c r="F571" s="4"/>
      <c r="G571" s="4"/>
      <c r="H571" s="4"/>
    </row>
    <row r="572">
      <c r="A572" s="6"/>
      <c r="B572" s="4"/>
      <c r="C572" s="4"/>
      <c r="D572" s="4"/>
      <c r="E572" s="4"/>
      <c r="F572" s="4"/>
      <c r="G572" s="4"/>
      <c r="H572" s="4"/>
    </row>
    <row r="573">
      <c r="A573" s="6"/>
      <c r="B573" s="4"/>
      <c r="C573" s="4"/>
      <c r="D573" s="4"/>
      <c r="E573" s="4"/>
      <c r="F573" s="4"/>
      <c r="G573" s="4"/>
      <c r="H573" s="4"/>
    </row>
    <row r="574">
      <c r="A574" s="6"/>
      <c r="B574" s="4"/>
      <c r="C574" s="4"/>
      <c r="D574" s="4"/>
      <c r="E574" s="4"/>
      <c r="F574" s="4"/>
      <c r="G574" s="4"/>
      <c r="H574" s="4"/>
    </row>
    <row r="575">
      <c r="A575" s="6"/>
      <c r="B575" s="4"/>
      <c r="C575" s="4"/>
      <c r="D575" s="4"/>
      <c r="E575" s="4"/>
      <c r="F575" s="4"/>
      <c r="G575" s="4"/>
      <c r="H575" s="4"/>
    </row>
    <row r="576">
      <c r="A576" s="6"/>
      <c r="B576" s="4"/>
      <c r="C576" s="4"/>
      <c r="D576" s="4"/>
      <c r="E576" s="4"/>
      <c r="F576" s="4"/>
      <c r="G576" s="4"/>
      <c r="H576" s="4"/>
    </row>
    <row r="577">
      <c r="A577" s="6"/>
      <c r="B577" s="4"/>
      <c r="C577" s="4"/>
      <c r="D577" s="4"/>
      <c r="E577" s="4"/>
      <c r="F577" s="4"/>
      <c r="G577" s="4"/>
      <c r="H577" s="4"/>
    </row>
    <row r="578">
      <c r="A578" s="6"/>
      <c r="B578" s="4"/>
      <c r="C578" s="4"/>
      <c r="D578" s="4"/>
      <c r="E578" s="4"/>
      <c r="F578" s="4"/>
      <c r="G578" s="4"/>
      <c r="H578" s="4"/>
    </row>
    <row r="579">
      <c r="A579" s="6"/>
      <c r="B579" s="4"/>
      <c r="C579" s="4"/>
      <c r="D579" s="4"/>
      <c r="E579" s="4"/>
      <c r="F579" s="4"/>
      <c r="G579" s="4"/>
      <c r="H579" s="4"/>
    </row>
    <row r="580">
      <c r="A580" s="6"/>
      <c r="B580" s="4"/>
      <c r="C580" s="4"/>
      <c r="D580" s="4"/>
      <c r="E580" s="4"/>
      <c r="F580" s="4"/>
      <c r="G580" s="4"/>
      <c r="H580" s="4"/>
    </row>
    <row r="581">
      <c r="A581" s="6"/>
      <c r="B581" s="4"/>
      <c r="C581" s="4"/>
      <c r="D581" s="4"/>
      <c r="E581" s="4"/>
      <c r="F581" s="4"/>
      <c r="G581" s="4"/>
      <c r="H581" s="4"/>
    </row>
    <row r="582">
      <c r="A582" s="6"/>
      <c r="B582" s="4"/>
      <c r="C582" s="4"/>
      <c r="D582" s="4"/>
      <c r="E582" s="4"/>
      <c r="F582" s="4"/>
      <c r="G582" s="4"/>
      <c r="H582" s="4"/>
    </row>
    <row r="583">
      <c r="A583" s="6"/>
      <c r="B583" s="4"/>
      <c r="C583" s="4"/>
      <c r="D583" s="4"/>
      <c r="E583" s="4"/>
      <c r="F583" s="4"/>
      <c r="G583" s="4"/>
      <c r="H583" s="4"/>
    </row>
    <row r="584">
      <c r="A584" s="6"/>
      <c r="B584" s="4"/>
      <c r="C584" s="4"/>
      <c r="D584" s="4"/>
      <c r="E584" s="4"/>
      <c r="F584" s="4"/>
      <c r="G584" s="4"/>
      <c r="H584" s="4"/>
    </row>
    <row r="585">
      <c r="A585" s="6"/>
      <c r="B585" s="4"/>
      <c r="C585" s="4"/>
      <c r="D585" s="4"/>
      <c r="E585" s="4"/>
      <c r="F585" s="4"/>
      <c r="G585" s="4"/>
      <c r="H585" s="4"/>
    </row>
    <row r="586">
      <c r="A586" s="6"/>
      <c r="B586" s="4"/>
      <c r="C586" s="4"/>
      <c r="D586" s="4"/>
      <c r="E586" s="4"/>
      <c r="F586" s="4"/>
      <c r="G586" s="4"/>
      <c r="H586" s="4"/>
    </row>
    <row r="587">
      <c r="A587" s="6"/>
      <c r="B587" s="4"/>
      <c r="C587" s="4"/>
      <c r="D587" s="4"/>
      <c r="E587" s="4"/>
      <c r="F587" s="4"/>
      <c r="G587" s="4"/>
      <c r="H587" s="4"/>
    </row>
    <row r="588">
      <c r="A588" s="6"/>
      <c r="B588" s="4"/>
      <c r="C588" s="4"/>
      <c r="D588" s="4"/>
      <c r="E588" s="4"/>
      <c r="F588" s="4"/>
      <c r="G588" s="4"/>
      <c r="H588" s="4"/>
    </row>
    <row r="589">
      <c r="A589" s="6"/>
      <c r="B589" s="4"/>
      <c r="C589" s="4"/>
      <c r="D589" s="4"/>
      <c r="E589" s="4"/>
      <c r="F589" s="4"/>
      <c r="G589" s="4"/>
      <c r="H589" s="4"/>
    </row>
    <row r="590">
      <c r="A590" s="6"/>
      <c r="B590" s="4"/>
      <c r="C590" s="4"/>
      <c r="D590" s="4"/>
      <c r="E590" s="4"/>
      <c r="F590" s="4"/>
      <c r="G590" s="4"/>
      <c r="H590" s="4"/>
    </row>
    <row r="591">
      <c r="A591" s="6"/>
      <c r="B591" s="4"/>
      <c r="C591" s="4"/>
      <c r="D591" s="4"/>
      <c r="E591" s="4"/>
      <c r="F591" s="4"/>
      <c r="G591" s="4"/>
      <c r="H591" s="4"/>
    </row>
    <row r="592">
      <c r="A592" s="6"/>
      <c r="B592" s="4"/>
      <c r="C592" s="4"/>
      <c r="D592" s="4"/>
      <c r="E592" s="4"/>
      <c r="F592" s="4"/>
      <c r="G592" s="4"/>
      <c r="H592" s="4"/>
    </row>
    <row r="593">
      <c r="A593" s="6"/>
      <c r="B593" s="4"/>
      <c r="C593" s="4"/>
      <c r="D593" s="4"/>
      <c r="E593" s="4"/>
      <c r="F593" s="4"/>
      <c r="G593" s="4"/>
      <c r="H593" s="4"/>
    </row>
    <row r="594">
      <c r="A594" s="6"/>
      <c r="B594" s="4"/>
      <c r="C594" s="4"/>
      <c r="D594" s="4"/>
      <c r="E594" s="4"/>
      <c r="F594" s="4"/>
      <c r="G594" s="4"/>
      <c r="H594" s="4"/>
    </row>
    <row r="595">
      <c r="A595" s="6"/>
      <c r="B595" s="4"/>
      <c r="C595" s="4"/>
      <c r="D595" s="4"/>
      <c r="E595" s="4"/>
      <c r="F595" s="4"/>
      <c r="G595" s="4"/>
      <c r="H595" s="4"/>
    </row>
    <row r="596">
      <c r="A596" s="6"/>
      <c r="B596" s="4"/>
      <c r="C596" s="4"/>
      <c r="D596" s="4"/>
      <c r="E596" s="4"/>
      <c r="F596" s="4"/>
      <c r="G596" s="4"/>
      <c r="H596" s="4"/>
    </row>
    <row r="597">
      <c r="A597" s="6"/>
      <c r="B597" s="4"/>
      <c r="C597" s="4"/>
      <c r="D597" s="4"/>
      <c r="E597" s="4"/>
      <c r="F597" s="4"/>
      <c r="G597" s="4"/>
      <c r="H597" s="4"/>
    </row>
    <row r="598">
      <c r="A598" s="6"/>
      <c r="B598" s="4"/>
      <c r="C598" s="4"/>
      <c r="D598" s="4"/>
      <c r="E598" s="4"/>
      <c r="F598" s="4"/>
      <c r="G598" s="4"/>
      <c r="H598" s="4"/>
    </row>
    <row r="599">
      <c r="A599" s="6"/>
      <c r="B599" s="4"/>
      <c r="C599" s="4"/>
      <c r="D599" s="4"/>
      <c r="E599" s="4"/>
      <c r="F599" s="4"/>
      <c r="G599" s="4"/>
      <c r="H599" s="4"/>
    </row>
    <row r="600">
      <c r="A600" s="6"/>
      <c r="B600" s="4"/>
      <c r="C600" s="4"/>
      <c r="D600" s="4"/>
      <c r="E600" s="4"/>
      <c r="F600" s="4"/>
      <c r="G600" s="4"/>
      <c r="H600" s="4"/>
    </row>
    <row r="601">
      <c r="A601" s="6"/>
      <c r="B601" s="4"/>
      <c r="C601" s="4"/>
      <c r="D601" s="4"/>
      <c r="E601" s="4"/>
      <c r="F601" s="4"/>
      <c r="G601" s="4"/>
      <c r="H601" s="4"/>
    </row>
    <row r="602">
      <c r="A602" s="6"/>
      <c r="B602" s="4"/>
      <c r="C602" s="4"/>
      <c r="D602" s="4"/>
      <c r="E602" s="4"/>
      <c r="F602" s="4"/>
      <c r="G602" s="4"/>
      <c r="H602" s="4"/>
    </row>
    <row r="603">
      <c r="A603" s="6"/>
      <c r="B603" s="4"/>
      <c r="C603" s="4"/>
      <c r="D603" s="4"/>
      <c r="E603" s="4"/>
      <c r="F603" s="4"/>
      <c r="G603" s="4"/>
      <c r="H603" s="4"/>
    </row>
    <row r="604">
      <c r="A604" s="6"/>
      <c r="B604" s="4"/>
      <c r="C604" s="4"/>
      <c r="D604" s="4"/>
      <c r="E604" s="4"/>
      <c r="F604" s="4"/>
      <c r="G604" s="4"/>
      <c r="H604" s="4"/>
    </row>
    <row r="605">
      <c r="A605" s="6"/>
      <c r="B605" s="4"/>
      <c r="C605" s="4"/>
      <c r="D605" s="4"/>
      <c r="E605" s="4"/>
      <c r="F605" s="4"/>
      <c r="G605" s="4"/>
      <c r="H605" s="4"/>
    </row>
    <row r="606">
      <c r="A606" s="6"/>
      <c r="B606" s="4"/>
      <c r="C606" s="4"/>
      <c r="D606" s="4"/>
      <c r="E606" s="4"/>
      <c r="F606" s="4"/>
      <c r="G606" s="4"/>
      <c r="H606" s="4"/>
    </row>
    <row r="607">
      <c r="A607" s="6"/>
      <c r="B607" s="4"/>
      <c r="C607" s="4"/>
      <c r="D607" s="4"/>
      <c r="E607" s="4"/>
      <c r="F607" s="4"/>
      <c r="G607" s="4"/>
      <c r="H607" s="4"/>
    </row>
    <row r="608">
      <c r="A608" s="6"/>
      <c r="B608" s="4"/>
      <c r="C608" s="4"/>
      <c r="D608" s="4"/>
      <c r="E608" s="4"/>
      <c r="F608" s="4"/>
      <c r="G608" s="4"/>
      <c r="H608" s="4"/>
    </row>
    <row r="609">
      <c r="A609" s="6"/>
      <c r="B609" s="4"/>
      <c r="C609" s="4"/>
      <c r="D609" s="4"/>
      <c r="E609" s="4"/>
      <c r="F609" s="4"/>
      <c r="G609" s="4"/>
      <c r="H609" s="4"/>
    </row>
    <row r="610">
      <c r="A610" s="6"/>
      <c r="B610" s="4"/>
      <c r="C610" s="4"/>
      <c r="D610" s="4"/>
      <c r="E610" s="4"/>
      <c r="F610" s="4"/>
      <c r="G610" s="4"/>
      <c r="H610" s="4"/>
    </row>
    <row r="611">
      <c r="A611" s="6"/>
      <c r="B611" s="4"/>
      <c r="C611" s="4"/>
      <c r="D611" s="4"/>
      <c r="E611" s="4"/>
      <c r="F611" s="4"/>
      <c r="G611" s="4"/>
      <c r="H611" s="4"/>
    </row>
    <row r="612">
      <c r="A612" s="6"/>
      <c r="B612" s="4"/>
      <c r="C612" s="4"/>
      <c r="D612" s="4"/>
      <c r="E612" s="4"/>
      <c r="F612" s="4"/>
      <c r="G612" s="4"/>
      <c r="H612" s="4"/>
    </row>
    <row r="613">
      <c r="A613" s="6"/>
      <c r="B613" s="4"/>
      <c r="C613" s="4"/>
      <c r="D613" s="4"/>
      <c r="E613" s="4"/>
      <c r="F613" s="4"/>
      <c r="G613" s="4"/>
      <c r="H613" s="4"/>
    </row>
    <row r="614">
      <c r="A614" s="6"/>
      <c r="B614" s="4"/>
      <c r="C614" s="4"/>
      <c r="D614" s="4"/>
      <c r="E614" s="4"/>
      <c r="F614" s="4"/>
      <c r="G614" s="4"/>
      <c r="H614" s="4"/>
    </row>
    <row r="615">
      <c r="A615" s="6"/>
      <c r="B615" s="4"/>
      <c r="C615" s="4"/>
      <c r="D615" s="4"/>
      <c r="E615" s="4"/>
      <c r="F615" s="4"/>
      <c r="G615" s="4"/>
      <c r="H615" s="4"/>
    </row>
    <row r="616">
      <c r="A616" s="6"/>
      <c r="B616" s="4"/>
      <c r="C616" s="4"/>
      <c r="D616" s="4"/>
      <c r="E616" s="4"/>
      <c r="F616" s="4"/>
      <c r="G616" s="4"/>
      <c r="H616" s="4"/>
    </row>
    <row r="617">
      <c r="A617" s="6"/>
      <c r="B617" s="4"/>
      <c r="C617" s="4"/>
      <c r="D617" s="4"/>
      <c r="E617" s="4"/>
      <c r="F617" s="4"/>
      <c r="G617" s="4"/>
      <c r="H617" s="4"/>
    </row>
    <row r="618">
      <c r="A618" s="6"/>
      <c r="B618" s="4"/>
      <c r="C618" s="4"/>
      <c r="D618" s="4"/>
      <c r="E618" s="4"/>
      <c r="F618" s="4"/>
      <c r="G618" s="4"/>
      <c r="H618" s="4"/>
    </row>
    <row r="619">
      <c r="A619" s="6"/>
      <c r="B619" s="4"/>
      <c r="C619" s="4"/>
      <c r="D619" s="4"/>
      <c r="E619" s="4"/>
      <c r="F619" s="4"/>
      <c r="G619" s="4"/>
      <c r="H619" s="4"/>
    </row>
    <row r="620">
      <c r="A620" s="6"/>
      <c r="B620" s="4"/>
      <c r="C620" s="4"/>
      <c r="D620" s="4"/>
      <c r="E620" s="4"/>
      <c r="F620" s="4"/>
      <c r="G620" s="4"/>
      <c r="H620" s="4"/>
    </row>
    <row r="621">
      <c r="A621" s="6"/>
      <c r="B621" s="4"/>
      <c r="C621" s="4"/>
      <c r="D621" s="4"/>
      <c r="E621" s="4"/>
      <c r="F621" s="4"/>
      <c r="G621" s="4"/>
      <c r="H621" s="4"/>
    </row>
    <row r="622">
      <c r="A622" s="6"/>
      <c r="B622" s="4"/>
      <c r="C622" s="4"/>
      <c r="D622" s="4"/>
      <c r="E622" s="4"/>
      <c r="F622" s="4"/>
      <c r="G622" s="4"/>
      <c r="H622" s="4"/>
    </row>
    <row r="623">
      <c r="A623" s="6"/>
      <c r="B623" s="4"/>
      <c r="C623" s="4"/>
      <c r="D623" s="4"/>
      <c r="E623" s="4"/>
      <c r="F623" s="4"/>
      <c r="G623" s="4"/>
      <c r="H623" s="4"/>
    </row>
    <row r="624">
      <c r="A624" s="6"/>
      <c r="B624" s="4"/>
      <c r="C624" s="4"/>
      <c r="D624" s="4"/>
      <c r="E624" s="4"/>
      <c r="F624" s="4"/>
      <c r="G624" s="4"/>
      <c r="H624" s="4"/>
    </row>
    <row r="625">
      <c r="A625" s="6"/>
      <c r="B625" s="4"/>
      <c r="C625" s="4"/>
      <c r="D625" s="4"/>
      <c r="E625" s="4"/>
      <c r="F625" s="4"/>
      <c r="G625" s="4"/>
      <c r="H625" s="4"/>
    </row>
    <row r="626">
      <c r="A626" s="6"/>
      <c r="B626" s="4"/>
      <c r="C626" s="4"/>
      <c r="D626" s="4"/>
      <c r="E626" s="4"/>
      <c r="F626" s="4"/>
      <c r="G626" s="4"/>
      <c r="H626" s="4"/>
    </row>
    <row r="627">
      <c r="A627" s="6"/>
      <c r="B627" s="4"/>
      <c r="C627" s="4"/>
      <c r="D627" s="4"/>
      <c r="E627" s="4"/>
      <c r="F627" s="4"/>
      <c r="G627" s="4"/>
      <c r="H627" s="4"/>
    </row>
    <row r="628">
      <c r="A628" s="6"/>
      <c r="B628" s="4"/>
      <c r="C628" s="4"/>
      <c r="D628" s="4"/>
      <c r="E628" s="4"/>
      <c r="F628" s="4"/>
      <c r="G628" s="4"/>
      <c r="H628" s="4"/>
    </row>
    <row r="629">
      <c r="A629" s="6"/>
      <c r="B629" s="4"/>
      <c r="C629" s="4"/>
      <c r="D629" s="4"/>
      <c r="E629" s="4"/>
      <c r="F629" s="4"/>
      <c r="G629" s="4"/>
      <c r="H629" s="4"/>
    </row>
    <row r="630">
      <c r="A630" s="6"/>
      <c r="B630" s="4"/>
      <c r="C630" s="4"/>
      <c r="D630" s="4"/>
      <c r="E630" s="4"/>
      <c r="F630" s="4"/>
      <c r="G630" s="4"/>
      <c r="H630" s="4"/>
    </row>
    <row r="631">
      <c r="A631" s="6"/>
      <c r="B631" s="4"/>
      <c r="C631" s="4"/>
      <c r="D631" s="4"/>
      <c r="E631" s="4"/>
      <c r="F631" s="4"/>
      <c r="G631" s="4"/>
      <c r="H631" s="4"/>
    </row>
    <row r="632">
      <c r="A632" s="6"/>
      <c r="B632" s="4"/>
      <c r="C632" s="4"/>
      <c r="D632" s="4"/>
      <c r="E632" s="4"/>
      <c r="F632" s="4"/>
      <c r="G632" s="4"/>
      <c r="H632" s="4"/>
    </row>
    <row r="633">
      <c r="A633" s="6"/>
      <c r="B633" s="4"/>
      <c r="C633" s="4"/>
      <c r="D633" s="4"/>
      <c r="E633" s="4"/>
      <c r="F633" s="4"/>
      <c r="G633" s="4"/>
      <c r="H633" s="4"/>
    </row>
    <row r="634">
      <c r="A634" s="6"/>
      <c r="B634" s="4"/>
      <c r="C634" s="4"/>
      <c r="D634" s="4"/>
      <c r="E634" s="4"/>
      <c r="F634" s="4"/>
      <c r="G634" s="4"/>
      <c r="H634" s="4"/>
    </row>
    <row r="635">
      <c r="A635" s="6"/>
      <c r="B635" s="4"/>
      <c r="C635" s="4"/>
      <c r="D635" s="4"/>
      <c r="E635" s="4"/>
      <c r="F635" s="4"/>
      <c r="G635" s="4"/>
      <c r="H635" s="4"/>
    </row>
    <row r="636">
      <c r="A636" s="6"/>
      <c r="B636" s="4"/>
      <c r="C636" s="4"/>
      <c r="D636" s="4"/>
      <c r="E636" s="4"/>
      <c r="F636" s="4"/>
      <c r="G636" s="4"/>
      <c r="H636" s="4"/>
    </row>
    <row r="637">
      <c r="A637" s="6"/>
      <c r="B637" s="4"/>
      <c r="C637" s="4"/>
      <c r="D637" s="4"/>
      <c r="E637" s="4"/>
      <c r="F637" s="4"/>
      <c r="G637" s="4"/>
      <c r="H637" s="4"/>
    </row>
    <row r="638">
      <c r="A638" s="6"/>
      <c r="B638" s="4"/>
      <c r="C638" s="4"/>
      <c r="D638" s="4"/>
      <c r="E638" s="4"/>
      <c r="F638" s="4"/>
      <c r="G638" s="4"/>
      <c r="H638" s="4"/>
    </row>
    <row r="639">
      <c r="A639" s="6"/>
      <c r="B639" s="4"/>
      <c r="C639" s="4"/>
      <c r="D639" s="4"/>
      <c r="E639" s="4"/>
      <c r="F639" s="4"/>
      <c r="G639" s="4"/>
      <c r="H639" s="4"/>
    </row>
    <row r="640">
      <c r="A640" s="6"/>
      <c r="B640" s="4"/>
      <c r="C640" s="4"/>
      <c r="D640" s="4"/>
      <c r="E640" s="4"/>
      <c r="F640" s="4"/>
      <c r="G640" s="4"/>
      <c r="H640" s="4"/>
    </row>
    <row r="641">
      <c r="A641" s="6"/>
      <c r="B641" s="4"/>
      <c r="C641" s="4"/>
      <c r="D641" s="4"/>
      <c r="E641" s="4"/>
      <c r="F641" s="4"/>
      <c r="G641" s="4"/>
      <c r="H641" s="4"/>
    </row>
    <row r="642">
      <c r="A642" s="6"/>
      <c r="B642" s="4"/>
      <c r="C642" s="4"/>
      <c r="D642" s="4"/>
      <c r="E642" s="4"/>
      <c r="F642" s="4"/>
      <c r="G642" s="4"/>
      <c r="H642" s="4"/>
    </row>
    <row r="643">
      <c r="A643" s="6"/>
      <c r="B643" s="4"/>
      <c r="C643" s="4"/>
      <c r="D643" s="4"/>
      <c r="E643" s="4"/>
      <c r="F643" s="4"/>
      <c r="G643" s="4"/>
      <c r="H643" s="4"/>
    </row>
    <row r="644">
      <c r="A644" s="6"/>
      <c r="B644" s="4"/>
      <c r="C644" s="4"/>
      <c r="D644" s="4"/>
      <c r="E644" s="4"/>
      <c r="F644" s="4"/>
      <c r="G644" s="4"/>
      <c r="H644" s="4"/>
    </row>
    <row r="645">
      <c r="A645" s="6"/>
      <c r="B645" s="4"/>
      <c r="C645" s="4"/>
      <c r="D645" s="4"/>
      <c r="E645" s="4"/>
      <c r="F645" s="4"/>
      <c r="G645" s="4"/>
      <c r="H645" s="4"/>
    </row>
    <row r="646">
      <c r="A646" s="6"/>
      <c r="B646" s="4"/>
      <c r="C646" s="4"/>
      <c r="D646" s="4"/>
      <c r="E646" s="4"/>
      <c r="F646" s="4"/>
      <c r="G646" s="4"/>
      <c r="H646" s="4"/>
    </row>
    <row r="647">
      <c r="A647" s="6"/>
      <c r="B647" s="4"/>
      <c r="C647" s="4"/>
      <c r="D647" s="4"/>
      <c r="E647" s="4"/>
      <c r="F647" s="4"/>
      <c r="G647" s="4"/>
      <c r="H647" s="4"/>
    </row>
    <row r="648">
      <c r="A648" s="6"/>
      <c r="B648" s="4"/>
      <c r="C648" s="4"/>
      <c r="D648" s="4"/>
      <c r="E648" s="4"/>
      <c r="F648" s="4"/>
      <c r="G648" s="4"/>
      <c r="H648" s="4"/>
    </row>
    <row r="649">
      <c r="A649" s="6"/>
      <c r="B649" s="4"/>
      <c r="C649" s="4"/>
      <c r="D649" s="4"/>
      <c r="E649" s="4"/>
      <c r="F649" s="4"/>
      <c r="G649" s="4"/>
      <c r="H649" s="4"/>
    </row>
    <row r="650">
      <c r="A650" s="6"/>
      <c r="B650" s="4"/>
      <c r="C650" s="4"/>
      <c r="D650" s="4"/>
      <c r="E650" s="4"/>
      <c r="F650" s="4"/>
      <c r="G650" s="4"/>
      <c r="H650" s="4"/>
    </row>
    <row r="651">
      <c r="A651" s="6"/>
      <c r="B651" s="4"/>
      <c r="C651" s="4"/>
      <c r="D651" s="4"/>
      <c r="E651" s="4"/>
      <c r="F651" s="4"/>
      <c r="G651" s="4"/>
      <c r="H651" s="4"/>
    </row>
    <row r="652">
      <c r="A652" s="6"/>
      <c r="B652" s="4"/>
      <c r="C652" s="4"/>
      <c r="D652" s="4"/>
      <c r="E652" s="4"/>
      <c r="F652" s="4"/>
      <c r="G652" s="4"/>
      <c r="H652" s="4"/>
    </row>
    <row r="653">
      <c r="A653" s="6"/>
      <c r="B653" s="4"/>
      <c r="C653" s="4"/>
      <c r="D653" s="4"/>
      <c r="E653" s="4"/>
      <c r="F653" s="4"/>
      <c r="G653" s="4"/>
      <c r="H653" s="4"/>
    </row>
    <row r="654">
      <c r="A654" s="6"/>
      <c r="B654" s="4"/>
      <c r="C654" s="4"/>
      <c r="D654" s="4"/>
      <c r="E654" s="4"/>
      <c r="F654" s="4"/>
      <c r="G654" s="4"/>
      <c r="H654" s="4"/>
    </row>
    <row r="655">
      <c r="A655" s="6"/>
      <c r="B655" s="4"/>
      <c r="C655" s="4"/>
      <c r="D655" s="4"/>
      <c r="E655" s="4"/>
      <c r="F655" s="4"/>
      <c r="G655" s="4"/>
      <c r="H655" s="4"/>
    </row>
    <row r="656">
      <c r="A656" s="6"/>
      <c r="B656" s="4"/>
      <c r="C656" s="4"/>
      <c r="D656" s="4"/>
      <c r="E656" s="4"/>
      <c r="F656" s="4"/>
      <c r="G656" s="4"/>
      <c r="H656" s="4"/>
    </row>
    <row r="657">
      <c r="A657" s="6"/>
      <c r="B657" s="4"/>
      <c r="C657" s="4"/>
      <c r="D657" s="4"/>
      <c r="E657" s="4"/>
      <c r="F657" s="4"/>
      <c r="G657" s="4"/>
      <c r="H657" s="4"/>
    </row>
    <row r="658">
      <c r="A658" s="6"/>
      <c r="B658" s="4"/>
      <c r="C658" s="4"/>
      <c r="D658" s="4"/>
      <c r="E658" s="4"/>
      <c r="F658" s="4"/>
      <c r="G658" s="4"/>
      <c r="H658" s="4"/>
    </row>
    <row r="659">
      <c r="A659" s="6"/>
      <c r="B659" s="4"/>
      <c r="C659" s="4"/>
      <c r="D659" s="4"/>
      <c r="E659" s="4"/>
      <c r="F659" s="4"/>
      <c r="G659" s="4"/>
      <c r="H659" s="4"/>
    </row>
    <row r="660">
      <c r="A660" s="6"/>
      <c r="B660" s="4"/>
      <c r="C660" s="4"/>
      <c r="D660" s="4"/>
      <c r="E660" s="4"/>
      <c r="F660" s="4"/>
      <c r="G660" s="4"/>
      <c r="H660" s="4"/>
    </row>
    <row r="661">
      <c r="A661" s="6"/>
      <c r="B661" s="4"/>
      <c r="C661" s="4"/>
      <c r="D661" s="4"/>
      <c r="E661" s="4"/>
      <c r="F661" s="4"/>
      <c r="G661" s="4"/>
      <c r="H661" s="4"/>
    </row>
    <row r="662">
      <c r="A662" s="6"/>
      <c r="B662" s="4"/>
      <c r="C662" s="4"/>
      <c r="D662" s="4"/>
      <c r="E662" s="4"/>
      <c r="F662" s="4"/>
      <c r="G662" s="4"/>
      <c r="H662" s="4"/>
    </row>
    <row r="663">
      <c r="A663" s="6"/>
      <c r="B663" s="4"/>
      <c r="C663" s="4"/>
      <c r="D663" s="4"/>
      <c r="E663" s="4"/>
      <c r="F663" s="4"/>
      <c r="G663" s="4"/>
      <c r="H663" s="4"/>
    </row>
    <row r="664">
      <c r="A664" s="6"/>
      <c r="B664" s="4"/>
      <c r="C664" s="4"/>
      <c r="D664" s="4"/>
      <c r="E664" s="4"/>
      <c r="F664" s="4"/>
      <c r="G664" s="4"/>
      <c r="H664" s="4"/>
    </row>
    <row r="665">
      <c r="A665" s="6"/>
      <c r="B665" s="4"/>
      <c r="C665" s="4"/>
      <c r="D665" s="4"/>
      <c r="E665" s="4"/>
      <c r="F665" s="4"/>
      <c r="G665" s="4"/>
      <c r="H665" s="4"/>
    </row>
    <row r="666">
      <c r="A666" s="6"/>
      <c r="B666" s="4"/>
      <c r="C666" s="4"/>
      <c r="D666" s="4"/>
      <c r="E666" s="4"/>
      <c r="F666" s="4"/>
      <c r="G666" s="4"/>
      <c r="H666" s="4"/>
    </row>
    <row r="667">
      <c r="A667" s="6"/>
      <c r="B667" s="4"/>
      <c r="C667" s="4"/>
      <c r="D667" s="4"/>
      <c r="E667" s="4"/>
      <c r="F667" s="4"/>
      <c r="G667" s="4"/>
      <c r="H667" s="4"/>
    </row>
    <row r="668">
      <c r="A668" s="6"/>
      <c r="B668" s="4"/>
      <c r="C668" s="4"/>
      <c r="D668" s="4"/>
      <c r="E668" s="4"/>
      <c r="F668" s="4"/>
      <c r="G668" s="4"/>
      <c r="H668" s="4"/>
    </row>
    <row r="669">
      <c r="A669" s="6"/>
      <c r="B669" s="4"/>
      <c r="C669" s="4"/>
      <c r="D669" s="4"/>
      <c r="E669" s="4"/>
      <c r="F669" s="4"/>
      <c r="G669" s="4"/>
      <c r="H669" s="4"/>
    </row>
    <row r="670">
      <c r="A670" s="6"/>
      <c r="B670" s="4"/>
      <c r="C670" s="4"/>
      <c r="D670" s="4"/>
      <c r="E670" s="4"/>
      <c r="F670" s="4"/>
      <c r="G670" s="4"/>
      <c r="H670" s="4"/>
    </row>
    <row r="671">
      <c r="A671" s="6"/>
      <c r="B671" s="4"/>
      <c r="C671" s="4"/>
      <c r="D671" s="4"/>
      <c r="E671" s="4"/>
      <c r="F671" s="4"/>
      <c r="G671" s="4"/>
      <c r="H671" s="4"/>
    </row>
    <row r="672">
      <c r="A672" s="6"/>
      <c r="B672" s="4"/>
      <c r="C672" s="4"/>
      <c r="D672" s="4"/>
      <c r="E672" s="4"/>
      <c r="F672" s="4"/>
      <c r="G672" s="4"/>
      <c r="H672" s="4"/>
    </row>
    <row r="673">
      <c r="A673" s="6"/>
      <c r="B673" s="4"/>
      <c r="C673" s="4"/>
      <c r="D673" s="4"/>
      <c r="E673" s="4"/>
      <c r="F673" s="4"/>
      <c r="G673" s="4"/>
      <c r="H673" s="4"/>
    </row>
    <row r="674">
      <c r="A674" s="6"/>
      <c r="B674" s="4"/>
      <c r="C674" s="4"/>
      <c r="D674" s="4"/>
      <c r="E674" s="4"/>
      <c r="F674" s="4"/>
      <c r="G674" s="4"/>
      <c r="H674" s="4"/>
    </row>
    <row r="675">
      <c r="A675" s="6"/>
      <c r="B675" s="4"/>
      <c r="C675" s="4"/>
      <c r="D675" s="4"/>
      <c r="E675" s="4"/>
      <c r="F675" s="4"/>
      <c r="G675" s="4"/>
      <c r="H675" s="4"/>
    </row>
    <row r="676">
      <c r="A676" s="6"/>
      <c r="B676" s="4"/>
      <c r="C676" s="4"/>
      <c r="D676" s="4"/>
      <c r="E676" s="4"/>
      <c r="F676" s="4"/>
      <c r="G676" s="4"/>
      <c r="H676" s="4"/>
    </row>
    <row r="677">
      <c r="A677" s="6"/>
      <c r="B677" s="4"/>
      <c r="C677" s="4"/>
      <c r="D677" s="4"/>
      <c r="E677" s="4"/>
      <c r="F677" s="4"/>
      <c r="G677" s="4"/>
      <c r="H677" s="4"/>
    </row>
    <row r="678">
      <c r="A678" s="6"/>
      <c r="B678" s="4"/>
      <c r="C678" s="4"/>
      <c r="D678" s="4"/>
      <c r="E678" s="4"/>
      <c r="F678" s="4"/>
      <c r="G678" s="4"/>
      <c r="H678" s="4"/>
    </row>
    <row r="679">
      <c r="A679" s="6"/>
      <c r="B679" s="4"/>
      <c r="C679" s="4"/>
      <c r="D679" s="4"/>
      <c r="E679" s="4"/>
      <c r="F679" s="4"/>
      <c r="G679" s="4"/>
      <c r="H679" s="4"/>
    </row>
    <row r="680">
      <c r="A680" s="6"/>
      <c r="B680" s="4"/>
      <c r="C680" s="4"/>
      <c r="D680" s="4"/>
      <c r="E680" s="4"/>
      <c r="F680" s="4"/>
      <c r="G680" s="4"/>
      <c r="H680" s="4"/>
    </row>
    <row r="681">
      <c r="A681" s="6"/>
      <c r="B681" s="4"/>
      <c r="C681" s="4"/>
      <c r="D681" s="4"/>
      <c r="E681" s="4"/>
      <c r="F681" s="4"/>
      <c r="G681" s="4"/>
      <c r="H681" s="4"/>
    </row>
    <row r="682">
      <c r="A682" s="6"/>
      <c r="B682" s="4"/>
      <c r="C682" s="4"/>
      <c r="D682" s="4"/>
      <c r="E682" s="4"/>
      <c r="F682" s="4"/>
      <c r="G682" s="4"/>
      <c r="H682" s="4"/>
    </row>
    <row r="683">
      <c r="A683" s="6"/>
      <c r="B683" s="4"/>
      <c r="C683" s="4"/>
      <c r="D683" s="4"/>
      <c r="E683" s="4"/>
      <c r="F683" s="4"/>
      <c r="G683" s="4"/>
      <c r="H683" s="4"/>
    </row>
    <row r="684">
      <c r="A684" s="6"/>
      <c r="B684" s="4"/>
      <c r="C684" s="4"/>
      <c r="D684" s="4"/>
      <c r="E684" s="4"/>
      <c r="F684" s="4"/>
      <c r="G684" s="4"/>
      <c r="H684" s="4"/>
    </row>
    <row r="685">
      <c r="A685" s="6"/>
      <c r="B685" s="4"/>
      <c r="C685" s="4"/>
      <c r="D685" s="4"/>
      <c r="E685" s="4"/>
      <c r="F685" s="4"/>
      <c r="G685" s="4"/>
      <c r="H685" s="4"/>
    </row>
    <row r="686">
      <c r="A686" s="6"/>
      <c r="B686" s="4"/>
      <c r="C686" s="4"/>
      <c r="D686" s="4"/>
      <c r="E686" s="4"/>
      <c r="F686" s="4"/>
      <c r="G686" s="4"/>
      <c r="H686" s="4"/>
    </row>
    <row r="687">
      <c r="A687" s="6"/>
      <c r="B687" s="4"/>
      <c r="C687" s="4"/>
      <c r="D687" s="4"/>
      <c r="E687" s="4"/>
      <c r="F687" s="4"/>
      <c r="G687" s="4"/>
      <c r="H687" s="4"/>
    </row>
    <row r="688">
      <c r="A688" s="6"/>
      <c r="B688" s="4"/>
      <c r="C688" s="4"/>
      <c r="D688" s="4"/>
      <c r="E688" s="4"/>
      <c r="F688" s="4"/>
      <c r="G688" s="4"/>
      <c r="H688" s="4"/>
    </row>
    <row r="689">
      <c r="A689" s="6"/>
      <c r="B689" s="4"/>
      <c r="C689" s="4"/>
      <c r="D689" s="4"/>
      <c r="E689" s="4"/>
      <c r="F689" s="4"/>
      <c r="G689" s="4"/>
      <c r="H689" s="4"/>
    </row>
    <row r="690">
      <c r="A690" s="6"/>
      <c r="B690" s="4"/>
      <c r="C690" s="4"/>
      <c r="D690" s="4"/>
      <c r="E690" s="4"/>
      <c r="F690" s="4"/>
      <c r="G690" s="4"/>
      <c r="H690" s="4"/>
    </row>
    <row r="691">
      <c r="A691" s="6"/>
      <c r="B691" s="4"/>
      <c r="C691" s="4"/>
      <c r="D691" s="4"/>
      <c r="E691" s="4"/>
      <c r="F691" s="4"/>
      <c r="G691" s="4"/>
      <c r="H691" s="4"/>
    </row>
    <row r="692">
      <c r="A692" s="6"/>
      <c r="B692" s="4"/>
      <c r="C692" s="4"/>
      <c r="D692" s="4"/>
      <c r="E692" s="4"/>
      <c r="F692" s="4"/>
      <c r="G692" s="4"/>
      <c r="H692" s="4"/>
    </row>
    <row r="693">
      <c r="A693" s="6"/>
      <c r="B693" s="4"/>
      <c r="C693" s="4"/>
      <c r="D693" s="4"/>
      <c r="E693" s="4"/>
      <c r="F693" s="4"/>
      <c r="G693" s="4"/>
      <c r="H693" s="4"/>
    </row>
    <row r="694">
      <c r="A694" s="6"/>
      <c r="B694" s="4"/>
      <c r="C694" s="4"/>
      <c r="D694" s="4"/>
      <c r="E694" s="4"/>
      <c r="F694" s="4"/>
      <c r="G694" s="4"/>
      <c r="H694" s="4"/>
    </row>
    <row r="695">
      <c r="A695" s="6"/>
      <c r="B695" s="4"/>
      <c r="C695" s="4"/>
      <c r="D695" s="4"/>
      <c r="E695" s="4"/>
      <c r="F695" s="4"/>
      <c r="G695" s="4"/>
      <c r="H695" s="4"/>
    </row>
    <row r="696">
      <c r="A696" s="6"/>
      <c r="B696" s="4"/>
      <c r="C696" s="4"/>
      <c r="D696" s="4"/>
      <c r="E696" s="4"/>
      <c r="F696" s="4"/>
      <c r="G696" s="4"/>
      <c r="H696" s="4"/>
    </row>
    <row r="697">
      <c r="A697" s="6"/>
      <c r="B697" s="4"/>
      <c r="C697" s="4"/>
      <c r="D697" s="4"/>
      <c r="E697" s="4"/>
      <c r="F697" s="4"/>
      <c r="G697" s="4"/>
      <c r="H697" s="4"/>
    </row>
    <row r="698">
      <c r="A698" s="6"/>
      <c r="B698" s="4"/>
      <c r="C698" s="4"/>
      <c r="D698" s="4"/>
      <c r="E698" s="4"/>
      <c r="F698" s="4"/>
      <c r="G698" s="4"/>
      <c r="H698" s="4"/>
    </row>
    <row r="699">
      <c r="A699" s="6"/>
      <c r="B699" s="4"/>
      <c r="C699" s="4"/>
      <c r="D699" s="4"/>
      <c r="E699" s="4"/>
      <c r="F699" s="4"/>
      <c r="G699" s="4"/>
      <c r="H699" s="4"/>
    </row>
    <row r="700">
      <c r="A700" s="6"/>
      <c r="B700" s="4"/>
      <c r="C700" s="4"/>
      <c r="D700" s="4"/>
      <c r="E700" s="4"/>
      <c r="F700" s="4"/>
      <c r="G700" s="4"/>
      <c r="H700" s="4"/>
    </row>
    <row r="701">
      <c r="A701" s="6"/>
      <c r="B701" s="4"/>
      <c r="C701" s="4"/>
      <c r="D701" s="4"/>
      <c r="E701" s="4"/>
      <c r="F701" s="4"/>
      <c r="G701" s="4"/>
      <c r="H701" s="4"/>
    </row>
    <row r="702">
      <c r="A702" s="6"/>
      <c r="B702" s="4"/>
      <c r="C702" s="4"/>
      <c r="D702" s="4"/>
      <c r="E702" s="4"/>
      <c r="F702" s="4"/>
      <c r="G702" s="4"/>
      <c r="H702" s="4"/>
    </row>
    <row r="703">
      <c r="A703" s="6"/>
      <c r="B703" s="4"/>
      <c r="C703" s="4"/>
      <c r="D703" s="4"/>
      <c r="E703" s="4"/>
      <c r="F703" s="4"/>
      <c r="G703" s="4"/>
      <c r="H703" s="4"/>
    </row>
    <row r="704">
      <c r="A704" s="6"/>
      <c r="B704" s="4"/>
      <c r="C704" s="4"/>
      <c r="D704" s="4"/>
      <c r="E704" s="4"/>
      <c r="F704" s="4"/>
      <c r="G704" s="4"/>
      <c r="H704" s="4"/>
    </row>
    <row r="705">
      <c r="A705" s="6"/>
      <c r="B705" s="4"/>
      <c r="C705" s="4"/>
      <c r="D705" s="4"/>
      <c r="E705" s="4"/>
      <c r="F705" s="4"/>
      <c r="G705" s="4"/>
      <c r="H705" s="4"/>
    </row>
    <row r="706">
      <c r="A706" s="6"/>
      <c r="B706" s="4"/>
      <c r="C706" s="4"/>
      <c r="D706" s="4"/>
      <c r="E706" s="4"/>
      <c r="F706" s="4"/>
      <c r="G706" s="4"/>
      <c r="H706" s="4"/>
    </row>
    <row r="707">
      <c r="A707" s="6"/>
      <c r="B707" s="4"/>
      <c r="C707" s="4"/>
      <c r="D707" s="4"/>
      <c r="E707" s="4"/>
      <c r="F707" s="4"/>
      <c r="G707" s="4"/>
      <c r="H707" s="4"/>
    </row>
    <row r="708">
      <c r="A708" s="6"/>
      <c r="B708" s="4"/>
      <c r="C708" s="4"/>
      <c r="D708" s="4"/>
      <c r="E708" s="4"/>
      <c r="F708" s="4"/>
      <c r="G708" s="4"/>
      <c r="H708" s="4"/>
    </row>
    <row r="709">
      <c r="A709" s="6"/>
      <c r="B709" s="4"/>
      <c r="C709" s="4"/>
      <c r="D709" s="4"/>
      <c r="E709" s="4"/>
      <c r="F709" s="4"/>
      <c r="G709" s="4"/>
      <c r="H709" s="4"/>
    </row>
    <row r="710">
      <c r="A710" s="6"/>
      <c r="B710" s="4"/>
      <c r="C710" s="4"/>
      <c r="D710" s="4"/>
      <c r="E710" s="4"/>
      <c r="F710" s="4"/>
      <c r="G710" s="4"/>
      <c r="H710" s="4"/>
    </row>
    <row r="711">
      <c r="A711" s="6"/>
      <c r="B711" s="4"/>
      <c r="C711" s="4"/>
      <c r="D711" s="4"/>
      <c r="E711" s="4"/>
      <c r="F711" s="4"/>
      <c r="G711" s="4"/>
      <c r="H711" s="4"/>
    </row>
    <row r="712">
      <c r="A712" s="6"/>
      <c r="B712" s="4"/>
      <c r="C712" s="4"/>
      <c r="D712" s="4"/>
      <c r="E712" s="4"/>
      <c r="F712" s="4"/>
      <c r="G712" s="4"/>
      <c r="H712" s="4"/>
    </row>
    <row r="713">
      <c r="A713" s="6"/>
      <c r="B713" s="4"/>
      <c r="C713" s="4"/>
      <c r="D713" s="4"/>
      <c r="E713" s="4"/>
      <c r="F713" s="4"/>
      <c r="G713" s="4"/>
      <c r="H713" s="4"/>
    </row>
    <row r="714">
      <c r="A714" s="6"/>
      <c r="B714" s="4"/>
      <c r="C714" s="4"/>
      <c r="D714" s="4"/>
      <c r="E714" s="4"/>
      <c r="F714" s="4"/>
      <c r="G714" s="4"/>
      <c r="H714" s="4"/>
    </row>
    <row r="715">
      <c r="A715" s="6"/>
      <c r="B715" s="4"/>
      <c r="C715" s="4"/>
      <c r="D715" s="4"/>
      <c r="E715" s="4"/>
      <c r="F715" s="4"/>
      <c r="G715" s="4"/>
      <c r="H715" s="4"/>
    </row>
    <row r="716">
      <c r="A716" s="6"/>
      <c r="B716" s="4"/>
      <c r="C716" s="4"/>
      <c r="D716" s="4"/>
      <c r="E716" s="4"/>
      <c r="F716" s="4"/>
      <c r="G716" s="4"/>
      <c r="H716" s="4"/>
    </row>
    <row r="717">
      <c r="A717" s="6"/>
      <c r="B717" s="4"/>
      <c r="C717" s="4"/>
      <c r="D717" s="4"/>
      <c r="E717" s="4"/>
      <c r="F717" s="4"/>
      <c r="G717" s="4"/>
      <c r="H717" s="4"/>
    </row>
    <row r="718">
      <c r="A718" s="6"/>
      <c r="B718" s="4"/>
      <c r="C718" s="4"/>
      <c r="D718" s="4"/>
      <c r="E718" s="4"/>
      <c r="F718" s="4"/>
      <c r="G718" s="4"/>
      <c r="H718" s="4"/>
    </row>
    <row r="719">
      <c r="A719" s="6"/>
      <c r="B719" s="4"/>
      <c r="C719" s="4"/>
      <c r="D719" s="4"/>
      <c r="E719" s="4"/>
      <c r="F719" s="4"/>
      <c r="G719" s="4"/>
      <c r="H719" s="4"/>
    </row>
    <row r="720">
      <c r="A720" s="6"/>
      <c r="B720" s="4"/>
      <c r="C720" s="4"/>
      <c r="D720" s="4"/>
      <c r="E720" s="4"/>
      <c r="F720" s="4"/>
      <c r="G720" s="4"/>
      <c r="H720" s="4"/>
    </row>
    <row r="721">
      <c r="A721" s="6"/>
      <c r="B721" s="4"/>
      <c r="C721" s="4"/>
      <c r="D721" s="4"/>
      <c r="E721" s="4"/>
      <c r="F721" s="4"/>
      <c r="G721" s="4"/>
      <c r="H721" s="4"/>
    </row>
    <row r="722">
      <c r="A722" s="6"/>
      <c r="B722" s="4"/>
      <c r="C722" s="4"/>
      <c r="D722" s="4"/>
      <c r="E722" s="4"/>
      <c r="F722" s="4"/>
      <c r="G722" s="4"/>
      <c r="H722" s="4"/>
    </row>
    <row r="723">
      <c r="A723" s="6"/>
      <c r="B723" s="4"/>
      <c r="C723" s="4"/>
      <c r="D723" s="4"/>
      <c r="E723" s="4"/>
      <c r="F723" s="4"/>
      <c r="G723" s="4"/>
      <c r="H723" s="4"/>
    </row>
    <row r="724">
      <c r="A724" s="6"/>
      <c r="B724" s="4"/>
      <c r="C724" s="4"/>
      <c r="D724" s="4"/>
      <c r="E724" s="4"/>
      <c r="F724" s="4"/>
      <c r="G724" s="4"/>
      <c r="H724" s="4"/>
    </row>
    <row r="725">
      <c r="A725" s="6"/>
      <c r="B725" s="4"/>
      <c r="C725" s="4"/>
      <c r="D725" s="4"/>
      <c r="E725" s="4"/>
      <c r="F725" s="4"/>
      <c r="G725" s="4"/>
      <c r="H725" s="4"/>
    </row>
    <row r="726">
      <c r="A726" s="6"/>
      <c r="B726" s="4"/>
      <c r="C726" s="4"/>
      <c r="D726" s="4"/>
      <c r="E726" s="4"/>
      <c r="F726" s="4"/>
      <c r="G726" s="4"/>
      <c r="H726" s="4"/>
    </row>
    <row r="727">
      <c r="A727" s="6"/>
      <c r="B727" s="4"/>
      <c r="C727" s="4"/>
      <c r="D727" s="4"/>
      <c r="E727" s="4"/>
      <c r="F727" s="4"/>
      <c r="G727" s="4"/>
      <c r="H727" s="4"/>
    </row>
    <row r="728">
      <c r="A728" s="6"/>
      <c r="B728" s="4"/>
      <c r="C728" s="4"/>
      <c r="D728" s="4"/>
      <c r="E728" s="4"/>
      <c r="F728" s="4"/>
      <c r="G728" s="4"/>
      <c r="H728" s="4"/>
    </row>
    <row r="729">
      <c r="A729" s="6"/>
      <c r="B729" s="4"/>
      <c r="C729" s="4"/>
      <c r="D729" s="4"/>
      <c r="E729" s="4"/>
      <c r="F729" s="4"/>
      <c r="G729" s="4"/>
      <c r="H729" s="4"/>
    </row>
    <row r="730">
      <c r="A730" s="6"/>
      <c r="B730" s="4"/>
      <c r="C730" s="4"/>
      <c r="D730" s="4"/>
      <c r="E730" s="4"/>
      <c r="F730" s="4"/>
      <c r="G730" s="4"/>
      <c r="H730" s="4"/>
    </row>
    <row r="731">
      <c r="A731" s="6"/>
      <c r="B731" s="4"/>
      <c r="C731" s="4"/>
      <c r="D731" s="4"/>
      <c r="E731" s="4"/>
      <c r="F731" s="4"/>
      <c r="G731" s="4"/>
      <c r="H731" s="4"/>
    </row>
    <row r="732">
      <c r="A732" s="6"/>
      <c r="B732" s="4"/>
      <c r="C732" s="4"/>
      <c r="D732" s="4"/>
      <c r="E732" s="4"/>
      <c r="F732" s="4"/>
      <c r="G732" s="4"/>
      <c r="H732" s="4"/>
    </row>
    <row r="733">
      <c r="A733" s="6"/>
      <c r="B733" s="4"/>
      <c r="C733" s="4"/>
      <c r="D733" s="4"/>
      <c r="E733" s="4"/>
      <c r="F733" s="4"/>
      <c r="G733" s="4"/>
      <c r="H733" s="4"/>
    </row>
    <row r="734">
      <c r="A734" s="6"/>
      <c r="B734" s="4"/>
      <c r="C734" s="4"/>
      <c r="D734" s="4"/>
      <c r="E734" s="4"/>
      <c r="F734" s="4"/>
      <c r="G734" s="4"/>
      <c r="H734" s="4"/>
    </row>
    <row r="735">
      <c r="A735" s="6"/>
      <c r="B735" s="4"/>
      <c r="C735" s="4"/>
      <c r="D735" s="4"/>
      <c r="E735" s="4"/>
      <c r="F735" s="4"/>
      <c r="G735" s="4"/>
      <c r="H735" s="4"/>
    </row>
    <row r="736">
      <c r="A736" s="6"/>
      <c r="B736" s="4"/>
      <c r="C736" s="4"/>
      <c r="D736" s="4"/>
      <c r="E736" s="4"/>
      <c r="F736" s="4"/>
      <c r="G736" s="4"/>
      <c r="H736" s="4"/>
    </row>
    <row r="737">
      <c r="A737" s="6"/>
      <c r="B737" s="4"/>
      <c r="C737" s="4"/>
      <c r="D737" s="4"/>
      <c r="E737" s="4"/>
      <c r="F737" s="4"/>
      <c r="G737" s="4"/>
      <c r="H737" s="4"/>
    </row>
    <row r="738">
      <c r="A738" s="6"/>
      <c r="B738" s="4"/>
      <c r="C738" s="4"/>
      <c r="D738" s="4"/>
      <c r="E738" s="4"/>
      <c r="F738" s="4"/>
      <c r="G738" s="4"/>
      <c r="H738" s="4"/>
    </row>
    <row r="739">
      <c r="A739" s="6"/>
      <c r="B739" s="4"/>
      <c r="C739" s="4"/>
      <c r="D739" s="4"/>
      <c r="E739" s="4"/>
      <c r="F739" s="4"/>
      <c r="G739" s="4"/>
      <c r="H739" s="4"/>
    </row>
    <row r="740">
      <c r="A740" s="6"/>
      <c r="B740" s="4"/>
      <c r="C740" s="4"/>
      <c r="D740" s="4"/>
      <c r="E740" s="4"/>
      <c r="F740" s="4"/>
      <c r="G740" s="4"/>
      <c r="H740" s="4"/>
    </row>
    <row r="741">
      <c r="A741" s="6"/>
      <c r="B741" s="4"/>
      <c r="C741" s="4"/>
      <c r="D741" s="4"/>
      <c r="E741" s="4"/>
      <c r="F741" s="4"/>
      <c r="G741" s="4"/>
      <c r="H741" s="4"/>
    </row>
    <row r="742">
      <c r="A742" s="6"/>
      <c r="B742" s="4"/>
      <c r="C742" s="4"/>
      <c r="D742" s="4"/>
      <c r="E742" s="4"/>
      <c r="F742" s="4"/>
      <c r="G742" s="4"/>
      <c r="H742" s="4"/>
    </row>
    <row r="743">
      <c r="A743" s="6"/>
      <c r="B743" s="4"/>
      <c r="C743" s="4"/>
      <c r="D743" s="4"/>
      <c r="E743" s="4"/>
      <c r="F743" s="4"/>
      <c r="G743" s="4"/>
      <c r="H743" s="4"/>
    </row>
    <row r="744">
      <c r="A744" s="6"/>
      <c r="B744" s="4"/>
      <c r="C744" s="4"/>
      <c r="D744" s="4"/>
      <c r="E744" s="4"/>
      <c r="F744" s="4"/>
      <c r="G744" s="4"/>
      <c r="H744" s="4"/>
    </row>
    <row r="745">
      <c r="A745" s="6"/>
      <c r="B745" s="4"/>
      <c r="C745" s="4"/>
      <c r="D745" s="4"/>
      <c r="E745" s="4"/>
      <c r="F745" s="4"/>
      <c r="G745" s="4"/>
      <c r="H745" s="4"/>
    </row>
    <row r="746">
      <c r="A746" s="6"/>
      <c r="B746" s="4"/>
      <c r="C746" s="4"/>
      <c r="D746" s="4"/>
      <c r="E746" s="4"/>
      <c r="F746" s="4"/>
      <c r="G746" s="4"/>
      <c r="H746" s="4"/>
    </row>
    <row r="747">
      <c r="A747" s="6"/>
      <c r="B747" s="4"/>
      <c r="C747" s="4"/>
      <c r="D747" s="4"/>
      <c r="E747" s="4"/>
      <c r="F747" s="4"/>
      <c r="G747" s="4"/>
      <c r="H747" s="4"/>
    </row>
    <row r="748">
      <c r="A748" s="6"/>
      <c r="B748" s="4"/>
      <c r="C748" s="4"/>
      <c r="D748" s="4"/>
      <c r="E748" s="4"/>
      <c r="F748" s="4"/>
      <c r="G748" s="4"/>
      <c r="H748" s="4"/>
    </row>
    <row r="749">
      <c r="A749" s="6"/>
      <c r="B749" s="4"/>
      <c r="C749" s="4"/>
      <c r="D749" s="4"/>
      <c r="E749" s="4"/>
      <c r="F749" s="4"/>
      <c r="G749" s="4"/>
      <c r="H749" s="4"/>
    </row>
    <row r="750">
      <c r="A750" s="6"/>
      <c r="B750" s="4"/>
      <c r="C750" s="4"/>
      <c r="D750" s="4"/>
      <c r="E750" s="4"/>
      <c r="F750" s="4"/>
      <c r="G750" s="4"/>
      <c r="H750" s="4"/>
    </row>
    <row r="751">
      <c r="A751" s="6"/>
      <c r="B751" s="4"/>
      <c r="C751" s="4"/>
      <c r="D751" s="4"/>
      <c r="E751" s="4"/>
      <c r="F751" s="4"/>
      <c r="G751" s="4"/>
      <c r="H751" s="4"/>
    </row>
    <row r="752">
      <c r="A752" s="6"/>
      <c r="B752" s="4"/>
      <c r="C752" s="4"/>
      <c r="D752" s="4"/>
      <c r="E752" s="4"/>
      <c r="F752" s="4"/>
      <c r="G752" s="4"/>
      <c r="H752" s="4"/>
    </row>
    <row r="753">
      <c r="A753" s="6"/>
      <c r="B753" s="4"/>
      <c r="C753" s="4"/>
      <c r="D753" s="4"/>
      <c r="E753" s="4"/>
      <c r="F753" s="4"/>
      <c r="G753" s="4"/>
      <c r="H753" s="4"/>
    </row>
    <row r="754">
      <c r="A754" s="6"/>
      <c r="B754" s="4"/>
      <c r="C754" s="4"/>
      <c r="D754" s="4"/>
      <c r="E754" s="4"/>
      <c r="F754" s="4"/>
      <c r="G754" s="4"/>
      <c r="H754" s="4"/>
    </row>
    <row r="755">
      <c r="A755" s="6"/>
      <c r="B755" s="4"/>
      <c r="C755" s="4"/>
      <c r="D755" s="4"/>
      <c r="E755" s="4"/>
      <c r="F755" s="4"/>
      <c r="G755" s="4"/>
      <c r="H755" s="4"/>
    </row>
    <row r="756">
      <c r="A756" s="6"/>
      <c r="B756" s="4"/>
      <c r="C756" s="4"/>
      <c r="D756" s="4"/>
      <c r="E756" s="4"/>
      <c r="F756" s="4"/>
      <c r="G756" s="4"/>
      <c r="H756" s="4"/>
    </row>
    <row r="757">
      <c r="A757" s="6"/>
      <c r="B757" s="4"/>
      <c r="C757" s="4"/>
      <c r="D757" s="4"/>
      <c r="E757" s="4"/>
      <c r="F757" s="4"/>
      <c r="G757" s="4"/>
      <c r="H757" s="4"/>
    </row>
    <row r="758">
      <c r="A758" s="6"/>
      <c r="B758" s="4"/>
      <c r="C758" s="4"/>
      <c r="D758" s="4"/>
      <c r="E758" s="4"/>
      <c r="F758" s="4"/>
      <c r="G758" s="4"/>
      <c r="H758" s="4"/>
    </row>
    <row r="759">
      <c r="A759" s="6"/>
      <c r="B759" s="4"/>
      <c r="C759" s="4"/>
      <c r="D759" s="4"/>
      <c r="E759" s="4"/>
      <c r="F759" s="4"/>
      <c r="G759" s="4"/>
      <c r="H759" s="4"/>
    </row>
    <row r="760">
      <c r="A760" s="6"/>
      <c r="B760" s="4"/>
      <c r="C760" s="4"/>
      <c r="D760" s="4"/>
      <c r="E760" s="4"/>
      <c r="F760" s="4"/>
      <c r="G760" s="4"/>
      <c r="H760" s="4"/>
    </row>
    <row r="761">
      <c r="A761" s="6"/>
      <c r="B761" s="4"/>
      <c r="C761" s="4"/>
      <c r="D761" s="4"/>
      <c r="E761" s="4"/>
      <c r="F761" s="4"/>
      <c r="G761" s="4"/>
      <c r="H761" s="4"/>
    </row>
    <row r="762">
      <c r="A762" s="6"/>
      <c r="B762" s="4"/>
      <c r="C762" s="4"/>
      <c r="D762" s="4"/>
      <c r="E762" s="4"/>
      <c r="F762" s="4"/>
      <c r="G762" s="4"/>
      <c r="H762" s="4"/>
    </row>
    <row r="763">
      <c r="A763" s="6"/>
      <c r="B763" s="4"/>
      <c r="C763" s="4"/>
      <c r="D763" s="4"/>
      <c r="E763" s="4"/>
      <c r="F763" s="4"/>
      <c r="G763" s="4"/>
      <c r="H763" s="4"/>
    </row>
    <row r="764">
      <c r="A764" s="6"/>
      <c r="B764" s="4"/>
      <c r="C764" s="4"/>
      <c r="D764" s="4"/>
      <c r="E764" s="4"/>
      <c r="F764" s="4"/>
      <c r="G764" s="4"/>
      <c r="H764" s="4"/>
    </row>
    <row r="765">
      <c r="A765" s="6"/>
      <c r="B765" s="4"/>
      <c r="C765" s="4"/>
      <c r="D765" s="4"/>
      <c r="E765" s="4"/>
      <c r="F765" s="4"/>
      <c r="G765" s="4"/>
      <c r="H765" s="4"/>
    </row>
    <row r="766">
      <c r="A766" s="6"/>
      <c r="B766" s="4"/>
      <c r="C766" s="4"/>
      <c r="D766" s="4"/>
      <c r="E766" s="4"/>
      <c r="F766" s="4"/>
      <c r="G766" s="4"/>
      <c r="H766" s="4"/>
    </row>
    <row r="767">
      <c r="A767" s="6"/>
      <c r="B767" s="4"/>
      <c r="C767" s="4"/>
      <c r="D767" s="4"/>
      <c r="E767" s="4"/>
      <c r="F767" s="4"/>
      <c r="G767" s="4"/>
      <c r="H767" s="4"/>
    </row>
    <row r="768">
      <c r="A768" s="6"/>
      <c r="B768" s="4"/>
      <c r="C768" s="4"/>
      <c r="D768" s="4"/>
      <c r="E768" s="4"/>
      <c r="F768" s="4"/>
      <c r="G768" s="4"/>
      <c r="H768" s="4"/>
    </row>
    <row r="769">
      <c r="A769" s="6"/>
      <c r="B769" s="4"/>
      <c r="C769" s="4"/>
      <c r="D769" s="4"/>
      <c r="E769" s="4"/>
      <c r="F769" s="4"/>
      <c r="G769" s="4"/>
      <c r="H769" s="4"/>
    </row>
    <row r="770">
      <c r="A770" s="6"/>
      <c r="B770" s="4"/>
      <c r="C770" s="4"/>
      <c r="D770" s="4"/>
      <c r="E770" s="4"/>
      <c r="F770" s="4"/>
      <c r="G770" s="4"/>
      <c r="H770" s="4"/>
    </row>
    <row r="771">
      <c r="A771" s="6"/>
      <c r="B771" s="4"/>
      <c r="C771" s="4"/>
      <c r="D771" s="4"/>
      <c r="E771" s="4"/>
      <c r="F771" s="4"/>
      <c r="G771" s="4"/>
      <c r="H771" s="4"/>
    </row>
    <row r="772">
      <c r="A772" s="6"/>
      <c r="B772" s="4"/>
      <c r="C772" s="4"/>
      <c r="D772" s="4"/>
      <c r="E772" s="4"/>
      <c r="F772" s="4"/>
      <c r="G772" s="4"/>
      <c r="H772" s="4"/>
    </row>
    <row r="773">
      <c r="A773" s="6"/>
      <c r="B773" s="4"/>
      <c r="C773" s="4"/>
      <c r="D773" s="4"/>
      <c r="E773" s="4"/>
      <c r="F773" s="4"/>
      <c r="G773" s="4"/>
      <c r="H773" s="4"/>
    </row>
    <row r="774">
      <c r="A774" s="6"/>
      <c r="B774" s="4"/>
      <c r="C774" s="4"/>
      <c r="D774" s="4"/>
      <c r="E774" s="4"/>
      <c r="F774" s="4"/>
      <c r="G774" s="4"/>
      <c r="H774" s="4"/>
    </row>
    <row r="775">
      <c r="A775" s="6"/>
      <c r="B775" s="4"/>
      <c r="C775" s="4"/>
      <c r="D775" s="4"/>
      <c r="E775" s="4"/>
      <c r="F775" s="4"/>
      <c r="G775" s="4"/>
      <c r="H775" s="4"/>
    </row>
    <row r="776">
      <c r="A776" s="6"/>
      <c r="B776" s="4"/>
      <c r="C776" s="4"/>
      <c r="D776" s="4"/>
      <c r="E776" s="4"/>
      <c r="F776" s="4"/>
      <c r="G776" s="4"/>
      <c r="H776" s="4"/>
    </row>
    <row r="777">
      <c r="A777" s="6"/>
      <c r="B777" s="4"/>
      <c r="C777" s="4"/>
      <c r="D777" s="4"/>
      <c r="E777" s="4"/>
      <c r="F777" s="4"/>
      <c r="G777" s="4"/>
      <c r="H777" s="4"/>
    </row>
    <row r="778">
      <c r="A778" s="6"/>
      <c r="B778" s="4"/>
      <c r="C778" s="4"/>
      <c r="D778" s="4"/>
      <c r="E778" s="4"/>
      <c r="F778" s="4"/>
      <c r="G778" s="4"/>
      <c r="H778" s="4"/>
    </row>
    <row r="779">
      <c r="A779" s="6"/>
      <c r="B779" s="4"/>
      <c r="C779" s="4"/>
      <c r="D779" s="4"/>
      <c r="E779" s="4"/>
      <c r="F779" s="4"/>
      <c r="G779" s="4"/>
      <c r="H779" s="4"/>
    </row>
    <row r="780">
      <c r="A780" s="6"/>
      <c r="B780" s="4"/>
      <c r="C780" s="4"/>
      <c r="D780" s="4"/>
      <c r="E780" s="4"/>
      <c r="F780" s="4"/>
      <c r="G780" s="4"/>
      <c r="H780" s="4"/>
    </row>
    <row r="781">
      <c r="A781" s="6"/>
      <c r="B781" s="4"/>
      <c r="C781" s="4"/>
      <c r="D781" s="4"/>
      <c r="E781" s="4"/>
      <c r="F781" s="4"/>
      <c r="G781" s="4"/>
      <c r="H781" s="4"/>
    </row>
    <row r="782">
      <c r="A782" s="6"/>
      <c r="B782" s="4"/>
      <c r="C782" s="4"/>
      <c r="D782" s="4"/>
      <c r="E782" s="4"/>
      <c r="F782" s="4"/>
      <c r="G782" s="4"/>
      <c r="H782" s="4"/>
    </row>
    <row r="783">
      <c r="A783" s="6"/>
      <c r="B783" s="4"/>
      <c r="C783" s="4"/>
      <c r="D783" s="4"/>
      <c r="E783" s="4"/>
      <c r="F783" s="4"/>
      <c r="G783" s="4"/>
      <c r="H783" s="4"/>
    </row>
    <row r="784">
      <c r="A784" s="6"/>
      <c r="B784" s="4"/>
      <c r="C784" s="4"/>
      <c r="D784" s="4"/>
      <c r="E784" s="4"/>
      <c r="F784" s="4"/>
      <c r="G784" s="4"/>
      <c r="H784" s="4"/>
    </row>
    <row r="785">
      <c r="A785" s="6"/>
      <c r="B785" s="4"/>
      <c r="C785" s="4"/>
      <c r="D785" s="4"/>
      <c r="E785" s="4"/>
      <c r="F785" s="4"/>
      <c r="G785" s="4"/>
      <c r="H785" s="4"/>
    </row>
    <row r="786">
      <c r="A786" s="6"/>
      <c r="B786" s="4"/>
      <c r="C786" s="4"/>
      <c r="D786" s="4"/>
      <c r="E786" s="4"/>
      <c r="F786" s="4"/>
      <c r="G786" s="4"/>
      <c r="H786" s="4"/>
    </row>
    <row r="787">
      <c r="A787" s="6"/>
      <c r="B787" s="4"/>
      <c r="C787" s="4"/>
      <c r="D787" s="4"/>
      <c r="E787" s="4"/>
      <c r="F787" s="4"/>
      <c r="G787" s="4"/>
      <c r="H787" s="4"/>
    </row>
    <row r="788">
      <c r="A788" s="6"/>
      <c r="B788" s="4"/>
      <c r="C788" s="4"/>
      <c r="D788" s="4"/>
      <c r="E788" s="4"/>
      <c r="F788" s="4"/>
      <c r="G788" s="4"/>
      <c r="H788" s="4"/>
    </row>
    <row r="789">
      <c r="A789" s="6"/>
      <c r="B789" s="4"/>
      <c r="C789" s="4"/>
      <c r="D789" s="4"/>
      <c r="E789" s="4"/>
      <c r="F789" s="4"/>
      <c r="G789" s="4"/>
      <c r="H789" s="4"/>
    </row>
    <row r="790">
      <c r="A790" s="6"/>
      <c r="B790" s="4"/>
      <c r="C790" s="4"/>
      <c r="D790" s="4"/>
      <c r="E790" s="4"/>
      <c r="F790" s="4"/>
      <c r="G790" s="4"/>
      <c r="H790" s="4"/>
    </row>
    <row r="791">
      <c r="A791" s="6"/>
      <c r="B791" s="4"/>
      <c r="C791" s="4"/>
      <c r="D791" s="4"/>
      <c r="E791" s="4"/>
      <c r="F791" s="4"/>
      <c r="G791" s="4"/>
      <c r="H791" s="4"/>
    </row>
    <row r="792">
      <c r="A792" s="6"/>
      <c r="B792" s="4"/>
      <c r="C792" s="4"/>
      <c r="D792" s="4"/>
      <c r="E792" s="4"/>
      <c r="F792" s="4"/>
      <c r="G792" s="4"/>
      <c r="H792" s="4"/>
    </row>
    <row r="793">
      <c r="A793" s="6"/>
      <c r="B793" s="4"/>
      <c r="C793" s="4"/>
      <c r="D793" s="4"/>
      <c r="E793" s="4"/>
      <c r="F793" s="4"/>
      <c r="G793" s="4"/>
      <c r="H793" s="4"/>
    </row>
    <row r="794">
      <c r="A794" s="6"/>
      <c r="B794" s="4"/>
      <c r="C794" s="4"/>
      <c r="D794" s="4"/>
      <c r="E794" s="4"/>
      <c r="F794" s="4"/>
      <c r="G794" s="4"/>
      <c r="H794" s="4"/>
    </row>
    <row r="795">
      <c r="A795" s="6"/>
      <c r="B795" s="4"/>
      <c r="C795" s="4"/>
      <c r="D795" s="4"/>
      <c r="E795" s="4"/>
      <c r="F795" s="4"/>
      <c r="G795" s="4"/>
      <c r="H795" s="4"/>
    </row>
    <row r="796">
      <c r="A796" s="6"/>
      <c r="B796" s="4"/>
      <c r="C796" s="4"/>
      <c r="D796" s="4"/>
      <c r="E796" s="4"/>
      <c r="F796" s="4"/>
      <c r="G796" s="4"/>
      <c r="H796" s="4"/>
    </row>
    <row r="797">
      <c r="A797" s="6"/>
      <c r="B797" s="4"/>
      <c r="C797" s="4"/>
      <c r="D797" s="4"/>
      <c r="E797" s="4"/>
      <c r="F797" s="4"/>
      <c r="G797" s="4"/>
      <c r="H797" s="4"/>
    </row>
    <row r="798">
      <c r="A798" s="6"/>
      <c r="B798" s="4"/>
      <c r="C798" s="4"/>
      <c r="D798" s="4"/>
      <c r="E798" s="4"/>
      <c r="F798" s="4"/>
      <c r="G798" s="4"/>
      <c r="H798" s="4"/>
    </row>
    <row r="799">
      <c r="A799" s="6"/>
      <c r="B799" s="4"/>
      <c r="C799" s="4"/>
      <c r="D799" s="4"/>
      <c r="E799" s="4"/>
      <c r="F799" s="4"/>
      <c r="G799" s="4"/>
      <c r="H799" s="4"/>
    </row>
    <row r="800">
      <c r="A800" s="6"/>
      <c r="B800" s="4"/>
      <c r="C800" s="4"/>
      <c r="D800" s="4"/>
      <c r="E800" s="4"/>
      <c r="F800" s="4"/>
      <c r="G800" s="4"/>
      <c r="H800" s="4"/>
    </row>
    <row r="801">
      <c r="A801" s="6"/>
      <c r="B801" s="4"/>
      <c r="C801" s="4"/>
      <c r="D801" s="4"/>
      <c r="E801" s="4"/>
      <c r="F801" s="4"/>
      <c r="G801" s="4"/>
      <c r="H801" s="4"/>
    </row>
    <row r="802">
      <c r="A802" s="6"/>
      <c r="B802" s="4"/>
      <c r="C802" s="4"/>
      <c r="D802" s="4"/>
      <c r="E802" s="4"/>
      <c r="F802" s="4"/>
      <c r="G802" s="4"/>
      <c r="H802" s="4"/>
    </row>
    <row r="803">
      <c r="A803" s="6"/>
      <c r="B803" s="4"/>
      <c r="C803" s="4"/>
      <c r="D803" s="4"/>
      <c r="E803" s="4"/>
      <c r="F803" s="4"/>
      <c r="G803" s="4"/>
      <c r="H803" s="4"/>
    </row>
    <row r="804">
      <c r="A804" s="6"/>
      <c r="B804" s="4"/>
      <c r="C804" s="4"/>
      <c r="D804" s="4"/>
      <c r="E804" s="4"/>
      <c r="F804" s="4"/>
      <c r="G804" s="4"/>
      <c r="H804" s="4"/>
    </row>
    <row r="805">
      <c r="A805" s="6"/>
      <c r="B805" s="4"/>
      <c r="C805" s="4"/>
      <c r="D805" s="4"/>
      <c r="E805" s="4"/>
      <c r="F805" s="4"/>
      <c r="G805" s="4"/>
      <c r="H805" s="4"/>
    </row>
    <row r="806">
      <c r="A806" s="6"/>
      <c r="B806" s="4"/>
      <c r="C806" s="4"/>
      <c r="D806" s="4"/>
      <c r="E806" s="4"/>
      <c r="F806" s="4"/>
      <c r="G806" s="4"/>
      <c r="H806" s="4"/>
    </row>
    <row r="807">
      <c r="A807" s="6"/>
      <c r="B807" s="4"/>
      <c r="C807" s="4"/>
      <c r="D807" s="4"/>
      <c r="E807" s="4"/>
      <c r="F807" s="4"/>
      <c r="G807" s="4"/>
      <c r="H807" s="4"/>
    </row>
    <row r="808">
      <c r="A808" s="6"/>
      <c r="B808" s="4"/>
      <c r="C808" s="4"/>
      <c r="D808" s="4"/>
      <c r="E808" s="4"/>
      <c r="F808" s="4"/>
      <c r="G808" s="4"/>
      <c r="H808" s="4"/>
    </row>
    <row r="809">
      <c r="A809" s="6"/>
      <c r="B809" s="4"/>
      <c r="C809" s="4"/>
      <c r="D809" s="4"/>
      <c r="E809" s="4"/>
      <c r="F809" s="4"/>
      <c r="G809" s="4"/>
      <c r="H809" s="4"/>
    </row>
    <row r="810">
      <c r="A810" s="6"/>
      <c r="B810" s="4"/>
      <c r="C810" s="4"/>
      <c r="D810" s="4"/>
      <c r="E810" s="4"/>
      <c r="F810" s="4"/>
      <c r="G810" s="4"/>
      <c r="H810" s="4"/>
    </row>
    <row r="811">
      <c r="A811" s="6"/>
      <c r="B811" s="4"/>
      <c r="C811" s="4"/>
      <c r="D811" s="4"/>
      <c r="E811" s="4"/>
      <c r="F811" s="4"/>
      <c r="G811" s="4"/>
      <c r="H811" s="4"/>
    </row>
    <row r="812">
      <c r="A812" s="6"/>
      <c r="B812" s="4"/>
      <c r="C812" s="4"/>
      <c r="D812" s="4"/>
      <c r="E812" s="4"/>
      <c r="F812" s="4"/>
      <c r="G812" s="4"/>
      <c r="H812" s="4"/>
    </row>
    <row r="813">
      <c r="A813" s="6"/>
      <c r="B813" s="4"/>
      <c r="C813" s="4"/>
      <c r="D813" s="4"/>
      <c r="E813" s="4"/>
      <c r="F813" s="4"/>
      <c r="G813" s="4"/>
      <c r="H813" s="4"/>
    </row>
    <row r="814">
      <c r="A814" s="6"/>
      <c r="B814" s="4"/>
      <c r="C814" s="4"/>
      <c r="D814" s="4"/>
      <c r="E814" s="4"/>
      <c r="F814" s="4"/>
      <c r="G814" s="4"/>
      <c r="H814" s="4"/>
    </row>
    <row r="815">
      <c r="A815" s="6"/>
      <c r="B815" s="4"/>
      <c r="C815" s="4"/>
      <c r="D815" s="4"/>
      <c r="E815" s="4"/>
      <c r="F815" s="4"/>
      <c r="G815" s="4"/>
      <c r="H815" s="4"/>
    </row>
    <row r="816">
      <c r="A816" s="6"/>
      <c r="B816" s="4"/>
      <c r="C816" s="4"/>
      <c r="D816" s="4"/>
      <c r="E816" s="4"/>
      <c r="F816" s="4"/>
      <c r="G816" s="4"/>
      <c r="H816" s="4"/>
    </row>
    <row r="817">
      <c r="A817" s="6"/>
      <c r="B817" s="4"/>
      <c r="C817" s="4"/>
      <c r="D817" s="4"/>
      <c r="E817" s="4"/>
      <c r="F817" s="4"/>
      <c r="G817" s="4"/>
      <c r="H817" s="4"/>
    </row>
    <row r="818">
      <c r="A818" s="6"/>
      <c r="B818" s="4"/>
      <c r="C818" s="4"/>
      <c r="D818" s="4"/>
      <c r="E818" s="4"/>
      <c r="F818" s="4"/>
      <c r="G818" s="4"/>
      <c r="H818" s="4"/>
    </row>
    <row r="819">
      <c r="A819" s="6"/>
      <c r="B819" s="4"/>
      <c r="C819" s="4"/>
      <c r="D819" s="4"/>
      <c r="E819" s="4"/>
      <c r="F819" s="4"/>
      <c r="G819" s="4"/>
      <c r="H819" s="4"/>
    </row>
    <row r="820">
      <c r="A820" s="6"/>
      <c r="B820" s="4"/>
      <c r="C820" s="4"/>
      <c r="D820" s="4"/>
      <c r="E820" s="4"/>
      <c r="F820" s="4"/>
      <c r="G820" s="4"/>
      <c r="H820" s="4"/>
    </row>
    <row r="821">
      <c r="A821" s="6"/>
      <c r="B821" s="4"/>
      <c r="C821" s="4"/>
      <c r="D821" s="4"/>
      <c r="E821" s="4"/>
      <c r="F821" s="4"/>
      <c r="G821" s="4"/>
      <c r="H821" s="4"/>
    </row>
    <row r="822">
      <c r="A822" s="6"/>
      <c r="B822" s="4"/>
      <c r="C822" s="4"/>
      <c r="D822" s="4"/>
      <c r="E822" s="4"/>
      <c r="F822" s="4"/>
      <c r="G822" s="4"/>
      <c r="H822" s="4"/>
    </row>
    <row r="823">
      <c r="A823" s="6"/>
      <c r="B823" s="4"/>
      <c r="C823" s="4"/>
      <c r="D823" s="4"/>
      <c r="E823" s="4"/>
      <c r="F823" s="4"/>
      <c r="G823" s="4"/>
      <c r="H823" s="4"/>
    </row>
    <row r="824">
      <c r="A824" s="6"/>
      <c r="B824" s="4"/>
      <c r="C824" s="4"/>
      <c r="D824" s="4"/>
      <c r="E824" s="4"/>
      <c r="F824" s="4"/>
      <c r="G824" s="4"/>
      <c r="H824" s="4"/>
    </row>
    <row r="825">
      <c r="A825" s="6"/>
      <c r="B825" s="4"/>
      <c r="C825" s="4"/>
      <c r="D825" s="4"/>
      <c r="E825" s="4"/>
      <c r="F825" s="4"/>
      <c r="G825" s="4"/>
      <c r="H825" s="4"/>
    </row>
    <row r="826">
      <c r="A826" s="6"/>
      <c r="B826" s="4"/>
      <c r="C826" s="4"/>
      <c r="D826" s="4"/>
      <c r="E826" s="4"/>
      <c r="F826" s="4"/>
      <c r="G826" s="4"/>
      <c r="H826" s="4"/>
    </row>
    <row r="827">
      <c r="A827" s="6"/>
      <c r="B827" s="4"/>
      <c r="C827" s="4"/>
      <c r="D827" s="4"/>
      <c r="E827" s="4"/>
      <c r="F827" s="4"/>
      <c r="G827" s="4"/>
      <c r="H827" s="4"/>
    </row>
    <row r="828">
      <c r="A828" s="6"/>
      <c r="B828" s="4"/>
      <c r="C828" s="4"/>
      <c r="D828" s="4"/>
      <c r="E828" s="4"/>
      <c r="F828" s="4"/>
      <c r="G828" s="4"/>
      <c r="H828" s="4"/>
    </row>
    <row r="829">
      <c r="A829" s="6"/>
      <c r="B829" s="4"/>
      <c r="C829" s="4"/>
      <c r="D829" s="4"/>
      <c r="E829" s="4"/>
      <c r="F829" s="4"/>
      <c r="G829" s="4"/>
      <c r="H829" s="4"/>
    </row>
    <row r="830">
      <c r="A830" s="6"/>
      <c r="B830" s="4"/>
      <c r="C830" s="4"/>
      <c r="D830" s="4"/>
      <c r="E830" s="4"/>
      <c r="F830" s="4"/>
      <c r="G830" s="4"/>
      <c r="H830" s="4"/>
    </row>
    <row r="831">
      <c r="A831" s="6"/>
      <c r="B831" s="4"/>
      <c r="C831" s="4"/>
      <c r="D831" s="4"/>
      <c r="E831" s="4"/>
      <c r="F831" s="4"/>
      <c r="G831" s="4"/>
      <c r="H831" s="4"/>
    </row>
    <row r="832">
      <c r="A832" s="6"/>
      <c r="B832" s="4"/>
      <c r="C832" s="4"/>
      <c r="D832" s="4"/>
      <c r="E832" s="4"/>
      <c r="F832" s="4"/>
      <c r="G832" s="4"/>
      <c r="H832" s="4"/>
    </row>
    <row r="833">
      <c r="A833" s="6"/>
      <c r="B833" s="4"/>
      <c r="C833" s="4"/>
      <c r="D833" s="4"/>
      <c r="E833" s="4"/>
      <c r="F833" s="4"/>
      <c r="G833" s="4"/>
      <c r="H833" s="4"/>
    </row>
    <row r="834">
      <c r="A834" s="6"/>
      <c r="B834" s="4"/>
      <c r="C834" s="4"/>
      <c r="D834" s="4"/>
      <c r="E834" s="4"/>
      <c r="F834" s="4"/>
      <c r="G834" s="4"/>
      <c r="H834" s="4"/>
    </row>
    <row r="835">
      <c r="A835" s="6"/>
      <c r="B835" s="4"/>
      <c r="C835" s="4"/>
      <c r="D835" s="4"/>
      <c r="E835" s="4"/>
      <c r="F835" s="4"/>
      <c r="G835" s="4"/>
      <c r="H835" s="4"/>
    </row>
    <row r="836">
      <c r="A836" s="6"/>
      <c r="B836" s="4"/>
      <c r="C836" s="4"/>
      <c r="D836" s="4"/>
      <c r="E836" s="4"/>
      <c r="F836" s="4"/>
      <c r="G836" s="4"/>
      <c r="H836" s="4"/>
    </row>
    <row r="837">
      <c r="A837" s="6"/>
      <c r="B837" s="4"/>
      <c r="C837" s="4"/>
      <c r="D837" s="4"/>
      <c r="E837" s="4"/>
      <c r="F837" s="4"/>
      <c r="G837" s="4"/>
      <c r="H837" s="4"/>
    </row>
    <row r="838">
      <c r="A838" s="6"/>
      <c r="B838" s="4"/>
      <c r="C838" s="4"/>
      <c r="D838" s="4"/>
      <c r="E838" s="4"/>
      <c r="F838" s="4"/>
      <c r="G838" s="4"/>
      <c r="H838" s="4"/>
    </row>
    <row r="839">
      <c r="A839" s="6"/>
      <c r="B839" s="4"/>
      <c r="C839" s="4"/>
      <c r="D839" s="4"/>
      <c r="E839" s="4"/>
      <c r="F839" s="4"/>
      <c r="G839" s="4"/>
      <c r="H839" s="4"/>
    </row>
    <row r="840">
      <c r="A840" s="6"/>
      <c r="B840" s="4"/>
      <c r="C840" s="4"/>
      <c r="D840" s="4"/>
      <c r="E840" s="4"/>
      <c r="F840" s="4"/>
      <c r="G840" s="4"/>
      <c r="H840" s="4"/>
    </row>
    <row r="841">
      <c r="A841" s="6"/>
      <c r="B841" s="4"/>
      <c r="C841" s="4"/>
      <c r="D841" s="4"/>
      <c r="E841" s="4"/>
      <c r="F841" s="4"/>
      <c r="G841" s="4"/>
      <c r="H841" s="4"/>
    </row>
    <row r="842">
      <c r="A842" s="6"/>
      <c r="B842" s="4"/>
      <c r="C842" s="4"/>
      <c r="D842" s="4"/>
      <c r="E842" s="4"/>
      <c r="F842" s="4"/>
      <c r="G842" s="4"/>
      <c r="H842" s="4"/>
    </row>
    <row r="843">
      <c r="A843" s="6"/>
      <c r="B843" s="4"/>
      <c r="C843" s="4"/>
      <c r="D843" s="4"/>
      <c r="E843" s="4"/>
      <c r="F843" s="4"/>
      <c r="G843" s="4"/>
      <c r="H843" s="4"/>
    </row>
    <row r="844">
      <c r="A844" s="6"/>
      <c r="B844" s="4"/>
      <c r="C844" s="4"/>
      <c r="D844" s="4"/>
      <c r="E844" s="4"/>
      <c r="F844" s="4"/>
      <c r="G844" s="4"/>
      <c r="H844" s="4"/>
    </row>
    <row r="845">
      <c r="A845" s="6"/>
      <c r="B845" s="4"/>
      <c r="C845" s="4"/>
      <c r="D845" s="4"/>
      <c r="E845" s="4"/>
      <c r="F845" s="4"/>
      <c r="G845" s="4"/>
      <c r="H845" s="4"/>
    </row>
    <row r="846">
      <c r="A846" s="6"/>
      <c r="B846" s="4"/>
      <c r="C846" s="4"/>
      <c r="D846" s="4"/>
      <c r="E846" s="4"/>
      <c r="F846" s="4"/>
      <c r="G846" s="4"/>
      <c r="H846" s="4"/>
    </row>
    <row r="847">
      <c r="A847" s="6"/>
      <c r="B847" s="4"/>
      <c r="C847" s="4"/>
      <c r="D847" s="4"/>
      <c r="E847" s="4"/>
      <c r="F847" s="4"/>
      <c r="G847" s="4"/>
      <c r="H847" s="4"/>
    </row>
    <row r="848">
      <c r="A848" s="6"/>
      <c r="B848" s="4"/>
      <c r="C848" s="4"/>
      <c r="D848" s="4"/>
      <c r="E848" s="4"/>
      <c r="F848" s="4"/>
      <c r="G848" s="4"/>
      <c r="H848" s="4"/>
    </row>
    <row r="849">
      <c r="A849" s="6"/>
      <c r="B849" s="4"/>
      <c r="C849" s="4"/>
      <c r="D849" s="4"/>
      <c r="E849" s="4"/>
      <c r="F849" s="4"/>
      <c r="G849" s="4"/>
      <c r="H849" s="4"/>
    </row>
    <row r="850">
      <c r="A850" s="6"/>
      <c r="B850" s="4"/>
      <c r="C850" s="4"/>
      <c r="D850" s="4"/>
      <c r="E850" s="4"/>
      <c r="F850" s="4"/>
      <c r="G850" s="4"/>
      <c r="H850" s="4"/>
    </row>
    <row r="851">
      <c r="A851" s="6"/>
      <c r="B851" s="4"/>
      <c r="C851" s="4"/>
      <c r="D851" s="4"/>
      <c r="E851" s="4"/>
      <c r="F851" s="4"/>
      <c r="G851" s="4"/>
      <c r="H851" s="4"/>
    </row>
    <row r="852">
      <c r="A852" s="6"/>
      <c r="B852" s="4"/>
      <c r="C852" s="4"/>
      <c r="D852" s="4"/>
      <c r="E852" s="4"/>
      <c r="F852" s="4"/>
      <c r="G852" s="4"/>
      <c r="H852" s="4"/>
    </row>
    <row r="853">
      <c r="A853" s="6"/>
      <c r="B853" s="4"/>
      <c r="C853" s="4"/>
      <c r="D853" s="4"/>
      <c r="E853" s="4"/>
      <c r="F853" s="4"/>
      <c r="G853" s="4"/>
      <c r="H853" s="4"/>
    </row>
    <row r="854">
      <c r="A854" s="6"/>
      <c r="B854" s="4"/>
      <c r="C854" s="4"/>
      <c r="D854" s="4"/>
      <c r="E854" s="4"/>
      <c r="F854" s="4"/>
      <c r="G854" s="4"/>
      <c r="H854" s="4"/>
    </row>
    <row r="855">
      <c r="A855" s="6"/>
      <c r="B855" s="4"/>
      <c r="C855" s="4"/>
      <c r="D855" s="4"/>
      <c r="E855" s="4"/>
      <c r="F855" s="4"/>
      <c r="G855" s="4"/>
      <c r="H855" s="4"/>
    </row>
    <row r="856">
      <c r="A856" s="6"/>
      <c r="B856" s="4"/>
      <c r="C856" s="4"/>
      <c r="D856" s="4"/>
      <c r="E856" s="4"/>
      <c r="F856" s="4"/>
      <c r="G856" s="4"/>
      <c r="H856" s="4"/>
    </row>
    <row r="857">
      <c r="A857" s="6"/>
      <c r="B857" s="4"/>
      <c r="C857" s="4"/>
      <c r="D857" s="4"/>
      <c r="E857" s="4"/>
      <c r="F857" s="4"/>
      <c r="G857" s="4"/>
      <c r="H857" s="4"/>
    </row>
    <row r="858">
      <c r="A858" s="6"/>
      <c r="B858" s="4"/>
      <c r="C858" s="4"/>
      <c r="D858" s="4"/>
      <c r="E858" s="4"/>
      <c r="F858" s="4"/>
      <c r="G858" s="4"/>
      <c r="H858" s="4"/>
    </row>
    <row r="859">
      <c r="A859" s="6"/>
      <c r="B859" s="4"/>
      <c r="C859" s="4"/>
      <c r="D859" s="4"/>
      <c r="E859" s="4"/>
      <c r="F859" s="4"/>
      <c r="G859" s="4"/>
      <c r="H859" s="4"/>
    </row>
    <row r="860">
      <c r="A860" s="6"/>
      <c r="B860" s="4"/>
      <c r="C860" s="4"/>
      <c r="D860" s="4"/>
      <c r="E860" s="4"/>
      <c r="F860" s="4"/>
      <c r="G860" s="4"/>
      <c r="H860" s="4"/>
    </row>
    <row r="861">
      <c r="A861" s="6"/>
      <c r="B861" s="4"/>
      <c r="C861" s="4"/>
      <c r="D861" s="4"/>
      <c r="E861" s="4"/>
      <c r="F861" s="4"/>
      <c r="G861" s="4"/>
      <c r="H861" s="4"/>
    </row>
    <row r="862">
      <c r="A862" s="6"/>
      <c r="B862" s="4"/>
      <c r="C862" s="4"/>
      <c r="D862" s="4"/>
      <c r="E862" s="4"/>
      <c r="F862" s="4"/>
      <c r="G862" s="4"/>
      <c r="H862" s="4"/>
    </row>
    <row r="863">
      <c r="A863" s="6"/>
      <c r="B863" s="4"/>
      <c r="C863" s="4"/>
      <c r="D863" s="4"/>
      <c r="E863" s="4"/>
      <c r="F863" s="4"/>
      <c r="G863" s="4"/>
      <c r="H863" s="4"/>
    </row>
    <row r="864">
      <c r="A864" s="6"/>
      <c r="B864" s="4"/>
      <c r="C864" s="4"/>
      <c r="D864" s="4"/>
      <c r="E864" s="4"/>
      <c r="F864" s="4"/>
      <c r="G864" s="4"/>
      <c r="H864" s="4"/>
    </row>
    <row r="865">
      <c r="A865" s="6"/>
      <c r="B865" s="4"/>
      <c r="C865" s="4"/>
      <c r="D865" s="4"/>
      <c r="E865" s="4"/>
      <c r="F865" s="4"/>
      <c r="G865" s="4"/>
      <c r="H865" s="4"/>
    </row>
    <row r="866">
      <c r="A866" s="6"/>
      <c r="B866" s="4"/>
      <c r="C866" s="4"/>
      <c r="D866" s="4"/>
      <c r="E866" s="4"/>
      <c r="F866" s="4"/>
      <c r="G866" s="4"/>
      <c r="H866" s="4"/>
    </row>
    <row r="867">
      <c r="A867" s="6"/>
      <c r="B867" s="4"/>
      <c r="C867" s="4"/>
      <c r="D867" s="4"/>
      <c r="E867" s="4"/>
      <c r="F867" s="4"/>
      <c r="G867" s="4"/>
      <c r="H867" s="4"/>
    </row>
    <row r="868">
      <c r="A868" s="6"/>
      <c r="B868" s="4"/>
      <c r="C868" s="4"/>
      <c r="D868" s="4"/>
      <c r="E868" s="4"/>
      <c r="F868" s="4"/>
      <c r="G868" s="4"/>
      <c r="H868" s="4"/>
    </row>
    <row r="869">
      <c r="A869" s="6"/>
      <c r="B869" s="4"/>
      <c r="C869" s="4"/>
      <c r="D869" s="4"/>
      <c r="E869" s="4"/>
      <c r="F869" s="4"/>
      <c r="G869" s="4"/>
      <c r="H869" s="4"/>
    </row>
    <row r="870">
      <c r="A870" s="6"/>
      <c r="B870" s="4"/>
      <c r="C870" s="4"/>
      <c r="D870" s="4"/>
      <c r="E870" s="4"/>
      <c r="F870" s="4"/>
      <c r="G870" s="4"/>
      <c r="H870" s="4"/>
    </row>
    <row r="871">
      <c r="A871" s="6"/>
      <c r="B871" s="4"/>
      <c r="C871" s="4"/>
      <c r="D871" s="4"/>
      <c r="E871" s="4"/>
      <c r="F871" s="4"/>
      <c r="G871" s="4"/>
      <c r="H871" s="4"/>
    </row>
    <row r="872">
      <c r="A872" s="6"/>
      <c r="B872" s="4"/>
      <c r="C872" s="4"/>
      <c r="D872" s="4"/>
      <c r="E872" s="4"/>
      <c r="F872" s="4"/>
      <c r="G872" s="4"/>
      <c r="H872" s="4"/>
    </row>
    <row r="873">
      <c r="A873" s="6"/>
      <c r="B873" s="4"/>
      <c r="C873" s="4"/>
      <c r="D873" s="4"/>
      <c r="E873" s="4"/>
      <c r="F873" s="4"/>
      <c r="G873" s="4"/>
      <c r="H873" s="4"/>
    </row>
    <row r="874">
      <c r="A874" s="6"/>
      <c r="B874" s="4"/>
      <c r="C874" s="4"/>
      <c r="D874" s="4"/>
      <c r="E874" s="4"/>
      <c r="F874" s="4"/>
      <c r="G874" s="4"/>
      <c r="H874" s="4"/>
    </row>
    <row r="875">
      <c r="A875" s="6"/>
      <c r="B875" s="4"/>
      <c r="C875" s="4"/>
      <c r="D875" s="4"/>
      <c r="E875" s="4"/>
      <c r="F875" s="4"/>
      <c r="G875" s="4"/>
      <c r="H875" s="4"/>
    </row>
    <row r="876">
      <c r="A876" s="6"/>
      <c r="B876" s="4"/>
      <c r="C876" s="4"/>
      <c r="D876" s="4"/>
      <c r="E876" s="4"/>
      <c r="F876" s="4"/>
      <c r="G876" s="4"/>
      <c r="H876" s="4"/>
    </row>
    <row r="877">
      <c r="A877" s="6"/>
      <c r="B877" s="4"/>
      <c r="C877" s="4"/>
      <c r="D877" s="4"/>
      <c r="E877" s="4"/>
      <c r="F877" s="4"/>
      <c r="G877" s="4"/>
      <c r="H877" s="4"/>
    </row>
    <row r="878">
      <c r="A878" s="6"/>
      <c r="B878" s="4"/>
      <c r="C878" s="4"/>
      <c r="D878" s="4"/>
      <c r="E878" s="4"/>
      <c r="F878" s="4"/>
      <c r="G878" s="4"/>
      <c r="H878" s="4"/>
    </row>
    <row r="879">
      <c r="A879" s="6"/>
      <c r="B879" s="4"/>
      <c r="C879" s="4"/>
      <c r="D879" s="4"/>
      <c r="E879" s="4"/>
      <c r="F879" s="4"/>
      <c r="G879" s="4"/>
      <c r="H879" s="4"/>
    </row>
    <row r="880">
      <c r="A880" s="6"/>
      <c r="B880" s="4"/>
      <c r="C880" s="4"/>
      <c r="D880" s="4"/>
      <c r="E880" s="4"/>
      <c r="F880" s="4"/>
      <c r="G880" s="4"/>
      <c r="H880" s="4"/>
    </row>
    <row r="881">
      <c r="A881" s="6"/>
      <c r="B881" s="4"/>
      <c r="C881" s="4"/>
      <c r="D881" s="4"/>
      <c r="E881" s="4"/>
      <c r="F881" s="4"/>
      <c r="G881" s="4"/>
      <c r="H881" s="4"/>
    </row>
    <row r="882">
      <c r="A882" s="6"/>
      <c r="B882" s="4"/>
      <c r="C882" s="4"/>
      <c r="D882" s="4"/>
      <c r="E882" s="4"/>
      <c r="F882" s="4"/>
      <c r="G882" s="4"/>
      <c r="H882" s="4"/>
    </row>
    <row r="883">
      <c r="A883" s="6"/>
      <c r="B883" s="4"/>
      <c r="C883" s="4"/>
      <c r="D883" s="4"/>
      <c r="E883" s="4"/>
      <c r="F883" s="4"/>
      <c r="G883" s="4"/>
      <c r="H883" s="4"/>
    </row>
    <row r="884">
      <c r="A884" s="6"/>
      <c r="B884" s="4"/>
      <c r="C884" s="4"/>
      <c r="D884" s="4"/>
      <c r="E884" s="4"/>
      <c r="F884" s="4"/>
      <c r="G884" s="4"/>
      <c r="H884" s="4"/>
    </row>
    <row r="885">
      <c r="A885" s="6"/>
      <c r="B885" s="4"/>
      <c r="C885" s="4"/>
      <c r="D885" s="4"/>
      <c r="E885" s="4"/>
      <c r="F885" s="4"/>
      <c r="G885" s="4"/>
      <c r="H885" s="4"/>
    </row>
    <row r="886">
      <c r="A886" s="6"/>
      <c r="B886" s="4"/>
      <c r="C886" s="4"/>
      <c r="D886" s="4"/>
      <c r="E886" s="4"/>
      <c r="F886" s="4"/>
      <c r="G886" s="4"/>
      <c r="H886" s="4"/>
    </row>
    <row r="887">
      <c r="A887" s="6"/>
      <c r="B887" s="4"/>
      <c r="C887" s="4"/>
      <c r="D887" s="4"/>
      <c r="E887" s="4"/>
      <c r="F887" s="4"/>
      <c r="G887" s="4"/>
      <c r="H887" s="4"/>
    </row>
    <row r="888">
      <c r="A888" s="6"/>
      <c r="B888" s="4"/>
      <c r="C888" s="4"/>
      <c r="D888" s="4"/>
      <c r="E888" s="4"/>
      <c r="F888" s="4"/>
      <c r="G888" s="4"/>
      <c r="H888" s="4"/>
    </row>
    <row r="889">
      <c r="A889" s="6"/>
      <c r="B889" s="4"/>
      <c r="C889" s="4"/>
      <c r="D889" s="4"/>
      <c r="E889" s="4"/>
      <c r="F889" s="4"/>
      <c r="G889" s="4"/>
      <c r="H889" s="4"/>
    </row>
    <row r="890">
      <c r="A890" s="6"/>
      <c r="B890" s="4"/>
      <c r="C890" s="4"/>
      <c r="D890" s="4"/>
      <c r="E890" s="4"/>
      <c r="F890" s="4"/>
      <c r="G890" s="4"/>
      <c r="H890" s="4"/>
    </row>
    <row r="891">
      <c r="A891" s="6"/>
      <c r="B891" s="4"/>
      <c r="C891" s="4"/>
      <c r="D891" s="4"/>
      <c r="E891" s="4"/>
      <c r="F891" s="4"/>
      <c r="G891" s="4"/>
      <c r="H891" s="4"/>
    </row>
    <row r="892">
      <c r="A892" s="6"/>
      <c r="B892" s="4"/>
      <c r="C892" s="4"/>
      <c r="D892" s="4"/>
      <c r="E892" s="4"/>
      <c r="F892" s="4"/>
      <c r="G892" s="4"/>
      <c r="H892" s="4"/>
    </row>
    <row r="893">
      <c r="A893" s="6"/>
      <c r="B893" s="4"/>
      <c r="C893" s="4"/>
      <c r="D893" s="4"/>
      <c r="E893" s="4"/>
      <c r="F893" s="4"/>
      <c r="G893" s="4"/>
      <c r="H893" s="4"/>
    </row>
    <row r="894">
      <c r="A894" s="6"/>
      <c r="B894" s="4"/>
      <c r="C894" s="4"/>
      <c r="D894" s="4"/>
      <c r="E894" s="4"/>
      <c r="F894" s="4"/>
      <c r="G894" s="4"/>
      <c r="H894" s="4"/>
    </row>
    <row r="895">
      <c r="A895" s="6"/>
      <c r="B895" s="4"/>
      <c r="C895" s="4"/>
      <c r="D895" s="4"/>
      <c r="E895" s="4"/>
      <c r="F895" s="4"/>
      <c r="G895" s="4"/>
      <c r="H895" s="4"/>
    </row>
    <row r="896">
      <c r="A896" s="6"/>
      <c r="B896" s="4"/>
      <c r="C896" s="4"/>
      <c r="D896" s="4"/>
      <c r="E896" s="4"/>
      <c r="F896" s="4"/>
      <c r="G896" s="4"/>
      <c r="H896" s="4"/>
    </row>
    <row r="897">
      <c r="A897" s="6"/>
      <c r="B897" s="4"/>
      <c r="C897" s="4"/>
      <c r="D897" s="4"/>
      <c r="E897" s="4"/>
      <c r="F897" s="4"/>
      <c r="G897" s="4"/>
      <c r="H897" s="4"/>
    </row>
    <row r="898">
      <c r="A898" s="6"/>
      <c r="B898" s="4"/>
      <c r="C898" s="4"/>
      <c r="D898" s="4"/>
      <c r="E898" s="4"/>
      <c r="F898" s="4"/>
      <c r="G898" s="4"/>
      <c r="H898" s="4"/>
    </row>
    <row r="899">
      <c r="A899" s="6"/>
      <c r="B899" s="4"/>
      <c r="C899" s="4"/>
      <c r="D899" s="4"/>
      <c r="E899" s="4"/>
      <c r="F899" s="4"/>
      <c r="G899" s="4"/>
      <c r="H899" s="4"/>
    </row>
    <row r="900">
      <c r="A900" s="6"/>
      <c r="B900" s="4"/>
      <c r="C900" s="4"/>
      <c r="D900" s="4"/>
      <c r="E900" s="4"/>
      <c r="F900" s="4"/>
      <c r="G900" s="4"/>
      <c r="H900" s="4"/>
    </row>
    <row r="901">
      <c r="A901" s="6"/>
      <c r="B901" s="4"/>
      <c r="C901" s="4"/>
      <c r="D901" s="4"/>
      <c r="E901" s="4"/>
      <c r="F901" s="4"/>
      <c r="G901" s="4"/>
      <c r="H901" s="4"/>
    </row>
    <row r="902">
      <c r="A902" s="6"/>
      <c r="B902" s="4"/>
      <c r="C902" s="4"/>
      <c r="D902" s="4"/>
      <c r="E902" s="4"/>
      <c r="F902" s="4"/>
      <c r="G902" s="4"/>
      <c r="H902" s="4"/>
    </row>
    <row r="903">
      <c r="A903" s="6"/>
      <c r="B903" s="4"/>
      <c r="C903" s="4"/>
      <c r="D903" s="4"/>
      <c r="E903" s="4"/>
      <c r="F903" s="4"/>
      <c r="G903" s="4"/>
      <c r="H903" s="4"/>
    </row>
    <row r="904">
      <c r="A904" s="6"/>
      <c r="B904" s="4"/>
      <c r="C904" s="4"/>
      <c r="D904" s="4"/>
      <c r="E904" s="4"/>
      <c r="F904" s="4"/>
      <c r="G904" s="4"/>
      <c r="H904" s="4"/>
    </row>
    <row r="905">
      <c r="A905" s="6"/>
      <c r="B905" s="4"/>
      <c r="C905" s="4"/>
      <c r="D905" s="4"/>
      <c r="E905" s="4"/>
      <c r="F905" s="4"/>
      <c r="G905" s="4"/>
      <c r="H905" s="4"/>
    </row>
    <row r="906">
      <c r="A906" s="6"/>
      <c r="B906" s="4"/>
      <c r="C906" s="4"/>
      <c r="D906" s="4"/>
      <c r="E906" s="4"/>
      <c r="F906" s="4"/>
      <c r="G906" s="4"/>
      <c r="H906" s="4"/>
    </row>
    <row r="907">
      <c r="A907" s="6"/>
      <c r="B907" s="4"/>
      <c r="C907" s="4"/>
      <c r="D907" s="4"/>
      <c r="E907" s="4"/>
      <c r="F907" s="4"/>
      <c r="G907" s="4"/>
      <c r="H907" s="4"/>
    </row>
    <row r="908">
      <c r="A908" s="6"/>
      <c r="B908" s="4"/>
      <c r="C908" s="4"/>
      <c r="D908" s="4"/>
      <c r="E908" s="4"/>
      <c r="F908" s="4"/>
      <c r="G908" s="4"/>
      <c r="H908" s="4"/>
    </row>
    <row r="909">
      <c r="A909" s="6"/>
      <c r="B909" s="4"/>
      <c r="C909" s="4"/>
      <c r="D909" s="4"/>
      <c r="E909" s="4"/>
      <c r="F909" s="4"/>
      <c r="G909" s="4"/>
      <c r="H909" s="4"/>
    </row>
    <row r="910">
      <c r="A910" s="6"/>
      <c r="B910" s="4"/>
      <c r="C910" s="4"/>
      <c r="D910" s="4"/>
      <c r="E910" s="4"/>
      <c r="F910" s="4"/>
      <c r="G910" s="4"/>
      <c r="H910" s="4"/>
    </row>
    <row r="911">
      <c r="A911" s="6"/>
      <c r="B911" s="4"/>
      <c r="C911" s="4"/>
      <c r="D911" s="4"/>
      <c r="E911" s="4"/>
      <c r="F911" s="4"/>
      <c r="G911" s="4"/>
      <c r="H911" s="4"/>
    </row>
    <row r="912">
      <c r="A912" s="6"/>
      <c r="B912" s="4"/>
      <c r="C912" s="4"/>
      <c r="D912" s="4"/>
      <c r="E912" s="4"/>
      <c r="F912" s="4"/>
      <c r="G912" s="4"/>
      <c r="H912" s="4"/>
    </row>
    <row r="913">
      <c r="A913" s="6"/>
      <c r="B913" s="4"/>
      <c r="C913" s="4"/>
      <c r="D913" s="4"/>
      <c r="E913" s="4"/>
      <c r="F913" s="4"/>
      <c r="G913" s="4"/>
      <c r="H913" s="4"/>
    </row>
    <row r="914">
      <c r="A914" s="6"/>
      <c r="B914" s="4"/>
      <c r="C914" s="4"/>
      <c r="D914" s="4"/>
      <c r="E914" s="4"/>
      <c r="F914" s="4"/>
      <c r="G914" s="4"/>
      <c r="H914" s="4"/>
    </row>
    <row r="915">
      <c r="A915" s="6"/>
      <c r="B915" s="4"/>
      <c r="C915" s="4"/>
      <c r="D915" s="4"/>
      <c r="E915" s="4"/>
      <c r="F915" s="4"/>
      <c r="G915" s="4"/>
      <c r="H915" s="4"/>
    </row>
    <row r="916">
      <c r="A916" s="6"/>
      <c r="B916" s="4"/>
      <c r="C916" s="4"/>
      <c r="D916" s="4"/>
      <c r="E916" s="4"/>
      <c r="F916" s="4"/>
      <c r="G916" s="4"/>
      <c r="H916" s="4"/>
    </row>
    <row r="917">
      <c r="A917" s="6"/>
      <c r="B917" s="4"/>
      <c r="C917" s="4"/>
      <c r="D917" s="4"/>
      <c r="E917" s="4"/>
      <c r="F917" s="4"/>
      <c r="G917" s="4"/>
      <c r="H917" s="4"/>
    </row>
    <row r="918">
      <c r="A918" s="6"/>
      <c r="B918" s="4"/>
      <c r="C918" s="4"/>
      <c r="D918" s="4"/>
      <c r="E918" s="4"/>
      <c r="F918" s="4"/>
      <c r="G918" s="4"/>
      <c r="H918" s="4"/>
    </row>
    <row r="919">
      <c r="A919" s="6"/>
      <c r="B919" s="4"/>
      <c r="C919" s="4"/>
      <c r="D919" s="4"/>
      <c r="E919" s="4"/>
      <c r="F919" s="4"/>
      <c r="G919" s="4"/>
      <c r="H919" s="4"/>
    </row>
    <row r="920">
      <c r="A920" s="6"/>
      <c r="B920" s="4"/>
      <c r="C920" s="4"/>
      <c r="D920" s="4"/>
      <c r="E920" s="4"/>
      <c r="F920" s="4"/>
      <c r="G920" s="4"/>
      <c r="H920" s="4"/>
    </row>
    <row r="921">
      <c r="A921" s="6"/>
      <c r="B921" s="4"/>
      <c r="C921" s="4"/>
      <c r="D921" s="4"/>
      <c r="E921" s="4"/>
      <c r="F921" s="4"/>
      <c r="G921" s="4"/>
      <c r="H921" s="4"/>
    </row>
    <row r="922">
      <c r="A922" s="6"/>
      <c r="B922" s="4"/>
      <c r="C922" s="4"/>
      <c r="D922" s="4"/>
      <c r="E922" s="4"/>
      <c r="F922" s="4"/>
      <c r="G922" s="4"/>
      <c r="H922" s="4"/>
    </row>
    <row r="923">
      <c r="A923" s="6"/>
      <c r="B923" s="4"/>
      <c r="C923" s="4"/>
      <c r="D923" s="4"/>
      <c r="E923" s="4"/>
      <c r="F923" s="4"/>
      <c r="G923" s="4"/>
      <c r="H923" s="4"/>
    </row>
    <row r="924">
      <c r="A924" s="6"/>
      <c r="B924" s="4"/>
      <c r="C924" s="4"/>
      <c r="D924" s="4"/>
      <c r="E924" s="4"/>
      <c r="F924" s="4"/>
      <c r="G924" s="4"/>
      <c r="H924" s="4"/>
    </row>
    <row r="925">
      <c r="A925" s="6"/>
      <c r="B925" s="4"/>
      <c r="C925" s="4"/>
      <c r="D925" s="4"/>
      <c r="E925" s="4"/>
      <c r="F925" s="4"/>
      <c r="G925" s="4"/>
      <c r="H925" s="4"/>
    </row>
    <row r="926">
      <c r="A926" s="6"/>
      <c r="B926" s="4"/>
      <c r="C926" s="4"/>
      <c r="D926" s="4"/>
      <c r="E926" s="4"/>
      <c r="F926" s="4"/>
      <c r="G926" s="4"/>
      <c r="H926" s="4"/>
    </row>
    <row r="927">
      <c r="A927" s="6"/>
      <c r="B927" s="4"/>
      <c r="C927" s="4"/>
      <c r="D927" s="4"/>
      <c r="E927" s="4"/>
      <c r="F927" s="4"/>
      <c r="G927" s="4"/>
      <c r="H927" s="4"/>
    </row>
    <row r="928">
      <c r="A928" s="6"/>
      <c r="B928" s="4"/>
      <c r="C928" s="4"/>
      <c r="D928" s="4"/>
      <c r="E928" s="4"/>
      <c r="F928" s="4"/>
      <c r="G928" s="4"/>
      <c r="H928" s="4"/>
    </row>
    <row r="929">
      <c r="A929" s="6"/>
      <c r="B929" s="4"/>
      <c r="C929" s="4"/>
      <c r="D929" s="4"/>
      <c r="E929" s="4"/>
      <c r="F929" s="4"/>
      <c r="G929" s="4"/>
      <c r="H929" s="4"/>
    </row>
    <row r="930">
      <c r="A930" s="6"/>
      <c r="B930" s="4"/>
      <c r="C930" s="4"/>
      <c r="D930" s="4"/>
      <c r="E930" s="4"/>
      <c r="F930" s="4"/>
      <c r="G930" s="4"/>
      <c r="H930" s="4"/>
    </row>
    <row r="931">
      <c r="A931" s="6"/>
      <c r="B931" s="4"/>
      <c r="C931" s="4"/>
      <c r="D931" s="4"/>
      <c r="E931" s="4"/>
      <c r="F931" s="4"/>
      <c r="G931" s="4"/>
      <c r="H931" s="4"/>
    </row>
    <row r="932">
      <c r="A932" s="6"/>
      <c r="B932" s="4"/>
      <c r="C932" s="4"/>
      <c r="D932" s="4"/>
      <c r="E932" s="4"/>
      <c r="F932" s="4"/>
      <c r="G932" s="4"/>
      <c r="H932" s="4"/>
    </row>
    <row r="933">
      <c r="A933" s="6"/>
      <c r="B933" s="4"/>
      <c r="C933" s="4"/>
      <c r="D933" s="4"/>
      <c r="E933" s="4"/>
      <c r="F933" s="4"/>
      <c r="G933" s="4"/>
      <c r="H933" s="4"/>
    </row>
    <row r="934">
      <c r="A934" s="6"/>
      <c r="B934" s="4"/>
      <c r="C934" s="4"/>
      <c r="D934" s="4"/>
      <c r="E934" s="4"/>
      <c r="F934" s="4"/>
      <c r="G934" s="4"/>
      <c r="H934" s="4"/>
    </row>
    <row r="935">
      <c r="A935" s="6"/>
      <c r="B935" s="4"/>
      <c r="C935" s="4"/>
      <c r="D935" s="4"/>
      <c r="E935" s="4"/>
      <c r="F935" s="4"/>
      <c r="G935" s="4"/>
      <c r="H935" s="4"/>
    </row>
    <row r="936">
      <c r="A936" s="6"/>
      <c r="B936" s="4"/>
      <c r="C936" s="4"/>
      <c r="D936" s="4"/>
      <c r="E936" s="4"/>
      <c r="F936" s="4"/>
      <c r="G936" s="4"/>
      <c r="H936" s="4"/>
    </row>
    <row r="937">
      <c r="A937" s="6"/>
      <c r="B937" s="4"/>
      <c r="C937" s="4"/>
      <c r="D937" s="4"/>
      <c r="E937" s="4"/>
      <c r="F937" s="4"/>
      <c r="G937" s="4"/>
      <c r="H937" s="4"/>
    </row>
    <row r="938">
      <c r="A938" s="6"/>
      <c r="B938" s="4"/>
      <c r="C938" s="4"/>
      <c r="D938" s="4"/>
      <c r="E938" s="4"/>
      <c r="F938" s="4"/>
      <c r="G938" s="4"/>
      <c r="H938" s="4"/>
    </row>
    <row r="939">
      <c r="A939" s="6"/>
      <c r="B939" s="4"/>
      <c r="C939" s="4"/>
      <c r="D939" s="4"/>
      <c r="E939" s="4"/>
      <c r="F939" s="4"/>
      <c r="G939" s="4"/>
      <c r="H939" s="4"/>
    </row>
    <row r="940">
      <c r="A940" s="6"/>
      <c r="B940" s="4"/>
      <c r="C940" s="4"/>
      <c r="D940" s="4"/>
      <c r="E940" s="4"/>
      <c r="F940" s="4"/>
      <c r="G940" s="4"/>
      <c r="H940" s="4"/>
    </row>
    <row r="941">
      <c r="A941" s="6"/>
      <c r="B941" s="4"/>
      <c r="C941" s="4"/>
      <c r="D941" s="4"/>
      <c r="E941" s="4"/>
      <c r="F941" s="4"/>
      <c r="G941" s="4"/>
      <c r="H941" s="4"/>
    </row>
    <row r="942">
      <c r="A942" s="6"/>
      <c r="B942" s="4"/>
      <c r="C942" s="4"/>
      <c r="D942" s="4"/>
      <c r="E942" s="4"/>
      <c r="F942" s="4"/>
      <c r="G942" s="4"/>
      <c r="H942" s="4"/>
    </row>
    <row r="943">
      <c r="A943" s="6"/>
      <c r="B943" s="4"/>
      <c r="C943" s="4"/>
      <c r="D943" s="4"/>
      <c r="E943" s="4"/>
      <c r="F943" s="4"/>
      <c r="G943" s="4"/>
      <c r="H943" s="4"/>
    </row>
    <row r="944">
      <c r="A944" s="6"/>
      <c r="B944" s="4"/>
      <c r="C944" s="4"/>
      <c r="D944" s="4"/>
      <c r="E944" s="4"/>
      <c r="F944" s="4"/>
      <c r="G944" s="4"/>
      <c r="H944" s="4"/>
    </row>
    <row r="945">
      <c r="A945" s="6"/>
      <c r="B945" s="4"/>
      <c r="C945" s="4"/>
      <c r="D945" s="4"/>
      <c r="E945" s="4"/>
      <c r="F945" s="4"/>
      <c r="G945" s="4"/>
      <c r="H945" s="4"/>
    </row>
    <row r="946">
      <c r="A946" s="6"/>
      <c r="B946" s="4"/>
      <c r="C946" s="4"/>
      <c r="D946" s="4"/>
      <c r="E946" s="4"/>
      <c r="F946" s="4"/>
      <c r="G946" s="4"/>
      <c r="H946" s="4"/>
    </row>
    <row r="947">
      <c r="A947" s="6"/>
      <c r="B947" s="4"/>
      <c r="C947" s="4"/>
      <c r="D947" s="4"/>
      <c r="E947" s="4"/>
      <c r="F947" s="4"/>
      <c r="G947" s="4"/>
      <c r="H947" s="4"/>
    </row>
    <row r="948">
      <c r="A948" s="6"/>
      <c r="B948" s="4"/>
      <c r="C948" s="4"/>
      <c r="D948" s="4"/>
      <c r="E948" s="4"/>
      <c r="F948" s="4"/>
      <c r="G948" s="4"/>
      <c r="H948" s="4"/>
    </row>
    <row r="949">
      <c r="A949" s="6"/>
      <c r="B949" s="4"/>
      <c r="C949" s="4"/>
      <c r="D949" s="4"/>
      <c r="E949" s="4"/>
      <c r="F949" s="4"/>
      <c r="G949" s="4"/>
      <c r="H949" s="4"/>
    </row>
    <row r="950">
      <c r="A950" s="6"/>
      <c r="B950" s="4"/>
      <c r="C950" s="4"/>
      <c r="D950" s="4"/>
      <c r="E950" s="4"/>
      <c r="F950" s="4"/>
      <c r="G950" s="4"/>
      <c r="H950" s="4"/>
    </row>
    <row r="951">
      <c r="A951" s="6"/>
      <c r="B951" s="4"/>
      <c r="C951" s="4"/>
      <c r="D951" s="4"/>
      <c r="E951" s="4"/>
      <c r="F951" s="4"/>
      <c r="G951" s="4"/>
      <c r="H951" s="4"/>
    </row>
    <row r="952">
      <c r="A952" s="6"/>
      <c r="B952" s="4"/>
      <c r="C952" s="4"/>
      <c r="D952" s="4"/>
      <c r="E952" s="4"/>
      <c r="F952" s="4"/>
      <c r="G952" s="4"/>
      <c r="H952" s="4"/>
    </row>
    <row r="953">
      <c r="A953" s="6"/>
      <c r="B953" s="4"/>
      <c r="C953" s="4"/>
      <c r="D953" s="4"/>
      <c r="E953" s="4"/>
      <c r="F953" s="4"/>
      <c r="G953" s="4"/>
      <c r="H953" s="4"/>
    </row>
    <row r="954">
      <c r="A954" s="6"/>
      <c r="B954" s="4"/>
      <c r="C954" s="4"/>
      <c r="D954" s="4"/>
      <c r="E954" s="4"/>
      <c r="F954" s="4"/>
      <c r="G954" s="4"/>
      <c r="H954" s="4"/>
    </row>
    <row r="955">
      <c r="A955" s="6"/>
      <c r="B955" s="4"/>
      <c r="C955" s="4"/>
      <c r="D955" s="4"/>
      <c r="E955" s="4"/>
      <c r="F955" s="4"/>
      <c r="G955" s="4"/>
      <c r="H955" s="4"/>
    </row>
    <row r="956">
      <c r="A956" s="6"/>
      <c r="B956" s="4"/>
      <c r="C956" s="4"/>
      <c r="D956" s="4"/>
      <c r="E956" s="4"/>
      <c r="F956" s="4"/>
      <c r="G956" s="4"/>
      <c r="H956" s="4"/>
    </row>
    <row r="957">
      <c r="A957" s="6"/>
      <c r="B957" s="4"/>
      <c r="C957" s="4"/>
      <c r="D957" s="4"/>
      <c r="E957" s="4"/>
      <c r="F957" s="4"/>
      <c r="G957" s="4"/>
      <c r="H957" s="4"/>
    </row>
    <row r="958">
      <c r="A958" s="6"/>
      <c r="B958" s="4"/>
      <c r="C958" s="4"/>
      <c r="D958" s="4"/>
      <c r="E958" s="4"/>
      <c r="F958" s="4"/>
      <c r="G958" s="4"/>
      <c r="H958" s="4"/>
    </row>
    <row r="959">
      <c r="A959" s="6"/>
      <c r="B959" s="4"/>
      <c r="C959" s="4"/>
      <c r="D959" s="4"/>
      <c r="E959" s="4"/>
      <c r="F959" s="4"/>
      <c r="G959" s="4"/>
      <c r="H959" s="4"/>
    </row>
    <row r="960">
      <c r="A960" s="6"/>
      <c r="B960" s="4"/>
      <c r="C960" s="4"/>
      <c r="D960" s="4"/>
      <c r="E960" s="4"/>
      <c r="F960" s="4"/>
      <c r="G960" s="4"/>
      <c r="H960" s="4"/>
    </row>
    <row r="961">
      <c r="A961" s="6"/>
      <c r="B961" s="4"/>
      <c r="C961" s="4"/>
      <c r="D961" s="4"/>
      <c r="E961" s="4"/>
      <c r="F961" s="4"/>
      <c r="G961" s="4"/>
      <c r="H961" s="4"/>
    </row>
    <row r="962">
      <c r="A962" s="6"/>
      <c r="B962" s="4"/>
      <c r="C962" s="4"/>
      <c r="D962" s="4"/>
      <c r="E962" s="4"/>
      <c r="F962" s="4"/>
      <c r="G962" s="4"/>
      <c r="H962" s="4"/>
    </row>
    <row r="963">
      <c r="A963" s="6"/>
      <c r="B963" s="4"/>
      <c r="C963" s="4"/>
      <c r="D963" s="4"/>
      <c r="E963" s="4"/>
      <c r="F963" s="4"/>
      <c r="G963" s="4"/>
      <c r="H963" s="4"/>
    </row>
  </sheetData>
  <autoFilter ref="$A$1:$H$88"/>
  <drawing r:id="rId1"/>
</worksheet>
</file>