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urilio\Documents\estudos\python\IABOV\"/>
    </mc:Choice>
  </mc:AlternateContent>
  <bookViews>
    <workbookView xWindow="2340" yWindow="2055" windowWidth="22305" windowHeight="14145" tabRatio="756"/>
  </bookViews>
  <sheets>
    <sheet name="Janeiro 2022" sheetId="5" r:id="rId1"/>
    <sheet name="Fevereiro 2022" sheetId="14" r:id="rId2"/>
    <sheet name="Março 2022" sheetId="23" r:id="rId3"/>
    <sheet name="Abril 2022" sheetId="24" r:id="rId4"/>
    <sheet name="Maio 2022" sheetId="25" r:id="rId5"/>
    <sheet name="Junho 2022" sheetId="26" r:id="rId6"/>
    <sheet name="Julho 2022" sheetId="27" r:id="rId7"/>
    <sheet name="Agosto 2022" sheetId="28" r:id="rId8"/>
    <sheet name="Setembro 2022" sheetId="29" r:id="rId9"/>
    <sheet name="Outubro 2022" sheetId="33" r:id="rId10"/>
    <sheet name="Novembro 2022" sheetId="34" r:id="rId11"/>
    <sheet name="Dezembro 2022" sheetId="3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35" l="1"/>
  <c r="B15" i="34"/>
  <c r="B15" i="33"/>
  <c r="B15" i="29"/>
  <c r="B15" i="28"/>
  <c r="B15" i="27"/>
  <c r="B15" i="26"/>
  <c r="B15" i="25"/>
  <c r="B15" i="24"/>
  <c r="B15" i="23"/>
  <c r="B15" i="14"/>
  <c r="B15" i="5"/>
  <c r="N4" i="5" a="1"/>
  <c r="N4" i="5" s="1"/>
  <c r="P15" i="35" l="1"/>
  <c r="R15" i="35"/>
  <c r="P15" i="34"/>
  <c r="R15" i="34"/>
  <c r="P15" i="33"/>
  <c r="R15" i="33"/>
  <c r="P15" i="29"/>
  <c r="R15" i="29"/>
  <c r="P15" i="28"/>
  <c r="R15" i="28"/>
  <c r="P15" i="27"/>
  <c r="R15" i="27"/>
  <c r="P15" i="26"/>
  <c r="R15" i="26"/>
  <c r="P15" i="25"/>
  <c r="R15" i="25"/>
  <c r="P15" i="24"/>
  <c r="R15" i="24"/>
  <c r="P15" i="23"/>
  <c r="R15" i="23"/>
  <c r="P15" i="14"/>
  <c r="R15" i="14"/>
  <c r="P15" i="5"/>
  <c r="R15" i="5"/>
  <c r="P52" i="5"/>
  <c r="R52" i="5"/>
  <c r="P51" i="5"/>
  <c r="R51" i="5"/>
  <c r="P50" i="5"/>
  <c r="R50" i="5"/>
  <c r="P49" i="5"/>
  <c r="R49" i="5"/>
  <c r="P48" i="5"/>
  <c r="R48" i="5"/>
  <c r="P47" i="5"/>
  <c r="R47" i="5"/>
  <c r="P46" i="5"/>
  <c r="R46" i="5"/>
  <c r="P45" i="5"/>
  <c r="R45" i="5"/>
  <c r="P44" i="5"/>
  <c r="R44" i="5"/>
  <c r="P43" i="5"/>
  <c r="R43" i="5"/>
  <c r="P53" i="14"/>
  <c r="R53" i="14"/>
  <c r="P52" i="14"/>
  <c r="R52" i="14"/>
  <c r="P51" i="14"/>
  <c r="R51" i="14"/>
  <c r="P50" i="14"/>
  <c r="R50" i="14"/>
  <c r="P49" i="14"/>
  <c r="R49" i="14"/>
  <c r="P48" i="14"/>
  <c r="R48" i="14"/>
  <c r="P47" i="14"/>
  <c r="R47" i="14"/>
  <c r="P46" i="14"/>
  <c r="R46" i="14"/>
  <c r="P45" i="14"/>
  <c r="R45" i="14"/>
  <c r="P44" i="14"/>
  <c r="R44" i="14"/>
  <c r="P43" i="14"/>
  <c r="R43" i="14"/>
  <c r="P52" i="23"/>
  <c r="R52" i="23"/>
  <c r="P51" i="23"/>
  <c r="R51" i="23"/>
  <c r="P50" i="23"/>
  <c r="R50" i="23"/>
  <c r="P49" i="23"/>
  <c r="R49" i="23"/>
  <c r="P48" i="23"/>
  <c r="R48" i="23"/>
  <c r="P47" i="23"/>
  <c r="R47" i="23"/>
  <c r="P46" i="23"/>
  <c r="R46" i="23"/>
  <c r="P45" i="23"/>
  <c r="R45" i="23"/>
  <c r="P44" i="23"/>
  <c r="R44" i="23"/>
  <c r="P43" i="23"/>
  <c r="R43" i="23"/>
  <c r="P52" i="24"/>
  <c r="R52" i="24"/>
  <c r="P51" i="24"/>
  <c r="R51" i="24"/>
  <c r="P50" i="24"/>
  <c r="R50" i="24"/>
  <c r="P49" i="24"/>
  <c r="R49" i="24"/>
  <c r="P48" i="24"/>
  <c r="R48" i="24"/>
  <c r="P47" i="24"/>
  <c r="R47" i="24"/>
  <c r="P46" i="24"/>
  <c r="R46" i="24"/>
  <c r="P45" i="24"/>
  <c r="R45" i="24"/>
  <c r="P44" i="24"/>
  <c r="R44" i="24"/>
  <c r="P43" i="24"/>
  <c r="R43" i="24"/>
  <c r="P52" i="25"/>
  <c r="R52" i="25"/>
  <c r="P51" i="25"/>
  <c r="R51" i="25"/>
  <c r="P50" i="25"/>
  <c r="R50" i="25"/>
  <c r="P49" i="25"/>
  <c r="R49" i="25"/>
  <c r="P48" i="25"/>
  <c r="R48" i="25"/>
  <c r="P47" i="25"/>
  <c r="R47" i="25"/>
  <c r="P46" i="25"/>
  <c r="R46" i="25"/>
  <c r="P45" i="25"/>
  <c r="R45" i="25"/>
  <c r="P44" i="25"/>
  <c r="R44" i="25"/>
  <c r="P43" i="25"/>
  <c r="R43" i="25"/>
  <c r="P52" i="26"/>
  <c r="R52" i="26"/>
  <c r="P51" i="26"/>
  <c r="R51" i="26"/>
  <c r="P50" i="26"/>
  <c r="R50" i="26"/>
  <c r="P49" i="26"/>
  <c r="R49" i="26"/>
  <c r="P48" i="26"/>
  <c r="R48" i="26"/>
  <c r="P47" i="26"/>
  <c r="R47" i="26"/>
  <c r="P46" i="26"/>
  <c r="R46" i="26"/>
  <c r="P45" i="26"/>
  <c r="R45" i="26"/>
  <c r="P44" i="26"/>
  <c r="R44" i="26"/>
  <c r="P43" i="26"/>
  <c r="R43" i="26"/>
  <c r="P52" i="27"/>
  <c r="R52" i="27"/>
  <c r="P51" i="27"/>
  <c r="R51" i="27"/>
  <c r="P50" i="27"/>
  <c r="R50" i="27"/>
  <c r="P49" i="27"/>
  <c r="R49" i="27"/>
  <c r="P48" i="27"/>
  <c r="R48" i="27"/>
  <c r="P47" i="27"/>
  <c r="R47" i="27"/>
  <c r="P46" i="27"/>
  <c r="R46" i="27"/>
  <c r="P45" i="27"/>
  <c r="R45" i="27"/>
  <c r="P44" i="27"/>
  <c r="R44" i="27"/>
  <c r="P43" i="27"/>
  <c r="R43" i="27"/>
  <c r="P52" i="28"/>
  <c r="R52" i="28"/>
  <c r="P51" i="28"/>
  <c r="R51" i="28"/>
  <c r="P50" i="28"/>
  <c r="R50" i="28"/>
  <c r="P49" i="28"/>
  <c r="R49" i="28"/>
  <c r="P48" i="28"/>
  <c r="R48" i="28"/>
  <c r="P47" i="28"/>
  <c r="R47" i="28"/>
  <c r="P46" i="28"/>
  <c r="R46" i="28"/>
  <c r="P45" i="28"/>
  <c r="R45" i="28"/>
  <c r="P44" i="28"/>
  <c r="R44" i="28"/>
  <c r="P43" i="28"/>
  <c r="R43" i="28"/>
  <c r="P52" i="29"/>
  <c r="R52" i="29"/>
  <c r="P51" i="29"/>
  <c r="R51" i="29"/>
  <c r="P50" i="29"/>
  <c r="R50" i="29"/>
  <c r="P49" i="29"/>
  <c r="R49" i="29"/>
  <c r="P48" i="29"/>
  <c r="R48" i="29"/>
  <c r="P47" i="29"/>
  <c r="R47" i="29"/>
  <c r="P46" i="29"/>
  <c r="R46" i="29"/>
  <c r="P45" i="29"/>
  <c r="R45" i="29"/>
  <c r="P44" i="29"/>
  <c r="R44" i="29"/>
  <c r="P43" i="29"/>
  <c r="R43" i="29"/>
  <c r="P52" i="33"/>
  <c r="R52" i="33"/>
  <c r="P51" i="33"/>
  <c r="R51" i="33"/>
  <c r="P50" i="33"/>
  <c r="R50" i="33"/>
  <c r="P49" i="33"/>
  <c r="R49" i="33"/>
  <c r="P48" i="33"/>
  <c r="R48" i="33"/>
  <c r="P47" i="33"/>
  <c r="R47" i="33"/>
  <c r="P46" i="33"/>
  <c r="R46" i="33"/>
  <c r="P45" i="33"/>
  <c r="R45" i="33"/>
  <c r="P44" i="33"/>
  <c r="R44" i="33"/>
  <c r="P43" i="33"/>
  <c r="R43" i="33"/>
  <c r="P52" i="34"/>
  <c r="R52" i="34"/>
  <c r="P51" i="34"/>
  <c r="R51" i="34"/>
  <c r="P50" i="34"/>
  <c r="R50" i="34"/>
  <c r="P49" i="34"/>
  <c r="R49" i="34"/>
  <c r="P48" i="34"/>
  <c r="R48" i="34"/>
  <c r="P47" i="34"/>
  <c r="R47" i="34"/>
  <c r="P46" i="34"/>
  <c r="R46" i="34"/>
  <c r="P45" i="34"/>
  <c r="R45" i="34"/>
  <c r="P44" i="34"/>
  <c r="R44" i="34"/>
  <c r="P43" i="34"/>
  <c r="R43" i="34"/>
  <c r="P40" i="34"/>
  <c r="R40" i="34"/>
  <c r="P41" i="34"/>
  <c r="R41" i="34"/>
  <c r="P42" i="34"/>
  <c r="R42" i="34"/>
  <c r="P7" i="34"/>
  <c r="P8" i="34"/>
  <c r="P9" i="34"/>
  <c r="P10" i="34"/>
  <c r="P11" i="34"/>
  <c r="P12" i="34"/>
  <c r="P13" i="34"/>
  <c r="P14" i="34"/>
  <c r="P16" i="34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R7" i="34"/>
  <c r="R8" i="34"/>
  <c r="R9" i="34"/>
  <c r="R10" i="34"/>
  <c r="R11" i="34"/>
  <c r="R12" i="34"/>
  <c r="R13" i="34"/>
  <c r="R14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29" i="34"/>
  <c r="R30" i="34"/>
  <c r="R31" i="34"/>
  <c r="R32" i="34"/>
  <c r="R33" i="34"/>
  <c r="R34" i="34"/>
  <c r="R35" i="34"/>
  <c r="R36" i="34"/>
  <c r="R37" i="34"/>
  <c r="R38" i="34"/>
  <c r="R39" i="34"/>
  <c r="P7" i="35"/>
  <c r="P8" i="35"/>
  <c r="P9" i="35"/>
  <c r="P10" i="35"/>
  <c r="P11" i="35"/>
  <c r="P12" i="35"/>
  <c r="P13" i="35"/>
  <c r="P14" i="35"/>
  <c r="P16" i="35"/>
  <c r="P17" i="35"/>
  <c r="P18" i="35"/>
  <c r="P19" i="35"/>
  <c r="P20" i="35"/>
  <c r="P21" i="35"/>
  <c r="P22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7" i="35"/>
  <c r="P38" i="35"/>
  <c r="P39" i="35"/>
  <c r="P40" i="35"/>
  <c r="P41" i="35"/>
  <c r="P42" i="35"/>
  <c r="P43" i="35"/>
  <c r="P44" i="35"/>
  <c r="P45" i="35"/>
  <c r="P46" i="35"/>
  <c r="P47" i="35"/>
  <c r="P48" i="35"/>
  <c r="P49" i="35"/>
  <c r="P50" i="35"/>
  <c r="P51" i="35"/>
  <c r="P52" i="35"/>
  <c r="P53" i="35"/>
  <c r="P54" i="35"/>
  <c r="P55" i="35"/>
  <c r="P7" i="33"/>
  <c r="P8" i="33"/>
  <c r="P9" i="33"/>
  <c r="P10" i="33"/>
  <c r="P11" i="33"/>
  <c r="P12" i="33"/>
  <c r="P13" i="33"/>
  <c r="P14" i="33"/>
  <c r="P16" i="33"/>
  <c r="P17" i="33"/>
  <c r="P18" i="33"/>
  <c r="P19" i="33"/>
  <c r="P20" i="33"/>
  <c r="P21" i="33"/>
  <c r="P22" i="33"/>
  <c r="P23" i="33"/>
  <c r="P24" i="33"/>
  <c r="P25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40" i="33"/>
  <c r="P41" i="33"/>
  <c r="P42" i="33"/>
  <c r="P7" i="29"/>
  <c r="P8" i="29"/>
  <c r="P9" i="29"/>
  <c r="P10" i="29"/>
  <c r="P11" i="29"/>
  <c r="P12" i="29"/>
  <c r="P13" i="29"/>
  <c r="P14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7" i="28"/>
  <c r="P8" i="28"/>
  <c r="P9" i="28"/>
  <c r="P10" i="28"/>
  <c r="P11" i="28"/>
  <c r="P12" i="28"/>
  <c r="P13" i="28"/>
  <c r="P14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7" i="27"/>
  <c r="P8" i="27"/>
  <c r="P9" i="27"/>
  <c r="P10" i="27"/>
  <c r="P11" i="27"/>
  <c r="P12" i="27"/>
  <c r="P13" i="27"/>
  <c r="P14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7" i="26"/>
  <c r="P8" i="26"/>
  <c r="P9" i="26"/>
  <c r="P10" i="26"/>
  <c r="P11" i="26"/>
  <c r="P12" i="26"/>
  <c r="P13" i="26"/>
  <c r="P14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7" i="25"/>
  <c r="P8" i="25"/>
  <c r="P9" i="25"/>
  <c r="P10" i="25"/>
  <c r="P11" i="25"/>
  <c r="P12" i="25"/>
  <c r="P13" i="25"/>
  <c r="P14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33" i="25"/>
  <c r="P34" i="25"/>
  <c r="P35" i="25"/>
  <c r="P36" i="25"/>
  <c r="P37" i="25"/>
  <c r="P38" i="25"/>
  <c r="P39" i="25"/>
  <c r="P40" i="25"/>
  <c r="P41" i="25"/>
  <c r="P42" i="25"/>
  <c r="P7" i="24"/>
  <c r="P8" i="24"/>
  <c r="P9" i="24"/>
  <c r="P10" i="24"/>
  <c r="P11" i="24"/>
  <c r="P12" i="24"/>
  <c r="P13" i="24"/>
  <c r="P14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7" i="23"/>
  <c r="P8" i="23"/>
  <c r="P9" i="23"/>
  <c r="P10" i="23"/>
  <c r="P11" i="23"/>
  <c r="P12" i="23"/>
  <c r="P13" i="23"/>
  <c r="P14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7" i="14"/>
  <c r="P8" i="14"/>
  <c r="P9" i="14"/>
  <c r="P10" i="14"/>
  <c r="P11" i="14"/>
  <c r="P12" i="14"/>
  <c r="P13" i="14"/>
  <c r="P14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7" i="5"/>
  <c r="P8" i="5"/>
  <c r="P9" i="5"/>
  <c r="P10" i="5"/>
  <c r="P11" i="5"/>
  <c r="P12" i="5"/>
  <c r="P13" i="5"/>
  <c r="P14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R17" i="33"/>
  <c r="R18" i="33"/>
  <c r="R17" i="29"/>
  <c r="R18" i="29"/>
  <c r="R17" i="28"/>
  <c r="R18" i="28"/>
  <c r="R17" i="27"/>
  <c r="R18" i="27"/>
  <c r="R17" i="26"/>
  <c r="R18" i="26"/>
  <c r="R17" i="25"/>
  <c r="R18" i="25"/>
  <c r="R17" i="24"/>
  <c r="R18" i="24"/>
  <c r="R17" i="23"/>
  <c r="R18" i="23"/>
  <c r="R17" i="14"/>
  <c r="R18" i="14"/>
  <c r="R17" i="5"/>
  <c r="R18" i="5"/>
  <c r="R17" i="35"/>
  <c r="R18" i="35"/>
  <c r="R55" i="35"/>
  <c r="R54" i="35"/>
  <c r="R53" i="35"/>
  <c r="R52" i="35"/>
  <c r="R51" i="35"/>
  <c r="R50" i="35"/>
  <c r="R49" i="35"/>
  <c r="R48" i="35"/>
  <c r="R47" i="35"/>
  <c r="R46" i="35"/>
  <c r="R45" i="35"/>
  <c r="R44" i="35"/>
  <c r="R43" i="35"/>
  <c r="R42" i="35" l="1"/>
  <c r="R42" i="33"/>
  <c r="R42" i="29"/>
  <c r="R42" i="28"/>
  <c r="R42" i="27"/>
  <c r="R42" i="24"/>
  <c r="R42" i="25"/>
  <c r="R42" i="26"/>
  <c r="R14" i="23"/>
  <c r="R14" i="14"/>
  <c r="R14" i="5"/>
  <c r="R41" i="35" l="1"/>
  <c r="R40" i="35"/>
  <c r="R39" i="35"/>
  <c r="R38" i="35"/>
  <c r="R37" i="35"/>
  <c r="R36" i="35"/>
  <c r="R35" i="35"/>
  <c r="R34" i="35"/>
  <c r="R33" i="35"/>
  <c r="R32" i="35"/>
  <c r="R31" i="35"/>
  <c r="R30" i="35"/>
  <c r="R29" i="35"/>
  <c r="R28" i="35"/>
  <c r="R27" i="35"/>
  <c r="R26" i="35"/>
  <c r="R25" i="35"/>
  <c r="R24" i="35"/>
  <c r="R23" i="35"/>
  <c r="R22" i="35"/>
  <c r="R21" i="35"/>
  <c r="R20" i="35"/>
  <c r="R19" i="35"/>
  <c r="R16" i="35"/>
  <c r="R14" i="35"/>
  <c r="R13" i="35"/>
  <c r="R12" i="35"/>
  <c r="R11" i="35"/>
  <c r="R10" i="35"/>
  <c r="R9" i="35"/>
  <c r="R8" i="35"/>
  <c r="R7" i="35"/>
  <c r="R41" i="33"/>
  <c r="R40" i="33"/>
  <c r="R39" i="33"/>
  <c r="R38" i="33"/>
  <c r="R37" i="33"/>
  <c r="R36" i="33"/>
  <c r="R35" i="33"/>
  <c r="R34" i="33"/>
  <c r="R33" i="33"/>
  <c r="R32" i="33"/>
  <c r="R31" i="33"/>
  <c r="R30" i="33"/>
  <c r="R29" i="33"/>
  <c r="R28" i="33"/>
  <c r="R27" i="33"/>
  <c r="R26" i="33"/>
  <c r="R25" i="33"/>
  <c r="R24" i="33"/>
  <c r="R23" i="33"/>
  <c r="R22" i="33"/>
  <c r="R21" i="33"/>
  <c r="R20" i="33"/>
  <c r="R19" i="33"/>
  <c r="R16" i="33"/>
  <c r="R14" i="33"/>
  <c r="R13" i="33"/>
  <c r="R12" i="33"/>
  <c r="R11" i="33"/>
  <c r="R10" i="33"/>
  <c r="R9" i="33"/>
  <c r="R8" i="33"/>
  <c r="R7" i="33"/>
  <c r="R41" i="29" l="1"/>
  <c r="R40" i="29"/>
  <c r="R39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6" i="29"/>
  <c r="R14" i="29"/>
  <c r="R13" i="29"/>
  <c r="R12" i="29"/>
  <c r="R11" i="29"/>
  <c r="R10" i="29"/>
  <c r="R9" i="29"/>
  <c r="R8" i="29"/>
  <c r="R7" i="29"/>
  <c r="R41" i="28"/>
  <c r="R40" i="28"/>
  <c r="R39" i="28"/>
  <c r="R38" i="28"/>
  <c r="R37" i="28"/>
  <c r="R36" i="28"/>
  <c r="R35" i="28"/>
  <c r="R34" i="28"/>
  <c r="R33" i="28"/>
  <c r="R32" i="28"/>
  <c r="R31" i="28"/>
  <c r="R30" i="28"/>
  <c r="R29" i="28"/>
  <c r="R28" i="28"/>
  <c r="R27" i="28"/>
  <c r="R26" i="28"/>
  <c r="R25" i="28"/>
  <c r="R24" i="28"/>
  <c r="R23" i="28"/>
  <c r="R22" i="28"/>
  <c r="R21" i="28"/>
  <c r="R20" i="28"/>
  <c r="R19" i="28"/>
  <c r="R16" i="28"/>
  <c r="R14" i="28"/>
  <c r="R13" i="28"/>
  <c r="R12" i="28"/>
  <c r="R11" i="28"/>
  <c r="R10" i="28"/>
  <c r="R9" i="28"/>
  <c r="R8" i="28"/>
  <c r="R7" i="28"/>
  <c r="R41" i="27"/>
  <c r="R40" i="27"/>
  <c r="R39" i="27"/>
  <c r="R38" i="27"/>
  <c r="R37" i="27"/>
  <c r="R36" i="27"/>
  <c r="R35" i="27"/>
  <c r="R34" i="27"/>
  <c r="R33" i="27"/>
  <c r="R32" i="27"/>
  <c r="R31" i="27"/>
  <c r="R30" i="27"/>
  <c r="R29" i="27"/>
  <c r="R28" i="27"/>
  <c r="R27" i="27"/>
  <c r="R26" i="27"/>
  <c r="R25" i="27"/>
  <c r="R24" i="27"/>
  <c r="R23" i="27"/>
  <c r="R22" i="27"/>
  <c r="R21" i="27"/>
  <c r="R20" i="27"/>
  <c r="R19" i="27"/>
  <c r="R16" i="27"/>
  <c r="R14" i="27"/>
  <c r="R13" i="27"/>
  <c r="R12" i="27"/>
  <c r="R11" i="27"/>
  <c r="R10" i="27"/>
  <c r="R9" i="27"/>
  <c r="R8" i="27"/>
  <c r="R7" i="27"/>
  <c r="R41" i="26"/>
  <c r="R40" i="26"/>
  <c r="R39" i="26"/>
  <c r="R38" i="26"/>
  <c r="R37" i="26"/>
  <c r="R36" i="26"/>
  <c r="R35" i="26"/>
  <c r="R34" i="26"/>
  <c r="R33" i="26"/>
  <c r="R32" i="26"/>
  <c r="R31" i="26"/>
  <c r="R30" i="26"/>
  <c r="R29" i="26"/>
  <c r="R28" i="26"/>
  <c r="R27" i="26"/>
  <c r="R26" i="26"/>
  <c r="R25" i="26"/>
  <c r="R24" i="26"/>
  <c r="R23" i="26"/>
  <c r="R22" i="26"/>
  <c r="R21" i="26"/>
  <c r="R20" i="26"/>
  <c r="R19" i="26"/>
  <c r="R16" i="26"/>
  <c r="R14" i="26"/>
  <c r="R13" i="26"/>
  <c r="R12" i="26"/>
  <c r="R11" i="26"/>
  <c r="R10" i="26"/>
  <c r="R9" i="26"/>
  <c r="R8" i="26"/>
  <c r="R7" i="26"/>
  <c r="R41" i="25"/>
  <c r="R40" i="25"/>
  <c r="R39" i="25"/>
  <c r="R38" i="25"/>
  <c r="R37" i="25"/>
  <c r="R36" i="25"/>
  <c r="R35" i="25"/>
  <c r="R34" i="25"/>
  <c r="R33" i="25"/>
  <c r="R32" i="25"/>
  <c r="R31" i="25"/>
  <c r="R30" i="25"/>
  <c r="R29" i="25"/>
  <c r="R28" i="25"/>
  <c r="R27" i="25"/>
  <c r="R26" i="25"/>
  <c r="R25" i="25"/>
  <c r="R24" i="25"/>
  <c r="R23" i="25"/>
  <c r="R22" i="25"/>
  <c r="R21" i="25"/>
  <c r="R20" i="25"/>
  <c r="R19" i="25"/>
  <c r="R16" i="25"/>
  <c r="R14" i="25"/>
  <c r="R13" i="25"/>
  <c r="R12" i="25"/>
  <c r="R11" i="25"/>
  <c r="R10" i="25"/>
  <c r="R9" i="25"/>
  <c r="R8" i="25"/>
  <c r="R7" i="25"/>
  <c r="R41" i="24"/>
  <c r="R40" i="24"/>
  <c r="R39" i="24"/>
  <c r="R38" i="24"/>
  <c r="R37" i="24"/>
  <c r="R36" i="24"/>
  <c r="R35" i="24"/>
  <c r="R34" i="24"/>
  <c r="R33" i="24"/>
  <c r="R32" i="24"/>
  <c r="R31" i="24"/>
  <c r="R30" i="24"/>
  <c r="R29" i="24"/>
  <c r="R28" i="24"/>
  <c r="R27" i="24"/>
  <c r="R26" i="24"/>
  <c r="R25" i="24"/>
  <c r="R24" i="24"/>
  <c r="R23" i="24"/>
  <c r="R22" i="24"/>
  <c r="R21" i="24"/>
  <c r="R20" i="24"/>
  <c r="R19" i="24"/>
  <c r="R16" i="24"/>
  <c r="R14" i="24"/>
  <c r="R13" i="24"/>
  <c r="R12" i="24"/>
  <c r="R11" i="24"/>
  <c r="R10" i="24"/>
  <c r="R9" i="24"/>
  <c r="R8" i="24"/>
  <c r="R7" i="24"/>
  <c r="R42" i="23"/>
  <c r="R41" i="23"/>
  <c r="R40" i="23"/>
  <c r="R39" i="23"/>
  <c r="R38" i="23"/>
  <c r="R37" i="23"/>
  <c r="R36" i="23"/>
  <c r="R35" i="23"/>
  <c r="R34" i="23"/>
  <c r="R33" i="23"/>
  <c r="R32" i="23"/>
  <c r="R31" i="23"/>
  <c r="R30" i="23"/>
  <c r="R29" i="23"/>
  <c r="R28" i="23"/>
  <c r="R27" i="23"/>
  <c r="R26" i="23"/>
  <c r="R25" i="23"/>
  <c r="R24" i="23"/>
  <c r="R23" i="23"/>
  <c r="R22" i="23"/>
  <c r="R21" i="23"/>
  <c r="R20" i="23"/>
  <c r="R19" i="23"/>
  <c r="R16" i="23"/>
  <c r="R13" i="23"/>
  <c r="R12" i="23"/>
  <c r="R11" i="23"/>
  <c r="R10" i="23"/>
  <c r="R9" i="23"/>
  <c r="R8" i="23"/>
  <c r="R7" i="23"/>
  <c r="R42" i="5"/>
  <c r="R7" i="14"/>
  <c r="R8" i="14"/>
  <c r="R9" i="14"/>
  <c r="R10" i="14"/>
  <c r="R11" i="14"/>
  <c r="R12" i="14"/>
  <c r="R13" i="14"/>
  <c r="R16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7" i="5"/>
  <c r="R8" i="5"/>
  <c r="R9" i="5"/>
  <c r="R10" i="5"/>
  <c r="R11" i="5"/>
  <c r="R12" i="5"/>
  <c r="R13" i="5"/>
  <c r="R16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B10" i="5" l="1"/>
  <c r="J15" i="5" s="1"/>
  <c r="J52" i="5" l="1"/>
  <c r="J48" i="5"/>
  <c r="J44" i="5"/>
  <c r="J47" i="5"/>
  <c r="J49" i="5"/>
  <c r="J45" i="5"/>
  <c r="J51" i="5"/>
  <c r="J50" i="5"/>
  <c r="J46" i="5"/>
  <c r="J25" i="5"/>
  <c r="J43" i="5"/>
  <c r="J40" i="5"/>
  <c r="B14" i="5"/>
  <c r="B13" i="5"/>
  <c r="B22" i="5" s="1"/>
  <c r="J34" i="5"/>
  <c r="J26" i="5"/>
  <c r="J30" i="5"/>
  <c r="J12" i="5"/>
  <c r="J14" i="5"/>
  <c r="J17" i="5"/>
  <c r="J20" i="5"/>
  <c r="J11" i="5"/>
  <c r="J8" i="5"/>
  <c r="J9" i="5"/>
  <c r="J21" i="5"/>
  <c r="J22" i="5"/>
  <c r="J32" i="5"/>
  <c r="J29" i="5"/>
  <c r="J28" i="5"/>
  <c r="J13" i="5"/>
  <c r="B11" i="5"/>
  <c r="J31" i="5"/>
  <c r="J7" i="5"/>
  <c r="J18" i="5"/>
  <c r="J33" i="5"/>
  <c r="J27" i="5"/>
  <c r="B10" i="14"/>
  <c r="J36" i="5"/>
  <c r="J41" i="5"/>
  <c r="B12" i="5"/>
  <c r="J39" i="5"/>
  <c r="J16" i="5"/>
  <c r="J35" i="5"/>
  <c r="J10" i="5"/>
  <c r="J24" i="5"/>
  <c r="J42" i="5"/>
  <c r="J37" i="5"/>
  <c r="J19" i="5"/>
  <c r="J23" i="5"/>
  <c r="J38" i="5"/>
  <c r="J15" i="14" l="1"/>
  <c r="B11" i="14"/>
  <c r="J43" i="14"/>
  <c r="J53" i="14"/>
  <c r="J49" i="14"/>
  <c r="J45" i="14"/>
  <c r="J50" i="14"/>
  <c r="J46" i="14"/>
  <c r="J51" i="14"/>
  <c r="J47" i="14"/>
  <c r="J52" i="14"/>
  <c r="J48" i="14"/>
  <c r="J44" i="14"/>
  <c r="J23" i="14"/>
  <c r="J35" i="14"/>
  <c r="J32" i="14"/>
  <c r="J34" i="14"/>
  <c r="J24" i="14"/>
  <c r="J20" i="14"/>
  <c r="J8" i="14"/>
  <c r="J10" i="14"/>
  <c r="J41" i="14"/>
  <c r="J38" i="14"/>
  <c r="J16" i="14"/>
  <c r="J19" i="14"/>
  <c r="J27" i="14"/>
  <c r="J26" i="14"/>
  <c r="J12" i="14"/>
  <c r="J42" i="14"/>
  <c r="J29" i="14"/>
  <c r="B14" i="14"/>
  <c r="J40" i="14"/>
  <c r="J37" i="14"/>
  <c r="J14" i="14"/>
  <c r="J31" i="14"/>
  <c r="J18" i="14"/>
  <c r="B12" i="14"/>
  <c r="J22" i="14"/>
  <c r="J9" i="14"/>
  <c r="J7" i="14"/>
  <c r="J33" i="14"/>
  <c r="B10" i="23"/>
  <c r="B11" i="23" s="1"/>
  <c r="J11" i="14"/>
  <c r="J28" i="14"/>
  <c r="J39" i="14"/>
  <c r="J25" i="14"/>
  <c r="J30" i="14"/>
  <c r="B13" i="14"/>
  <c r="B22" i="14" s="1"/>
  <c r="J36" i="14"/>
  <c r="J21" i="14"/>
  <c r="J17" i="14"/>
  <c r="J13" i="14"/>
  <c r="J15" i="23" l="1"/>
  <c r="J43" i="23"/>
  <c r="J52" i="23"/>
  <c r="J48" i="23"/>
  <c r="J44" i="23"/>
  <c r="J49" i="23"/>
  <c r="J45" i="23"/>
  <c r="J50" i="23"/>
  <c r="J46" i="23"/>
  <c r="J51" i="23"/>
  <c r="J47" i="23"/>
  <c r="B10" i="24"/>
  <c r="J29" i="23"/>
  <c r="J10" i="23"/>
  <c r="J42" i="23"/>
  <c r="J38" i="23"/>
  <c r="J18" i="23"/>
  <c r="J14" i="23"/>
  <c r="J26" i="23"/>
  <c r="J35" i="23"/>
  <c r="J12" i="23"/>
  <c r="J16" i="23"/>
  <c r="J17" i="23"/>
  <c r="J41" i="23"/>
  <c r="J22" i="23"/>
  <c r="J25" i="23"/>
  <c r="J31" i="23"/>
  <c r="J28" i="23"/>
  <c r="J21" i="23"/>
  <c r="J9" i="23"/>
  <c r="J33" i="23"/>
  <c r="B12" i="23"/>
  <c r="J27" i="23"/>
  <c r="J40" i="23"/>
  <c r="J20" i="23"/>
  <c r="J8" i="23"/>
  <c r="J24" i="23"/>
  <c r="J37" i="23"/>
  <c r="J13" i="23"/>
  <c r="J11" i="23"/>
  <c r="B14" i="23"/>
  <c r="J30" i="23"/>
  <c r="J39" i="23"/>
  <c r="J23" i="23"/>
  <c r="J19" i="23"/>
  <c r="J36" i="23"/>
  <c r="B13" i="23"/>
  <c r="B22" i="23" s="1"/>
  <c r="J32" i="23"/>
  <c r="J7" i="23"/>
  <c r="J34" i="23"/>
  <c r="J15" i="24" l="1"/>
  <c r="B11" i="24"/>
  <c r="J43" i="24"/>
  <c r="J52" i="24"/>
  <c r="J48" i="24"/>
  <c r="J44" i="24"/>
  <c r="J51" i="24"/>
  <c r="J49" i="24"/>
  <c r="J45" i="24"/>
  <c r="J47" i="24"/>
  <c r="J50" i="24"/>
  <c r="J46" i="24"/>
  <c r="J40" i="24"/>
  <c r="J12" i="24"/>
  <c r="J21" i="24"/>
  <c r="J27" i="24"/>
  <c r="J17" i="24"/>
  <c r="J26" i="24"/>
  <c r="J39" i="24"/>
  <c r="J37" i="24"/>
  <c r="J16" i="24"/>
  <c r="J13" i="24"/>
  <c r="J18" i="24"/>
  <c r="J7" i="24"/>
  <c r="J36" i="24"/>
  <c r="J38" i="24"/>
  <c r="J33" i="24"/>
  <c r="J42" i="24"/>
  <c r="B14" i="24"/>
  <c r="J8" i="24"/>
  <c r="J41" i="24"/>
  <c r="B13" i="24"/>
  <c r="B22" i="24" s="1"/>
  <c r="J28" i="24"/>
  <c r="J19" i="24"/>
  <c r="J9" i="24"/>
  <c r="J30" i="24"/>
  <c r="J29" i="24"/>
  <c r="J31" i="24"/>
  <c r="J35" i="24"/>
  <c r="J32" i="24"/>
  <c r="J24" i="24"/>
  <c r="J10" i="24"/>
  <c r="J23" i="24"/>
  <c r="J11" i="24"/>
  <c r="J20" i="24"/>
  <c r="J14" i="24"/>
  <c r="B12" i="24"/>
  <c r="J34" i="24"/>
  <c r="B10" i="25"/>
  <c r="J22" i="24"/>
  <c r="J25" i="24"/>
  <c r="J15" i="25" l="1"/>
  <c r="B11" i="25"/>
  <c r="J43" i="25"/>
  <c r="J52" i="25"/>
  <c r="J48" i="25"/>
  <c r="J44" i="25"/>
  <c r="J49" i="25"/>
  <c r="J45" i="25"/>
  <c r="J50" i="25"/>
  <c r="J46" i="25"/>
  <c r="J51" i="25"/>
  <c r="J47" i="25"/>
  <c r="B10" i="26"/>
  <c r="J8" i="25"/>
  <c r="J41" i="25"/>
  <c r="B14" i="25"/>
  <c r="J28" i="25"/>
  <c r="J22" i="25"/>
  <c r="J42" i="25"/>
  <c r="J40" i="25"/>
  <c r="J37" i="25"/>
  <c r="J14" i="25"/>
  <c r="J33" i="25"/>
  <c r="J13" i="25"/>
  <c r="J19" i="25"/>
  <c r="J7" i="25"/>
  <c r="J34" i="25"/>
  <c r="J10" i="25"/>
  <c r="J35" i="25"/>
  <c r="J25" i="25"/>
  <c r="J26" i="25"/>
  <c r="J24" i="25"/>
  <c r="J31" i="25"/>
  <c r="J17" i="25"/>
  <c r="J27" i="25"/>
  <c r="J29" i="25"/>
  <c r="J18" i="25"/>
  <c r="J16" i="25"/>
  <c r="J23" i="25"/>
  <c r="J12" i="25"/>
  <c r="J21" i="25"/>
  <c r="B12" i="25"/>
  <c r="J11" i="25"/>
  <c r="J20" i="25"/>
  <c r="J30" i="25"/>
  <c r="J32" i="25"/>
  <c r="B13" i="25"/>
  <c r="B22" i="25" s="1"/>
  <c r="J36" i="25"/>
  <c r="J38" i="25"/>
  <c r="J39" i="25"/>
  <c r="J9" i="25"/>
  <c r="J15" i="26" l="1"/>
  <c r="B11" i="26"/>
  <c r="J43" i="26"/>
  <c r="J52" i="26"/>
  <c r="J48" i="26"/>
  <c r="J44" i="26"/>
  <c r="J50" i="26"/>
  <c r="J51" i="26"/>
  <c r="J49" i="26"/>
  <c r="J45" i="26"/>
  <c r="J46" i="26"/>
  <c r="J47" i="26"/>
  <c r="J22" i="26"/>
  <c r="J35" i="26"/>
  <c r="J28" i="26"/>
  <c r="J32" i="26"/>
  <c r="J11" i="26"/>
  <c r="J8" i="26"/>
  <c r="J14" i="26"/>
  <c r="B12" i="26"/>
  <c r="J31" i="26"/>
  <c r="J19" i="26"/>
  <c r="J33" i="26"/>
  <c r="J9" i="26"/>
  <c r="J41" i="26"/>
  <c r="B13" i="26"/>
  <c r="B22" i="26" s="1"/>
  <c r="J20" i="26"/>
  <c r="J10" i="26"/>
  <c r="J40" i="26"/>
  <c r="J34" i="26"/>
  <c r="J12" i="26"/>
  <c r="J13" i="26"/>
  <c r="J7" i="26"/>
  <c r="J38" i="26"/>
  <c r="J17" i="26"/>
  <c r="J36" i="26"/>
  <c r="J24" i="26"/>
  <c r="B14" i="26"/>
  <c r="J16" i="26"/>
  <c r="J42" i="26"/>
  <c r="J27" i="26"/>
  <c r="B10" i="27"/>
  <c r="J37" i="26"/>
  <c r="J21" i="26"/>
  <c r="J26" i="26"/>
  <c r="J23" i="26"/>
  <c r="J25" i="26"/>
  <c r="J39" i="26"/>
  <c r="J30" i="26"/>
  <c r="J29" i="26"/>
  <c r="J18" i="26"/>
  <c r="J15" i="27" l="1"/>
  <c r="B11" i="27"/>
  <c r="J43" i="27"/>
  <c r="J49" i="27"/>
  <c r="J45" i="27"/>
  <c r="J47" i="27"/>
  <c r="J52" i="27"/>
  <c r="J50" i="27"/>
  <c r="J46" i="27"/>
  <c r="J51" i="27"/>
  <c r="J48" i="27"/>
  <c r="J44" i="27"/>
  <c r="J37" i="27"/>
  <c r="J41" i="27"/>
  <c r="J11" i="27"/>
  <c r="J14" i="27"/>
  <c r="J34" i="27"/>
  <c r="J23" i="27"/>
  <c r="J29" i="27"/>
  <c r="J24" i="27"/>
  <c r="B13" i="27"/>
  <c r="B22" i="27" s="1"/>
  <c r="J33" i="27"/>
  <c r="J18" i="27"/>
  <c r="B10" i="28"/>
  <c r="J22" i="27"/>
  <c r="J30" i="27"/>
  <c r="J13" i="27"/>
  <c r="J8" i="27"/>
  <c r="J26" i="27"/>
  <c r="J38" i="27"/>
  <c r="J35" i="27"/>
  <c r="J19" i="27"/>
  <c r="J25" i="27"/>
  <c r="J21" i="27"/>
  <c r="J42" i="27"/>
  <c r="B14" i="27"/>
  <c r="B12" i="27"/>
  <c r="J7" i="27"/>
  <c r="J9" i="27"/>
  <c r="J28" i="27"/>
  <c r="J32" i="27"/>
  <c r="J10" i="27"/>
  <c r="J20" i="27"/>
  <c r="J27" i="27"/>
  <c r="J16" i="27"/>
  <c r="J31" i="27"/>
  <c r="J17" i="27"/>
  <c r="J39" i="27"/>
  <c r="J12" i="27"/>
  <c r="J40" i="27"/>
  <c r="J36" i="27"/>
  <c r="J15" i="28" l="1"/>
  <c r="B11" i="28"/>
  <c r="J43" i="28"/>
  <c r="J52" i="28"/>
  <c r="J48" i="28"/>
  <c r="J44" i="28"/>
  <c r="J49" i="28"/>
  <c r="J45" i="28"/>
  <c r="J50" i="28"/>
  <c r="J46" i="28"/>
  <c r="J51" i="28"/>
  <c r="J47" i="28"/>
  <c r="J29" i="28"/>
  <c r="B12" i="28"/>
  <c r="J16" i="28"/>
  <c r="B14" i="28"/>
  <c r="J42" i="28"/>
  <c r="J13" i="28"/>
  <c r="J33" i="28"/>
  <c r="J19" i="28"/>
  <c r="J36" i="28"/>
  <c r="J26" i="28"/>
  <c r="B10" i="29"/>
  <c r="J35" i="28"/>
  <c r="J27" i="28"/>
  <c r="J12" i="28"/>
  <c r="J37" i="28"/>
  <c r="J41" i="28"/>
  <c r="J30" i="28"/>
  <c r="J9" i="28"/>
  <c r="J22" i="28"/>
  <c r="J25" i="28"/>
  <c r="J34" i="28"/>
  <c r="J39" i="28"/>
  <c r="J8" i="28"/>
  <c r="J17" i="28"/>
  <c r="J24" i="28"/>
  <c r="J31" i="28"/>
  <c r="B13" i="28"/>
  <c r="B22" i="28" s="1"/>
  <c r="J28" i="28"/>
  <c r="J10" i="28"/>
  <c r="J7" i="28"/>
  <c r="J38" i="28"/>
  <c r="J21" i="28"/>
  <c r="J40" i="28"/>
  <c r="J20" i="28"/>
  <c r="J11" i="28"/>
  <c r="J18" i="28"/>
  <c r="J23" i="28"/>
  <c r="J14" i="28"/>
  <c r="J32" i="28"/>
  <c r="J15" i="29" l="1"/>
  <c r="B11" i="29"/>
  <c r="J43" i="29"/>
  <c r="J52" i="29"/>
  <c r="J48" i="29"/>
  <c r="J44" i="29"/>
  <c r="J49" i="29"/>
  <c r="J45" i="29"/>
  <c r="J50" i="29"/>
  <c r="J46" i="29"/>
  <c r="J51" i="29"/>
  <c r="J47" i="29"/>
  <c r="B10" i="33"/>
  <c r="J32" i="29"/>
  <c r="J31" i="29"/>
  <c r="J12" i="29"/>
  <c r="J19" i="29"/>
  <c r="J36" i="29"/>
  <c r="B14" i="29"/>
  <c r="J37" i="29"/>
  <c r="J40" i="29"/>
  <c r="B12" i="29"/>
  <c r="J42" i="29"/>
  <c r="J27" i="29"/>
  <c r="J29" i="29"/>
  <c r="B13" i="29"/>
  <c r="B22" i="29" s="1"/>
  <c r="J17" i="29"/>
  <c r="J34" i="29"/>
  <c r="J35" i="29"/>
  <c r="J30" i="29"/>
  <c r="J16" i="29"/>
  <c r="J25" i="29"/>
  <c r="J20" i="29"/>
  <c r="J33" i="29"/>
  <c r="J7" i="29"/>
  <c r="J26" i="29"/>
  <c r="J10" i="29"/>
  <c r="J39" i="29"/>
  <c r="J22" i="29"/>
  <c r="J28" i="29"/>
  <c r="J18" i="29"/>
  <c r="J8" i="29"/>
  <c r="J24" i="29"/>
  <c r="J11" i="29"/>
  <c r="J9" i="29"/>
  <c r="J38" i="29"/>
  <c r="J13" i="29"/>
  <c r="J14" i="29"/>
  <c r="J23" i="29"/>
  <c r="J41" i="29"/>
  <c r="J21" i="29"/>
  <c r="J15" i="33" l="1"/>
  <c r="B11" i="33"/>
  <c r="J43" i="33"/>
  <c r="J52" i="33"/>
  <c r="J48" i="33"/>
  <c r="J44" i="33"/>
  <c r="J49" i="33"/>
  <c r="J45" i="33"/>
  <c r="J50" i="33"/>
  <c r="J46" i="33"/>
  <c r="J51" i="33"/>
  <c r="J47" i="33"/>
  <c r="J29" i="33"/>
  <c r="J30" i="33"/>
  <c r="J16" i="33"/>
  <c r="J39" i="33"/>
  <c r="J35" i="33"/>
  <c r="J37" i="33"/>
  <c r="J28" i="33"/>
  <c r="J23" i="33"/>
  <c r="J8" i="33"/>
  <c r="J27" i="33"/>
  <c r="J22" i="33"/>
  <c r="B14" i="33"/>
  <c r="J42" i="33"/>
  <c r="J38" i="33"/>
  <c r="J17" i="33"/>
  <c r="J7" i="33"/>
  <c r="J33" i="33"/>
  <c r="J34" i="33"/>
  <c r="J18" i="33"/>
  <c r="J13" i="33"/>
  <c r="J24" i="33"/>
  <c r="J10" i="33"/>
  <c r="J9" i="33"/>
  <c r="B12" i="33"/>
  <c r="J32" i="33"/>
  <c r="J14" i="33"/>
  <c r="J31" i="33"/>
  <c r="J40" i="33"/>
  <c r="J21" i="33"/>
  <c r="J41" i="33"/>
  <c r="B10" i="34"/>
  <c r="J11" i="33"/>
  <c r="J26" i="33"/>
  <c r="J36" i="33"/>
  <c r="J12" i="33"/>
  <c r="J25" i="33"/>
  <c r="B13" i="33"/>
  <c r="B22" i="33" s="1"/>
  <c r="J19" i="33"/>
  <c r="J20" i="33"/>
  <c r="J15" i="34" l="1"/>
  <c r="B11" i="34"/>
  <c r="J43" i="34"/>
  <c r="J52" i="34"/>
  <c r="J48" i="34"/>
  <c r="J44" i="34"/>
  <c r="J50" i="34"/>
  <c r="J47" i="34"/>
  <c r="J49" i="34"/>
  <c r="J45" i="34"/>
  <c r="J46" i="34"/>
  <c r="J51" i="34"/>
  <c r="J40" i="34"/>
  <c r="J10" i="34"/>
  <c r="J14" i="34"/>
  <c r="J19" i="34"/>
  <c r="J23" i="34"/>
  <c r="J27" i="34"/>
  <c r="J31" i="34"/>
  <c r="J35" i="34"/>
  <c r="J39" i="34"/>
  <c r="J11" i="34"/>
  <c r="J16" i="34"/>
  <c r="J20" i="34"/>
  <c r="J24" i="34"/>
  <c r="J28" i="34"/>
  <c r="J32" i="34"/>
  <c r="J36" i="34"/>
  <c r="J42" i="34"/>
  <c r="J8" i="34"/>
  <c r="J12" i="34"/>
  <c r="J17" i="34"/>
  <c r="J21" i="34"/>
  <c r="J25" i="34"/>
  <c r="J29" i="34"/>
  <c r="J33" i="34"/>
  <c r="J37" i="34"/>
  <c r="J41" i="34"/>
  <c r="J9" i="34"/>
  <c r="J13" i="34"/>
  <c r="J18" i="34"/>
  <c r="J22" i="34"/>
  <c r="J26" i="34"/>
  <c r="J30" i="34"/>
  <c r="J34" i="34"/>
  <c r="J38" i="34"/>
  <c r="J7" i="34"/>
  <c r="B14" i="34"/>
  <c r="B12" i="34"/>
  <c r="B10" i="35"/>
  <c r="B13" i="34"/>
  <c r="B22" i="34" s="1"/>
  <c r="J15" i="35" l="1"/>
  <c r="B11" i="35"/>
  <c r="B14" i="35"/>
  <c r="J14" i="35"/>
  <c r="J44" i="35"/>
  <c r="J40" i="35"/>
  <c r="J35" i="35"/>
  <c r="J36" i="35"/>
  <c r="J53" i="35"/>
  <c r="J30" i="35"/>
  <c r="J12" i="35"/>
  <c r="J41" i="35"/>
  <c r="J20" i="35"/>
  <c r="J50" i="35"/>
  <c r="J49" i="35"/>
  <c r="J37" i="35"/>
  <c r="J54" i="35"/>
  <c r="J23" i="35"/>
  <c r="B12" i="35"/>
  <c r="J34" i="35"/>
  <c r="J7" i="35"/>
  <c r="J55" i="35"/>
  <c r="J52" i="35"/>
  <c r="J33" i="35"/>
  <c r="J8" i="35"/>
  <c r="J10" i="35"/>
  <c r="J18" i="35"/>
  <c r="J25" i="35"/>
  <c r="J31" i="35"/>
  <c r="J26" i="35"/>
  <c r="J51" i="35"/>
  <c r="J47" i="35"/>
  <c r="J39" i="35"/>
  <c r="J27" i="35"/>
  <c r="J42" i="35"/>
  <c r="J21" i="35"/>
  <c r="J13" i="35"/>
  <c r="J22" i="35"/>
  <c r="J46" i="35"/>
  <c r="J43" i="35"/>
  <c r="J29" i="35"/>
  <c r="J9" i="35"/>
  <c r="J32" i="35"/>
  <c r="J48" i="35"/>
  <c r="B13" i="35"/>
  <c r="B22" i="35" s="1"/>
  <c r="J11" i="35"/>
  <c r="J38" i="35"/>
  <c r="J16" i="35"/>
  <c r="J45" i="35"/>
  <c r="J24" i="35"/>
  <c r="J19" i="35"/>
  <c r="J28" i="35"/>
  <c r="J17" i="35"/>
</calcChain>
</file>

<file path=xl/sharedStrings.xml><?xml version="1.0" encoding="utf-8"?>
<sst xmlns="http://schemas.openxmlformats.org/spreadsheetml/2006/main" count="480" uniqueCount="42">
  <si>
    <t>Stop:</t>
  </si>
  <si>
    <t>Ativo</t>
  </si>
  <si>
    <t>Direção</t>
  </si>
  <si>
    <t>Quantidade</t>
  </si>
  <si>
    <t>Stop</t>
  </si>
  <si>
    <t>Gain</t>
  </si>
  <si>
    <t>Motivo da entrada</t>
  </si>
  <si>
    <t>STOP é Técnico?</t>
  </si>
  <si>
    <t>Resultado</t>
  </si>
  <si>
    <t>Registro de Operações</t>
  </si>
  <si>
    <t>Calculadora</t>
  </si>
  <si>
    <t>Valor do ativo:</t>
  </si>
  <si>
    <t>Exposição máxima:</t>
  </si>
  <si>
    <t>Financeiro</t>
  </si>
  <si>
    <t>Entrada</t>
  </si>
  <si>
    <t>Observações Adicionais</t>
  </si>
  <si>
    <t>Risco simultâneo Máximo</t>
  </si>
  <si>
    <t>Risco por operação</t>
  </si>
  <si>
    <t>Gerenciamento Financeiro</t>
  </si>
  <si>
    <t>Risco Sumultâneo Desejado</t>
  </si>
  <si>
    <t>Risco por Operação Desejado</t>
  </si>
  <si>
    <t>do que a dor do arrependimento"</t>
  </si>
  <si>
    <t>"Melhor sofrer a dor da disciplina</t>
  </si>
  <si>
    <t>Risco</t>
  </si>
  <si>
    <t>Capital Inicial</t>
  </si>
  <si>
    <t>Capital Atual</t>
  </si>
  <si>
    <t>Capital Livre</t>
  </si>
  <si>
    <t>Capital Alocado</t>
  </si>
  <si>
    <t>Desenvolvido por Mikail Maksymiw</t>
  </si>
  <si>
    <t>Facebook</t>
  </si>
  <si>
    <t>Twitter</t>
  </si>
  <si>
    <t>Instagram</t>
  </si>
  <si>
    <t>Whatsapp</t>
  </si>
  <si>
    <t>Rendimento Mensal</t>
  </si>
  <si>
    <t>Youtube (Fechamentos, Aulas e Dicas)</t>
  </si>
  <si>
    <t>Data Início</t>
  </si>
  <si>
    <t>Data Final</t>
  </si>
  <si>
    <t>Operações em Aberto</t>
  </si>
  <si>
    <t>Aportes/Resgates no mês</t>
  </si>
  <si>
    <t>Gerenciamento Financeiro Versão 2.3</t>
  </si>
  <si>
    <t>Telegram</t>
  </si>
  <si>
    <t>Custo por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</si>
</sst>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9" tint="0.7999816888943144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0" tint="-4.9989318521683403E-2"/>
      <name val="HelvLight"/>
    </font>
    <font>
      <sz val="11"/>
      <color theme="1"/>
      <name val="HelvLight"/>
    </font>
    <font>
      <sz val="11"/>
      <color rgb="FF2E384D"/>
      <name val="Roboto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0" fillId="0" borderId="0" xfId="0" applyBorder="1"/>
    <xf numFmtId="0" fontId="0" fillId="4" borderId="0" xfId="0" applyFill="1"/>
    <xf numFmtId="0" fontId="3" fillId="2" borderId="1" xfId="2" applyFont="1" applyBorder="1"/>
    <xf numFmtId="44" fontId="1" fillId="2" borderId="2" xfId="2" applyNumberFormat="1" applyBorder="1"/>
    <xf numFmtId="0" fontId="3" fillId="2" borderId="3" xfId="2" applyFont="1" applyBorder="1"/>
    <xf numFmtId="0" fontId="3" fillId="2" borderId="5" xfId="2" applyFont="1" applyBorder="1"/>
    <xf numFmtId="44" fontId="1" fillId="2" borderId="4" xfId="2" applyNumberFormat="1" applyBorder="1"/>
    <xf numFmtId="0" fontId="1" fillId="2" borderId="2" xfId="2" applyBorder="1"/>
    <xf numFmtId="1" fontId="5" fillId="2" borderId="6" xfId="2" applyNumberFormat="1" applyFont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0" fillId="5" borderId="0" xfId="0" applyFill="1"/>
    <xf numFmtId="0" fontId="0" fillId="4" borderId="7" xfId="0" applyFill="1" applyBorder="1"/>
    <xf numFmtId="0" fontId="0" fillId="4" borderId="8" xfId="0" applyFill="1" applyBorder="1"/>
    <xf numFmtId="44" fontId="1" fillId="2" borderId="2" xfId="2" applyNumberFormat="1" applyBorder="1" applyProtection="1">
      <protection locked="0"/>
    </xf>
    <xf numFmtId="10" fontId="1" fillId="2" borderId="4" xfId="2" applyNumberFormat="1" applyBorder="1" applyProtection="1">
      <protection locked="0"/>
    </xf>
    <xf numFmtId="10" fontId="1" fillId="2" borderId="6" xfId="2" applyNumberFormat="1" applyBorder="1" applyProtection="1">
      <protection locked="0"/>
    </xf>
    <xf numFmtId="44" fontId="1" fillId="2" borderId="4" xfId="2" applyNumberFormat="1" applyBorder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4" fontId="0" fillId="0" borderId="0" xfId="1" applyNumberFormat="1" applyFont="1" applyProtection="1">
      <protection locked="0"/>
    </xf>
    <xf numFmtId="44" fontId="0" fillId="0" borderId="0" xfId="0" applyNumberFormat="1" applyProtection="1">
      <protection locked="0"/>
    </xf>
    <xf numFmtId="10" fontId="0" fillId="0" borderId="0" xfId="3" applyNumberFormat="1" applyFont="1" applyProtection="1"/>
    <xf numFmtId="44" fontId="0" fillId="0" borderId="0" xfId="1" applyFont="1" applyProtection="1"/>
    <xf numFmtId="0" fontId="1" fillId="2" borderId="0" xfId="2"/>
    <xf numFmtId="0" fontId="9" fillId="2" borderId="0" xfId="2" applyFont="1"/>
    <xf numFmtId="0" fontId="8" fillId="0" borderId="0" xfId="0" applyFont="1" applyBorder="1" applyAlignment="1">
      <alignment horizontal="left" vertical="center"/>
    </xf>
    <xf numFmtId="0" fontId="3" fillId="0" borderId="0" xfId="0" applyFont="1" applyBorder="1"/>
    <xf numFmtId="44" fontId="0" fillId="0" borderId="0" xfId="1" applyNumberFormat="1" applyFont="1" applyProtection="1"/>
    <xf numFmtId="44" fontId="0" fillId="0" borderId="0" xfId="0" applyNumberFormat="1" applyProtection="1"/>
    <xf numFmtId="0" fontId="0" fillId="0" borderId="0" xfId="0" applyAlignment="1"/>
    <xf numFmtId="0" fontId="1" fillId="6" borderId="0" xfId="2" applyFill="1"/>
    <xf numFmtId="0" fontId="0" fillId="5" borderId="14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6" xfId="0" applyFill="1" applyBorder="1"/>
    <xf numFmtId="0" fontId="1" fillId="5" borderId="10" xfId="2" applyFill="1" applyBorder="1" applyAlignment="1" applyProtection="1">
      <alignment horizontal="centerContinuous" vertical="center"/>
    </xf>
    <xf numFmtId="0" fontId="9" fillId="5" borderId="11" xfId="2" applyFont="1" applyFill="1" applyBorder="1" applyAlignment="1" applyProtection="1">
      <alignment horizontal="centerContinuous" vertical="center"/>
    </xf>
    <xf numFmtId="0" fontId="0" fillId="5" borderId="12" xfId="0" applyFill="1" applyBorder="1" applyAlignment="1" applyProtection="1">
      <alignment horizontal="centerContinuous" vertical="center"/>
    </xf>
    <xf numFmtId="0" fontId="0" fillId="0" borderId="0" xfId="0" applyProtection="1"/>
    <xf numFmtId="0" fontId="7" fillId="0" borderId="0" xfId="0" applyFont="1" applyProtection="1"/>
    <xf numFmtId="0" fontId="1" fillId="6" borderId="0" xfId="2" applyFill="1" applyProtection="1"/>
    <xf numFmtId="0" fontId="9" fillId="2" borderId="0" xfId="2" applyFont="1" applyProtection="1"/>
    <xf numFmtId="0" fontId="1" fillId="2" borderId="0" xfId="2" applyProtection="1"/>
    <xf numFmtId="0" fontId="0" fillId="5" borderId="9" xfId="0" applyFill="1" applyBorder="1" applyAlignment="1" applyProtection="1">
      <alignment horizontal="center" vertical="center"/>
    </xf>
    <xf numFmtId="0" fontId="3" fillId="2" borderId="15" xfId="2" applyFont="1" applyBorder="1"/>
    <xf numFmtId="0" fontId="10" fillId="5" borderId="11" xfId="4" applyFill="1" applyBorder="1" applyAlignment="1" applyProtection="1">
      <alignment horizontal="centerContinuous" vertical="center"/>
    </xf>
    <xf numFmtId="0" fontId="10" fillId="5" borderId="12" xfId="4" applyFill="1" applyBorder="1" applyAlignment="1" applyProtection="1">
      <alignment horizontal="centerContinuous" vertical="center"/>
    </xf>
    <xf numFmtId="0" fontId="3" fillId="2" borderId="0" xfId="2" applyFont="1" applyBorder="1"/>
    <xf numFmtId="0" fontId="0" fillId="4" borderId="4" xfId="0" applyFill="1" applyBorder="1"/>
    <xf numFmtId="0" fontId="0" fillId="4" borderId="0" xfId="0" applyFill="1" applyBorder="1"/>
    <xf numFmtId="14" fontId="0" fillId="0" borderId="0" xfId="1" applyNumberFormat="1" applyFont="1" applyProtection="1">
      <protection locked="0"/>
    </xf>
    <xf numFmtId="10" fontId="1" fillId="2" borderId="4" xfId="3" applyNumberFormat="1" applyFill="1" applyBorder="1"/>
    <xf numFmtId="0" fontId="1" fillId="2" borderId="6" xfId="3" applyNumberFormat="1" applyFill="1" applyBorder="1"/>
    <xf numFmtId="0" fontId="0" fillId="0" borderId="11" xfId="0" applyBorder="1"/>
    <xf numFmtId="0" fontId="1" fillId="5" borderId="13" xfId="2" applyFill="1" applyBorder="1" applyAlignment="1" applyProtection="1">
      <alignment horizontal="centerContinuous" vertical="center"/>
    </xf>
    <xf numFmtId="0" fontId="0" fillId="5" borderId="16" xfId="0" applyFill="1" applyBorder="1" applyAlignment="1" applyProtection="1">
      <alignment horizontal="center" vertical="center"/>
    </xf>
    <xf numFmtId="0" fontId="13" fillId="0" borderId="0" xfId="0" applyFont="1" applyProtection="1">
      <protection locked="0"/>
    </xf>
    <xf numFmtId="0" fontId="6" fillId="2" borderId="0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/>
    </xf>
    <xf numFmtId="0" fontId="4" fillId="4" borderId="0" xfId="0" applyFont="1" applyFill="1" applyBorder="1" applyAlignment="1" applyProtection="1"/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10" fillId="5" borderId="11" xfId="4" applyFill="1" applyBorder="1" applyAlignment="1" applyProtection="1">
      <alignment horizontal="center" vertical="center"/>
    </xf>
    <xf numFmtId="0" fontId="10" fillId="0" borderId="12" xfId="4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/>
  </cellXfs>
  <cellStyles count="5">
    <cellStyle name="20% - Ênfase6" xfId="2" builtinId="50"/>
    <cellStyle name="Hiperlink" xfId="4" builtinId="8"/>
    <cellStyle name="Moeda" xfId="1" builtinId="4"/>
    <cellStyle name="Normal" xfId="0" builtinId="0"/>
    <cellStyle name="Porcentagem" xfId="3" builtinId="5"/>
  </cellStyles>
  <dxfs count="274"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numFmt numFmtId="19" formatCode="dd/mm/yyyy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0" hidden="0"/>
    </dxf>
    <dxf>
      <numFmt numFmtId="14" formatCode="0.00%"/>
      <protection locked="1" hidden="0"/>
    </dxf>
    <dxf>
      <numFmt numFmtId="34" formatCode="_-&quot;R$&quot;* #,##0.00_-;\-&quot;R$&quot;* #,##0.00_-;_-&quot;R$&quot;* &quot;-&quot;??_-;_-@_-"/>
      <protection locked="0" hidden="0"/>
    </dxf>
    <dxf>
      <numFmt numFmtId="34" formatCode="_-&quot;R$&quot;* #,##0.00_-;\-&quot;R$&quot;* #,##0.00_-;_-&quot;R$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www.facebook.com/mikail.magalhaesmaksymiw" TargetMode="External"/><Relationship Id="rId7" Type="http://schemas.openxmlformats.org/officeDocument/2006/relationships/hyperlink" Target="https://twitter.com/Mikote_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hannel/UCxc15U6q4oxGFxiDMHTekew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t.me/traderdisciplinado" TargetMode="External"/><Relationship Id="rId5" Type="http://schemas.openxmlformats.org/officeDocument/2006/relationships/hyperlink" Target="https://www.instagram.com/mikail_maksymiw/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s://api.whatsapp.com/send?phone=21992737959&amp;text=Oi%20Mikail!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7C6C3773-648C-4DEC-A01E-CCDA811A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F8C6B11-78AE-4080-9084-9A1D2143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9DA55831-571A-455F-93EC-571911EC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F2AE047-1823-41AC-B28B-E8A38172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561FF72B-C799-4B5C-8623-7CB9B5B21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25131C92-44EC-4CDB-B88E-BA21FFD8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16F572CA-12C1-4478-95B4-CF921758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4027A03F-FEB8-42D1-938D-6E1A45E5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56079D7-FC32-4D99-8459-3CE6E9AF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AA99E798-095D-4043-A12A-A240116C2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12" name="Imagem 1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10A59AD8-B0C6-407D-B183-B3113E0D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13" name="Imagem 1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D6BD12B-AD98-4D3E-9D6C-9E11D5B7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14" name="Imagem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72EE22D5-BB7D-441B-B5FB-CA74F9F2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5" name="Imagem 1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62603CCD-DFA1-43D2-8795-9BBC7FF7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6" name="Imagem 1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C0887C9B-C692-4FDD-AB46-E0FAD851F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7" name="Imagem 16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1FA3D1A6-D145-43DA-82B7-2F580408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DBB5E42D-1F48-4EF2-81D7-80A00DF2A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28023A9D-65CC-42CF-8D28-4528D54B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F690C7F5-4E54-4227-BD87-97795B600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62F8AC6B-2C1C-4625-A01F-362BCD64C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E06BFF09-752D-44F2-9AE1-F18269F2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6D06FE5-57C2-4E6B-8A15-5DEFEDCB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3A6ADF28-8583-43C6-ACCB-DA3B28D97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F5FE6AE5-C18A-4600-9906-B3028672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3464AF98-C7E6-4A1D-9CB9-AB518F049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1F2DE185-4D7B-4412-B269-78A417F56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70639B75-21B1-45DF-B513-67257D72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939AE352-6C7F-4408-A8D4-D4E809DDE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7DAAB64-3E0E-49ED-9904-2EA37135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B13162F6-BCA3-4888-AE12-AC43CCB93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EC864D86-2773-4D38-A672-5F5DAA6D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D33085B4-A39B-48C3-B8B1-0E47C73B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8BAA696-725E-47A5-92FA-3DD364CA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A1D17A1-2787-4D1D-9DD2-2CC937AC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D8EC676A-CEE8-4CCD-9BBD-7456ECFB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1EEEA78A-0498-478E-9D27-8B56F66ED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A2DC70B4-3425-4F35-830D-331B0605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7FF86A6E-F562-4B62-BB7F-4A82CE20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9B61089-E4D3-45FC-B64F-058F74F2C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C805DBC-567E-4DDC-B32D-E4A1E719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F5BD9BED-7058-4F4E-967E-15A14150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585BF4FB-BAE1-4F15-8F77-66F74385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DB8268B0-0219-480A-98A7-6DDC3624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0F75ADD-CCC7-4F32-8711-07C7ADC15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46BC462-128D-4FA3-AAD8-5301645C3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EC2808E1-62AB-427E-ABF6-58D21B98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3CCD1538-C63D-4739-9109-F69990D1C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528E5CD-4FC0-43F0-AAE9-2B388F99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8EBA1F98-67C9-4DDC-8F6C-E880E16F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CD0E5A76-62F7-4615-8C8A-E833C229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6E7A274B-43AE-4F3D-9A25-F7C19711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AEB876AF-CEF6-414E-954B-C773728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EB3DD2EF-F64D-4B08-911F-83E55C04E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1D01F230-4EC1-4B75-AEB1-442EDE00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945F22D3-0764-46C8-A253-92397201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2D0B1BB-78C7-4495-9C7D-EB16D24D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B44B4E1D-D3FE-46B6-8E51-10E375D6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146AAF7-FFB1-4B6E-9E39-94286DDA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F63209B5-5CE6-46C3-B59F-9B4959EB9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5D3A2AE9-4030-48DE-9B22-85811561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A054E8F-CDF3-4A7D-9BA1-7F9CABEB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DE4E214C-18DB-4F77-B427-BC07311D8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FD38A099-B4FE-436D-B030-BB4F5801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D09984E5-0540-4221-BECA-A66E42ED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2B655260-735F-4287-B1AA-C29B812A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2079D50-331B-451B-B1F0-7CBE34F7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E2BCE758-7A7D-4479-B02C-A4CCAF07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499DBAC6-874C-4488-BDDA-4C3F1D89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99BD5114-FFD7-4197-B62B-A455598D9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65AF81F5-BE71-46F4-9CA0-542981ABC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A8E9B96E-1DF3-4445-8832-B4B2F4860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970E39D-5E84-4759-83C7-2D21EB1BC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F7FE215-725E-459B-9CBA-5A26A952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4BCDCA35-D0DA-45E6-B1E3-8C55E658D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CC29D761-DA71-498F-82A4-B2B5D7833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B7346DEB-62DC-4938-861D-6D4AF168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B82E2596-CD43-46FF-82C5-0B367BF7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3A2E9EDA-7748-4EA0-9A71-38248CAE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5B6ED9A0-5CED-406C-99EE-26DFDF0D2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629EFC06-FAD1-4063-9C6A-91130011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19C9E666-C9F5-428C-9034-F0470FC9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1866B6FB-1802-42A1-BA48-DD0B4C3FA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CCEFD128-23BE-4F86-8C43-0249C671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78F14956-38BE-4EBC-BF5C-F9E9D75A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D3FBB9AA-A720-4100-85F6-108F18D93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6BD17E8E-782F-4035-8BF6-0D3D6046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E26831CE-81B8-45B2-8997-8C501F2C6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4D7D791-5681-4842-A64A-D4513737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2FFE40B-C386-4508-9A11-8570DD01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93F40162-0D67-46D1-9558-01808A654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B3BBF7E6-A9F5-4D98-A006-099E1B2F8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B9EA560D-9E28-4449-B53C-18B8C75B1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6E8B170A-C48A-47F7-A209-1488D162E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F56192E9-7940-44E0-B16B-3D9BC34A2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14246AD-EA34-41B5-BCD3-6CD6B20E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B7CA49AE-3A1B-4506-BB88-7560587E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4E4B0BB-83C3-4740-86CB-012E59B98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BDB723FC-5455-430F-BA1A-A6E560E9B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46040B98-53FD-4B28-B339-DD3645CA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FA56F18B-CFB5-4354-92F6-C48DADA6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15E6DB23-0C55-403E-8E6C-FBE009CFC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7B88DDCC-9B55-4F70-B65E-8147D3F1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DFF496F-6455-4E95-B8AB-CD53B1B6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83420D60-8140-4EA8-81AB-17100EDB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226978</xdr:colOff>
      <xdr:row>33</xdr:row>
      <xdr:rowOff>180974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08C164F-F35A-42B8-9669-E8DC9F3B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35</xdr:row>
      <xdr:rowOff>0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65DF090-7F29-4459-81DD-79AF4A1F0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AC16EC32-A549-46E2-A6CF-CA9C0080E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FFB7362E-BD59-48F9-8453-29FD1FC47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30E08791-181F-4DE2-BD73-4BBABE35C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226978</xdr:colOff>
      <xdr:row>33</xdr:row>
      <xdr:rowOff>180974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29DC00C-E571-4E8C-829D-A676155D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35</xdr:row>
      <xdr:rowOff>0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27C259E-7FF3-485C-8DC9-0C87EA76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24A5E804-EDE0-482E-9803-E10FDD16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810EC3B9-1AB3-4F17-94DF-95C1AE9A7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2AAF0311-030A-415A-9BD5-317E57CA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A515D796-DA8B-4C2C-A85E-8765BA991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226978</xdr:colOff>
      <xdr:row>33</xdr:row>
      <xdr:rowOff>180974</xdr:rowOff>
    </xdr:to>
    <xdr:pic>
      <xdr:nvPicPr>
        <xdr:cNvPr id="2" name="Imagem 1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3DF6301E-DF1F-4A72-B75D-CD6510BB3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153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35</xdr:row>
      <xdr:rowOff>0</xdr:rowOff>
    </xdr:to>
    <xdr:pic>
      <xdr:nvPicPr>
        <xdr:cNvPr id="3" name="Imagem 2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50BF11BF-6266-4AC8-944B-A0E60AD5E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4" name="Imagem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412EEF27-CC90-4FF6-9BDC-7D5599275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505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5" name="Imagem 4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656CF4B2-1656-4E0F-B475-0212D683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696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6" name="Imagem 5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81E5A6BA-C1DC-43B9-8F01-A520E090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905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19681</xdr:colOff>
      <xdr:row>33</xdr:row>
      <xdr:rowOff>47624</xdr:rowOff>
    </xdr:from>
    <xdr:to>
      <xdr:col>0</xdr:col>
      <xdr:colOff>226978</xdr:colOff>
      <xdr:row>33</xdr:row>
      <xdr:rowOff>180974</xdr:rowOff>
    </xdr:to>
    <xdr:pic>
      <xdr:nvPicPr>
        <xdr:cNvPr id="7" name="Imagem 6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873AAC5E-3282-4F7A-BDCB-69DAAC6E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63436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35</xdr:row>
      <xdr:rowOff>0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555D779-54BF-4B61-9EAB-4E1451C79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3BB1612C-E187-43D5-BE76-AFC0E83D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6960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9DF0E45-EE48-4D0C-8F47-7AE255C40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8865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11724B3-F2DB-4DA3-9CFB-3809E51E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0961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2" name="Imagem 11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E5EC23CB-2B7E-43BB-BFE0-EED104D37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19681</xdr:colOff>
      <xdr:row>33</xdr:row>
      <xdr:rowOff>47624</xdr:rowOff>
    </xdr:from>
    <xdr:to>
      <xdr:col>0</xdr:col>
      <xdr:colOff>222216</xdr:colOff>
      <xdr:row>33</xdr:row>
      <xdr:rowOff>190499</xdr:rowOff>
    </xdr:to>
    <xdr:pic>
      <xdr:nvPicPr>
        <xdr:cNvPr id="4" name="Imagem 3" descr="Botão de reprodução do YouTube Ícones do computador, youtube ...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CDC9FA2D-7650-4DEF-94A5-E2DAFC93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1" y="5772149"/>
          <a:ext cx="20253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34</xdr:row>
      <xdr:rowOff>28575</xdr:rowOff>
    </xdr:from>
    <xdr:to>
      <xdr:col>0</xdr:col>
      <xdr:colOff>1057276</xdr:colOff>
      <xdr:row>34</xdr:row>
      <xdr:rowOff>180975</xdr:rowOff>
    </xdr:to>
    <xdr:pic>
      <xdr:nvPicPr>
        <xdr:cNvPr id="8" name="Imagem 7" descr="Facebook atinge marca de 1 bilhão de usuários todos os dias - Burn ..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538695AD-E60D-450D-9579-9F43A14A7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59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895351</xdr:colOff>
      <xdr:row>35</xdr:row>
      <xdr:rowOff>19050</xdr:rowOff>
    </xdr:from>
    <xdr:to>
      <xdr:col>0</xdr:col>
      <xdr:colOff>1057275</xdr:colOff>
      <xdr:row>35</xdr:row>
      <xdr:rowOff>180974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586403BA-85B7-44CF-96FD-2ABB886F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1" y="6124575"/>
          <a:ext cx="161924" cy="161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904876</xdr:colOff>
      <xdr:row>36</xdr:row>
      <xdr:rowOff>19049</xdr:rowOff>
    </xdr:from>
    <xdr:to>
      <xdr:col>0</xdr:col>
      <xdr:colOff>1047752</xdr:colOff>
      <xdr:row>36</xdr:row>
      <xdr:rowOff>161925</xdr:rowOff>
    </xdr:to>
    <xdr:pic>
      <xdr:nvPicPr>
        <xdr:cNvPr id="10" name="Imagem 9" descr="DoorBird D101 Logo Intercom Home Automation Kits, door, marine ...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D266F30D-11DD-4D09-9571-505AB25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6" y="6315074"/>
          <a:ext cx="142876" cy="14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37</xdr:row>
      <xdr:rowOff>38099</xdr:rowOff>
    </xdr:from>
    <xdr:to>
      <xdr:col>0</xdr:col>
      <xdr:colOff>1047750</xdr:colOff>
      <xdr:row>37</xdr:row>
      <xdr:rowOff>180974</xdr:rowOff>
    </xdr:to>
    <xdr:pic>
      <xdr:nvPicPr>
        <xdr:cNvPr id="11" name="Imagem 10" descr="Contato - Gerenet Tecnologi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82A70984-7531-4C42-ABB7-53F3E5B44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524624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904875</xdr:colOff>
      <xdr:row>38</xdr:row>
      <xdr:rowOff>28575</xdr:rowOff>
    </xdr:from>
    <xdr:to>
      <xdr:col>0</xdr:col>
      <xdr:colOff>1047749</xdr:colOff>
      <xdr:row>38</xdr:row>
      <xdr:rowOff>171449</xdr:rowOff>
    </xdr:to>
    <xdr:pic>
      <xdr:nvPicPr>
        <xdr:cNvPr id="13" name="Imagem 12" descr="Free Icon | Telegram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CFC0DAAD-9278-410E-9D5F-1C1C5C771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7277100"/>
          <a:ext cx="142874" cy="14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22" displayName="Tabela22" ref="D6:R52" totalsRowShown="0" headerRowDxfId="269" dataDxfId="268">
  <tableColumns count="15">
    <tableColumn id="1" name="Data Início" dataDxfId="267"/>
    <tableColumn id="2" name="Ativo" dataDxfId="266"/>
    <tableColumn id="3" name="Direção" dataDxfId="265"/>
    <tableColumn id="4" name="Quantidade" dataDxfId="264"/>
    <tableColumn id="5" name="Entrada" dataDxfId="263"/>
    <tableColumn id="6" name="Stop" dataDxfId="262"/>
    <tableColumn id="14" name="Risco" dataDxfId="261" dataCellStyle="Porcentagem">
      <calculatedColumnFormula>IF(Tabela22[[#This Row],[Direção]]="Compra",(((Tabela22[[#This Row],[Entrada]]-Tabela22[[#This Row],[Stop]])*Tabela22[[#This Row],[Quantidade]])/$B$10),(((Tabela22[[#This Row],[Stop]]-Tabela22[[#This Row],[Entrada]])*Tabela22[[#This Row],[Quantidade]])/$B$10))</calculatedColumnFormula>
    </tableColumn>
    <tableColumn id="7" name="Gain" dataDxfId="260"/>
    <tableColumn id="8" name="Motivo da entrada" dataDxfId="259"/>
    <tableColumn id="9" name="STOP é Técnico?" dataDxfId="258"/>
    <tableColumn id="10" name="Resultado" dataDxfId="257"/>
    <tableColumn id="16" name="Data Final" dataDxfId="256"/>
    <tableColumn id="11" name="Financeiro" dataDxfId="255" dataCellStyle="Moeda">
      <calculatedColumnFormula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calculatedColumnFormula>
    </tableColumn>
    <tableColumn id="12" name="Observações Adicionais" dataDxfId="254"/>
    <tableColumn id="13" name="Capital Alocado" dataDxfId="253">
      <calculatedColumnFormula>Tabela22[[#This Row],[Quantidade]]*Tabela22[[#This Row],[Entrada]]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ela223" displayName="Tabela223" ref="D6:R53" totalsRowShown="0" headerRowDxfId="246" dataDxfId="245">
  <tableColumns count="15">
    <tableColumn id="1" name="Data Início" dataDxfId="244"/>
    <tableColumn id="2" name="Ativo" dataDxfId="243"/>
    <tableColumn id="3" name="Direção" dataDxfId="242"/>
    <tableColumn id="4" name="Quantidade" dataDxfId="241"/>
    <tableColumn id="5" name="Entrada" dataDxfId="240"/>
    <tableColumn id="6" name="Stop" dataDxfId="239"/>
    <tableColumn id="14" name="Risco" dataDxfId="238" dataCellStyle="Porcentagem">
      <calculatedColumnFormula>IF(Tabela223[[#This Row],[Direção]]="Compra",(((Tabela223[[#This Row],[Entrada]]-Tabela223[[#This Row],[Stop]])*Tabela223[[#This Row],[Quantidade]])/$B$10),(((Tabela223[[#This Row],[Stop]]-Tabela223[[#This Row],[Entrada]])*Tabela223[[#This Row],[Quantidade]])/$B$10))</calculatedColumnFormula>
    </tableColumn>
    <tableColumn id="7" name="Gain" dataDxfId="237"/>
    <tableColumn id="8" name="Motivo da entrada" dataDxfId="236"/>
    <tableColumn id="9" name="STOP é Técnico?" dataDxfId="235"/>
    <tableColumn id="10" name="Resultado" dataDxfId="234"/>
    <tableColumn id="16" name="Data Final" dataDxfId="233"/>
    <tableColumn id="11" name="Financeiro" dataDxfId="232" dataCellStyle="Moeda">
      <calculatedColumnFormula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calculatedColumnFormula>
    </tableColumn>
    <tableColumn id="12" name="Observações Adicionais" dataDxfId="231"/>
    <tableColumn id="13" name="Capital Alocado" dataDxfId="230">
      <calculatedColumnFormula>Tabela223[[#This Row],[Quantidade]]*Tabela223[[#This Row],[Entrada]]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3" name="Tabela2234" displayName="Tabela2234" ref="D6:R52" totalsRowShown="0" headerRowDxfId="221" dataDxfId="220">
  <tableColumns count="15">
    <tableColumn id="1" name="Data Início" dataDxfId="219"/>
    <tableColumn id="2" name="Ativo" dataDxfId="218"/>
    <tableColumn id="3" name="Direção" dataDxfId="217"/>
    <tableColumn id="4" name="Quantidade" dataDxfId="216"/>
    <tableColumn id="5" name="Entrada" dataDxfId="215"/>
    <tableColumn id="6" name="Stop" dataDxfId="214"/>
    <tableColumn id="14" name="Risco" dataDxfId="213" dataCellStyle="Porcentagem">
      <calculatedColumnFormula>IF(Tabela2234[[#This Row],[Direção]]="Compra",(((Tabela2234[[#This Row],[Entrada]]-Tabela2234[[#This Row],[Stop]])*Tabela2234[[#This Row],[Quantidade]])/$B$10),(((Tabela2234[[#This Row],[Stop]]-Tabela2234[[#This Row],[Entrada]])*Tabela2234[[#This Row],[Quantidade]])/$B$10))</calculatedColumnFormula>
    </tableColumn>
    <tableColumn id="7" name="Gain" dataDxfId="212"/>
    <tableColumn id="8" name="Motivo da entrada" dataDxfId="211"/>
    <tableColumn id="9" name="STOP é Técnico?" dataDxfId="210"/>
    <tableColumn id="10" name="Resultado" dataDxfId="209"/>
    <tableColumn id="15" name="Data Final" dataDxfId="208"/>
    <tableColumn id="11" name="Financeiro" dataDxfId="207" dataCellStyle="Moeda">
      <calculatedColumnFormula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calculatedColumnFormula>
    </tableColumn>
    <tableColumn id="12" name="Observações Adicionais" dataDxfId="206"/>
    <tableColumn id="13" name="Capital Alocado" dataDxfId="205">
      <calculatedColumnFormula>Tabela2234[[#This Row],[Quantidade]]*Tabela2234[[#This Row],[Entrada]]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ela22345" displayName="Tabela22345" ref="D6:R52" totalsRowShown="0" headerRowDxfId="198" dataDxfId="197">
  <tableColumns count="15">
    <tableColumn id="1" name="Data Início" dataDxfId="196"/>
    <tableColumn id="2" name="Ativo" dataDxfId="195"/>
    <tableColumn id="3" name="Direção" dataDxfId="194"/>
    <tableColumn id="4" name="Quantidade" dataDxfId="193"/>
    <tableColumn id="5" name="Entrada" dataDxfId="192"/>
    <tableColumn id="6" name="Stop" dataDxfId="191"/>
    <tableColumn id="14" name="Risco" dataDxfId="190" dataCellStyle="Porcentagem">
      <calculatedColumnFormula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calculatedColumnFormula>
    </tableColumn>
    <tableColumn id="7" name="Gain" dataDxfId="189"/>
    <tableColumn id="8" name="Motivo da entrada" dataDxfId="188"/>
    <tableColumn id="9" name="STOP é Técnico?" dataDxfId="187"/>
    <tableColumn id="10" name="Resultado" dataDxfId="186"/>
    <tableColumn id="15" name="Data Final" dataDxfId="185"/>
    <tableColumn id="11" name="Financeiro" dataDxfId="184" dataCellStyle="Moeda">
      <calculatedColumnFormula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calculatedColumnFormula>
    </tableColumn>
    <tableColumn id="12" name="Observações Adicionais" dataDxfId="183"/>
    <tableColumn id="13" name="Capital Alocado" dataDxfId="182">
      <calculatedColumnFormula>Tabela22345[[#This Row],[Quantidade]]*Tabela22345[[#This Row],[Entrada]]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5" name="Tabela223456" displayName="Tabela223456" ref="D6:R52" totalsRowShown="0" headerRowDxfId="175" dataDxfId="174">
  <tableColumns count="15">
    <tableColumn id="1" name="Data Início" dataDxfId="173"/>
    <tableColumn id="2" name="Ativo" dataDxfId="172"/>
    <tableColumn id="3" name="Direção" dataDxfId="171"/>
    <tableColumn id="4" name="Quantidade" dataDxfId="170"/>
    <tableColumn id="5" name="Entrada" dataDxfId="169"/>
    <tableColumn id="6" name="Stop" dataDxfId="168"/>
    <tableColumn id="14" name="Risco" dataDxfId="167" dataCellStyle="Porcentagem">
      <calculatedColumnFormula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calculatedColumnFormula>
    </tableColumn>
    <tableColumn id="7" name="Gain" dataDxfId="166"/>
    <tableColumn id="8" name="Motivo da entrada" dataDxfId="165"/>
    <tableColumn id="9" name="STOP é Técnico?" dataDxfId="164"/>
    <tableColumn id="10" name="Resultado" dataDxfId="163"/>
    <tableColumn id="15" name="Data Final" dataDxfId="162"/>
    <tableColumn id="11" name="Financeiro" dataDxfId="161" dataCellStyle="Moeda">
      <calculatedColumnFormula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calculatedColumnFormula>
    </tableColumn>
    <tableColumn id="12" name="Observações Adicionais" dataDxfId="160"/>
    <tableColumn id="13" name="Capital Alocado" dataDxfId="159">
      <calculatedColumnFormula>Tabela223456[[#This Row],[Quantidade]]*Tabela223456[[#This Row],[Entrada]]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id="6" name="Tabela2234567" displayName="Tabela2234567" ref="D6:R52" totalsRowShown="0" headerRowDxfId="152" dataDxfId="151">
  <tableColumns count="15">
    <tableColumn id="1" name="Data Início" dataDxfId="150"/>
    <tableColumn id="2" name="Ativo" dataDxfId="149"/>
    <tableColumn id="3" name="Direção" dataDxfId="148"/>
    <tableColumn id="4" name="Quantidade" dataDxfId="147"/>
    <tableColumn id="5" name="Entrada" dataDxfId="146"/>
    <tableColumn id="6" name="Stop" dataDxfId="145"/>
    <tableColumn id="14" name="Risco" dataDxfId="144" dataCellStyle="Porcentagem">
      <calculatedColumnFormula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calculatedColumnFormula>
    </tableColumn>
    <tableColumn id="7" name="Gain" dataDxfId="143"/>
    <tableColumn id="8" name="Motivo da entrada" dataDxfId="142"/>
    <tableColumn id="9" name="STOP é Técnico?" dataDxfId="141"/>
    <tableColumn id="10" name="Resultado" dataDxfId="140"/>
    <tableColumn id="15" name="Data Final" dataDxfId="139"/>
    <tableColumn id="11" name="Financeiro" dataDxfId="138" dataCellStyle="Moeda">
      <calculatedColumnFormula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calculatedColumnFormula>
    </tableColumn>
    <tableColumn id="12" name="Observações Adicionais" dataDxfId="137"/>
    <tableColumn id="13" name="Capital Alocado" dataDxfId="136">
      <calculatedColumnFormula>Tabela2234567[[#This Row],[Quantidade]]*Tabela2234567[[#This Row],[Entrada]]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7" name="Tabela22345678" displayName="Tabela22345678" ref="D6:R52" totalsRowShown="0" headerRowDxfId="131" dataDxfId="130">
  <tableColumns count="15">
    <tableColumn id="1" name="Data Início" dataDxfId="129"/>
    <tableColumn id="2" name="Ativo" dataDxfId="128"/>
    <tableColumn id="3" name="Direção" dataDxfId="127"/>
    <tableColumn id="4" name="Quantidade" dataDxfId="126"/>
    <tableColumn id="5" name="Entrada" dataDxfId="125"/>
    <tableColumn id="6" name="Stop" dataDxfId="124"/>
    <tableColumn id="14" name="Risco" dataDxfId="123" dataCellStyle="Porcentagem">
      <calculatedColumnFormula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calculatedColumnFormula>
    </tableColumn>
    <tableColumn id="7" name="Gain" dataDxfId="122"/>
    <tableColumn id="8" name="Motivo da entrada" dataDxfId="121"/>
    <tableColumn id="9" name="STOP é Técnico?" dataDxfId="120"/>
    <tableColumn id="10" name="Resultado" dataDxfId="119"/>
    <tableColumn id="15" name="Data Final" dataDxfId="118"/>
    <tableColumn id="11" name="Financeiro" dataDxfId="117" dataCellStyle="Moeda">
      <calculatedColumnFormula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calculatedColumnFormula>
    </tableColumn>
    <tableColumn id="12" name="Observações Adicionais" dataDxfId="116"/>
    <tableColumn id="13" name="Capital Alocado" dataDxfId="115">
      <calculatedColumnFormula>Tabela22345678[[#This Row],[Quantidade]]*Tabela22345678[[#This Row],[Entrada]]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8" name="Tabela223456789" displayName="Tabela223456789" ref="D6:R52" totalsRowShown="0" headerRowDxfId="108" dataDxfId="107">
  <tableColumns count="15">
    <tableColumn id="1" name="Data Início" dataDxfId="106"/>
    <tableColumn id="2" name="Ativo" dataDxfId="105"/>
    <tableColumn id="3" name="Direção" dataDxfId="104"/>
    <tableColumn id="4" name="Quantidade" dataDxfId="103"/>
    <tableColumn id="5" name="Entrada" dataDxfId="102"/>
    <tableColumn id="6" name="Stop" dataDxfId="101"/>
    <tableColumn id="14" name="Risco" dataDxfId="100" dataCellStyle="Porcentagem">
      <calculatedColumnFormula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calculatedColumnFormula>
    </tableColumn>
    <tableColumn id="7" name="Gain" dataDxfId="99"/>
    <tableColumn id="8" name="Motivo da entrada" dataDxfId="98"/>
    <tableColumn id="9" name="STOP é Técnico?" dataDxfId="97"/>
    <tableColumn id="10" name="Resultado" dataDxfId="96"/>
    <tableColumn id="15" name="Data Final" dataDxfId="95"/>
    <tableColumn id="11" name="Financeiro" dataDxfId="94" dataCellStyle="Moeda">
      <calculatedColumnFormula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calculatedColumnFormula>
    </tableColumn>
    <tableColumn id="12" name="Observações Adicionais" dataDxfId="93"/>
    <tableColumn id="13" name="Capital Alocado" dataDxfId="92">
      <calculatedColumnFormula>Tabela223456789[[#This Row],[Quantidade]]*Tabela223456789[[#This Row],[Entrada]]</calculatedColumnFormula>
    </tableColumn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id="9" name="Tabela22345678910" displayName="Tabela22345678910" ref="D6:R52" totalsRowShown="0" headerRowDxfId="85" dataDxfId="84">
  <tableColumns count="15">
    <tableColumn id="1" name="Data Início" dataDxfId="83"/>
    <tableColumn id="2" name="Ativo" dataDxfId="82"/>
    <tableColumn id="3" name="Direção" dataDxfId="81"/>
    <tableColumn id="4" name="Quantidade" dataDxfId="80"/>
    <tableColumn id="5" name="Entrada" dataDxfId="79"/>
    <tableColumn id="6" name="Stop" dataDxfId="78"/>
    <tableColumn id="14" name="Risco" dataDxfId="77" dataCellStyle="Porcentagem">
      <calculatedColumnFormula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calculatedColumnFormula>
    </tableColumn>
    <tableColumn id="7" name="Gain" dataDxfId="76"/>
    <tableColumn id="8" name="Motivo da entrada" dataDxfId="75"/>
    <tableColumn id="9" name="STOP é Técnico?" dataDxfId="74"/>
    <tableColumn id="10" name="Resultado" dataDxfId="73"/>
    <tableColumn id="15" name="Data Final" dataDxfId="72"/>
    <tableColumn id="11" name="Financeiro" dataDxfId="71" dataCellStyle="Moeda">
      <calculatedColumnFormula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calculatedColumnFormula>
    </tableColumn>
    <tableColumn id="12" name="Observações Adicionais" dataDxfId="70"/>
    <tableColumn id="13" name="Capital Alocado" dataDxfId="69">
      <calculatedColumnFormula>Tabela22345678910[[#This Row],[Quantidade]]*Tabela22345678910[[#This Row],[Entrada]]</calculatedColumnFormula>
    </tableColumn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id="10" name="Tabela2234567891011" displayName="Tabela2234567891011" ref="D6:R52" totalsRowShown="0" headerRowDxfId="62" dataDxfId="61">
  <tableColumns count="15">
    <tableColumn id="1" name="Data Início" dataDxfId="60"/>
    <tableColumn id="2" name="Ativo" dataDxfId="59"/>
    <tableColumn id="3" name="Direção" dataDxfId="58"/>
    <tableColumn id="4" name="Quantidade" dataDxfId="57"/>
    <tableColumn id="5" name="Entrada" dataDxfId="56"/>
    <tableColumn id="6" name="Stop" dataDxfId="55"/>
    <tableColumn id="14" name="Risco" dataDxfId="54" dataCellStyle="Porcentagem">
      <calculatedColumnFormula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calculatedColumnFormula>
    </tableColumn>
    <tableColumn id="7" name="Gain" dataDxfId="53"/>
    <tableColumn id="8" name="Motivo da entrada" dataDxfId="52"/>
    <tableColumn id="9" name="STOP é Técnico?" dataDxfId="51"/>
    <tableColumn id="10" name="Resultado" dataDxfId="50"/>
    <tableColumn id="15" name="Data Final" dataDxfId="49"/>
    <tableColumn id="11" name="Financeiro" dataDxfId="48" dataCellStyle="Moeda">
      <calculatedColumnFormula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calculatedColumnFormula>
    </tableColumn>
    <tableColumn id="12" name="Observações Adicionais" dataDxfId="47"/>
    <tableColumn id="13" name="Capital Alocado" dataDxfId="46">
      <calculatedColumnFormula>Tabela2234567891011[[#This Row],[Quantidade]]*Tabela2234567891011[[#This Row],[Entrada]]</calculatedColumnFormula>
    </tableColumn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11" name="Tabela223456789101112" displayName="Tabela223456789101112" ref="D6:R52" totalsRowShown="0" headerRowDxfId="39" dataDxfId="38">
  <tableColumns count="15">
    <tableColumn id="1" name="Data Início" dataDxfId="37"/>
    <tableColumn id="2" name="Ativo" dataDxfId="36"/>
    <tableColumn id="3" name="Direção" dataDxfId="35"/>
    <tableColumn id="4" name="Quantidade" dataDxfId="34"/>
    <tableColumn id="5" name="Entrada" dataDxfId="33"/>
    <tableColumn id="6" name="Stop" dataDxfId="32"/>
    <tableColumn id="14" name="Risco" dataDxfId="31" dataCellStyle="Porcentagem">
      <calculatedColumnFormula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calculatedColumnFormula>
    </tableColumn>
    <tableColumn id="7" name="Gain" dataDxfId="30"/>
    <tableColumn id="8" name="Motivo da entrada" dataDxfId="29"/>
    <tableColumn id="9" name="STOP é Técnico?" dataDxfId="28"/>
    <tableColumn id="10" name="Resultado" dataDxfId="27"/>
    <tableColumn id="15" name="Data Final" dataDxfId="26"/>
    <tableColumn id="11" name="Financeiro" dataDxfId="25" dataCellStyle="Moeda">
      <calculatedColumnFormula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calculatedColumnFormula>
    </tableColumn>
    <tableColumn id="12" name="Observações Adicionais" dataDxfId="24"/>
    <tableColumn id="13" name="Capital Alocado" dataDxfId="23">
      <calculatedColumnFormula>Tabela223456789101112[[#This Row],[Quantidade]]*Tabela223456789101112[[#This Row],[Entrada]]</calculatedColumnFormula>
    </tableColumn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12" name="Tabela22345678910111213" displayName="Tabela22345678910111213" ref="D6:R55" totalsRowShown="0" headerRowDxfId="16" dataDxfId="15">
  <tableColumns count="15">
    <tableColumn id="1" name="Data Início" dataDxfId="14"/>
    <tableColumn id="2" name="Ativo" dataDxfId="13"/>
    <tableColumn id="3" name="Direção" dataDxfId="12"/>
    <tableColumn id="4" name="Quantidade" dataDxfId="11"/>
    <tableColumn id="5" name="Entrada" dataDxfId="10"/>
    <tableColumn id="6" name="Stop" dataDxfId="9"/>
    <tableColumn id="14" name="Risco" dataDxfId="8" dataCellStyle="Porcentagem">
      <calculatedColumnFormula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calculatedColumnFormula>
    </tableColumn>
    <tableColumn id="7" name="Gain" dataDxfId="7"/>
    <tableColumn id="8" name="Motivo da entrada" dataDxfId="6"/>
    <tableColumn id="9" name="STOP é Técnico?" dataDxfId="5"/>
    <tableColumn id="10" name="Resultado" dataDxfId="4"/>
    <tableColumn id="15" name="Data Final" dataDxfId="3"/>
    <tableColumn id="11" name="Financeiro" dataDxfId="2" dataCellStyle="Moeda">
      <calculatedColumnFormula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calculatedColumnFormula>
    </tableColumn>
    <tableColumn id="12" name="Observações Adicionais" dataDxfId="1"/>
    <tableColumn id="13" name="Capital Alocado" dataDxfId="0">
      <calculatedColumnFormula>Tabela22345678910111213[[#This Row],[Quantidade]]*Tabela22345678910111213[[#This Row],[Entrada]]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6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7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8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9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11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https://www.instagram.com/mikail_maksymiw/" TargetMode="External"/><Relationship Id="rId7" Type="http://schemas.openxmlformats.org/officeDocument/2006/relationships/hyperlink" Target="http://t.me/traderdisciplinado" TargetMode="External"/><Relationship Id="rId2" Type="http://schemas.openxmlformats.org/officeDocument/2006/relationships/hyperlink" Target="http://www.facebook.com/mikail.magalhaesmaksymiw" TargetMode="External"/><Relationship Id="rId1" Type="http://schemas.openxmlformats.org/officeDocument/2006/relationships/hyperlink" Target="https://api.whatsapp.com/send?phone=21992737959&amp;text=Oi%20Mikail!" TargetMode="External"/><Relationship Id="rId6" Type="http://schemas.openxmlformats.org/officeDocument/2006/relationships/hyperlink" Target="https://api.whatsapp.com/send?phone=21992737959&amp;text=Oi%20Mikail!" TargetMode="External"/><Relationship Id="rId5" Type="http://schemas.openxmlformats.org/officeDocument/2006/relationships/hyperlink" Target="https://www.youtube.com/channel/UCxc15U6q4oxGFxiDMHTekew" TargetMode="External"/><Relationship Id="rId10" Type="http://schemas.openxmlformats.org/officeDocument/2006/relationships/table" Target="../tables/table12.xml"/><Relationship Id="rId4" Type="http://schemas.openxmlformats.org/officeDocument/2006/relationships/hyperlink" Target="https://twitter.com/Mikote_" TargetMode="External"/><Relationship Id="rId9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Y52"/>
  <sheetViews>
    <sheetView showGridLines="0" tabSelected="1" zoomScaleNormal="100" workbookViewId="0">
      <selection activeCell="B7" sqref="B7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>
        <f t="array" ref="N4">IF(Tabela22[Data Início]&lt;&gt;"",COUNTBLANK(Tabela22[Resultado]),)</f>
        <v>0</v>
      </c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24</v>
      </c>
      <c r="B6" s="16">
        <v>400000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7" s="22"/>
      <c r="L7" s="21"/>
      <c r="M7" s="21"/>
      <c r="N7" s="22"/>
      <c r="O7" s="53"/>
      <c r="P7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7" s="21"/>
      <c r="R7" s="31">
        <f>Tabela22[[#This Row],[Quantidade]]*Tabela22[[#This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2"/>
      <c r="I8" s="22"/>
      <c r="J8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8" s="22"/>
      <c r="L8" s="21"/>
      <c r="M8" s="21"/>
      <c r="N8" s="23"/>
      <c r="O8" s="20"/>
      <c r="P8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8" s="21"/>
      <c r="R8" s="31">
        <f>Tabela22[[#This Row],[Quantidade]]*Tabela22[[#This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9" s="23"/>
      <c r="L9" s="21"/>
      <c r="M9" s="21"/>
      <c r="N9" s="23"/>
      <c r="O9" s="20"/>
      <c r="P9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9" s="21"/>
      <c r="R9" s="31">
        <f>Tabela22[[#This Row],[Quantidade]]*Tabela22[[#This Row],[Entrada]]</f>
        <v>0</v>
      </c>
    </row>
    <row r="10" spans="1:25">
      <c r="A10" s="4" t="s">
        <v>25</v>
      </c>
      <c r="B10" s="5">
        <f>B6+SUM(Tabela22[Financeiro])</f>
        <v>400000</v>
      </c>
      <c r="C10" s="12"/>
      <c r="D10" s="20"/>
      <c r="E10" s="21"/>
      <c r="F10" s="21"/>
      <c r="G10" s="21"/>
      <c r="H10" s="23"/>
      <c r="I10" s="23"/>
      <c r="J10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0" s="23"/>
      <c r="L10" s="21"/>
      <c r="M10" s="21"/>
      <c r="N10" s="23"/>
      <c r="O10" s="20"/>
      <c r="P10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0" s="21"/>
      <c r="R10" s="31">
        <f>Tabela22[[#This Row],[Quantidade]]*Tabela22[[#This Row],[Entrada]]</f>
        <v>0</v>
      </c>
    </row>
    <row r="11" spans="1:25">
      <c r="A11" s="6" t="s">
        <v>26</v>
      </c>
      <c r="B11" s="8">
        <f>B10-SUMIF(Tabela22[Resultado],"=",Tabela22[Capital Alocado])</f>
        <v>400000</v>
      </c>
      <c r="C11" s="12"/>
      <c r="D11" s="20"/>
      <c r="E11" s="21"/>
      <c r="F11" s="21"/>
      <c r="G11" s="21"/>
      <c r="H11" s="23"/>
      <c r="I11" s="23"/>
      <c r="J11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1" s="23"/>
      <c r="L11" s="21"/>
      <c r="M11" s="21"/>
      <c r="N11" s="23"/>
      <c r="O11" s="20"/>
      <c r="P11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1" s="21"/>
      <c r="R11" s="31">
        <f>Tabela22[[#This Row],[Quantidade]]*Tabela22[[#This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2" s="23"/>
      <c r="L12" s="21"/>
      <c r="M12" s="21"/>
      <c r="N12" s="23"/>
      <c r="O12" s="20"/>
      <c r="P12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2" s="21"/>
      <c r="R12" s="31">
        <f>Tabela22[[#This Row],[Quantidade]]*Tabela22[[#This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3" s="23"/>
      <c r="L13" s="21"/>
      <c r="M13" s="21"/>
      <c r="N13" s="23"/>
      <c r="O13" s="20"/>
      <c r="P13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3" s="21"/>
      <c r="R13" s="31">
        <f>Tabela22[[#This Row],[Quantidade]]*Tabela22[[#This Row],[Entrada]]</f>
        <v>0</v>
      </c>
    </row>
    <row r="14" spans="1:25">
      <c r="A14" s="50" t="s">
        <v>33</v>
      </c>
      <c r="B14" s="54">
        <f>(B10-B6)/B6</f>
        <v>0</v>
      </c>
      <c r="C14" s="12"/>
      <c r="D14" s="20"/>
      <c r="E14" s="21"/>
      <c r="F14" s="21"/>
      <c r="G14" s="21"/>
      <c r="H14" s="23"/>
      <c r="I14" s="23"/>
      <c r="J14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4" s="23"/>
      <c r="L14" s="21"/>
      <c r="M14" s="21"/>
      <c r="N14" s="23"/>
      <c r="O14" s="20"/>
      <c r="P14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4" s="21"/>
      <c r="R14" s="31">
        <f>Tabela22[[#This Row],[Quantidade]]*Tabela22[[#This Row],[Entrada]]</f>
        <v>0</v>
      </c>
    </row>
    <row r="15" spans="1:25">
      <c r="A15" s="47" t="s">
        <v>37</v>
      </c>
      <c r="B15" s="55">
        <f>COUNTBLANK(Tabela22[Resultado])-COUNTBLANK(Tabela22[Data Início])</f>
        <v>0</v>
      </c>
      <c r="C15" s="12"/>
      <c r="D15" s="20"/>
      <c r="E15" s="21"/>
      <c r="F15" s="21"/>
      <c r="G15" s="21"/>
      <c r="H15" s="23"/>
      <c r="I15" s="23"/>
      <c r="J15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5" s="23"/>
      <c r="L15" s="21"/>
      <c r="M15" s="21"/>
      <c r="N15" s="23"/>
      <c r="O15" s="20"/>
      <c r="P15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5" s="21"/>
      <c r="R15" s="31">
        <f>Tabela22[[#This Row],[Quantidade]]*Tabela22[[#This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6" s="23"/>
      <c r="L16" s="21"/>
      <c r="M16" s="21"/>
      <c r="N16" s="23"/>
      <c r="O16" s="20"/>
      <c r="P16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6" s="21"/>
      <c r="R16" s="31">
        <f>Tabela22[[#This Row],[Quantidade]]*Tabela22[[#This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7" s="23"/>
      <c r="L17" s="21"/>
      <c r="M17" s="21"/>
      <c r="N17" s="23"/>
      <c r="O17" s="20"/>
      <c r="P17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7" s="21"/>
      <c r="R17" s="31">
        <f>Tabela22[[#This Row],[Quantidade]]*Tabela22[[#This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8" s="23"/>
      <c r="L18" s="21"/>
      <c r="M18" s="21"/>
      <c r="N18" s="23"/>
      <c r="O18" s="20"/>
      <c r="P18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8" s="21"/>
      <c r="R18" s="31">
        <f>Tabela22[[#This Row],[Quantidade]]*Tabela22[[#This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19" s="23"/>
      <c r="L19" s="21"/>
      <c r="M19" s="21"/>
      <c r="N19" s="23"/>
      <c r="O19" s="20"/>
      <c r="P19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19" s="21"/>
      <c r="R19" s="31">
        <f>Tabela22[[#This Row],[Quantidade]]*Tabela22[[#This Row],[Entrada]]</f>
        <v>0</v>
      </c>
    </row>
    <row r="20" spans="1:18">
      <c r="A20" s="6" t="s">
        <v>11</v>
      </c>
      <c r="B20" s="19">
        <v>0</v>
      </c>
      <c r="C20" s="12"/>
      <c r="D20" s="20"/>
      <c r="E20" s="21"/>
      <c r="F20" s="21"/>
      <c r="G20" s="21"/>
      <c r="H20" s="23"/>
      <c r="I20" s="23"/>
      <c r="J20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0" s="23"/>
      <c r="L20" s="21"/>
      <c r="M20" s="21"/>
      <c r="N20" s="23"/>
      <c r="O20" s="20"/>
      <c r="P20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0" s="21"/>
      <c r="R20" s="31">
        <f>Tabela22[[#This Row],[Quantidade]]*Tabela22[[#This Row],[Entrada]]</f>
        <v>0</v>
      </c>
    </row>
    <row r="21" spans="1:18">
      <c r="A21" s="6" t="s">
        <v>0</v>
      </c>
      <c r="B21" s="19">
        <v>0</v>
      </c>
      <c r="C21" s="12"/>
      <c r="D21" s="20"/>
      <c r="E21" s="21"/>
      <c r="F21" s="21"/>
      <c r="G21" s="21"/>
      <c r="H21" s="23"/>
      <c r="I21" s="23"/>
      <c r="J21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1" s="23"/>
      <c r="L21" s="21"/>
      <c r="M21" s="21"/>
      <c r="N21" s="23"/>
      <c r="O21" s="20"/>
      <c r="P21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1" s="21"/>
      <c r="R21" s="31">
        <f>Tabela22[[#This Row],[Quantidade]]*Tabela22[[#This Row],[Entrada]]</f>
        <v>0</v>
      </c>
    </row>
    <row r="22" spans="1:18">
      <c r="A22" s="7" t="s">
        <v>12</v>
      </c>
      <c r="B22" s="10" t="e">
        <f>B13/(B20-B21)</f>
        <v>#DIV/0!</v>
      </c>
      <c r="C22" s="12"/>
      <c r="D22" s="20"/>
      <c r="E22" s="21"/>
      <c r="F22" s="21"/>
      <c r="G22" s="21"/>
      <c r="H22" s="23"/>
      <c r="I22" s="23"/>
      <c r="J22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2" s="23"/>
      <c r="L22" s="21"/>
      <c r="M22" s="21"/>
      <c r="N22" s="23"/>
      <c r="O22" s="20"/>
      <c r="P22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2" s="21"/>
      <c r="R22" s="31">
        <f>Tabela22[[#This Row],[Quantidade]]*Tabela22[[#This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3" s="23"/>
      <c r="L23" s="21"/>
      <c r="M23" s="21"/>
      <c r="N23" s="23"/>
      <c r="O23" s="20"/>
      <c r="P23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3" s="21"/>
      <c r="R23" s="31">
        <f>Tabela22[[#This Row],[Quantidade]]*Tabela22[[#This Row],[Entrada]]</f>
        <v>0</v>
      </c>
    </row>
    <row r="24" spans="1:18">
      <c r="A24" s="34"/>
      <c r="B24" s="35"/>
      <c r="C24" s="12"/>
      <c r="D24" s="20"/>
      <c r="E24" s="21"/>
      <c r="F24" s="21"/>
      <c r="G24" s="21"/>
      <c r="H24" s="23"/>
      <c r="I24" s="23"/>
      <c r="J24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4" s="23"/>
      <c r="L24" s="21"/>
      <c r="M24" s="21"/>
      <c r="N24" s="23"/>
      <c r="O24" s="20"/>
      <c r="P24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4" s="21"/>
      <c r="R24" s="31">
        <f>Tabela22[[#This Row],[Quantidade]]*Tabela22[[#This Row],[Entrada]]</f>
        <v>0</v>
      </c>
    </row>
    <row r="25" spans="1:18">
      <c r="A25" s="60" t="s">
        <v>22</v>
      </c>
      <c r="B25" s="61"/>
      <c r="C25" s="12"/>
      <c r="D25" s="20"/>
      <c r="E25" s="21"/>
      <c r="F25" s="21"/>
      <c r="G25" s="21"/>
      <c r="H25" s="23"/>
      <c r="I25" s="23"/>
      <c r="J25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5" s="23"/>
      <c r="L25" s="21"/>
      <c r="M25" s="21"/>
      <c r="N25" s="23"/>
      <c r="O25" s="20"/>
      <c r="P25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5" s="21"/>
      <c r="R25" s="31">
        <f>Tabela22[[#This Row],[Quantidade]]*Tabela22[[#This Row],[Entrada]]</f>
        <v>0</v>
      </c>
    </row>
    <row r="26" spans="1:18">
      <c r="A26" s="60"/>
      <c r="B26" s="61"/>
      <c r="C26" s="12"/>
      <c r="D26" s="20"/>
      <c r="E26" s="21"/>
      <c r="F26" s="21"/>
      <c r="G26" s="21"/>
      <c r="H26" s="23"/>
      <c r="I26" s="23"/>
      <c r="J26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6" s="23"/>
      <c r="L26" s="21"/>
      <c r="M26" s="21"/>
      <c r="N26" s="23"/>
      <c r="O26" s="20"/>
      <c r="P26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6" s="21"/>
      <c r="R26" s="31">
        <f>Tabela22[[#This Row],[Quantidade]]*Tabela22[[#This Row],[Entrada]]</f>
        <v>0</v>
      </c>
    </row>
    <row r="27" spans="1:18">
      <c r="A27" s="60" t="s">
        <v>21</v>
      </c>
      <c r="B27" s="61"/>
      <c r="C27" s="12"/>
      <c r="D27" s="20"/>
      <c r="E27" s="21"/>
      <c r="F27" s="21"/>
      <c r="G27" s="21"/>
      <c r="H27" s="23"/>
      <c r="I27" s="23"/>
      <c r="J27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7" s="23"/>
      <c r="L27" s="21"/>
      <c r="M27" s="21"/>
      <c r="N27" s="23"/>
      <c r="O27" s="20"/>
      <c r="P27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7" s="21"/>
      <c r="R27" s="31">
        <f>Tabela22[[#This Row],[Quantidade]]*Tabela22[[#This Row],[Entrada]]</f>
        <v>0</v>
      </c>
    </row>
    <row r="28" spans="1:18">
      <c r="A28" s="60"/>
      <c r="B28" s="61"/>
      <c r="C28" s="12"/>
      <c r="D28" s="20"/>
      <c r="E28" s="21"/>
      <c r="F28" s="21"/>
      <c r="G28" s="21"/>
      <c r="H28" s="23"/>
      <c r="I28" s="23"/>
      <c r="J28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8" s="23"/>
      <c r="L28" s="21"/>
      <c r="M28" s="21"/>
      <c r="N28" s="23"/>
      <c r="O28" s="20"/>
      <c r="P28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8" s="21"/>
      <c r="R28" s="31">
        <f>Tabela22[[#This Row],[Quantidade]]*Tabela22[[#This Row],[Entrada]]</f>
        <v>0</v>
      </c>
    </row>
    <row r="29" spans="1:18">
      <c r="A29" s="36"/>
      <c r="B29" s="37"/>
      <c r="C29" s="12"/>
      <c r="D29" s="20"/>
      <c r="E29" s="21"/>
      <c r="F29" s="21"/>
      <c r="G29" s="21"/>
      <c r="H29" s="23"/>
      <c r="I29" s="23"/>
      <c r="J29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29" s="23"/>
      <c r="L29" s="21"/>
      <c r="M29" s="21"/>
      <c r="N29" s="23"/>
      <c r="O29" s="20"/>
      <c r="P29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29" s="21"/>
      <c r="R29" s="31">
        <f>Tabela22[[#This Row],[Quantidade]]*Tabela22[[#This Row],[Entrada]]</f>
        <v>0</v>
      </c>
    </row>
    <row r="30" spans="1:18">
      <c r="A30" s="41"/>
      <c r="B30" s="41"/>
      <c r="C30" s="42"/>
      <c r="D30" s="20"/>
      <c r="E30" s="21"/>
      <c r="F30" s="21"/>
      <c r="G30" s="21"/>
      <c r="H30" s="23"/>
      <c r="I30" s="23"/>
      <c r="J30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0" s="23"/>
      <c r="L30" s="21"/>
      <c r="M30" s="21"/>
      <c r="N30" s="23"/>
      <c r="O30" s="20"/>
      <c r="P30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0" s="21"/>
      <c r="R30" s="31">
        <f>Tabela22[[#This Row],[Quantidade]]*Tabela22[[#This Row],[Entrada]]</f>
        <v>0</v>
      </c>
    </row>
    <row r="31" spans="1:18" ht="15.75" thickBot="1">
      <c r="A31" s="41"/>
      <c r="B31" s="41"/>
      <c r="C31" s="42"/>
      <c r="D31" s="20"/>
      <c r="E31" s="21"/>
      <c r="F31" s="21"/>
      <c r="G31" s="21"/>
      <c r="H31" s="23"/>
      <c r="I31" s="23"/>
      <c r="J31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1" s="23"/>
      <c r="L31" s="21"/>
      <c r="M31" s="21"/>
      <c r="N31" s="23"/>
      <c r="O31" s="20"/>
      <c r="P31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1" s="21"/>
      <c r="R31" s="31">
        <f>Tabela22[[#This Row],[Quantidade]]*Tabela22[[#This Row],[Entrada]]</f>
        <v>0</v>
      </c>
    </row>
    <row r="32" spans="1:18">
      <c r="A32" s="46"/>
      <c r="B32" s="38"/>
      <c r="C32" s="43"/>
      <c r="D32" s="20"/>
      <c r="E32" s="21"/>
      <c r="F32" s="21"/>
      <c r="G32" s="21"/>
      <c r="H32" s="23"/>
      <c r="I32" s="23"/>
      <c r="J32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2" s="23"/>
      <c r="L32" s="21"/>
      <c r="M32" s="21"/>
      <c r="N32" s="23"/>
      <c r="O32" s="20"/>
      <c r="P32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2" s="21"/>
      <c r="R32" s="31">
        <f>Tabela22[[#This Row],[Quantidade]]*Tabela22[[#This Row],[Entrada]]</f>
        <v>0</v>
      </c>
    </row>
    <row r="33" spans="1:18">
      <c r="A33" s="39" t="s">
        <v>28</v>
      </c>
      <c r="B33" s="40"/>
      <c r="C33" s="41"/>
      <c r="D33" s="20"/>
      <c r="E33" s="21"/>
      <c r="F33" s="21"/>
      <c r="G33" s="21"/>
      <c r="H33" s="23"/>
      <c r="I33" s="23"/>
      <c r="J33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3" s="23"/>
      <c r="L33" s="21"/>
      <c r="M33" s="21"/>
      <c r="N33" s="23"/>
      <c r="O33" s="20"/>
      <c r="P33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3" s="21"/>
      <c r="R33" s="31">
        <f>Tabela22[[#This Row],[Quantidade]]*Tabela22[[#This Row],[Entrada]]</f>
        <v>0</v>
      </c>
    </row>
    <row r="34" spans="1:18">
      <c r="A34" s="48" t="s">
        <v>34</v>
      </c>
      <c r="B34" s="49"/>
      <c r="C34" s="41"/>
      <c r="D34" s="20"/>
      <c r="E34" s="21"/>
      <c r="F34" s="21"/>
      <c r="G34" s="21"/>
      <c r="H34" s="23"/>
      <c r="I34" s="23"/>
      <c r="J34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4" s="23"/>
      <c r="L34" s="21"/>
      <c r="M34" s="21"/>
      <c r="N34" s="23"/>
      <c r="O34" s="20"/>
      <c r="P34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4" s="21"/>
      <c r="R34" s="31">
        <f>Tabela22[[#This Row],[Quantidade]]*Tabela22[[#This Row],[Entrada]]</f>
        <v>0</v>
      </c>
    </row>
    <row r="35" spans="1:18">
      <c r="A35" s="48" t="s">
        <v>29</v>
      </c>
      <c r="B35" s="40"/>
      <c r="C35" s="41"/>
      <c r="D35" s="20"/>
      <c r="E35" s="21"/>
      <c r="F35" s="21"/>
      <c r="G35" s="21"/>
      <c r="H35" s="23"/>
      <c r="I35" s="23"/>
      <c r="J35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5" s="23"/>
      <c r="L35" s="21"/>
      <c r="M35" s="21"/>
      <c r="N35" s="23"/>
      <c r="O35" s="20"/>
      <c r="P35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5" s="21"/>
      <c r="R35" s="31">
        <f>Tabela22[[#This Row],[Quantidade]]*Tabela22[[#This Row],[Entrada]]</f>
        <v>0</v>
      </c>
    </row>
    <row r="36" spans="1:18">
      <c r="A36" s="48" t="s">
        <v>31</v>
      </c>
      <c r="B36" s="40"/>
      <c r="C36" s="41"/>
      <c r="D36" s="20"/>
      <c r="E36" s="21"/>
      <c r="F36" s="21"/>
      <c r="G36" s="21"/>
      <c r="H36" s="23"/>
      <c r="I36" s="23"/>
      <c r="J36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6" s="23"/>
      <c r="L36" s="21"/>
      <c r="M36" s="21"/>
      <c r="N36" s="23"/>
      <c r="O36" s="20"/>
      <c r="P36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6" s="21"/>
      <c r="R36" s="31">
        <f>Tabela22[[#This Row],[Quantidade]]*Tabela22[[#This Row],[Entrada]]</f>
        <v>0</v>
      </c>
    </row>
    <row r="37" spans="1:18">
      <c r="A37" s="48" t="s">
        <v>30</v>
      </c>
      <c r="B37" s="40"/>
      <c r="C37" s="41"/>
      <c r="D37" s="20"/>
      <c r="E37" s="21"/>
      <c r="F37" s="21"/>
      <c r="G37" s="21"/>
      <c r="H37" s="23"/>
      <c r="I37" s="23"/>
      <c r="J37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7" s="23"/>
      <c r="L37" s="21"/>
      <c r="M37" s="21"/>
      <c r="N37" s="23"/>
      <c r="O37" s="20"/>
      <c r="P37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7" s="21"/>
      <c r="R37" s="31">
        <f>Tabela22[[#This Row],[Quantidade]]*Tabela22[[#This Row],[Entrada]]</f>
        <v>0</v>
      </c>
    </row>
    <row r="38" spans="1:18">
      <c r="A38" s="48" t="s">
        <v>32</v>
      </c>
      <c r="B38" s="40"/>
      <c r="C38" s="41"/>
      <c r="D38" s="20"/>
      <c r="E38" s="21"/>
      <c r="F38" s="21"/>
      <c r="G38" s="21"/>
      <c r="H38" s="23"/>
      <c r="I38" s="23"/>
      <c r="J38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8" s="23"/>
      <c r="L38" s="21"/>
      <c r="M38" s="21"/>
      <c r="N38" s="23"/>
      <c r="O38" s="20"/>
      <c r="P38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8" s="21"/>
      <c r="R38" s="31">
        <f>Tabela22[[#This Row],[Quantidade]]*Tabela22[[#This Row],[Entrada]]</f>
        <v>0</v>
      </c>
    </row>
    <row r="39" spans="1:18">
      <c r="A39" s="68" t="s">
        <v>40</v>
      </c>
      <c r="B39" s="69"/>
      <c r="C39" s="41"/>
      <c r="D39" s="20"/>
      <c r="E39" s="21"/>
      <c r="F39" s="21"/>
      <c r="G39" s="21"/>
      <c r="H39" s="23"/>
      <c r="I39" s="23"/>
      <c r="J39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39" s="23"/>
      <c r="L39" s="21"/>
      <c r="M39" s="21"/>
      <c r="N39" s="23"/>
      <c r="O39" s="20"/>
      <c r="P39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39" s="21"/>
      <c r="R39" s="31">
        <f>Tabela22[[#This Row],[Quantidade]]*Tabela22[[#This Row],[Entrada]]</f>
        <v>0</v>
      </c>
    </row>
    <row r="40" spans="1:18" ht="15.75" thickBot="1">
      <c r="A40" s="58"/>
      <c r="B40" s="57"/>
      <c r="C40" s="41"/>
      <c r="D40" s="20"/>
      <c r="E40" s="21"/>
      <c r="F40" s="21"/>
      <c r="G40" s="21"/>
      <c r="H40" s="23"/>
      <c r="I40" s="23"/>
      <c r="J40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0" s="23"/>
      <c r="L40" s="21"/>
      <c r="M40" s="21"/>
      <c r="N40" s="23"/>
      <c r="O40" s="20"/>
      <c r="P40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0" s="21"/>
      <c r="R40" s="31">
        <f>Tabela22[[#This Row],[Quantidade]]*Tabela22[[#This Row],[Entrada]]</f>
        <v>0</v>
      </c>
    </row>
    <row r="41" spans="1:18">
      <c r="A41" s="41"/>
      <c r="B41" s="41"/>
      <c r="C41" s="41"/>
      <c r="D41" s="20"/>
      <c r="E41" s="21"/>
      <c r="F41" s="21"/>
      <c r="G41" s="21"/>
      <c r="H41" s="23"/>
      <c r="I41" s="23"/>
      <c r="J41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1" s="23"/>
      <c r="L41" s="21"/>
      <c r="M41" s="21"/>
      <c r="N41" s="23"/>
      <c r="O41" s="20"/>
      <c r="P41" s="25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1" s="21"/>
      <c r="R41" s="31">
        <f>Tabela22[[#This Row],[Quantidade]]*Tabela22[[#This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2" s="23"/>
      <c r="L42" s="21"/>
      <c r="M42" s="21"/>
      <c r="N42" s="23"/>
      <c r="O42" s="20"/>
      <c r="P42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2" s="21"/>
      <c r="R42" s="31">
        <f>Tabela22[[#This Row],[Quantidade]]*Tabela22[[#This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3" s="23"/>
      <c r="L43" s="21"/>
      <c r="M43" s="21"/>
      <c r="N43" s="23"/>
      <c r="O43" s="20"/>
      <c r="P43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3" s="21"/>
      <c r="R43" s="31">
        <f>Tabela22[[#This Row],[Quantidade]]*Tabela22[[#This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4" s="23"/>
      <c r="L44" s="21"/>
      <c r="M44" s="21"/>
      <c r="N44" s="23"/>
      <c r="O44" s="20"/>
      <c r="P44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4" s="21"/>
      <c r="R44" s="31">
        <f>Tabela22[[#This Row],[Quantidade]]*Tabela22[[#This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5" s="23"/>
      <c r="L45" s="21"/>
      <c r="M45" s="21"/>
      <c r="N45" s="23"/>
      <c r="O45" s="20"/>
      <c r="P45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5" s="21"/>
      <c r="R45" s="31">
        <f>Tabela22[[#This Row],[Quantidade]]*Tabela22[[#This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6" s="23"/>
      <c r="L46" s="21"/>
      <c r="M46" s="21"/>
      <c r="N46" s="23"/>
      <c r="O46" s="20"/>
      <c r="P46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6" s="21"/>
      <c r="R46" s="31">
        <f>Tabela22[[#This Row],[Quantidade]]*Tabela22[[#This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7" s="23"/>
      <c r="L47" s="21"/>
      <c r="M47" s="21"/>
      <c r="N47" s="23"/>
      <c r="O47" s="20"/>
      <c r="P47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7" s="21"/>
      <c r="R47" s="31">
        <f>Tabela22[[#This Row],[Quantidade]]*Tabela22[[#This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8" s="23"/>
      <c r="L48" s="21"/>
      <c r="M48" s="21"/>
      <c r="N48" s="23"/>
      <c r="O48" s="20"/>
      <c r="P48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8" s="21"/>
      <c r="R48" s="31">
        <f>Tabela22[[#This Row],[Quantidade]]*Tabela22[[#This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49" s="23"/>
      <c r="L49" s="21"/>
      <c r="M49" s="21"/>
      <c r="N49" s="23"/>
      <c r="O49" s="20"/>
      <c r="P49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49" s="21"/>
      <c r="R49" s="31">
        <f>Tabela22[[#This Row],[Quantidade]]*Tabela22[[#This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50" s="23"/>
      <c r="L50" s="21"/>
      <c r="M50" s="21"/>
      <c r="N50" s="23"/>
      <c r="O50" s="20"/>
      <c r="P50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50" s="21"/>
      <c r="R50" s="31">
        <f>Tabela22[[#This Row],[Quantidade]]*Tabela22[[#This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51" s="23"/>
      <c r="L51" s="21"/>
      <c r="M51" s="21"/>
      <c r="N51" s="23"/>
      <c r="O51" s="20"/>
      <c r="P51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51" s="21"/>
      <c r="R51" s="31">
        <f>Tabela22[[#This Row],[Quantidade]]*Tabela22[[#This Row],[Entrada]]</f>
        <v>0</v>
      </c>
    </row>
    <row r="52" spans="1:18">
      <c r="A52" s="44"/>
      <c r="B52" s="45"/>
      <c r="C52" s="45"/>
      <c r="D52" s="20"/>
      <c r="E52" s="21"/>
      <c r="F52" s="21"/>
      <c r="G52" s="21"/>
      <c r="H52" s="23"/>
      <c r="I52" s="23"/>
      <c r="J52" s="24">
        <f>IF(Tabela22[[#This Row],[Direção]]="Compra",(((Tabela22[[#This Row],[Entrada]]-Tabela22[[#This Row],[Stop]])*Tabela22[[#This Row],[Quantidade]])/$B$10),(((Tabela22[[#This Row],[Stop]]-Tabela22[[#This Row],[Entrada]])*Tabela22[[#This Row],[Quantidade]])/$B$10))</f>
        <v>0</v>
      </c>
      <c r="K52" s="23"/>
      <c r="L52" s="21"/>
      <c r="M52" s="21"/>
      <c r="N52" s="23"/>
      <c r="O52" s="20"/>
      <c r="P52" s="30">
        <f>IF(Tabela22[[#This Row],[Resultado]]="",0,IF(Tabela22[[#This Row],[Direção]]="Compra",(Tabela22[[#This Row],[Resultado]]-Tabela22[[#This Row],[Entrada]])*Tabela22[[#This Row],[Quantidade]]-(2*$B$17),(Tabela22[[#This Row],[Entrada]]-Tabela22[[#This Row],[Resultado]])*Tabela22[[#This Row],[Quantidade]]-(2*$B$17)))</f>
        <v>0</v>
      </c>
      <c r="Q52" s="21"/>
      <c r="R52" s="31">
        <f>Tabela22[[#This Row],[Quantidade]]*Tabela22[[#This Row],[Entrada]]</f>
        <v>0</v>
      </c>
    </row>
  </sheetData>
  <sheetProtection algorithmName="SHA-512" hashValue="cZt4w0TFiYzShT95hAjkyHIbGpkGJYzxTtmCgXg2kXS4qnRTQXgKbfda3b1jIkgYOqzOwe5V16klR2wONrI7bA==" saltValue="DwL6z5fuigDf61PcOnfzPw==" spinCount="100000" sheet="1" objects="1" scenarios="1"/>
  <mergeCells count="5">
    <mergeCell ref="A25:B26"/>
    <mergeCell ref="A27:B28"/>
    <mergeCell ref="D5:R5"/>
    <mergeCell ref="A1:R3"/>
    <mergeCell ref="A39:B39"/>
  </mergeCells>
  <conditionalFormatting sqref="P7:P52">
    <cfRule type="cellIs" dxfId="273" priority="4" operator="lessThan">
      <formula>0</formula>
    </cfRule>
  </conditionalFormatting>
  <conditionalFormatting sqref="J7:J52">
    <cfRule type="cellIs" dxfId="272" priority="3" operator="greaterThan">
      <formula>$B$8</formula>
    </cfRule>
  </conditionalFormatting>
  <conditionalFormatting sqref="B14:B15">
    <cfRule type="cellIs" dxfId="271" priority="1" operator="lessThan">
      <formula>0</formula>
    </cfRule>
    <cfRule type="cellIs" dxfId="270" priority="2" operator="greaterThan">
      <formula>0</formula>
    </cfRule>
  </conditionalFormatting>
  <dataValidations count="2">
    <dataValidation type="list" errorStyle="warning" allowBlank="1" showInputMessage="1" showErrorMessage="1" errorTitle="Direção não reconhecida" error="Favor, opte por uma das opções da Lista." sqref="F12:F41">
      <formula1>"Compra,Venda"</formula1>
    </dataValidation>
    <dataValidation type="list" allowBlank="1" showInputMessage="1" showErrorMessage="1" errorTitle="Direção não reconhecida" error="Favor, opte por uma das opções da Lista." sqref="F7:F11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Y53"/>
  <sheetViews>
    <sheetView showGridLines="0" zoomScaleNormal="100" workbookViewId="0">
      <selection activeCell="J52" sqref="J52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7" s="22"/>
      <c r="L7" s="21"/>
      <c r="M7" s="21"/>
      <c r="N7" s="22"/>
      <c r="O7" s="53"/>
      <c r="P7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7" s="21"/>
      <c r="R7" s="31">
        <f>Tabela223[[#This Row],[Quantidade]]*Tabela223[[#This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8" s="23"/>
      <c r="L8" s="21"/>
      <c r="M8" s="21"/>
      <c r="N8" s="23"/>
      <c r="O8" s="20"/>
      <c r="P8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8" s="21"/>
      <c r="R8" s="31">
        <f>Tabela223[[#This Row],[Quantidade]]*Tabela223[[#This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9" s="23"/>
      <c r="L9" s="21"/>
      <c r="M9" s="21"/>
      <c r="N9" s="23"/>
      <c r="O9" s="20"/>
      <c r="P9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9" s="21"/>
      <c r="R9" s="31">
        <f>Tabela223[[#This Row],[Quantidade]]*Tabela223[[#This Row],[Entrada]]</f>
        <v>0</v>
      </c>
    </row>
    <row r="10" spans="1:25">
      <c r="A10" s="4" t="s">
        <v>25</v>
      </c>
      <c r="B10" s="5">
        <f>'Janeiro 2022'!B10+SUM(Tabela223[Financeiro])+B6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0" s="23"/>
      <c r="L10" s="21"/>
      <c r="M10" s="21"/>
      <c r="N10" s="23"/>
      <c r="O10" s="20"/>
      <c r="P10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0" s="21"/>
      <c r="R10" s="31">
        <f>Tabela223[[#This Row],[Quantidade]]*Tabela223[[#This Row],[Entrada]]</f>
        <v>0</v>
      </c>
    </row>
    <row r="11" spans="1:25">
      <c r="A11" s="6" t="s">
        <v>26</v>
      </c>
      <c r="B11" s="8">
        <f>B10-SUMIF(Tabela223[Resultado],"=",Tabela223[Capital Alocado])-(SUMIF(Tabela22[Resultado],"=",Tabela22[Capital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1" s="23"/>
      <c r="L11" s="21"/>
      <c r="M11" s="21"/>
      <c r="N11" s="23"/>
      <c r="O11" s="20"/>
      <c r="P11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1" s="21"/>
      <c r="R11" s="31">
        <f>Tabela223[[#This Row],[Quantidade]]*Tabela223[[#This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2" s="23"/>
      <c r="L12" s="21"/>
      <c r="M12" s="21"/>
      <c r="N12" s="23"/>
      <c r="O12" s="20"/>
      <c r="P12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2" s="21"/>
      <c r="R12" s="31">
        <f>Tabela223[[#This Row],[Quantidade]]*Tabela223[[#This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3" s="23"/>
      <c r="L13" s="21"/>
      <c r="M13" s="21"/>
      <c r="N13" s="23"/>
      <c r="O13" s="20"/>
      <c r="P13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3" s="21"/>
      <c r="R13" s="31">
        <f>Tabela223[[#This Row],[Quantidade]]*Tabela223[[#This Row],[Entrada]]</f>
        <v>0</v>
      </c>
    </row>
    <row r="14" spans="1:25">
      <c r="A14" s="50" t="s">
        <v>33</v>
      </c>
      <c r="B14" s="54">
        <f>(('Fevereiro 2022'!B10-'Janeiro 2022'!B10)-B6)/'Janeiro 2022'!B10</f>
        <v>0</v>
      </c>
      <c r="C14" s="12"/>
      <c r="D14" s="20"/>
      <c r="E14" s="21"/>
      <c r="F14" s="21"/>
      <c r="G14" s="21"/>
      <c r="H14" s="23"/>
      <c r="I14" s="23"/>
      <c r="J14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4" s="23"/>
      <c r="L14" s="21"/>
      <c r="M14" s="21"/>
      <c r="N14" s="23"/>
      <c r="O14" s="20"/>
      <c r="P14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4" s="21"/>
      <c r="R14" s="31">
        <f>Tabela223[[#This Row],[Quantidade]]*Tabela223[[#This Row],[Entrada]]</f>
        <v>0</v>
      </c>
    </row>
    <row r="15" spans="1:25">
      <c r="A15" s="47" t="s">
        <v>37</v>
      </c>
      <c r="B15" s="55">
        <f>COUNTBLANK(Tabela223[Resultado])-COUNTBLANK(Tabela223[Data Início])</f>
        <v>0</v>
      </c>
      <c r="C15" s="12"/>
      <c r="D15" s="20"/>
      <c r="E15" s="21"/>
      <c r="F15" s="21"/>
      <c r="G15" s="21"/>
      <c r="H15" s="23"/>
      <c r="I15" s="23"/>
      <c r="J15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5" s="23"/>
      <c r="L15" s="21"/>
      <c r="M15" s="21"/>
      <c r="N15" s="23"/>
      <c r="O15" s="20"/>
      <c r="P15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5" s="21"/>
      <c r="R15" s="31">
        <f>Tabela223[[#This Row],[Quantidade]]*Tabela223[[#This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6" s="23"/>
      <c r="L16" s="21"/>
      <c r="M16" s="21"/>
      <c r="N16" s="23"/>
      <c r="O16" s="20"/>
      <c r="P16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6" s="21"/>
      <c r="R16" s="31">
        <f>Tabela223[[#This Row],[Quantidade]]*Tabela223[[#This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7" s="23"/>
      <c r="L17" s="21"/>
      <c r="M17" s="21"/>
      <c r="N17" s="23"/>
      <c r="O17" s="20"/>
      <c r="P17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7" s="21"/>
      <c r="R17" s="31">
        <f>Tabela223[[#This Row],[Quantidade]]*Tabela223[[#This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8" s="23"/>
      <c r="L18" s="21"/>
      <c r="M18" s="21"/>
      <c r="N18" s="23"/>
      <c r="O18" s="20"/>
      <c r="P18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8" s="21"/>
      <c r="R18" s="31">
        <f>Tabela223[[#This Row],[Quantidade]]*Tabela223[[#This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19" s="23"/>
      <c r="L19" s="21"/>
      <c r="M19" s="21"/>
      <c r="N19" s="23"/>
      <c r="O19" s="20"/>
      <c r="P19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19" s="21"/>
      <c r="R19" s="31">
        <f>Tabela223[[#This Row],[Quantidade]]*Tabela223[[#This Row],[Entrada]]</f>
        <v>0</v>
      </c>
    </row>
    <row r="20" spans="1:18">
      <c r="A20" s="6" t="s">
        <v>11</v>
      </c>
      <c r="B20" s="19">
        <v>10</v>
      </c>
      <c r="C20" s="12"/>
      <c r="D20" s="20"/>
      <c r="E20" s="21"/>
      <c r="F20" s="21"/>
      <c r="G20" s="21"/>
      <c r="H20" s="23"/>
      <c r="I20" s="23"/>
      <c r="J20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0" s="23"/>
      <c r="L20" s="21"/>
      <c r="M20" s="21"/>
      <c r="N20" s="23"/>
      <c r="O20" s="20"/>
      <c r="P20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0" s="21"/>
      <c r="R20" s="31">
        <f>Tabela223[[#This Row],[Quantidade]]*Tabela223[[#This Row],[Entrada]]</f>
        <v>0</v>
      </c>
    </row>
    <row r="21" spans="1:18">
      <c r="A21" s="6" t="s">
        <v>0</v>
      </c>
      <c r="B21" s="19">
        <v>9</v>
      </c>
      <c r="C21" s="12"/>
      <c r="D21" s="20"/>
      <c r="E21" s="21"/>
      <c r="F21" s="21"/>
      <c r="G21" s="21"/>
      <c r="H21" s="23"/>
      <c r="I21" s="23"/>
      <c r="J21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1" s="23"/>
      <c r="L21" s="21"/>
      <c r="M21" s="21"/>
      <c r="N21" s="23"/>
      <c r="O21" s="20"/>
      <c r="P21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1" s="21"/>
      <c r="R21" s="31">
        <f>Tabela223[[#This Row],[Quantidade]]*Tabela223[[#This Row],[Entrada]]</f>
        <v>0</v>
      </c>
    </row>
    <row r="22" spans="1:18">
      <c r="A22" s="7" t="s">
        <v>12</v>
      </c>
      <c r="B22" s="10">
        <f>B13/(B20-B21)</f>
        <v>4000</v>
      </c>
      <c r="C22" s="12"/>
      <c r="D22" s="20"/>
      <c r="E22" s="21"/>
      <c r="F22" s="21"/>
      <c r="G22" s="21"/>
      <c r="H22" s="23"/>
      <c r="I22" s="23"/>
      <c r="J22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2" s="23"/>
      <c r="L22" s="21"/>
      <c r="M22" s="21"/>
      <c r="N22" s="23"/>
      <c r="O22" s="20"/>
      <c r="P22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2" s="21"/>
      <c r="R22" s="31">
        <f>Tabela223[[#This Row],[Quantidade]]*Tabela223[[#This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3" s="23"/>
      <c r="L23" s="21"/>
      <c r="M23" s="21"/>
      <c r="N23" s="23"/>
      <c r="O23" s="20"/>
      <c r="P23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3" s="21"/>
      <c r="R23" s="31">
        <f>Tabela223[[#This Row],[Quantidade]]*Tabela223[[#This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4" s="23"/>
      <c r="L24" s="21"/>
      <c r="M24" s="21"/>
      <c r="N24" s="23"/>
      <c r="O24" s="20"/>
      <c r="P24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4" s="21"/>
      <c r="R24" s="31">
        <f>Tabela223[[#This Row],[Quantidade]]*Tabela223[[#This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5" s="23"/>
      <c r="L25" s="21"/>
      <c r="M25" s="21"/>
      <c r="N25" s="23"/>
      <c r="O25" s="20"/>
      <c r="P25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5" s="21"/>
      <c r="R25" s="31">
        <f>Tabela223[[#This Row],[Quantidade]]*Tabela223[[#This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6" s="23"/>
      <c r="L26" s="21"/>
      <c r="M26" s="21"/>
      <c r="N26" s="23"/>
      <c r="O26" s="20"/>
      <c r="P26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6" s="21"/>
      <c r="R26" s="31">
        <f>Tabela223[[#This Row],[Quantidade]]*Tabela223[[#This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7" s="23"/>
      <c r="L27" s="21"/>
      <c r="M27" s="21"/>
      <c r="N27" s="23"/>
      <c r="O27" s="20"/>
      <c r="P27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7" s="21"/>
      <c r="R27" s="31">
        <f>Tabela223[[#This Row],[Quantidade]]*Tabela223[[#This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8" s="23"/>
      <c r="L28" s="21"/>
      <c r="M28" s="21"/>
      <c r="N28" s="23"/>
      <c r="O28" s="20"/>
      <c r="P28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8" s="21"/>
      <c r="R28" s="31">
        <f>Tabela223[[#This Row],[Quantidade]]*Tabela223[[#This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29" s="23"/>
      <c r="L29" s="21"/>
      <c r="M29" s="21"/>
      <c r="N29" s="23"/>
      <c r="O29" s="20"/>
      <c r="P29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29" s="21"/>
      <c r="R29" s="31">
        <f>Tabela223[[#This Row],[Quantidade]]*Tabela223[[#This Row],[Entrada]]</f>
        <v>0</v>
      </c>
    </row>
    <row r="30" spans="1:18">
      <c r="A30" s="41"/>
      <c r="B30" s="41"/>
      <c r="C30" s="42"/>
      <c r="D30" s="20"/>
      <c r="E30" s="21"/>
      <c r="F30" s="21"/>
      <c r="G30" s="21"/>
      <c r="H30" s="23"/>
      <c r="I30" s="23"/>
      <c r="J30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0" s="23"/>
      <c r="L30" s="21"/>
      <c r="M30" s="21"/>
      <c r="N30" s="23"/>
      <c r="O30" s="20"/>
      <c r="P30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0" s="21"/>
      <c r="R30" s="31">
        <f>Tabela223[[#This Row],[Quantidade]]*Tabela223[[#This Row],[Entrada]]</f>
        <v>0</v>
      </c>
    </row>
    <row r="31" spans="1:18" ht="15.75" thickBot="1">
      <c r="A31" s="41"/>
      <c r="B31" s="41"/>
      <c r="C31" s="42"/>
      <c r="D31" s="20"/>
      <c r="E31" s="21"/>
      <c r="F31" s="21"/>
      <c r="G31" s="21"/>
      <c r="H31" s="23"/>
      <c r="I31" s="23"/>
      <c r="J31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1" s="23"/>
      <c r="L31" s="21"/>
      <c r="M31" s="21"/>
      <c r="N31" s="23"/>
      <c r="O31" s="20"/>
      <c r="P31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1" s="21"/>
      <c r="R31" s="31">
        <f>Tabela223[[#This Row],[Quantidade]]*Tabela223[[#This Row],[Entrada]]</f>
        <v>0</v>
      </c>
    </row>
    <row r="32" spans="1:18">
      <c r="A32" s="46"/>
      <c r="B32" s="38"/>
      <c r="C32" s="43"/>
      <c r="D32" s="20"/>
      <c r="E32" s="21"/>
      <c r="F32" s="21"/>
      <c r="G32" s="21"/>
      <c r="H32" s="23"/>
      <c r="I32" s="23"/>
      <c r="J32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2" s="23"/>
      <c r="L32" s="21"/>
      <c r="M32" s="21"/>
      <c r="N32" s="23"/>
      <c r="O32" s="20"/>
      <c r="P32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2" s="21"/>
      <c r="R32" s="31">
        <f>Tabela223[[#This Row],[Quantidade]]*Tabela223[[#This Row],[Entrada]]</f>
        <v>0</v>
      </c>
    </row>
    <row r="33" spans="1:18">
      <c r="A33" s="39" t="s">
        <v>28</v>
      </c>
      <c r="B33" s="40"/>
      <c r="C33" s="41"/>
      <c r="D33" s="20"/>
      <c r="E33" s="21"/>
      <c r="F33" s="21"/>
      <c r="G33" s="21"/>
      <c r="H33" s="23"/>
      <c r="I33" s="23"/>
      <c r="J33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3" s="23"/>
      <c r="L33" s="21"/>
      <c r="M33" s="21"/>
      <c r="N33" s="23"/>
      <c r="O33" s="20"/>
      <c r="P33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3" s="21"/>
      <c r="R33" s="31">
        <f>Tabela223[[#This Row],[Quantidade]]*Tabela223[[#This Row],[Entrada]]</f>
        <v>0</v>
      </c>
    </row>
    <row r="34" spans="1:18">
      <c r="A34" s="48" t="s">
        <v>34</v>
      </c>
      <c r="B34" s="49"/>
      <c r="C34" s="41"/>
      <c r="D34" s="20"/>
      <c r="E34" s="21"/>
      <c r="F34" s="21"/>
      <c r="G34" s="21"/>
      <c r="H34" s="23"/>
      <c r="I34" s="23"/>
      <c r="J34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4" s="23"/>
      <c r="L34" s="21"/>
      <c r="M34" s="21"/>
      <c r="N34" s="23"/>
      <c r="O34" s="20"/>
      <c r="P34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4" s="21"/>
      <c r="R34" s="31">
        <f>Tabela223[[#This Row],[Quantidade]]*Tabela223[[#This Row],[Entrada]]</f>
        <v>0</v>
      </c>
    </row>
    <row r="35" spans="1:18">
      <c r="A35" s="48" t="s">
        <v>29</v>
      </c>
      <c r="B35" s="40"/>
      <c r="C35" s="41"/>
      <c r="D35" s="20"/>
      <c r="E35" s="21"/>
      <c r="F35" s="21"/>
      <c r="G35" s="21"/>
      <c r="H35" s="23"/>
      <c r="I35" s="23"/>
      <c r="J35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5" s="23"/>
      <c r="L35" s="21"/>
      <c r="M35" s="21"/>
      <c r="N35" s="23"/>
      <c r="O35" s="20"/>
      <c r="P35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5" s="21"/>
      <c r="R35" s="31">
        <f>Tabela223[[#This Row],[Quantidade]]*Tabela223[[#This Row],[Entrada]]</f>
        <v>0</v>
      </c>
    </row>
    <row r="36" spans="1:18">
      <c r="A36" s="48" t="s">
        <v>31</v>
      </c>
      <c r="B36" s="40"/>
      <c r="C36" s="41"/>
      <c r="D36" s="20"/>
      <c r="E36" s="21"/>
      <c r="F36" s="21"/>
      <c r="G36" s="21"/>
      <c r="H36" s="23"/>
      <c r="I36" s="23"/>
      <c r="J36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6" s="23"/>
      <c r="L36" s="21"/>
      <c r="M36" s="21"/>
      <c r="N36" s="23"/>
      <c r="O36" s="20"/>
      <c r="P36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6" s="21"/>
      <c r="R36" s="31">
        <f>Tabela223[[#This Row],[Quantidade]]*Tabela223[[#This Row],[Entrada]]</f>
        <v>0</v>
      </c>
    </row>
    <row r="37" spans="1:18">
      <c r="A37" s="48" t="s">
        <v>30</v>
      </c>
      <c r="B37" s="40"/>
      <c r="C37" s="41"/>
      <c r="D37" s="20"/>
      <c r="E37" s="21"/>
      <c r="F37" s="21"/>
      <c r="G37" s="21"/>
      <c r="H37" s="23"/>
      <c r="I37" s="23"/>
      <c r="J37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7" s="23"/>
      <c r="L37" s="21"/>
      <c r="M37" s="21"/>
      <c r="N37" s="23"/>
      <c r="O37" s="20"/>
      <c r="P37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7" s="21"/>
      <c r="R37" s="31">
        <f>Tabela223[[#This Row],[Quantidade]]*Tabela223[[#This Row],[Entrada]]</f>
        <v>0</v>
      </c>
    </row>
    <row r="38" spans="1:18">
      <c r="A38" s="48" t="s">
        <v>32</v>
      </c>
      <c r="B38" s="40"/>
      <c r="C38" s="41"/>
      <c r="D38" s="20"/>
      <c r="E38" s="21"/>
      <c r="F38" s="21"/>
      <c r="G38" s="21"/>
      <c r="H38" s="23"/>
      <c r="I38" s="23"/>
      <c r="J38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8" s="23"/>
      <c r="L38" s="21"/>
      <c r="M38" s="21"/>
      <c r="N38" s="23"/>
      <c r="O38" s="20"/>
      <c r="P38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8" s="21"/>
      <c r="R38" s="31">
        <f>Tabela223[[#This Row],[Quantidade]]*Tabela223[[#This Row],[Entrada]]</f>
        <v>0</v>
      </c>
    </row>
    <row r="39" spans="1:18">
      <c r="A39" s="68" t="s">
        <v>40</v>
      </c>
      <c r="B39" s="69"/>
      <c r="C39" s="41"/>
      <c r="D39" s="20"/>
      <c r="E39" s="21"/>
      <c r="F39" s="21"/>
      <c r="G39" s="21"/>
      <c r="H39" s="23"/>
      <c r="I39" s="23"/>
      <c r="J39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39" s="23"/>
      <c r="L39" s="21"/>
      <c r="M39" s="21"/>
      <c r="N39" s="23"/>
      <c r="O39" s="20"/>
      <c r="P39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39" s="21"/>
      <c r="R39" s="31">
        <f>Tabela223[[#This Row],[Quantidade]]*Tabela223[[#This Row],[Entrada]]</f>
        <v>0</v>
      </c>
    </row>
    <row r="40" spans="1:18" ht="15.75" thickBot="1">
      <c r="A40" s="58"/>
      <c r="B40" s="57"/>
      <c r="C40" s="41"/>
      <c r="D40" s="20"/>
      <c r="E40" s="21"/>
      <c r="F40" s="21"/>
      <c r="G40" s="21"/>
      <c r="H40" s="23"/>
      <c r="I40" s="23"/>
      <c r="J40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0" s="23"/>
      <c r="L40" s="21"/>
      <c r="M40" s="21"/>
      <c r="N40" s="23"/>
      <c r="O40" s="20"/>
      <c r="P40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0" s="21"/>
      <c r="R40" s="31">
        <f>Tabela223[[#This Row],[Quantidade]]*Tabela223[[#This Row],[Entrada]]</f>
        <v>0</v>
      </c>
    </row>
    <row r="41" spans="1:18">
      <c r="A41" s="41"/>
      <c r="B41" s="41"/>
      <c r="C41" s="41"/>
      <c r="D41" s="20"/>
      <c r="E41" s="21"/>
      <c r="F41" s="21"/>
      <c r="G41" s="21"/>
      <c r="H41" s="23"/>
      <c r="I41" s="23"/>
      <c r="J41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1" s="23"/>
      <c r="L41" s="21"/>
      <c r="M41" s="21"/>
      <c r="N41" s="23"/>
      <c r="O41" s="20"/>
      <c r="P41" s="25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1" s="21"/>
      <c r="R41" s="31">
        <f>Tabela223[[#This Row],[Quantidade]]*Tabela223[[#This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2" s="23"/>
      <c r="L42" s="21"/>
      <c r="M42" s="21"/>
      <c r="N42" s="23"/>
      <c r="O42" s="20"/>
      <c r="P42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2" s="21"/>
      <c r="R42" s="31">
        <f>Tabela223[[#This Row],[Quantidade]]*Tabela223[[#This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3" s="23"/>
      <c r="L43" s="21"/>
      <c r="M43" s="21"/>
      <c r="N43" s="23"/>
      <c r="O43" s="20"/>
      <c r="P43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3" s="21"/>
      <c r="R43" s="31">
        <f>Tabela223[[#This Row],[Quantidade]]*Tabela223[[#This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4" s="23"/>
      <c r="L44" s="21"/>
      <c r="M44" s="21"/>
      <c r="N44" s="23"/>
      <c r="O44" s="20"/>
      <c r="P44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4" s="21"/>
      <c r="R44" s="31">
        <f>Tabela223[[#This Row],[Quantidade]]*Tabela223[[#This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5" s="23"/>
      <c r="L45" s="21"/>
      <c r="M45" s="21"/>
      <c r="N45" s="23"/>
      <c r="O45" s="20"/>
      <c r="P45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5" s="21"/>
      <c r="R45" s="31">
        <f>Tabela223[[#This Row],[Quantidade]]*Tabela223[[#This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6" s="23"/>
      <c r="L46" s="21"/>
      <c r="M46" s="21"/>
      <c r="N46" s="23"/>
      <c r="O46" s="20"/>
      <c r="P46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6" s="21"/>
      <c r="R46" s="31">
        <f>Tabela223[[#This Row],[Quantidade]]*Tabela223[[#This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7" s="23"/>
      <c r="L47" s="21"/>
      <c r="M47" s="21"/>
      <c r="N47" s="23"/>
      <c r="O47" s="20"/>
      <c r="P47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7" s="21"/>
      <c r="R47" s="31">
        <f>Tabela223[[#This Row],[Quantidade]]*Tabela223[[#This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8" s="23"/>
      <c r="L48" s="21"/>
      <c r="M48" s="21"/>
      <c r="N48" s="23"/>
      <c r="O48" s="20"/>
      <c r="P48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8" s="21"/>
      <c r="R48" s="31">
        <f>Tabela223[[#This Row],[Quantidade]]*Tabela223[[#This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49" s="23"/>
      <c r="L49" s="21"/>
      <c r="M49" s="21"/>
      <c r="N49" s="23"/>
      <c r="O49" s="20"/>
      <c r="P49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49" s="21"/>
      <c r="R49" s="31">
        <f>Tabela223[[#This Row],[Quantidade]]*Tabela223[[#This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50" s="23"/>
      <c r="L50" s="21"/>
      <c r="M50" s="21"/>
      <c r="N50" s="23"/>
      <c r="O50" s="20"/>
      <c r="P50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50" s="21"/>
      <c r="R50" s="31">
        <f>Tabela223[[#This Row],[Quantidade]]*Tabela223[[#This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51" s="23"/>
      <c r="L51" s="21"/>
      <c r="M51" s="21"/>
      <c r="N51" s="23"/>
      <c r="O51" s="20"/>
      <c r="P51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51" s="21"/>
      <c r="R51" s="31">
        <f>Tabela223[[#This Row],[Quantidade]]*Tabela223[[#This Row],[Entrada]]</f>
        <v>0</v>
      </c>
    </row>
    <row r="52" spans="1:18">
      <c r="D52" s="20"/>
      <c r="E52" s="21"/>
      <c r="F52" s="21"/>
      <c r="G52" s="21"/>
      <c r="H52" s="23"/>
      <c r="I52" s="23"/>
      <c r="J52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52" s="23"/>
      <c r="L52" s="21"/>
      <c r="M52" s="21"/>
      <c r="N52" s="23"/>
      <c r="O52" s="20"/>
      <c r="P52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52" s="21"/>
      <c r="R52" s="31">
        <f>Tabela223[[#This Row],[Quantidade]]*Tabela223[[#This Row],[Entrada]]</f>
        <v>0</v>
      </c>
    </row>
    <row r="53" spans="1:18">
      <c r="A53" s="44"/>
      <c r="B53" s="45"/>
      <c r="C53" s="45"/>
      <c r="D53" s="20"/>
      <c r="E53" s="21"/>
      <c r="F53" s="21"/>
      <c r="G53" s="21"/>
      <c r="H53" s="23"/>
      <c r="I53" s="23"/>
      <c r="J53" s="24">
        <f>IF(Tabela223[[#This Row],[Direção]]="Compra",(((Tabela223[[#This Row],[Entrada]]-Tabela223[[#This Row],[Stop]])*Tabela223[[#This Row],[Quantidade]])/$B$10),(((Tabela223[[#This Row],[Stop]]-Tabela223[[#This Row],[Entrada]])*Tabela223[[#This Row],[Quantidade]])/$B$10))</f>
        <v>0</v>
      </c>
      <c r="K53" s="23"/>
      <c r="L53" s="21"/>
      <c r="M53" s="21"/>
      <c r="N53" s="23"/>
      <c r="O53" s="20"/>
      <c r="P53" s="30">
        <f>IF(Tabela223[[#This Row],[Resultado]]="",0,IF(Tabela223[[#This Row],[Direção]]="Compra",(Tabela223[[#This Row],[Resultado]]-Tabela223[[#This Row],[Entrada]])*Tabela223[[#This Row],[Quantidade]]-(2*$B$17),(Tabela223[[#This Row],[Entrada]]-Tabela223[[#This Row],[Resultado]])*Tabela223[[#This Row],[Quantidade]]-(2*$B$17)))</f>
        <v>0</v>
      </c>
      <c r="Q53" s="21"/>
      <c r="R53" s="31">
        <f>Tabela223[[#This Row],[Quantidade]]*Tabela223[[#This Row],[Entrada]]</f>
        <v>0</v>
      </c>
    </row>
  </sheetData>
  <sheetProtection algorithmName="SHA-512" hashValue="YTui/QIqLvyUPzHGQ2Gau3Jlzl1tKf6KiU2bBUmKtZszMpnWlAm4aNycUt8E7fHqP5SdZtS6guwHxNWZpuomog==" saltValue="ohNFs7PsXH+IQdcr5ee5rQ==" spinCount="100000" sheet="1" objects="1" scenarios="1"/>
  <mergeCells count="5">
    <mergeCell ref="A25:B26"/>
    <mergeCell ref="A27:B28"/>
    <mergeCell ref="D5:R5"/>
    <mergeCell ref="A1:R3"/>
    <mergeCell ref="A39:B39"/>
  </mergeCells>
  <conditionalFormatting sqref="P7:P53">
    <cfRule type="cellIs" dxfId="252" priority="6" operator="lessThan">
      <formula>0</formula>
    </cfRule>
  </conditionalFormatting>
  <conditionalFormatting sqref="J7:J53">
    <cfRule type="cellIs" dxfId="251" priority="5" operator="greaterThan">
      <formula>$B$8</formula>
    </cfRule>
  </conditionalFormatting>
  <conditionalFormatting sqref="B14">
    <cfRule type="cellIs" dxfId="250" priority="3" operator="lessThan">
      <formula>0</formula>
    </cfRule>
    <cfRule type="cellIs" dxfId="249" priority="4" operator="greaterThan">
      <formula>0</formula>
    </cfRule>
  </conditionalFormatting>
  <conditionalFormatting sqref="B15">
    <cfRule type="cellIs" dxfId="248" priority="1" operator="lessThan">
      <formula>0</formula>
    </cfRule>
    <cfRule type="cellIs" dxfId="247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41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Y52"/>
  <sheetViews>
    <sheetView showGridLines="0" zoomScaleNormal="100" workbookViewId="0">
      <selection activeCell="B18" sqref="B18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7" s="22"/>
      <c r="L7" s="21"/>
      <c r="M7" s="21"/>
      <c r="N7" s="22"/>
      <c r="O7" s="53"/>
      <c r="P7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7" s="21"/>
      <c r="R7" s="31">
        <f>Tabela2234[[#This Row],[Quantidade]]*Tabela2234[[#This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8" s="23"/>
      <c r="L8" s="21"/>
      <c r="M8" s="21"/>
      <c r="N8" s="23"/>
      <c r="O8" s="20"/>
      <c r="P8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8" s="21"/>
      <c r="R8" s="31">
        <f>Tabela2234[[#This Row],[Quantidade]]*Tabela2234[[#This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9" s="23"/>
      <c r="L9" s="21"/>
      <c r="M9" s="21"/>
      <c r="N9" s="23"/>
      <c r="O9" s="20"/>
      <c r="P9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9" s="21"/>
      <c r="R9" s="31">
        <f>Tabela2234[[#This Row],[Quantidade]]*Tabela2234[[#This Row],[Entrada]]</f>
        <v>0</v>
      </c>
    </row>
    <row r="10" spans="1:25">
      <c r="A10" s="4" t="s">
        <v>25</v>
      </c>
      <c r="B10" s="5">
        <f>'Fevereiro 2022'!B10+SUM(Tabela2234[Financeiro])+B6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0" s="23"/>
      <c r="L10" s="21"/>
      <c r="M10" s="21"/>
      <c r="N10" s="23"/>
      <c r="O10" s="20"/>
      <c r="P10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0" s="21"/>
      <c r="R10" s="31">
        <f>Tabela2234[[#This Row],[Quantidade]]*Tabela2234[[#This Row],[Entrada]]</f>
        <v>0</v>
      </c>
    </row>
    <row r="11" spans="1:25">
      <c r="A11" s="6" t="s">
        <v>26</v>
      </c>
      <c r="B11" s="8">
        <f>B10-SUMIF(Tabela2234[Resultado],"=",Tabela2234[Capital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1" s="23"/>
      <c r="L11" s="21"/>
      <c r="M11" s="21"/>
      <c r="N11" s="23"/>
      <c r="O11" s="20"/>
      <c r="P11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1" s="21"/>
      <c r="R11" s="31">
        <f>Tabela2234[[#This Row],[Quantidade]]*Tabela2234[[#This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2" s="23"/>
      <c r="L12" s="21"/>
      <c r="M12" s="21"/>
      <c r="N12" s="23"/>
      <c r="O12" s="20"/>
      <c r="P12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2" s="21"/>
      <c r="R12" s="31">
        <f>Tabela2234[[#This Row],[Quantidade]]*Tabela2234[[#This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3" s="23"/>
      <c r="L13" s="21"/>
      <c r="M13" s="21"/>
      <c r="N13" s="23"/>
      <c r="O13" s="20"/>
      <c r="P13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3" s="21"/>
      <c r="R13" s="31">
        <f>Tabela2234[[#This Row],[Quantidade]]*Tabela2234[[#This Row],[Entrada]]</f>
        <v>0</v>
      </c>
    </row>
    <row r="14" spans="1:25">
      <c r="A14" s="50" t="s">
        <v>33</v>
      </c>
      <c r="B14" s="54">
        <f>(('Março 2022'!B10-'Fevereiro 2022'!B10)-B6)/'Fevereiro 2022'!B10</f>
        <v>0</v>
      </c>
      <c r="C14" s="12"/>
      <c r="D14" s="20"/>
      <c r="E14" s="21"/>
      <c r="F14" s="21"/>
      <c r="G14" s="21"/>
      <c r="H14" s="23"/>
      <c r="I14" s="23"/>
      <c r="J14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4" s="23"/>
      <c r="L14" s="21"/>
      <c r="M14" s="21"/>
      <c r="N14" s="23"/>
      <c r="O14" s="20"/>
      <c r="P14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4" s="21"/>
      <c r="R14" s="31">
        <f>Tabela2234[[#This Row],[Quantidade]]*Tabela2234[[#This Row],[Entrada]]</f>
        <v>0</v>
      </c>
    </row>
    <row r="15" spans="1:25">
      <c r="A15" s="47" t="s">
        <v>37</v>
      </c>
      <c r="B15" s="55">
        <f>COUNTBLANK(Tabela2234[Resultado])-COUNTBLANK(Tabela2234[Data Início])</f>
        <v>0</v>
      </c>
      <c r="C15" s="12"/>
      <c r="D15" s="20"/>
      <c r="E15" s="21"/>
      <c r="F15" s="21"/>
      <c r="G15" s="21"/>
      <c r="H15" s="23"/>
      <c r="I15" s="23"/>
      <c r="J15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5" s="23"/>
      <c r="L15" s="21"/>
      <c r="M15" s="21"/>
      <c r="N15" s="23"/>
      <c r="O15" s="20"/>
      <c r="P15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5" s="21"/>
      <c r="R15" s="31">
        <f>Tabela2234[[#This Row],[Quantidade]]*Tabela2234[[#This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6" s="23"/>
      <c r="L16" s="21"/>
      <c r="M16" s="21"/>
      <c r="N16" s="23"/>
      <c r="O16" s="20"/>
      <c r="P16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6" s="21"/>
      <c r="R16" s="31">
        <f>Tabela2234[[#This Row],[Quantidade]]*Tabela2234[[#This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7" s="23"/>
      <c r="L17" s="21"/>
      <c r="M17" s="21"/>
      <c r="N17" s="23"/>
      <c r="O17" s="20"/>
      <c r="P17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7" s="21"/>
      <c r="R17" s="31">
        <f>Tabela2234[[#This Row],[Quantidade]]*Tabela2234[[#This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8" s="23"/>
      <c r="L18" s="21"/>
      <c r="M18" s="21"/>
      <c r="N18" s="23"/>
      <c r="O18" s="20"/>
      <c r="P18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8" s="21"/>
      <c r="R18" s="31">
        <f>Tabela2234[[#This Row],[Quantidade]]*Tabela2234[[#This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19" s="23"/>
      <c r="L19" s="21"/>
      <c r="M19" s="21"/>
      <c r="N19" s="23"/>
      <c r="O19" s="20"/>
      <c r="P19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19" s="21"/>
      <c r="R19" s="31">
        <f>Tabela2234[[#This Row],[Quantidade]]*Tabela2234[[#This Row],[Entrada]]</f>
        <v>0</v>
      </c>
    </row>
    <row r="20" spans="1:18">
      <c r="A20" s="6" t="s">
        <v>11</v>
      </c>
      <c r="B20" s="19">
        <v>19.7</v>
      </c>
      <c r="C20" s="12"/>
      <c r="D20" s="20"/>
      <c r="E20" s="21"/>
      <c r="F20" s="21"/>
      <c r="G20" s="21"/>
      <c r="H20" s="23"/>
      <c r="I20" s="23"/>
      <c r="J20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0" s="23"/>
      <c r="L20" s="21"/>
      <c r="M20" s="21"/>
      <c r="N20" s="23"/>
      <c r="O20" s="20"/>
      <c r="P20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0" s="21"/>
      <c r="R20" s="31">
        <f>Tabela2234[[#This Row],[Quantidade]]*Tabela2234[[#This Row],[Entrada]]</f>
        <v>0</v>
      </c>
    </row>
    <row r="21" spans="1:18">
      <c r="A21" s="6" t="s">
        <v>0</v>
      </c>
      <c r="B21" s="19">
        <v>18</v>
      </c>
      <c r="C21" s="12"/>
      <c r="D21" s="20"/>
      <c r="E21" s="21"/>
      <c r="F21" s="21"/>
      <c r="G21" s="21"/>
      <c r="H21" s="23"/>
      <c r="I21" s="23"/>
      <c r="J21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1" s="23"/>
      <c r="L21" s="21"/>
      <c r="M21" s="21"/>
      <c r="N21" s="23"/>
      <c r="O21" s="20"/>
      <c r="P21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1" s="21"/>
      <c r="R21" s="31">
        <f>Tabela2234[[#This Row],[Quantidade]]*Tabela2234[[#This Row],[Entrada]]</f>
        <v>0</v>
      </c>
    </row>
    <row r="22" spans="1:18">
      <c r="A22" s="7" t="s">
        <v>12</v>
      </c>
      <c r="B22" s="10">
        <f>B13/(B20-B21)</f>
        <v>2352.9411764705892</v>
      </c>
      <c r="C22" s="12"/>
      <c r="D22" s="20"/>
      <c r="E22" s="21"/>
      <c r="F22" s="21"/>
      <c r="G22" s="21"/>
      <c r="H22" s="23"/>
      <c r="I22" s="23"/>
      <c r="J22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2" s="23"/>
      <c r="L22" s="21"/>
      <c r="M22" s="21"/>
      <c r="N22" s="23"/>
      <c r="O22" s="20"/>
      <c r="P22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2" s="21"/>
      <c r="R22" s="31">
        <f>Tabela2234[[#This Row],[Quantidade]]*Tabela2234[[#This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3" s="23"/>
      <c r="L23" s="21"/>
      <c r="M23" s="21"/>
      <c r="N23" s="23"/>
      <c r="O23" s="20"/>
      <c r="P23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3" s="21"/>
      <c r="R23" s="31">
        <f>Tabela2234[[#This Row],[Quantidade]]*Tabela2234[[#This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4" s="23"/>
      <c r="L24" s="21"/>
      <c r="M24" s="21"/>
      <c r="N24" s="23"/>
      <c r="O24" s="20"/>
      <c r="P24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4" s="21"/>
      <c r="R24" s="31">
        <f>Tabela2234[[#This Row],[Quantidade]]*Tabela2234[[#This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5" s="23"/>
      <c r="L25" s="21"/>
      <c r="M25" s="21"/>
      <c r="N25" s="23"/>
      <c r="O25" s="20"/>
      <c r="P25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5" s="21"/>
      <c r="R25" s="31">
        <f>Tabela2234[[#This Row],[Quantidade]]*Tabela2234[[#This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6" s="23"/>
      <c r="L26" s="21"/>
      <c r="M26" s="21"/>
      <c r="N26" s="23"/>
      <c r="O26" s="20"/>
      <c r="P26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6" s="21"/>
      <c r="R26" s="31">
        <f>Tabela2234[[#This Row],[Quantidade]]*Tabela2234[[#This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7" s="23"/>
      <c r="L27" s="21"/>
      <c r="M27" s="21"/>
      <c r="N27" s="23"/>
      <c r="O27" s="20"/>
      <c r="P27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7" s="21"/>
      <c r="R27" s="31">
        <f>Tabela2234[[#This Row],[Quantidade]]*Tabela2234[[#This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8" s="23"/>
      <c r="L28" s="21"/>
      <c r="M28" s="21"/>
      <c r="N28" s="23"/>
      <c r="O28" s="20"/>
      <c r="P28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8" s="21"/>
      <c r="R28" s="31">
        <f>Tabela2234[[#This Row],[Quantidade]]*Tabela2234[[#This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29" s="23"/>
      <c r="L29" s="21"/>
      <c r="M29" s="21"/>
      <c r="N29" s="23"/>
      <c r="O29" s="20"/>
      <c r="P29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29" s="21"/>
      <c r="R29" s="31">
        <f>Tabela2234[[#This Row],[Quantidade]]*Tabela2234[[#This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0" s="23"/>
      <c r="L30" s="21"/>
      <c r="M30" s="21"/>
      <c r="N30" s="23"/>
      <c r="O30" s="20"/>
      <c r="P30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0" s="21"/>
      <c r="R30" s="31">
        <f>Tabela2234[[#This Row],[Quantidade]]*Tabela2234[[#This Row],[Entrada]]</f>
        <v>0</v>
      </c>
    </row>
    <row r="31" spans="1:18" ht="15.75" thickBot="1">
      <c r="C31" s="12"/>
      <c r="D31" s="20"/>
      <c r="E31" s="21"/>
      <c r="F31" s="21"/>
      <c r="G31" s="21"/>
      <c r="H31" s="23"/>
      <c r="I31" s="23"/>
      <c r="J31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1" s="23"/>
      <c r="L31" s="21"/>
      <c r="M31" s="21"/>
      <c r="N31" s="23"/>
      <c r="O31" s="20"/>
      <c r="P31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1" s="21"/>
      <c r="R31" s="31">
        <f>Tabela2234[[#This Row],[Quantidade]]*Tabela2234[[#This Row],[Entrada]]</f>
        <v>0</v>
      </c>
    </row>
    <row r="32" spans="1:18">
      <c r="A32" s="46"/>
      <c r="B32" s="38"/>
      <c r="C32" s="33"/>
      <c r="D32" s="20"/>
      <c r="E32" s="21"/>
      <c r="F32" s="21"/>
      <c r="G32" s="21"/>
      <c r="H32" s="23"/>
      <c r="I32" s="23"/>
      <c r="J32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2" s="23"/>
      <c r="L32" s="21"/>
      <c r="M32" s="21"/>
      <c r="N32" s="23"/>
      <c r="O32" s="20"/>
      <c r="P32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2" s="21"/>
      <c r="R32" s="31">
        <f>Tabela2234[[#This Row],[Quantidade]]*Tabela2234[[#This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3" s="23"/>
      <c r="L33" s="21"/>
      <c r="M33" s="21"/>
      <c r="N33" s="23"/>
      <c r="O33" s="20"/>
      <c r="P33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3" s="21"/>
      <c r="R33" s="31">
        <f>Tabela2234[[#This Row],[Quantidade]]*Tabela2234[[#This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4" s="23"/>
      <c r="L34" s="21"/>
      <c r="M34" s="21"/>
      <c r="N34" s="23"/>
      <c r="O34" s="20"/>
      <c r="P34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4" s="21"/>
      <c r="R34" s="31">
        <f>Tabela2234[[#This Row],[Quantidade]]*Tabela2234[[#This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5" s="23"/>
      <c r="L35" s="21"/>
      <c r="M35" s="21"/>
      <c r="N35" s="23"/>
      <c r="O35" s="20"/>
      <c r="P35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5" s="21"/>
      <c r="R35" s="31">
        <f>Tabela2234[[#This Row],[Quantidade]]*Tabela2234[[#This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6" s="23"/>
      <c r="L36" s="21"/>
      <c r="M36" s="21"/>
      <c r="N36" s="23"/>
      <c r="O36" s="20"/>
      <c r="P36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6" s="21"/>
      <c r="R36" s="31">
        <f>Tabela2234[[#This Row],[Quantidade]]*Tabela2234[[#This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7" s="23"/>
      <c r="L37" s="21"/>
      <c r="M37" s="21"/>
      <c r="N37" s="23"/>
      <c r="O37" s="20"/>
      <c r="P37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7" s="21"/>
      <c r="R37" s="31">
        <f>Tabela2234[[#This Row],[Quantidade]]*Tabela2234[[#This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8" s="23"/>
      <c r="L38" s="21"/>
      <c r="M38" s="21"/>
      <c r="N38" s="23"/>
      <c r="O38" s="20"/>
      <c r="P38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8" s="21"/>
      <c r="R38" s="31">
        <f>Tabela2234[[#This Row],[Quantidade]]*Tabela2234[[#This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39" s="23"/>
      <c r="L39" s="21"/>
      <c r="M39" s="21"/>
      <c r="N39" s="23"/>
      <c r="O39" s="20"/>
      <c r="P39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39" s="21"/>
      <c r="R39" s="31">
        <f>Tabela2234[[#This Row],[Quantidade]]*Tabela2234[[#This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0" s="23"/>
      <c r="L40" s="21"/>
      <c r="M40" s="21"/>
      <c r="N40" s="23"/>
      <c r="O40" s="20"/>
      <c r="P40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0" s="21"/>
      <c r="R40" s="31">
        <f>Tabela2234[[#This Row],[Quantidade]]*Tabela2234[[#This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1" s="23"/>
      <c r="L41" s="21"/>
      <c r="M41" s="21"/>
      <c r="N41" s="23"/>
      <c r="O41" s="20"/>
      <c r="P41" s="25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1" s="21"/>
      <c r="R41" s="31">
        <f>Tabela2234[[#This Row],[Quantidade]]*Tabela2234[[#This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2" s="23"/>
      <c r="L42" s="21"/>
      <c r="M42" s="21"/>
      <c r="N42" s="23"/>
      <c r="O42" s="20"/>
      <c r="P42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2" s="21"/>
      <c r="R42" s="31">
        <f>Tabela2234[[#This Row],[Quantidade]]*Tabela2234[[#This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3" s="23"/>
      <c r="L43" s="21"/>
      <c r="M43" s="21"/>
      <c r="N43" s="23"/>
      <c r="O43" s="20"/>
      <c r="P43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3" s="21"/>
      <c r="R43" s="31">
        <f>Tabela2234[[#This Row],[Quantidade]]*Tabela2234[[#This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4" s="23"/>
      <c r="L44" s="21"/>
      <c r="M44" s="21"/>
      <c r="N44" s="23"/>
      <c r="O44" s="20"/>
      <c r="P44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4" s="21"/>
      <c r="R44" s="31">
        <f>Tabela2234[[#This Row],[Quantidade]]*Tabela2234[[#This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5" s="23"/>
      <c r="L45" s="21"/>
      <c r="M45" s="21"/>
      <c r="N45" s="23"/>
      <c r="O45" s="20"/>
      <c r="P45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5" s="21"/>
      <c r="R45" s="31">
        <f>Tabela2234[[#This Row],[Quantidade]]*Tabela2234[[#This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6" s="23"/>
      <c r="L46" s="21"/>
      <c r="M46" s="21"/>
      <c r="N46" s="23"/>
      <c r="O46" s="20"/>
      <c r="P46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6" s="21"/>
      <c r="R46" s="31">
        <f>Tabela2234[[#This Row],[Quantidade]]*Tabela2234[[#This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7" s="23"/>
      <c r="L47" s="21"/>
      <c r="M47" s="21"/>
      <c r="N47" s="23"/>
      <c r="O47" s="20"/>
      <c r="P47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7" s="21"/>
      <c r="R47" s="31">
        <f>Tabela2234[[#This Row],[Quantidade]]*Tabela2234[[#This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8" s="23"/>
      <c r="L48" s="21"/>
      <c r="M48" s="21"/>
      <c r="N48" s="23"/>
      <c r="O48" s="20"/>
      <c r="P48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8" s="21"/>
      <c r="R48" s="31">
        <f>Tabela2234[[#This Row],[Quantidade]]*Tabela2234[[#This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49" s="23"/>
      <c r="L49" s="21"/>
      <c r="M49" s="21"/>
      <c r="N49" s="23"/>
      <c r="O49" s="20"/>
      <c r="P49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49" s="21"/>
      <c r="R49" s="31">
        <f>Tabela2234[[#This Row],[Quantidade]]*Tabela2234[[#This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50" s="23"/>
      <c r="L50" s="21"/>
      <c r="M50" s="21"/>
      <c r="N50" s="23"/>
      <c r="O50" s="20"/>
      <c r="P50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50" s="21"/>
      <c r="R50" s="31">
        <f>Tabela2234[[#This Row],[Quantidade]]*Tabela2234[[#This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51" s="23"/>
      <c r="L51" s="21"/>
      <c r="M51" s="21"/>
      <c r="N51" s="23"/>
      <c r="O51" s="20"/>
      <c r="P51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51" s="21"/>
      <c r="R51" s="31">
        <f>Tabela2234[[#This Row],[Quantidade]]*Tabela2234[[#This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IF(Tabela2234[[#This Row],[Direção]]="Compra",(((Tabela2234[[#This Row],[Entrada]]-Tabela2234[[#This Row],[Stop]])*Tabela2234[[#This Row],[Quantidade]])/$B$10),(((Tabela2234[[#This Row],[Stop]]-Tabela2234[[#This Row],[Entrada]])*Tabela2234[[#This Row],[Quantidade]])/$B$10))</f>
        <v>0</v>
      </c>
      <c r="K52" s="23"/>
      <c r="L52" s="21"/>
      <c r="M52" s="21"/>
      <c r="N52" s="23"/>
      <c r="O52" s="20"/>
      <c r="P52" s="30">
        <f>IF(Tabela2234[[#This Row],[Resultado]]="",0,IF(Tabela2234[[#This Row],[Direção]]="Compra",(Tabela2234[[#This Row],[Resultado]]-Tabela2234[[#This Row],[Entrada]])*Tabela2234[[#This Row],[Quantidade]]-(2*$B$17),(Tabela2234[[#This Row],[Entrada]]-Tabela2234[[#This Row],[Resultado]])*Tabela2234[[#This Row],[Quantidade]]-(2*$B$17)))</f>
        <v>0</v>
      </c>
      <c r="Q52" s="21"/>
      <c r="R52" s="31">
        <f>Tabela2234[[#This Row],[Quantidade]]*Tabela2234[[#This Row],[Entrada]]</f>
        <v>0</v>
      </c>
    </row>
  </sheetData>
  <sheetProtection algorithmName="SHA-512" hashValue="Q2MnFj4j0E/Toxccq7qeTN/LUNej8lCdVUsX9GJiLw343eqKUuSlKFIfhcYPEKGdOPNU1KFZ8r3b1cCN3MlTVQ==" saltValue="eV9Du++agr1BpM65bWyhDQ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229" priority="8" operator="lessThan">
      <formula>0</formula>
    </cfRule>
  </conditionalFormatting>
  <conditionalFormatting sqref="J7:J52">
    <cfRule type="cellIs" dxfId="228" priority="7" operator="greaterThan">
      <formula>$B$8</formula>
    </cfRule>
  </conditionalFormatting>
  <conditionalFormatting sqref="B14">
    <cfRule type="cellIs" dxfId="227" priority="3" operator="greaterThan">
      <formula>0</formula>
    </cfRule>
    <cfRule type="cellIs" dxfId="226" priority="4" operator="lessThan">
      <formula>0</formula>
    </cfRule>
    <cfRule type="cellIs" dxfId="225" priority="5" operator="lessThan">
      <formula>0</formula>
    </cfRule>
    <cfRule type="cellIs" dxfId="224" priority="6" operator="greaterThan">
      <formula>0</formula>
    </cfRule>
  </conditionalFormatting>
  <conditionalFormatting sqref="B15">
    <cfRule type="cellIs" dxfId="223" priority="1" operator="lessThan">
      <formula>0</formula>
    </cfRule>
    <cfRule type="cellIs" dxfId="222" priority="2" operator="greaterThan">
      <formula>0</formula>
    </cfRule>
  </conditionalFormatting>
  <dataValidations count="2">
    <dataValidation type="list" errorStyle="warning" allowBlank="1" showInputMessage="1" showErrorMessage="1" errorTitle="Direção não reconhecida" error="Favor, opte por uma das opções da Lista." sqref="F8:F41">
      <formula1>"Compra,Venda"</formula1>
    </dataValidation>
    <dataValidation type="list" allowBlank="1" showInputMessage="1" showErrorMessage="1" errorTitle="Direção não reconhecida" error="Favor, opte por uma das opções da Lista." sqref="F7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Y52"/>
  <sheetViews>
    <sheetView showGridLines="0" zoomScaleNormal="100" workbookViewId="0">
      <selection activeCell="B7" sqref="B7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7" s="22"/>
      <c r="L7" s="21"/>
      <c r="M7" s="21"/>
      <c r="N7" s="22"/>
      <c r="O7" s="53"/>
      <c r="P7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7" s="21"/>
      <c r="R7" s="31">
        <f>Tabela22345[[#This Row],[Quantidade]]*Tabela22345[[#This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8" s="23"/>
      <c r="L8" s="21"/>
      <c r="M8" s="21"/>
      <c r="N8" s="23"/>
      <c r="O8" s="20"/>
      <c r="P8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8" s="21"/>
      <c r="R8" s="31">
        <f>Tabela22345[[#This Row],[Quantidade]]*Tabela22345[[#This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9" s="23"/>
      <c r="L9" s="21"/>
      <c r="M9" s="21"/>
      <c r="N9" s="23"/>
      <c r="O9" s="20"/>
      <c r="P9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9" s="21"/>
      <c r="R9" s="31">
        <f>Tabela22345[[#This Row],[Quantidade]]*Tabela22345[[#This Row],[Entrada]]</f>
        <v>0</v>
      </c>
    </row>
    <row r="10" spans="1:25">
      <c r="A10" s="4" t="s">
        <v>25</v>
      </c>
      <c r="B10" s="5">
        <f>'Março 2022'!B10+SUM(Tabela22345[Financeiro])+B6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0" s="23"/>
      <c r="L10" s="21"/>
      <c r="M10" s="21"/>
      <c r="N10" s="23"/>
      <c r="O10" s="20"/>
      <c r="P10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0" s="21"/>
      <c r="R10" s="31">
        <f>Tabela22345[[#This Row],[Quantidade]]*Tabela22345[[#This Row],[Entrada]]</f>
        <v>0</v>
      </c>
    </row>
    <row r="11" spans="1:25">
      <c r="A11" s="6" t="s">
        <v>26</v>
      </c>
      <c r="B11" s="8">
        <f>B10-SUMIF(Tabela22345[Resultado],"=",Tabela22345[Capital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1" s="23"/>
      <c r="L11" s="21"/>
      <c r="M11" s="21"/>
      <c r="N11" s="23"/>
      <c r="O11" s="20"/>
      <c r="P11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1" s="21"/>
      <c r="R11" s="31">
        <f>Tabela22345[[#This Row],[Quantidade]]*Tabela22345[[#This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2" s="23"/>
      <c r="L12" s="21"/>
      <c r="M12" s="21"/>
      <c r="N12" s="23"/>
      <c r="O12" s="20"/>
      <c r="P12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2" s="21"/>
      <c r="R12" s="31">
        <f>Tabela22345[[#This Row],[Quantidade]]*Tabela22345[[#This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3" s="23"/>
      <c r="L13" s="21"/>
      <c r="M13" s="21"/>
      <c r="N13" s="23"/>
      <c r="O13" s="20"/>
      <c r="P13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3" s="21"/>
      <c r="R13" s="31">
        <f>Tabela22345[[#This Row],[Quantidade]]*Tabela22345[[#This Row],[Entrada]]</f>
        <v>0</v>
      </c>
    </row>
    <row r="14" spans="1:25">
      <c r="A14" s="50" t="s">
        <v>33</v>
      </c>
      <c r="B14" s="54">
        <f>(('Abril 2022'!B10-'Março 2022'!B10-B6))/'Março 2022'!B10</f>
        <v>0</v>
      </c>
      <c r="C14" s="12"/>
      <c r="D14" s="20"/>
      <c r="E14" s="21"/>
      <c r="F14" s="21"/>
      <c r="G14" s="21"/>
      <c r="H14" s="23"/>
      <c r="I14" s="23"/>
      <c r="J14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4" s="23"/>
      <c r="L14" s="21"/>
      <c r="M14" s="21"/>
      <c r="N14" s="23"/>
      <c r="O14" s="20"/>
      <c r="P14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4" s="21"/>
      <c r="R14" s="31">
        <f>Tabela22345[[#This Row],[Quantidade]]*Tabela22345[[#This Row],[Entrada]]</f>
        <v>0</v>
      </c>
    </row>
    <row r="15" spans="1:25">
      <c r="A15" s="47" t="s">
        <v>37</v>
      </c>
      <c r="B15" s="55">
        <f>COUNTBLANK(Tabela22345[Resultado])-COUNTBLANK(Tabela22345[Data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5" s="23"/>
      <c r="L15" s="21"/>
      <c r="M15" s="21"/>
      <c r="N15" s="23"/>
      <c r="O15" s="20"/>
      <c r="P15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5" s="21"/>
      <c r="R15" s="31">
        <f>Tabela22345[[#This Row],[Quantidade]]*Tabela22345[[#This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6" s="23"/>
      <c r="L16" s="21"/>
      <c r="M16" s="21"/>
      <c r="N16" s="23"/>
      <c r="O16" s="20"/>
      <c r="P16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6" s="21"/>
      <c r="R16" s="31">
        <f>Tabela22345[[#This Row],[Quantidade]]*Tabela22345[[#This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7" s="23"/>
      <c r="L17" s="21"/>
      <c r="M17" s="21"/>
      <c r="N17" s="23"/>
      <c r="O17" s="20"/>
      <c r="P17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7" s="21"/>
      <c r="R17" s="31">
        <f>Tabela22345[[#This Row],[Quantidade]]*Tabela22345[[#This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8" s="23"/>
      <c r="L18" s="21"/>
      <c r="M18" s="21"/>
      <c r="N18" s="23"/>
      <c r="O18" s="20"/>
      <c r="P18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8" s="21"/>
      <c r="R18" s="31">
        <f>Tabela22345[[#This Row],[Quantidade]]*Tabela22345[[#This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19" s="23"/>
      <c r="L19" s="21"/>
      <c r="M19" s="21"/>
      <c r="N19" s="23"/>
      <c r="O19" s="20"/>
      <c r="P19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19" s="21"/>
      <c r="R19" s="31">
        <f>Tabela22345[[#This Row],[Quantidade]]*Tabela22345[[#This Row],[Entrada]]</f>
        <v>0</v>
      </c>
    </row>
    <row r="20" spans="1:18">
      <c r="A20" s="6" t="s">
        <v>11</v>
      </c>
      <c r="B20" s="19">
        <v>3.19</v>
      </c>
      <c r="C20" s="12"/>
      <c r="D20" s="20"/>
      <c r="E20" s="21"/>
      <c r="F20" s="21"/>
      <c r="G20" s="21"/>
      <c r="H20" s="23"/>
      <c r="I20" s="23"/>
      <c r="J20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0" s="23"/>
      <c r="L20" s="21"/>
      <c r="M20" s="21"/>
      <c r="N20" s="23"/>
      <c r="O20" s="20"/>
      <c r="P20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0" s="21"/>
      <c r="R20" s="31">
        <f>Tabela22345[[#This Row],[Quantidade]]*Tabela22345[[#This Row],[Entrada]]</f>
        <v>0</v>
      </c>
    </row>
    <row r="21" spans="1:18">
      <c r="A21" s="6" t="s">
        <v>0</v>
      </c>
      <c r="B21" s="19">
        <v>3</v>
      </c>
      <c r="C21" s="12"/>
      <c r="D21" s="20"/>
      <c r="E21" s="21"/>
      <c r="F21" s="21"/>
      <c r="G21" s="21"/>
      <c r="H21" s="23"/>
      <c r="I21" s="23"/>
      <c r="J21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1" s="23"/>
      <c r="L21" s="21"/>
      <c r="M21" s="21"/>
      <c r="N21" s="23"/>
      <c r="O21" s="20"/>
      <c r="P21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1" s="21"/>
      <c r="R21" s="31">
        <f>Tabela22345[[#This Row],[Quantidade]]*Tabela22345[[#This Row],[Entrada]]</f>
        <v>0</v>
      </c>
    </row>
    <row r="22" spans="1:18">
      <c r="A22" s="7" t="s">
        <v>12</v>
      </c>
      <c r="B22" s="10">
        <f>B13/(B20-B21)</f>
        <v>21052.631578947374</v>
      </c>
      <c r="C22" s="12"/>
      <c r="D22" s="20"/>
      <c r="E22" s="21"/>
      <c r="F22" s="21"/>
      <c r="G22" s="21"/>
      <c r="H22" s="23"/>
      <c r="I22" s="23"/>
      <c r="J22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2" s="23"/>
      <c r="L22" s="21"/>
      <c r="M22" s="21"/>
      <c r="N22" s="23"/>
      <c r="O22" s="20"/>
      <c r="P22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2" s="21"/>
      <c r="R22" s="31">
        <f>Tabela22345[[#This Row],[Quantidade]]*Tabela22345[[#This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3" s="23"/>
      <c r="L23" s="21"/>
      <c r="M23" s="21"/>
      <c r="N23" s="23"/>
      <c r="O23" s="20"/>
      <c r="P23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3" s="21"/>
      <c r="R23" s="31">
        <f>Tabela22345[[#This Row],[Quantidade]]*Tabela22345[[#This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4" s="23"/>
      <c r="L24" s="21"/>
      <c r="M24" s="21"/>
      <c r="N24" s="23"/>
      <c r="O24" s="20"/>
      <c r="P24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4" s="21"/>
      <c r="R24" s="31">
        <f>Tabela22345[[#This Row],[Quantidade]]*Tabela22345[[#This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5" s="23"/>
      <c r="L25" s="21"/>
      <c r="M25" s="21"/>
      <c r="N25" s="23"/>
      <c r="O25" s="20"/>
      <c r="P25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5" s="21"/>
      <c r="R25" s="31">
        <f>Tabela22345[[#This Row],[Quantidade]]*Tabela22345[[#This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6" s="23"/>
      <c r="L26" s="21"/>
      <c r="M26" s="21"/>
      <c r="N26" s="23"/>
      <c r="O26" s="20"/>
      <c r="P26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6" s="21"/>
      <c r="R26" s="31">
        <f>Tabela22345[[#This Row],[Quantidade]]*Tabela22345[[#This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7" s="23"/>
      <c r="L27" s="21"/>
      <c r="M27" s="21"/>
      <c r="N27" s="23"/>
      <c r="O27" s="20"/>
      <c r="P27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7" s="21"/>
      <c r="R27" s="31">
        <f>Tabela22345[[#This Row],[Quantidade]]*Tabela22345[[#This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8" s="23"/>
      <c r="L28" s="21"/>
      <c r="M28" s="21"/>
      <c r="N28" s="23"/>
      <c r="O28" s="20"/>
      <c r="P28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8" s="21"/>
      <c r="R28" s="31">
        <f>Tabela22345[[#This Row],[Quantidade]]*Tabela22345[[#This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29" s="23"/>
      <c r="L29" s="21"/>
      <c r="M29" s="21"/>
      <c r="N29" s="23"/>
      <c r="O29" s="20"/>
      <c r="P29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29" s="21"/>
      <c r="R29" s="31">
        <f>Tabela22345[[#This Row],[Quantidade]]*Tabela22345[[#This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0" s="23"/>
      <c r="L30" s="21"/>
      <c r="M30" s="21"/>
      <c r="N30" s="23"/>
      <c r="O30" s="20"/>
      <c r="P30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0" s="21"/>
      <c r="R30" s="31">
        <f>Tabela22345[[#This Row],[Quantidade]]*Tabela22345[[#This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1" s="23"/>
      <c r="L31" s="21"/>
      <c r="M31" s="21"/>
      <c r="N31" s="23"/>
      <c r="O31" s="20"/>
      <c r="P31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1" s="21"/>
      <c r="R31" s="31">
        <f>Tabela22345[[#This Row],[Quantidade]]*Tabela22345[[#This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2" s="23"/>
      <c r="L32" s="21"/>
      <c r="M32" s="21"/>
      <c r="N32" s="23"/>
      <c r="O32" s="20"/>
      <c r="P32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2" s="21"/>
      <c r="R32" s="31">
        <f>Tabela22345[[#This Row],[Quantidade]]*Tabela22345[[#This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3" s="23"/>
      <c r="L33" s="21"/>
      <c r="M33" s="21"/>
      <c r="N33" s="23"/>
      <c r="O33" s="20"/>
      <c r="P33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3" s="21"/>
      <c r="R33" s="31">
        <f>Tabela22345[[#This Row],[Quantidade]]*Tabela22345[[#This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4" s="23"/>
      <c r="L34" s="21"/>
      <c r="M34" s="21"/>
      <c r="N34" s="23"/>
      <c r="O34" s="20"/>
      <c r="P34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4" s="21"/>
      <c r="R34" s="31">
        <f>Tabela22345[[#This Row],[Quantidade]]*Tabela22345[[#This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5" s="23"/>
      <c r="L35" s="21"/>
      <c r="M35" s="21"/>
      <c r="N35" s="23"/>
      <c r="O35" s="20"/>
      <c r="P35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5" s="21"/>
      <c r="R35" s="31">
        <f>Tabela22345[[#This Row],[Quantidade]]*Tabela22345[[#This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6" s="23"/>
      <c r="L36" s="21"/>
      <c r="M36" s="21"/>
      <c r="N36" s="23"/>
      <c r="O36" s="20"/>
      <c r="P36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6" s="21"/>
      <c r="R36" s="31">
        <f>Tabela22345[[#This Row],[Quantidade]]*Tabela22345[[#This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7" s="23"/>
      <c r="L37" s="21"/>
      <c r="M37" s="21"/>
      <c r="N37" s="23"/>
      <c r="O37" s="20"/>
      <c r="P37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7" s="21"/>
      <c r="R37" s="31">
        <f>Tabela22345[[#This Row],[Quantidade]]*Tabela22345[[#This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8" s="23"/>
      <c r="L38" s="21"/>
      <c r="M38" s="21"/>
      <c r="N38" s="23"/>
      <c r="O38" s="20"/>
      <c r="P38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8" s="21"/>
      <c r="R38" s="31">
        <f>Tabela22345[[#This Row],[Quantidade]]*Tabela22345[[#This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39" s="23"/>
      <c r="L39" s="21"/>
      <c r="M39" s="21"/>
      <c r="N39" s="23"/>
      <c r="O39" s="20"/>
      <c r="P39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39" s="21"/>
      <c r="R39" s="31">
        <f>Tabela22345[[#This Row],[Quantidade]]*Tabela22345[[#This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0" s="23"/>
      <c r="L40" s="21"/>
      <c r="M40" s="21"/>
      <c r="N40" s="23"/>
      <c r="O40" s="20"/>
      <c r="P40" s="25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0" s="21"/>
      <c r="R40" s="31">
        <f>Tabela22345[[#This Row],[Quantidade]]*Tabela22345[[#This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1" s="23"/>
      <c r="L41" s="21"/>
      <c r="M41" s="21"/>
      <c r="N41" s="23"/>
      <c r="O41" s="20"/>
      <c r="P41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1" s="21"/>
      <c r="R41" s="31">
        <f>Tabela22345[[#This Row],[Quantidade]]*Tabela22345[[#This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2" s="23"/>
      <c r="L42" s="21"/>
      <c r="M42" s="21"/>
      <c r="N42" s="23"/>
      <c r="O42" s="20"/>
      <c r="P42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2" s="21"/>
      <c r="R42" s="31">
        <f>Tabela22345[[#This Row],[Quantidade]]*Tabela22345[[#This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3" s="23"/>
      <c r="L43" s="21"/>
      <c r="M43" s="21"/>
      <c r="N43" s="23"/>
      <c r="O43" s="20"/>
      <c r="P43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3" s="21"/>
      <c r="R43" s="31">
        <f>Tabela22345[[#This Row],[Quantidade]]*Tabela22345[[#This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4" s="23"/>
      <c r="L44" s="21"/>
      <c r="M44" s="21"/>
      <c r="N44" s="23"/>
      <c r="O44" s="20"/>
      <c r="P44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4" s="21"/>
      <c r="R44" s="31">
        <f>Tabela22345[[#This Row],[Quantidade]]*Tabela22345[[#This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5" s="23"/>
      <c r="L45" s="21"/>
      <c r="M45" s="21"/>
      <c r="N45" s="23"/>
      <c r="O45" s="20"/>
      <c r="P45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5" s="21"/>
      <c r="R45" s="31">
        <f>Tabela22345[[#This Row],[Quantidade]]*Tabela22345[[#This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6" s="23"/>
      <c r="L46" s="21"/>
      <c r="M46" s="21"/>
      <c r="N46" s="23"/>
      <c r="O46" s="20"/>
      <c r="P46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6" s="21"/>
      <c r="R46" s="31">
        <f>Tabela22345[[#This Row],[Quantidade]]*Tabela22345[[#This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7" s="23"/>
      <c r="L47" s="21"/>
      <c r="M47" s="21"/>
      <c r="N47" s="23"/>
      <c r="O47" s="20"/>
      <c r="P47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7" s="21"/>
      <c r="R47" s="31">
        <f>Tabela22345[[#This Row],[Quantidade]]*Tabela22345[[#This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8" s="23"/>
      <c r="L48" s="21"/>
      <c r="M48" s="21"/>
      <c r="N48" s="23"/>
      <c r="O48" s="20"/>
      <c r="P48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8" s="21"/>
      <c r="R48" s="31">
        <f>Tabela22345[[#This Row],[Quantidade]]*Tabela22345[[#This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49" s="23"/>
      <c r="L49" s="21"/>
      <c r="M49" s="21"/>
      <c r="N49" s="23"/>
      <c r="O49" s="20"/>
      <c r="P49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49" s="21"/>
      <c r="R49" s="31">
        <f>Tabela22345[[#This Row],[Quantidade]]*Tabela22345[[#This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50" s="23"/>
      <c r="L50" s="21"/>
      <c r="M50" s="21"/>
      <c r="N50" s="23"/>
      <c r="O50" s="20"/>
      <c r="P50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50" s="21"/>
      <c r="R50" s="31">
        <f>Tabela22345[[#This Row],[Quantidade]]*Tabela22345[[#This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51" s="23"/>
      <c r="L51" s="21"/>
      <c r="M51" s="21"/>
      <c r="N51" s="23"/>
      <c r="O51" s="20"/>
      <c r="P51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51" s="21"/>
      <c r="R51" s="31">
        <f>Tabela22345[[#This Row],[Quantidade]]*Tabela22345[[#This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IF(Tabela22345[[#This Row],[Direção]]="Compra",(((Tabela22345[[#This Row],[Entrada]]-Tabela22345[[#This Row],[Stop]])*Tabela22345[[#This Row],[Quantidade]])/$B$10),(((Tabela22345[[#This Row],[Stop]]-Tabela22345[[#This Row],[Entrada]])*Tabela22345[[#This Row],[Quantidade]])/$B$10))</f>
        <v>0</v>
      </c>
      <c r="K52" s="23"/>
      <c r="L52" s="21"/>
      <c r="M52" s="21"/>
      <c r="N52" s="23"/>
      <c r="O52" s="20"/>
      <c r="P52" s="30">
        <f>IF(Tabela22345[[#This Row],[Resultado]]="",0,IF(Tabela22345[[#This Row],[Direção]]="Compra",(Tabela22345[[#This Row],[Resultado]]-Tabela22345[[#This Row],[Entrada]])*Tabela22345[[#This Row],[Quantidade]]-(2*$B$17),(Tabela22345[[#This Row],[Entrada]]-Tabela22345[[#This Row],[Resultado]])*Tabela22345[[#This Row],[Quantidade]]-(2*$B$17)))</f>
        <v>0</v>
      </c>
      <c r="Q52" s="21"/>
      <c r="R52" s="31">
        <f>Tabela22345[[#This Row],[Quantidade]]*Tabela22345[[#This Row],[Entrada]]</f>
        <v>0</v>
      </c>
    </row>
  </sheetData>
  <sheetProtection algorithmName="SHA-512" hashValue="8cTIULeLM7K6Uexs17rMsN9rcKnwQBOd/EnFqtZlzC3EbtO6XZ7LQOaCPzPH96CFQx2Rj+ssWM+UYiZCqKXSMg==" saltValue="xzgUpmJ16Mpm2gQMnSR+3A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204" priority="6" operator="lessThan">
      <formula>0</formula>
    </cfRule>
  </conditionalFormatting>
  <conditionalFormatting sqref="J7:J52">
    <cfRule type="cellIs" dxfId="203" priority="5" operator="greaterThan">
      <formula>$B$8</formula>
    </cfRule>
  </conditionalFormatting>
  <conditionalFormatting sqref="B14">
    <cfRule type="cellIs" dxfId="202" priority="3" operator="lessThan">
      <formula>0</formula>
    </cfRule>
    <cfRule type="cellIs" dxfId="201" priority="4" operator="greaterThan">
      <formula>0</formula>
    </cfRule>
  </conditionalFormatting>
  <conditionalFormatting sqref="B15">
    <cfRule type="cellIs" dxfId="200" priority="1" operator="lessThan">
      <formula>0</formula>
    </cfRule>
    <cfRule type="cellIs" dxfId="199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Y52"/>
  <sheetViews>
    <sheetView showGridLines="0" zoomScaleNormal="100" workbookViewId="0">
      <selection activeCell="Q7" sqref="Q7:Q29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3"/>
      <c r="I7" s="23"/>
      <c r="J7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7" s="23"/>
      <c r="L7" s="21"/>
      <c r="M7" s="21"/>
      <c r="N7" s="23"/>
      <c r="O7" s="20"/>
      <c r="P7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7" s="21"/>
      <c r="R7" s="31">
        <f>Tabela223456[[#This Row],[Quantidade]]*Tabela223456[[#This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8" s="23"/>
      <c r="L8" s="21"/>
      <c r="M8" s="21"/>
      <c r="N8" s="23"/>
      <c r="O8" s="20"/>
      <c r="P8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8" s="21"/>
      <c r="R8" s="31">
        <f>Tabela223456[[#This Row],[Quantidade]]*Tabela223456[[#This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9" s="23"/>
      <c r="L9" s="21"/>
      <c r="M9" s="21"/>
      <c r="N9" s="23"/>
      <c r="O9" s="20"/>
      <c r="P9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9" s="21"/>
      <c r="R9" s="31">
        <f>Tabela223456[[#This Row],[Quantidade]]*Tabela223456[[#This Row],[Entrada]]</f>
        <v>0</v>
      </c>
    </row>
    <row r="10" spans="1:25">
      <c r="A10" s="4" t="s">
        <v>25</v>
      </c>
      <c r="B10" s="5">
        <f>'Abril 2022'!B10+SUM(Tabela223456[Financeiro])+B6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0" s="23"/>
      <c r="L10" s="21"/>
      <c r="M10" s="21"/>
      <c r="N10" s="23"/>
      <c r="O10" s="20"/>
      <c r="P10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0" s="21"/>
      <c r="R10" s="31">
        <f>Tabela223456[[#This Row],[Quantidade]]*Tabela223456[[#This Row],[Entrada]]</f>
        <v>0</v>
      </c>
    </row>
    <row r="11" spans="1:25">
      <c r="A11" s="6" t="s">
        <v>26</v>
      </c>
      <c r="B11" s="8">
        <f>B10-SUMIF(Tabela223456[Resultado],"=",Tabela223456[Capital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1" s="23"/>
      <c r="L11" s="21"/>
      <c r="M11" s="21"/>
      <c r="N11" s="23"/>
      <c r="O11" s="20"/>
      <c r="P11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1" s="21"/>
      <c r="R11" s="31">
        <f>Tabela223456[[#This Row],[Quantidade]]*Tabela223456[[#This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2" s="23"/>
      <c r="L12" s="21"/>
      <c r="M12" s="21"/>
      <c r="N12" s="23"/>
      <c r="O12" s="20"/>
      <c r="P12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2" s="21"/>
      <c r="R12" s="31">
        <f>Tabela223456[[#This Row],[Quantidade]]*Tabela223456[[#This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3" s="23"/>
      <c r="L13" s="21"/>
      <c r="M13" s="21"/>
      <c r="N13" s="23"/>
      <c r="O13" s="20"/>
      <c r="P13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3" s="21"/>
      <c r="R13" s="31">
        <f>Tabela223456[[#This Row],[Quantidade]]*Tabela223456[[#This Row],[Entrada]]</f>
        <v>0</v>
      </c>
    </row>
    <row r="14" spans="1:25">
      <c r="A14" s="50" t="s">
        <v>33</v>
      </c>
      <c r="B14" s="54">
        <f>(('Maio 2022'!B10-'Abril 2022'!B10)-B6)/'Abril 2022'!B10</f>
        <v>0</v>
      </c>
      <c r="C14" s="12"/>
      <c r="D14" s="20"/>
      <c r="E14" s="21"/>
      <c r="F14" s="21"/>
      <c r="G14" s="21"/>
      <c r="H14" s="23"/>
      <c r="I14" s="23"/>
      <c r="J14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4" s="23"/>
      <c r="L14" s="21"/>
      <c r="M14" s="21"/>
      <c r="N14" s="23"/>
      <c r="O14" s="20"/>
      <c r="P14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4" s="21"/>
      <c r="R14" s="31">
        <f>Tabela223456[[#This Row],[Quantidade]]*Tabela223456[[#This Row],[Entrada]]</f>
        <v>0</v>
      </c>
    </row>
    <row r="15" spans="1:25">
      <c r="A15" s="47" t="s">
        <v>37</v>
      </c>
      <c r="B15" s="55">
        <f>COUNTBLANK(Tabela223456[Resultado])-COUNTBLANK(Tabela223456[Data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5" s="23"/>
      <c r="L15" s="21"/>
      <c r="M15" s="21"/>
      <c r="N15" s="23"/>
      <c r="O15" s="20"/>
      <c r="P15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5" s="21"/>
      <c r="R15" s="31">
        <f>Tabela223456[[#This Row],[Quantidade]]*Tabela223456[[#This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6" s="23"/>
      <c r="L16" s="21"/>
      <c r="M16" s="21"/>
      <c r="N16" s="23"/>
      <c r="O16" s="20"/>
      <c r="P16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6" s="21"/>
      <c r="R16" s="31">
        <f>Tabela223456[[#This Row],[Quantidade]]*Tabela223456[[#This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7" s="23"/>
      <c r="L17" s="21"/>
      <c r="M17" s="21"/>
      <c r="N17" s="23"/>
      <c r="O17" s="20"/>
      <c r="P17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7" s="21"/>
      <c r="R17" s="31">
        <f>Tabela223456[[#This Row],[Quantidade]]*Tabela223456[[#This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8" s="23"/>
      <c r="L18" s="21"/>
      <c r="M18" s="21"/>
      <c r="N18" s="23"/>
      <c r="O18" s="20"/>
      <c r="P18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8" s="21"/>
      <c r="R18" s="31">
        <f>Tabela223456[[#This Row],[Quantidade]]*Tabela223456[[#This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19" s="23"/>
      <c r="L19" s="21"/>
      <c r="M19" s="21"/>
      <c r="N19" s="23"/>
      <c r="O19" s="20"/>
      <c r="P19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19" s="21"/>
      <c r="R19" s="31">
        <f>Tabela223456[[#This Row],[Quantidade]]*Tabela223456[[#This Row],[Entrada]]</f>
        <v>0</v>
      </c>
    </row>
    <row r="20" spans="1:18">
      <c r="A20" s="6" t="s">
        <v>11</v>
      </c>
      <c r="B20" s="19">
        <v>4.88</v>
      </c>
      <c r="C20" s="12"/>
      <c r="D20" s="20"/>
      <c r="E20" s="21"/>
      <c r="F20" s="21"/>
      <c r="G20" s="21"/>
      <c r="H20" s="23"/>
      <c r="I20" s="23"/>
      <c r="J20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0" s="21"/>
      <c r="L20" s="21"/>
      <c r="M20" s="21"/>
      <c r="N20" s="23"/>
      <c r="O20" s="20"/>
      <c r="P20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0" s="21"/>
      <c r="R20" s="31">
        <f>Tabela223456[[#This Row],[Quantidade]]*Tabela223456[[#This Row],[Entrada]]</f>
        <v>0</v>
      </c>
    </row>
    <row r="21" spans="1:18">
      <c r="A21" s="6" t="s">
        <v>0</v>
      </c>
      <c r="B21" s="19">
        <v>4.7300000000000004</v>
      </c>
      <c r="C21" s="12"/>
      <c r="D21" s="20"/>
      <c r="E21" s="21"/>
      <c r="F21" s="21"/>
      <c r="G21" s="21"/>
      <c r="H21" s="23"/>
      <c r="I21" s="23"/>
      <c r="J21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1" s="21"/>
      <c r="L21" s="21"/>
      <c r="M21" s="21"/>
      <c r="N21" s="23"/>
      <c r="O21" s="20"/>
      <c r="P21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1" s="21"/>
      <c r="R21" s="31">
        <f>Tabela223456[[#This Row],[Quantidade]]*Tabela223456[[#This Row],[Entrada]]</f>
        <v>0</v>
      </c>
    </row>
    <row r="22" spans="1:18">
      <c r="A22" s="7" t="s">
        <v>12</v>
      </c>
      <c r="B22" s="10">
        <f>B13/(B20-B21)</f>
        <v>26666.666666666762</v>
      </c>
      <c r="C22" s="12"/>
      <c r="D22" s="20"/>
      <c r="E22" s="21"/>
      <c r="F22" s="21"/>
      <c r="G22" s="21"/>
      <c r="H22" s="23"/>
      <c r="I22" s="23"/>
      <c r="J22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2" s="23"/>
      <c r="L22" s="21"/>
      <c r="M22" s="21"/>
      <c r="N22" s="23"/>
      <c r="O22" s="20"/>
      <c r="P22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2" s="21"/>
      <c r="R22" s="31">
        <f>Tabela223456[[#This Row],[Quantidade]]*Tabela223456[[#This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3" s="23"/>
      <c r="L23" s="21"/>
      <c r="M23" s="21"/>
      <c r="N23" s="23"/>
      <c r="O23" s="20"/>
      <c r="P23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3" s="21"/>
      <c r="R23" s="31">
        <f>Tabela223456[[#This Row],[Quantidade]]*Tabela223456[[#This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4" s="23"/>
      <c r="L24" s="21"/>
      <c r="M24" s="21"/>
      <c r="N24" s="23"/>
      <c r="O24" s="20"/>
      <c r="P24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4" s="21"/>
      <c r="R24" s="31">
        <f>Tabela223456[[#This Row],[Quantidade]]*Tabela223456[[#This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5" s="23"/>
      <c r="L25" s="21"/>
      <c r="M25" s="21"/>
      <c r="N25" s="23"/>
      <c r="O25" s="20"/>
      <c r="P25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5" s="21"/>
      <c r="R25" s="31">
        <f>Tabela223456[[#This Row],[Quantidade]]*Tabela223456[[#This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6" s="23"/>
      <c r="L26" s="21"/>
      <c r="M26" s="21"/>
      <c r="N26" s="23"/>
      <c r="O26" s="20"/>
      <c r="P26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6" s="21"/>
      <c r="R26" s="31">
        <f>Tabela223456[[#This Row],[Quantidade]]*Tabela223456[[#This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7" s="23"/>
      <c r="L27" s="21"/>
      <c r="M27" s="21"/>
      <c r="N27" s="23"/>
      <c r="O27" s="20"/>
      <c r="P27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7" s="21"/>
      <c r="R27" s="31">
        <f>Tabela223456[[#This Row],[Quantidade]]*Tabela223456[[#This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8" s="23"/>
      <c r="L28" s="21"/>
      <c r="M28" s="21"/>
      <c r="N28" s="23"/>
      <c r="O28" s="20"/>
      <c r="P28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8" s="21"/>
      <c r="R28" s="31">
        <f>Tabela223456[[#This Row],[Quantidade]]*Tabela223456[[#This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29" s="23"/>
      <c r="L29" s="21"/>
      <c r="M29" s="21"/>
      <c r="N29" s="23"/>
      <c r="O29" s="20"/>
      <c r="P29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29" s="21"/>
      <c r="R29" s="31">
        <f>Tabela223456[[#This Row],[Quantidade]]*Tabela223456[[#This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0" s="23"/>
      <c r="L30" s="21"/>
      <c r="M30" s="21"/>
      <c r="N30" s="23"/>
      <c r="O30" s="20"/>
      <c r="P30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0" s="21"/>
      <c r="R30" s="31">
        <f>Tabela223456[[#This Row],[Quantidade]]*Tabela223456[[#This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1" s="23"/>
      <c r="L31" s="21"/>
      <c r="M31" s="21"/>
      <c r="N31" s="23"/>
      <c r="O31" s="20"/>
      <c r="P31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1" s="21"/>
      <c r="R31" s="31">
        <f>Tabela223456[[#This Row],[Quantidade]]*Tabela223456[[#This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2" s="23"/>
      <c r="L32" s="21"/>
      <c r="M32" s="21"/>
      <c r="N32" s="23"/>
      <c r="O32" s="20"/>
      <c r="P32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2" s="21"/>
      <c r="R32" s="31">
        <f>Tabela223456[[#This Row],[Quantidade]]*Tabela223456[[#This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3" s="23"/>
      <c r="L33" s="21"/>
      <c r="M33" s="21"/>
      <c r="N33" s="23"/>
      <c r="O33" s="20"/>
      <c r="P33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3" s="21"/>
      <c r="R33" s="31">
        <f>Tabela223456[[#This Row],[Quantidade]]*Tabela223456[[#This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4" s="23"/>
      <c r="L34" s="21"/>
      <c r="M34" s="21"/>
      <c r="N34" s="23"/>
      <c r="O34" s="20"/>
      <c r="P34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4" s="21"/>
      <c r="R34" s="31">
        <f>Tabela223456[[#This Row],[Quantidade]]*Tabela223456[[#This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5" s="23"/>
      <c r="L35" s="21"/>
      <c r="M35" s="21"/>
      <c r="N35" s="23"/>
      <c r="O35" s="20"/>
      <c r="P35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5" s="21"/>
      <c r="R35" s="31">
        <f>Tabela223456[[#This Row],[Quantidade]]*Tabela223456[[#This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6" s="23"/>
      <c r="L36" s="21"/>
      <c r="M36" s="21"/>
      <c r="N36" s="23"/>
      <c r="O36" s="20"/>
      <c r="P36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6" s="21"/>
      <c r="R36" s="31">
        <f>Tabela223456[[#This Row],[Quantidade]]*Tabela223456[[#This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7" s="23"/>
      <c r="L37" s="21"/>
      <c r="M37" s="21"/>
      <c r="N37" s="23"/>
      <c r="O37" s="20"/>
      <c r="P37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7" s="21"/>
      <c r="R37" s="31">
        <f>Tabela223456[[#This Row],[Quantidade]]*Tabela223456[[#This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8" s="23"/>
      <c r="L38" s="21"/>
      <c r="M38" s="21"/>
      <c r="N38" s="23"/>
      <c r="O38" s="20"/>
      <c r="P38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8" s="21"/>
      <c r="R38" s="31">
        <f>Tabela223456[[#This Row],[Quantidade]]*Tabela223456[[#This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39" s="23"/>
      <c r="L39" s="21"/>
      <c r="M39" s="21"/>
      <c r="N39" s="23"/>
      <c r="O39" s="20"/>
      <c r="P39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39" s="21"/>
      <c r="R39" s="31">
        <f>Tabela223456[[#This Row],[Quantidade]]*Tabela223456[[#This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0" s="23"/>
      <c r="L40" s="21"/>
      <c r="M40" s="21"/>
      <c r="N40" s="23"/>
      <c r="O40" s="20"/>
      <c r="P40" s="25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0" s="21"/>
      <c r="R40" s="31">
        <f>Tabela223456[[#This Row],[Quantidade]]*Tabela223456[[#This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1" s="23"/>
      <c r="L41" s="21"/>
      <c r="M41" s="21"/>
      <c r="N41" s="23"/>
      <c r="O41" s="20"/>
      <c r="P41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1" s="21"/>
      <c r="R41" s="31">
        <f>Tabela223456[[#This Row],[Quantidade]]*Tabela223456[[#This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2" s="23"/>
      <c r="L42" s="21"/>
      <c r="M42" s="21"/>
      <c r="N42" s="23"/>
      <c r="O42" s="20"/>
      <c r="P42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2" s="21"/>
      <c r="R42" s="31">
        <f>Tabela223456[[#This Row],[Quantidade]]*Tabela223456[[#This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3" s="23"/>
      <c r="L43" s="21"/>
      <c r="M43" s="21"/>
      <c r="N43" s="23"/>
      <c r="O43" s="20"/>
      <c r="P43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3" s="21"/>
      <c r="R43" s="31">
        <f>Tabela223456[[#This Row],[Quantidade]]*Tabela223456[[#This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4" s="23"/>
      <c r="L44" s="21"/>
      <c r="M44" s="21"/>
      <c r="N44" s="23"/>
      <c r="O44" s="20"/>
      <c r="P44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4" s="21"/>
      <c r="R44" s="31">
        <f>Tabela223456[[#This Row],[Quantidade]]*Tabela223456[[#This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5" s="23"/>
      <c r="L45" s="21"/>
      <c r="M45" s="21"/>
      <c r="N45" s="23"/>
      <c r="O45" s="20"/>
      <c r="P45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5" s="21"/>
      <c r="R45" s="31">
        <f>Tabela223456[[#This Row],[Quantidade]]*Tabela223456[[#This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6" s="21"/>
      <c r="L46" s="21"/>
      <c r="M46" s="21"/>
      <c r="N46" s="23"/>
      <c r="O46" s="20"/>
      <c r="P46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6" s="21"/>
      <c r="R46" s="31">
        <f>Tabela223456[[#This Row],[Quantidade]]*Tabela223456[[#This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7" s="23"/>
      <c r="L47" s="21"/>
      <c r="M47" s="21"/>
      <c r="N47" s="23"/>
      <c r="O47" s="20"/>
      <c r="P47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7" s="21"/>
      <c r="R47" s="31">
        <f>Tabela223456[[#This Row],[Quantidade]]*Tabela223456[[#This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8" s="23"/>
      <c r="L48" s="21"/>
      <c r="M48" s="21"/>
      <c r="N48" s="23"/>
      <c r="O48" s="20"/>
      <c r="P48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8" s="21"/>
      <c r="R48" s="31">
        <f>Tabela223456[[#This Row],[Quantidade]]*Tabela223456[[#This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49" s="23"/>
      <c r="L49" s="21"/>
      <c r="M49" s="21"/>
      <c r="N49" s="23"/>
      <c r="O49" s="20"/>
      <c r="P49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49" s="21"/>
      <c r="R49" s="31">
        <f>Tabela223456[[#This Row],[Quantidade]]*Tabela223456[[#This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50" s="23"/>
      <c r="L50" s="21"/>
      <c r="M50" s="21"/>
      <c r="N50" s="23"/>
      <c r="O50" s="20"/>
      <c r="P50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50" s="21"/>
      <c r="R50" s="31">
        <f>Tabela223456[[#This Row],[Quantidade]]*Tabela223456[[#This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51" s="23"/>
      <c r="L51" s="21"/>
      <c r="M51" s="21"/>
      <c r="N51" s="23"/>
      <c r="O51" s="20"/>
      <c r="P51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51" s="21"/>
      <c r="R51" s="31">
        <f>Tabela223456[[#This Row],[Quantidade]]*Tabela223456[[#This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IF(Tabela223456[[#This Row],[Direção]]="Compra",(((Tabela223456[[#This Row],[Entrada]]-Tabela223456[[#This Row],[Stop]])*Tabela223456[[#This Row],[Quantidade]])/$B$10),(((Tabela223456[[#This Row],[Stop]]-Tabela223456[[#This Row],[Entrada]])*Tabela223456[[#This Row],[Quantidade]])/$B$10))</f>
        <v>0</v>
      </c>
      <c r="K52" s="23"/>
      <c r="L52" s="21"/>
      <c r="M52" s="21"/>
      <c r="N52" s="23"/>
      <c r="O52" s="20"/>
      <c r="P52" s="30">
        <f>IF(Tabela223456[[#This Row],[Resultado]]="",0,IF(Tabela223456[[#This Row],[Direção]]="Compra",(Tabela223456[[#This Row],[Resultado]]-Tabela223456[[#This Row],[Entrada]])*Tabela223456[[#This Row],[Quantidade]]-(2*$B$17),(Tabela223456[[#This Row],[Entrada]]-Tabela223456[[#This Row],[Resultado]])*Tabela223456[[#This Row],[Quantidade]]-(2*$B$17)))</f>
        <v>0</v>
      </c>
      <c r="Q52" s="21"/>
      <c r="R52" s="31">
        <f>Tabela223456[[#This Row],[Quantidade]]*Tabela223456[[#This Row],[Entrada]]</f>
        <v>0</v>
      </c>
    </row>
  </sheetData>
  <sheetProtection algorithmName="SHA-512" hashValue="E2+ggGJPWiSJl5I0FZS+15Dc2htstTLX/J2Pk+EBU+t1BbDtVC1tv5ENSUp+Mp+R8vSxfnJBwZSMhTayN/8Qeg==" saltValue="Nb+s32Z52Rr5RrutmB0cew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181" priority="6" operator="lessThan">
      <formula>0</formula>
    </cfRule>
  </conditionalFormatting>
  <conditionalFormatting sqref="J7:J52">
    <cfRule type="cellIs" dxfId="180" priority="5" operator="greaterThan">
      <formula>$B$8</formula>
    </cfRule>
  </conditionalFormatting>
  <conditionalFormatting sqref="B14">
    <cfRule type="cellIs" dxfId="179" priority="3" operator="lessThan">
      <formula>0</formula>
    </cfRule>
    <cfRule type="cellIs" dxfId="178" priority="4" operator="greaterThan">
      <formula>0</formula>
    </cfRule>
  </conditionalFormatting>
  <conditionalFormatting sqref="B15">
    <cfRule type="cellIs" dxfId="177" priority="1" operator="lessThan">
      <formula>0</formula>
    </cfRule>
    <cfRule type="cellIs" dxfId="176" priority="2" operator="greaterThan">
      <formula>0</formula>
    </cfRule>
  </conditionalFormatting>
  <dataValidations count="1">
    <dataValidation type="list" errorStyle="warning" allowBlank="1" showInputMessage="1" showErrorMessage="1" errorTitle="Direção não reconhecida" error="Favor, opte por uma das opções da Lista." sqref="F33 F37 F7:F26 F39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Y52"/>
  <sheetViews>
    <sheetView showGridLines="0" zoomScaleNormal="100" workbookViewId="0">
      <selection activeCell="B7" sqref="B7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3"/>
      <c r="I7" s="23"/>
      <c r="J7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7" s="22"/>
      <c r="L7" s="21"/>
      <c r="M7" s="21"/>
      <c r="N7" s="22"/>
      <c r="O7" s="53"/>
      <c r="P7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7" s="21"/>
      <c r="R7" s="31">
        <f>Tabela2234567[[#This Row],[Quantidade]]*Tabela2234567[[#This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8" s="23"/>
      <c r="L8" s="21"/>
      <c r="M8" s="21"/>
      <c r="N8" s="23"/>
      <c r="O8" s="20"/>
      <c r="P8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8" s="21"/>
      <c r="R8" s="31">
        <f>Tabela2234567[[#This Row],[Quantidade]]*Tabela2234567[[#This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9" s="23"/>
      <c r="L9" s="21"/>
      <c r="M9" s="21"/>
      <c r="N9" s="23"/>
      <c r="O9" s="20"/>
      <c r="P9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9" s="21"/>
      <c r="R9" s="31">
        <f>Tabela2234567[[#This Row],[Quantidade]]*Tabela2234567[[#This Row],[Entrada]]</f>
        <v>0</v>
      </c>
    </row>
    <row r="10" spans="1:25">
      <c r="A10" s="4" t="s">
        <v>25</v>
      </c>
      <c r="B10" s="5">
        <f>'Maio 2022'!B10+SUM(Tabela2234567[Financeiro])+B6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0" s="23"/>
      <c r="L10" s="21"/>
      <c r="M10" s="21"/>
      <c r="N10" s="23"/>
      <c r="O10" s="20"/>
      <c r="P10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0" s="21"/>
      <c r="R10" s="31">
        <f>Tabela2234567[[#This Row],[Quantidade]]*Tabela2234567[[#This Row],[Entrada]]</f>
        <v>0</v>
      </c>
    </row>
    <row r="11" spans="1:25">
      <c r="A11" s="6" t="s">
        <v>26</v>
      </c>
      <c r="B11" s="8">
        <f>B10-SUMIF(Tabela2234567[Resultado],"=",Tabela2234567[Capital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1" s="23"/>
      <c r="L11" s="21"/>
      <c r="M11" s="21"/>
      <c r="N11" s="23"/>
      <c r="O11" s="20"/>
      <c r="P11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1" s="21"/>
      <c r="R11" s="31">
        <f>Tabela2234567[[#This Row],[Quantidade]]*Tabela2234567[[#This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2" s="23"/>
      <c r="L12" s="21"/>
      <c r="M12" s="21"/>
      <c r="N12" s="23"/>
      <c r="O12" s="20"/>
      <c r="P12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2" s="21"/>
      <c r="R12" s="31">
        <f>Tabela2234567[[#This Row],[Quantidade]]*Tabela2234567[[#This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3" s="23"/>
      <c r="L13" s="21"/>
      <c r="M13" s="21"/>
      <c r="N13" s="23"/>
      <c r="O13" s="20"/>
      <c r="P13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3" s="21"/>
      <c r="R13" s="31">
        <f>Tabela2234567[[#This Row],[Quantidade]]*Tabela2234567[[#This Row],[Entrada]]</f>
        <v>0</v>
      </c>
    </row>
    <row r="14" spans="1:25">
      <c r="A14" s="50" t="s">
        <v>33</v>
      </c>
      <c r="B14" s="54">
        <f>(('Junho 2022'!B10-'Maio 2022'!B10)-B6)/'Maio 2022'!B10</f>
        <v>0</v>
      </c>
      <c r="C14" s="12"/>
      <c r="D14" s="20"/>
      <c r="E14" s="21"/>
      <c r="F14" s="21"/>
      <c r="G14" s="21"/>
      <c r="H14" s="23"/>
      <c r="I14" s="23"/>
      <c r="J14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4" s="23"/>
      <c r="L14" s="21"/>
      <c r="M14" s="21"/>
      <c r="N14" s="23"/>
      <c r="O14" s="20"/>
      <c r="P14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4" s="21"/>
      <c r="R14" s="31">
        <f>Tabela2234567[[#This Row],[Quantidade]]*Tabela2234567[[#This Row],[Entrada]]</f>
        <v>0</v>
      </c>
    </row>
    <row r="15" spans="1:25">
      <c r="A15" s="47" t="s">
        <v>37</v>
      </c>
      <c r="B15" s="55">
        <f>COUNTBLANK(Tabela2234567[Resultado])-COUNTBLANK(Tabela2234567[Data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5" s="23"/>
      <c r="L15" s="21"/>
      <c r="M15" s="21"/>
      <c r="N15" s="23"/>
      <c r="O15" s="20"/>
      <c r="P15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5" s="21"/>
      <c r="R15" s="31">
        <f>Tabela2234567[[#This Row],[Quantidade]]*Tabela2234567[[#This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6" s="23"/>
      <c r="L16" s="21"/>
      <c r="M16" s="21"/>
      <c r="N16" s="23"/>
      <c r="O16" s="20"/>
      <c r="P16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6" s="21"/>
      <c r="R16" s="31">
        <f>Tabela2234567[[#This Row],[Quantidade]]*Tabela2234567[[#This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7" s="23"/>
      <c r="L17" s="21"/>
      <c r="M17" s="21"/>
      <c r="N17" s="23"/>
      <c r="O17" s="20"/>
      <c r="P17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7" s="21"/>
      <c r="R17" s="31">
        <f>Tabela2234567[[#This Row],[Quantidade]]*Tabela2234567[[#This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8" s="23"/>
      <c r="L18" s="21"/>
      <c r="M18" s="21"/>
      <c r="N18" s="23"/>
      <c r="O18" s="20"/>
      <c r="P18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8" s="21"/>
      <c r="R18" s="31">
        <f>Tabela2234567[[#This Row],[Quantidade]]*Tabela2234567[[#This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19" s="23"/>
      <c r="L19" s="21"/>
      <c r="M19" s="21"/>
      <c r="N19" s="23"/>
      <c r="O19" s="20"/>
      <c r="P19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19" s="21"/>
      <c r="R19" s="31">
        <f>Tabela2234567[[#This Row],[Quantidade]]*Tabela2234567[[#This Row],[Entrada]]</f>
        <v>0</v>
      </c>
    </row>
    <row r="20" spans="1:18">
      <c r="A20" s="6" t="s">
        <v>11</v>
      </c>
      <c r="B20" s="19">
        <v>8.52</v>
      </c>
      <c r="C20" s="12"/>
      <c r="D20" s="20"/>
      <c r="E20" s="21"/>
      <c r="F20" s="21"/>
      <c r="G20" s="21"/>
      <c r="H20" s="23"/>
      <c r="I20" s="23"/>
      <c r="J20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0" s="23"/>
      <c r="L20" s="21"/>
      <c r="M20" s="21"/>
      <c r="N20" s="23"/>
      <c r="O20" s="20"/>
      <c r="P20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0" s="21"/>
      <c r="R20" s="31">
        <f>Tabela2234567[[#This Row],[Quantidade]]*Tabela2234567[[#This Row],[Entrada]]</f>
        <v>0</v>
      </c>
    </row>
    <row r="21" spans="1:18">
      <c r="A21" s="6" t="s">
        <v>0</v>
      </c>
      <c r="B21" s="19">
        <v>7.85</v>
      </c>
      <c r="C21" s="12"/>
      <c r="D21" s="20"/>
      <c r="E21" s="21"/>
      <c r="F21" s="21"/>
      <c r="G21" s="21"/>
      <c r="H21" s="23"/>
      <c r="I21" s="23"/>
      <c r="J21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1" s="23"/>
      <c r="L21" s="21"/>
      <c r="M21" s="21"/>
      <c r="N21" s="23"/>
      <c r="O21" s="20"/>
      <c r="P21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1" s="21"/>
      <c r="R21" s="31">
        <f>Tabela2234567[[#This Row],[Quantidade]]*Tabela2234567[[#This Row],[Entrada]]</f>
        <v>0</v>
      </c>
    </row>
    <row r="22" spans="1:18">
      <c r="A22" s="7" t="s">
        <v>12</v>
      </c>
      <c r="B22" s="10">
        <f>B13/(B20-B21)</f>
        <v>5970.1492537313443</v>
      </c>
      <c r="C22" s="12"/>
      <c r="D22" s="20"/>
      <c r="E22" s="21"/>
      <c r="F22" s="21"/>
      <c r="G22" s="21"/>
      <c r="H22" s="23"/>
      <c r="I22" s="23"/>
      <c r="J22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2" s="23"/>
      <c r="L22" s="21"/>
      <c r="M22" s="21"/>
      <c r="N22" s="23"/>
      <c r="O22" s="20"/>
      <c r="P22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2" s="21"/>
      <c r="R22" s="31">
        <f>Tabela2234567[[#This Row],[Quantidade]]*Tabela2234567[[#This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3" s="23"/>
      <c r="L23" s="21"/>
      <c r="M23" s="21"/>
      <c r="N23" s="23"/>
      <c r="O23" s="20"/>
      <c r="P23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3" s="21"/>
      <c r="R23" s="31">
        <f>Tabela2234567[[#This Row],[Quantidade]]*Tabela2234567[[#This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4" s="23"/>
      <c r="L24" s="21"/>
      <c r="M24" s="21"/>
      <c r="N24" s="23"/>
      <c r="O24" s="20"/>
      <c r="P24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4" s="21"/>
      <c r="R24" s="31">
        <f>Tabela2234567[[#This Row],[Quantidade]]*Tabela2234567[[#This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5" s="23"/>
      <c r="L25" s="21"/>
      <c r="M25" s="21"/>
      <c r="N25" s="23"/>
      <c r="O25" s="20"/>
      <c r="P25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5" s="21"/>
      <c r="R25" s="31">
        <f>Tabela2234567[[#This Row],[Quantidade]]*Tabela2234567[[#This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6" s="23"/>
      <c r="L26" s="21"/>
      <c r="M26" s="21"/>
      <c r="N26" s="23"/>
      <c r="O26" s="20"/>
      <c r="P26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6" s="21"/>
      <c r="R26" s="31">
        <f>Tabela2234567[[#This Row],[Quantidade]]*Tabela2234567[[#This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7" s="23"/>
      <c r="L27" s="21"/>
      <c r="M27" s="21"/>
      <c r="N27" s="23"/>
      <c r="O27" s="20"/>
      <c r="P27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7" s="21"/>
      <c r="R27" s="31">
        <f>Tabela2234567[[#This Row],[Quantidade]]*Tabela2234567[[#This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8" s="23"/>
      <c r="L28" s="21"/>
      <c r="M28" s="21"/>
      <c r="N28" s="23"/>
      <c r="O28" s="20"/>
      <c r="P28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8" s="21"/>
      <c r="R28" s="31">
        <f>Tabela2234567[[#This Row],[Quantidade]]*Tabela2234567[[#This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29" s="23"/>
      <c r="L29" s="21"/>
      <c r="M29" s="21"/>
      <c r="N29" s="23"/>
      <c r="O29" s="20"/>
      <c r="P29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29" s="21"/>
      <c r="R29" s="31">
        <f>Tabela2234567[[#This Row],[Quantidade]]*Tabela2234567[[#This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0" s="23"/>
      <c r="L30" s="21"/>
      <c r="M30" s="21"/>
      <c r="N30" s="23"/>
      <c r="O30" s="20"/>
      <c r="P30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0" s="21"/>
      <c r="R30" s="31">
        <f>Tabela2234567[[#This Row],[Quantidade]]*Tabela2234567[[#This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1" s="23"/>
      <c r="L31" s="21"/>
      <c r="M31" s="21"/>
      <c r="N31" s="23"/>
      <c r="O31" s="20"/>
      <c r="P31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1" s="21"/>
      <c r="R31" s="31">
        <f>Tabela2234567[[#This Row],[Quantidade]]*Tabela2234567[[#This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2" s="23"/>
      <c r="L32" s="21"/>
      <c r="M32" s="21"/>
      <c r="N32" s="23"/>
      <c r="O32" s="20"/>
      <c r="P32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2" s="21"/>
      <c r="R32" s="31">
        <f>Tabela2234567[[#This Row],[Quantidade]]*Tabela2234567[[#This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3" s="23"/>
      <c r="L33" s="21"/>
      <c r="M33" s="21"/>
      <c r="N33" s="23"/>
      <c r="O33" s="20"/>
      <c r="P33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3" s="21"/>
      <c r="R33" s="31">
        <f>Tabela2234567[[#This Row],[Quantidade]]*Tabela2234567[[#This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4" s="23"/>
      <c r="L34" s="21"/>
      <c r="M34" s="21"/>
      <c r="N34" s="23"/>
      <c r="O34" s="20"/>
      <c r="P34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4" s="21"/>
      <c r="R34" s="31">
        <f>Tabela2234567[[#This Row],[Quantidade]]*Tabela2234567[[#This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5" s="23"/>
      <c r="L35" s="21"/>
      <c r="M35" s="21"/>
      <c r="N35" s="23"/>
      <c r="O35" s="20"/>
      <c r="P35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5" s="21"/>
      <c r="R35" s="31">
        <f>Tabela2234567[[#This Row],[Quantidade]]*Tabela2234567[[#This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6" s="23"/>
      <c r="L36" s="21"/>
      <c r="M36" s="21"/>
      <c r="N36" s="23"/>
      <c r="O36" s="20"/>
      <c r="P36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6" s="21"/>
      <c r="R36" s="31">
        <f>Tabela2234567[[#This Row],[Quantidade]]*Tabela2234567[[#This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7" s="23"/>
      <c r="L37" s="21"/>
      <c r="M37" s="21"/>
      <c r="N37" s="23"/>
      <c r="O37" s="20"/>
      <c r="P37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7" s="21"/>
      <c r="R37" s="31">
        <f>Tabela2234567[[#This Row],[Quantidade]]*Tabela2234567[[#This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8" s="23"/>
      <c r="L38" s="21"/>
      <c r="M38" s="21"/>
      <c r="N38" s="23"/>
      <c r="O38" s="20"/>
      <c r="P38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8" s="21"/>
      <c r="R38" s="31">
        <f>Tabela2234567[[#This Row],[Quantidade]]*Tabela2234567[[#This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39" s="23"/>
      <c r="L39" s="21"/>
      <c r="M39" s="21"/>
      <c r="N39" s="23"/>
      <c r="O39" s="20"/>
      <c r="P39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39" s="21"/>
      <c r="R39" s="31">
        <f>Tabela2234567[[#This Row],[Quantidade]]*Tabela2234567[[#This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0" s="23"/>
      <c r="L40" s="21"/>
      <c r="M40" s="21"/>
      <c r="N40" s="23"/>
      <c r="O40" s="20"/>
      <c r="P40" s="25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0" s="21"/>
      <c r="R40" s="31">
        <f>Tabela2234567[[#This Row],[Quantidade]]*Tabela2234567[[#This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1" s="23"/>
      <c r="L41" s="21"/>
      <c r="M41" s="21"/>
      <c r="N41" s="23"/>
      <c r="O41" s="20"/>
      <c r="P41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1" s="21"/>
      <c r="R41" s="31">
        <f>Tabela2234567[[#This Row],[Quantidade]]*Tabela2234567[[#This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2" s="23"/>
      <c r="L42" s="21"/>
      <c r="M42" s="21"/>
      <c r="N42" s="23"/>
      <c r="O42" s="20"/>
      <c r="P42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2" s="21"/>
      <c r="R42" s="31">
        <f>Tabela2234567[[#This Row],[Quantidade]]*Tabela2234567[[#This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3" s="23"/>
      <c r="L43" s="21"/>
      <c r="M43" s="21"/>
      <c r="N43" s="23"/>
      <c r="O43" s="20"/>
      <c r="P43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3" s="21"/>
      <c r="R43" s="31">
        <f>Tabela2234567[[#This Row],[Quantidade]]*Tabela2234567[[#This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4" s="23"/>
      <c r="L44" s="21"/>
      <c r="M44" s="21"/>
      <c r="N44" s="23"/>
      <c r="O44" s="20"/>
      <c r="P44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4" s="21"/>
      <c r="R44" s="31">
        <f>Tabela2234567[[#This Row],[Quantidade]]*Tabela2234567[[#This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5" s="23"/>
      <c r="L45" s="21"/>
      <c r="M45" s="21"/>
      <c r="N45" s="23"/>
      <c r="O45" s="20"/>
      <c r="P45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5" s="21"/>
      <c r="R45" s="31">
        <f>Tabela2234567[[#This Row],[Quantidade]]*Tabela2234567[[#This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6" s="23"/>
      <c r="L46" s="21"/>
      <c r="M46" s="21"/>
      <c r="N46" s="23"/>
      <c r="O46" s="20"/>
      <c r="P46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6" s="21"/>
      <c r="R46" s="31">
        <f>Tabela2234567[[#This Row],[Quantidade]]*Tabela2234567[[#This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7" s="23"/>
      <c r="L47" s="21"/>
      <c r="M47" s="21"/>
      <c r="N47" s="23"/>
      <c r="O47" s="20"/>
      <c r="P47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7" s="21"/>
      <c r="R47" s="31">
        <f>Tabela2234567[[#This Row],[Quantidade]]*Tabela2234567[[#This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8" s="23"/>
      <c r="L48" s="21"/>
      <c r="M48" s="21"/>
      <c r="N48" s="23"/>
      <c r="O48" s="20"/>
      <c r="P48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8" s="21"/>
      <c r="R48" s="31">
        <f>Tabela2234567[[#This Row],[Quantidade]]*Tabela2234567[[#This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49" s="23"/>
      <c r="L49" s="21"/>
      <c r="M49" s="21"/>
      <c r="N49" s="23"/>
      <c r="O49" s="20"/>
      <c r="P49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49" s="21"/>
      <c r="R49" s="31">
        <f>Tabela2234567[[#This Row],[Quantidade]]*Tabela2234567[[#This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50" s="23"/>
      <c r="L50" s="21"/>
      <c r="M50" s="21"/>
      <c r="N50" s="23"/>
      <c r="O50" s="20"/>
      <c r="P50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50" s="21"/>
      <c r="R50" s="31">
        <f>Tabela2234567[[#This Row],[Quantidade]]*Tabela2234567[[#This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51" s="23"/>
      <c r="L51" s="21"/>
      <c r="M51" s="21"/>
      <c r="N51" s="23"/>
      <c r="O51" s="20"/>
      <c r="P51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51" s="21"/>
      <c r="R51" s="31">
        <f>Tabela2234567[[#This Row],[Quantidade]]*Tabela2234567[[#This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IF(Tabela2234567[[#This Row],[Direção]]="Compra",(((Tabela2234567[[#This Row],[Entrada]]-Tabela2234567[[#This Row],[Stop]])*Tabela2234567[[#This Row],[Quantidade]])/$B$10),(((Tabela2234567[[#This Row],[Stop]]-Tabela2234567[[#This Row],[Entrada]])*Tabela2234567[[#This Row],[Quantidade]])/$B$10))</f>
        <v>0</v>
      </c>
      <c r="K52" s="23"/>
      <c r="L52" s="21"/>
      <c r="M52" s="21"/>
      <c r="N52" s="23"/>
      <c r="O52" s="20"/>
      <c r="P52" s="30">
        <f>IF(Tabela2234567[[#This Row],[Resultado]]="",0,IF(Tabela2234567[[#This Row],[Direção]]="Compra",(Tabela2234567[[#This Row],[Resultado]]-Tabela2234567[[#This Row],[Entrada]])*Tabela2234567[[#This Row],[Quantidade]]-(2*$B$17),(Tabela2234567[[#This Row],[Entrada]]-Tabela2234567[[#This Row],[Resultado]])*Tabela2234567[[#This Row],[Quantidade]]-(2*$B$17)))</f>
        <v>0</v>
      </c>
      <c r="Q52" s="21"/>
      <c r="R52" s="31">
        <f>Tabela2234567[[#This Row],[Quantidade]]*Tabela2234567[[#This Row],[Entrada]]</f>
        <v>0</v>
      </c>
    </row>
  </sheetData>
  <sheetProtection algorithmName="SHA-512" hashValue="82xIH9dnJ7nIP+vYk+yFtxygBEva2zC2t+pUYNNc5hfEE5Jm2fax+wIq4AxEpWt+GK04o6tyYk4Abu4UDfiu/g==" saltValue="NxIsguOpaC+LXqIP/8i7HQ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158" priority="8" operator="lessThan">
      <formula>0</formula>
    </cfRule>
  </conditionalFormatting>
  <conditionalFormatting sqref="J7:J52">
    <cfRule type="cellIs" dxfId="157" priority="7" operator="greaterThan">
      <formula>$B$8</formula>
    </cfRule>
  </conditionalFormatting>
  <conditionalFormatting sqref="B14">
    <cfRule type="cellIs" dxfId="156" priority="5" operator="lessThan">
      <formula>0</formula>
    </cfRule>
    <cfRule type="cellIs" dxfId="155" priority="6" operator="greaterThan">
      <formula>0</formula>
    </cfRule>
  </conditionalFormatting>
  <conditionalFormatting sqref="B15">
    <cfRule type="cellIs" dxfId="154" priority="1" operator="lessThan">
      <formula>0</formula>
    </cfRule>
    <cfRule type="cellIs" dxfId="153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20 F23:F27 F34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Y52"/>
  <sheetViews>
    <sheetView showGridLines="0" zoomScaleNormal="100" workbookViewId="0">
      <selection activeCell="Q7" sqref="Q7:Q32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/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7" s="22"/>
      <c r="L7" s="21"/>
      <c r="M7" s="21"/>
      <c r="N7" s="22"/>
      <c r="O7" s="53"/>
      <c r="P7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7" s="21"/>
      <c r="R7" s="31">
        <f>Tabela22345678[[#This Row],[Quantidade]]*Tabela22345678[[#This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8" s="23"/>
      <c r="L8" s="21"/>
      <c r="M8" s="21"/>
      <c r="N8" s="23"/>
      <c r="O8" s="20"/>
      <c r="P8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8" s="21"/>
      <c r="R8" s="31">
        <f>Tabela22345678[[#This Row],[Quantidade]]*Tabela22345678[[#This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9" s="23"/>
      <c r="L9" s="21"/>
      <c r="M9" s="21"/>
      <c r="N9" s="23"/>
      <c r="O9" s="20"/>
      <c r="P9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9" s="21"/>
      <c r="R9" s="31">
        <f>Tabela22345678[[#This Row],[Quantidade]]*Tabela22345678[[#This Row],[Entrada]]</f>
        <v>0</v>
      </c>
    </row>
    <row r="10" spans="1:25">
      <c r="A10" s="4" t="s">
        <v>25</v>
      </c>
      <c r="B10" s="5">
        <f>'Junho 2022'!B10+SUM(Tabela22345678[Financeiro])+B6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0" s="23"/>
      <c r="L10" s="21"/>
      <c r="M10" s="21"/>
      <c r="N10" s="23"/>
      <c r="O10" s="20"/>
      <c r="P10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0" s="21"/>
      <c r="R10" s="31">
        <f>Tabela22345678[[#This Row],[Quantidade]]*Tabela22345678[[#This Row],[Entrada]]</f>
        <v>0</v>
      </c>
    </row>
    <row r="11" spans="1:25">
      <c r="A11" s="6" t="s">
        <v>26</v>
      </c>
      <c r="B11" s="8">
        <f>B10-SUMIF(Tabela22345678[Resultado],"=",Tabela22345678[Capital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1" s="23"/>
      <c r="L11" s="21"/>
      <c r="M11" s="21"/>
      <c r="N11" s="23"/>
      <c r="O11" s="20"/>
      <c r="P11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1" s="21"/>
      <c r="R11" s="31">
        <f>Tabela22345678[[#This Row],[Quantidade]]*Tabela22345678[[#This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2" s="23"/>
      <c r="L12" s="21"/>
      <c r="M12" s="21"/>
      <c r="N12" s="23"/>
      <c r="O12" s="20"/>
      <c r="P12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2" s="21"/>
      <c r="R12" s="31">
        <f>Tabela22345678[[#This Row],[Quantidade]]*Tabela22345678[[#This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3" s="23"/>
      <c r="L13" s="21"/>
      <c r="M13" s="21"/>
      <c r="N13" s="23"/>
      <c r="O13" s="20"/>
      <c r="P13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3" s="21"/>
      <c r="R13" s="31">
        <f>Tabela22345678[[#This Row],[Quantidade]]*Tabela22345678[[#This Row],[Entrada]]</f>
        <v>0</v>
      </c>
    </row>
    <row r="14" spans="1:25">
      <c r="A14" s="50" t="s">
        <v>33</v>
      </c>
      <c r="B14" s="54">
        <f>(('Julho 2022'!B10-'Junho 2022'!B10)-B6)/'Junho 2022'!B10</f>
        <v>0</v>
      </c>
      <c r="C14" s="12"/>
      <c r="D14" s="20"/>
      <c r="E14" s="21"/>
      <c r="F14" s="21"/>
      <c r="G14" s="21"/>
      <c r="H14" s="23"/>
      <c r="I14" s="23"/>
      <c r="J14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4" s="23"/>
      <c r="L14" s="21"/>
      <c r="M14" s="21"/>
      <c r="N14" s="23"/>
      <c r="O14" s="20"/>
      <c r="P14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4" s="21"/>
      <c r="R14" s="31">
        <f>Tabela22345678[[#This Row],[Quantidade]]*Tabela22345678[[#This Row],[Entrada]]</f>
        <v>0</v>
      </c>
    </row>
    <row r="15" spans="1:25">
      <c r="A15" s="47" t="s">
        <v>37</v>
      </c>
      <c r="B15" s="55">
        <f>COUNTBLANK(Tabela22345678[Resultado])-COUNTBLANK(Tabela22345678[Data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5" s="23"/>
      <c r="L15" s="21"/>
      <c r="M15" s="21"/>
      <c r="N15" s="23"/>
      <c r="O15" s="20"/>
      <c r="P15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5" s="21"/>
      <c r="R15" s="31">
        <f>Tabela22345678[[#This Row],[Quantidade]]*Tabela22345678[[#This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6" s="23"/>
      <c r="L16" s="21"/>
      <c r="M16" s="21"/>
      <c r="N16" s="23"/>
      <c r="O16" s="20"/>
      <c r="P16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6" s="21"/>
      <c r="R16" s="31">
        <f>Tabela22345678[[#This Row],[Quantidade]]*Tabela22345678[[#This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7" s="23"/>
      <c r="L17" s="21"/>
      <c r="M17" s="21"/>
      <c r="N17" s="23"/>
      <c r="O17" s="20"/>
      <c r="P17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7" s="21"/>
      <c r="R17" s="31">
        <f>Tabela22345678[[#This Row],[Quantidade]]*Tabela22345678[[#This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8" s="23"/>
      <c r="L18" s="21"/>
      <c r="M18" s="21"/>
      <c r="N18" s="23"/>
      <c r="O18" s="20"/>
      <c r="P18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8" s="21"/>
      <c r="R18" s="31">
        <f>Tabela22345678[[#This Row],[Quantidade]]*Tabela22345678[[#This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19" s="23"/>
      <c r="L19" s="21"/>
      <c r="M19" s="21"/>
      <c r="N19" s="23"/>
      <c r="O19" s="20"/>
      <c r="P19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19" s="21"/>
      <c r="R19" s="31">
        <f>Tabela22345678[[#This Row],[Quantidade]]*Tabela22345678[[#This Row],[Entrada]]</f>
        <v>0</v>
      </c>
    </row>
    <row r="20" spans="1:18">
      <c r="A20" s="6" t="s">
        <v>11</v>
      </c>
      <c r="B20" s="19">
        <v>10</v>
      </c>
      <c r="C20" s="12"/>
      <c r="D20" s="20"/>
      <c r="E20" s="21"/>
      <c r="F20" s="21"/>
      <c r="G20" s="21"/>
      <c r="H20" s="23"/>
      <c r="I20" s="23"/>
      <c r="J20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0" s="23"/>
      <c r="L20" s="21"/>
      <c r="M20" s="21"/>
      <c r="N20" s="23"/>
      <c r="O20" s="20"/>
      <c r="P20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0" s="21"/>
      <c r="R20" s="31">
        <f>Tabela22345678[[#This Row],[Quantidade]]*Tabela22345678[[#This Row],[Entrada]]</f>
        <v>0</v>
      </c>
    </row>
    <row r="21" spans="1:18">
      <c r="A21" s="6" t="s">
        <v>0</v>
      </c>
      <c r="B21" s="19">
        <v>9</v>
      </c>
      <c r="C21" s="12"/>
      <c r="D21" s="20"/>
      <c r="E21" s="21"/>
      <c r="F21" s="21"/>
      <c r="G21" s="21"/>
      <c r="H21" s="23"/>
      <c r="I21" s="23"/>
      <c r="J21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1" s="23"/>
      <c r="L21" s="21"/>
      <c r="M21" s="21"/>
      <c r="N21" s="23"/>
      <c r="O21" s="20"/>
      <c r="P21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1" s="21"/>
      <c r="R21" s="31">
        <f>Tabela22345678[[#This Row],[Quantidade]]*Tabela22345678[[#This Row],[Entrada]]</f>
        <v>0</v>
      </c>
    </row>
    <row r="22" spans="1:18">
      <c r="A22" s="7" t="s">
        <v>12</v>
      </c>
      <c r="B22" s="10">
        <f>B13/(B20-B21)</f>
        <v>4000</v>
      </c>
      <c r="C22" s="12"/>
      <c r="D22" s="20"/>
      <c r="E22" s="21"/>
      <c r="F22" s="21"/>
      <c r="G22" s="21"/>
      <c r="H22" s="23"/>
      <c r="I22" s="23"/>
      <c r="J22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2" s="23"/>
      <c r="L22" s="21"/>
      <c r="M22" s="21"/>
      <c r="N22" s="23"/>
      <c r="O22" s="20"/>
      <c r="P22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2" s="21"/>
      <c r="R22" s="31">
        <f>Tabela22345678[[#This Row],[Quantidade]]*Tabela22345678[[#This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3" s="23"/>
      <c r="L23" s="21"/>
      <c r="M23" s="21"/>
      <c r="N23" s="23"/>
      <c r="O23" s="20"/>
      <c r="P23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3" s="21"/>
      <c r="R23" s="31">
        <f>Tabela22345678[[#This Row],[Quantidade]]*Tabela22345678[[#This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4" s="23"/>
      <c r="L24" s="21"/>
      <c r="M24" s="21"/>
      <c r="N24" s="23"/>
      <c r="O24" s="20"/>
      <c r="P24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4" s="21"/>
      <c r="R24" s="31">
        <f>Tabela22345678[[#This Row],[Quantidade]]*Tabela22345678[[#This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5" s="23"/>
      <c r="L25" s="21"/>
      <c r="M25" s="21"/>
      <c r="N25" s="23"/>
      <c r="O25" s="20"/>
      <c r="P25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5" s="21"/>
      <c r="R25" s="31">
        <f>Tabela22345678[[#This Row],[Quantidade]]*Tabela22345678[[#This Row],[Entrada]]</f>
        <v>0</v>
      </c>
    </row>
    <row r="26" spans="1:18">
      <c r="A26" s="60"/>
      <c r="B26" s="60"/>
      <c r="C26" s="12"/>
      <c r="D26" s="20"/>
      <c r="E26" s="59"/>
      <c r="F26" s="21"/>
      <c r="G26" s="21"/>
      <c r="H26" s="23"/>
      <c r="I26" s="23"/>
      <c r="J26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6" s="23"/>
      <c r="L26" s="21"/>
      <c r="M26" s="21"/>
      <c r="N26" s="23"/>
      <c r="O26" s="20"/>
      <c r="P26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6" s="21"/>
      <c r="R26" s="31">
        <f>Tabela22345678[[#This Row],[Quantidade]]*Tabela22345678[[#This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7" s="23"/>
      <c r="L27" s="21"/>
      <c r="M27" s="21"/>
      <c r="N27" s="23"/>
      <c r="O27" s="20"/>
      <c r="P27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7" s="21"/>
      <c r="R27" s="31">
        <f>Tabela22345678[[#This Row],[Quantidade]]*Tabela22345678[[#This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8" s="23"/>
      <c r="L28" s="21"/>
      <c r="M28" s="21"/>
      <c r="N28" s="23"/>
      <c r="O28" s="20"/>
      <c r="P28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8" s="21"/>
      <c r="R28" s="31">
        <f>Tabela22345678[[#This Row],[Quantidade]]*Tabela22345678[[#This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29" s="23"/>
      <c r="L29" s="21"/>
      <c r="M29" s="21"/>
      <c r="N29" s="23"/>
      <c r="O29" s="20"/>
      <c r="P29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29" s="21"/>
      <c r="R29" s="31">
        <f>Tabela22345678[[#This Row],[Quantidade]]*Tabela22345678[[#This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0" s="23"/>
      <c r="L30" s="21"/>
      <c r="M30" s="21"/>
      <c r="N30" s="23"/>
      <c r="O30" s="20"/>
      <c r="P30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0" s="21"/>
      <c r="R30" s="31">
        <f>Tabela22345678[[#This Row],[Quantidade]]*Tabela22345678[[#This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1" s="23"/>
      <c r="L31" s="21"/>
      <c r="M31" s="21"/>
      <c r="N31" s="23"/>
      <c r="O31" s="20"/>
      <c r="P31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1" s="21"/>
      <c r="R31" s="31">
        <f>Tabela22345678[[#This Row],[Quantidade]]*Tabela22345678[[#This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2" s="23"/>
      <c r="L32" s="21"/>
      <c r="M32" s="21"/>
      <c r="N32" s="23"/>
      <c r="O32" s="20"/>
      <c r="P32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2" s="21"/>
      <c r="R32" s="31">
        <f>Tabela22345678[[#This Row],[Quantidade]]*Tabela22345678[[#This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3" s="23"/>
      <c r="L33" s="21"/>
      <c r="M33" s="21"/>
      <c r="N33" s="23"/>
      <c r="O33" s="20"/>
      <c r="P33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3" s="21"/>
      <c r="R33" s="31">
        <f>Tabela22345678[[#This Row],[Quantidade]]*Tabela22345678[[#This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4" s="23"/>
      <c r="L34" s="21"/>
      <c r="M34" s="21"/>
      <c r="N34" s="23"/>
      <c r="O34" s="20"/>
      <c r="P34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4" s="21"/>
      <c r="R34" s="31">
        <f>Tabela22345678[[#This Row],[Quantidade]]*Tabela22345678[[#This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5" s="23"/>
      <c r="L35" s="21"/>
      <c r="M35" s="21"/>
      <c r="N35" s="23"/>
      <c r="O35" s="20"/>
      <c r="P35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5" s="21"/>
      <c r="R35" s="31">
        <f>Tabela22345678[[#This Row],[Quantidade]]*Tabela22345678[[#This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6" s="23"/>
      <c r="L36" s="21"/>
      <c r="M36" s="21"/>
      <c r="N36" s="23"/>
      <c r="O36" s="20"/>
      <c r="P36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6" s="21"/>
      <c r="R36" s="31">
        <f>Tabela22345678[[#This Row],[Quantidade]]*Tabela22345678[[#This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7" s="23"/>
      <c r="L37" s="21"/>
      <c r="M37" s="21"/>
      <c r="N37" s="23"/>
      <c r="O37" s="20"/>
      <c r="P37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7" s="21"/>
      <c r="R37" s="31">
        <f>Tabela22345678[[#This Row],[Quantidade]]*Tabela22345678[[#This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8" s="23"/>
      <c r="L38" s="21"/>
      <c r="M38" s="21"/>
      <c r="N38" s="23"/>
      <c r="O38" s="20"/>
      <c r="P38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8" s="21"/>
      <c r="R38" s="31">
        <f>Tabela22345678[[#This Row],[Quantidade]]*Tabela22345678[[#This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39" s="23"/>
      <c r="L39" s="21"/>
      <c r="M39" s="21"/>
      <c r="N39" s="23"/>
      <c r="O39" s="20"/>
      <c r="P39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39" s="21"/>
      <c r="R39" s="31">
        <f>Tabela22345678[[#This Row],[Quantidade]]*Tabela22345678[[#This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0" s="23"/>
      <c r="L40" s="21"/>
      <c r="M40" s="21"/>
      <c r="N40" s="23"/>
      <c r="O40" s="20"/>
      <c r="P40" s="25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0" s="21"/>
      <c r="R40" s="31">
        <f>Tabela22345678[[#This Row],[Quantidade]]*Tabela22345678[[#This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1" s="23"/>
      <c r="L41" s="21"/>
      <c r="M41" s="21"/>
      <c r="N41" s="23"/>
      <c r="O41" s="20"/>
      <c r="P41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1" s="21"/>
      <c r="R41" s="31">
        <f>Tabela22345678[[#This Row],[Quantidade]]*Tabela22345678[[#This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2" s="23"/>
      <c r="L42" s="21"/>
      <c r="M42" s="21"/>
      <c r="N42" s="23"/>
      <c r="O42" s="20"/>
      <c r="P42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2" s="21"/>
      <c r="R42" s="31">
        <f>Tabela22345678[[#This Row],[Quantidade]]*Tabela22345678[[#This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3" s="23"/>
      <c r="L43" s="21"/>
      <c r="M43" s="21"/>
      <c r="N43" s="23"/>
      <c r="O43" s="20"/>
      <c r="P43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3" s="21"/>
      <c r="R43" s="31">
        <f>Tabela22345678[[#This Row],[Quantidade]]*Tabela22345678[[#This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4" s="23"/>
      <c r="L44" s="21"/>
      <c r="M44" s="21"/>
      <c r="N44" s="23"/>
      <c r="O44" s="20"/>
      <c r="P44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4" s="21"/>
      <c r="R44" s="31">
        <f>Tabela22345678[[#This Row],[Quantidade]]*Tabela22345678[[#This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5" s="23"/>
      <c r="L45" s="21"/>
      <c r="M45" s="21"/>
      <c r="N45" s="23"/>
      <c r="O45" s="20"/>
      <c r="P45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5" s="21"/>
      <c r="R45" s="31">
        <f>Tabela22345678[[#This Row],[Quantidade]]*Tabela22345678[[#This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6" s="23"/>
      <c r="L46" s="21"/>
      <c r="M46" s="21"/>
      <c r="N46" s="23"/>
      <c r="O46" s="20"/>
      <c r="P46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6" s="21"/>
      <c r="R46" s="31">
        <f>Tabela22345678[[#This Row],[Quantidade]]*Tabela22345678[[#This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7" s="23"/>
      <c r="L47" s="21"/>
      <c r="M47" s="21"/>
      <c r="N47" s="23"/>
      <c r="O47" s="20"/>
      <c r="P47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7" s="21"/>
      <c r="R47" s="31">
        <f>Tabela22345678[[#This Row],[Quantidade]]*Tabela22345678[[#This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8" s="23"/>
      <c r="L48" s="21"/>
      <c r="M48" s="21"/>
      <c r="N48" s="23"/>
      <c r="O48" s="20"/>
      <c r="P48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8" s="21"/>
      <c r="R48" s="31">
        <f>Tabela22345678[[#This Row],[Quantidade]]*Tabela22345678[[#This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49" s="23"/>
      <c r="L49" s="21"/>
      <c r="M49" s="21"/>
      <c r="N49" s="23"/>
      <c r="O49" s="20"/>
      <c r="P49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49" s="21"/>
      <c r="R49" s="31">
        <f>Tabela22345678[[#This Row],[Quantidade]]*Tabela22345678[[#This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50" s="23"/>
      <c r="L50" s="21"/>
      <c r="M50" s="21"/>
      <c r="N50" s="23"/>
      <c r="O50" s="20"/>
      <c r="P50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50" s="21"/>
      <c r="R50" s="31">
        <f>Tabela22345678[[#This Row],[Quantidade]]*Tabela22345678[[#This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51" s="23"/>
      <c r="L51" s="21"/>
      <c r="M51" s="21"/>
      <c r="N51" s="23"/>
      <c r="O51" s="20"/>
      <c r="P51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51" s="21"/>
      <c r="R51" s="31">
        <f>Tabela22345678[[#This Row],[Quantidade]]*Tabela22345678[[#This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IF(Tabela22345678[[#This Row],[Direção]]="Compra",(((Tabela22345678[[#This Row],[Entrada]]-Tabela22345678[[#This Row],[Stop]])*Tabela22345678[[#This Row],[Quantidade]])/$B$10),(((Tabela22345678[[#This Row],[Stop]]-Tabela22345678[[#This Row],[Entrada]])*Tabela22345678[[#This Row],[Quantidade]])/$B$10))</f>
        <v>0</v>
      </c>
      <c r="K52" s="23"/>
      <c r="L52" s="21"/>
      <c r="M52" s="21"/>
      <c r="N52" s="23"/>
      <c r="O52" s="20"/>
      <c r="P52" s="30">
        <f>IF(Tabela22345678[[#This Row],[Resultado]]="",0,IF(Tabela22345678[[#This Row],[Direção]]="Compra",(Tabela22345678[[#This Row],[Resultado]]-Tabela22345678[[#This Row],[Entrada]])*Tabela22345678[[#This Row],[Quantidade]]-(2*$B$17),(Tabela22345678[[#This Row],[Entrada]]-Tabela22345678[[#This Row],[Resultado]])*Tabela22345678[[#This Row],[Quantidade]]-(2*$B$17)))</f>
        <v>0</v>
      </c>
      <c r="Q52" s="21"/>
      <c r="R52" s="31">
        <f>Tabela22345678[[#This Row],[Quantidade]]*Tabela22345678[[#This Row],[Entrada]]</f>
        <v>0</v>
      </c>
    </row>
  </sheetData>
  <mergeCells count="5">
    <mergeCell ref="A1:R3"/>
    <mergeCell ref="D5:R5"/>
    <mergeCell ref="A25:B26"/>
    <mergeCell ref="A27:B28"/>
    <mergeCell ref="A39:B39"/>
  </mergeCells>
  <conditionalFormatting sqref="P7:P52">
    <cfRule type="cellIs" dxfId="135" priority="6" operator="lessThan">
      <formula>0</formula>
    </cfRule>
  </conditionalFormatting>
  <conditionalFormatting sqref="J7:J52">
    <cfRule type="cellIs" dxfId="134" priority="5" operator="greaterThan">
      <formula>$B$8</formula>
    </cfRule>
  </conditionalFormatting>
  <conditionalFormatting sqref="B15">
    <cfRule type="cellIs" dxfId="133" priority="1" operator="lessThan">
      <formula>0</formula>
    </cfRule>
    <cfRule type="cellIs" dxfId="132" priority="2" operator="greaterThan">
      <formula>0</formula>
    </cfRule>
  </conditionalFormatting>
  <dataValidations count="2">
    <dataValidation type="list" errorStyle="warning" allowBlank="1" showInputMessage="1" showErrorMessage="1" errorTitle="Direção não reconhecida" error="Favor, opte por uma das opções da Lista." sqref="F8:F40">
      <formula1>"Compra,Venda"</formula1>
    </dataValidation>
    <dataValidation type="list" allowBlank="1" showInputMessage="1" showErrorMessage="1" errorTitle="Direção não reconhecida" error="Favor, opte por uma das opções da Lista." sqref="F7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Y52"/>
  <sheetViews>
    <sheetView showGridLines="0" zoomScaleNormal="100" workbookViewId="0">
      <selection activeCell="Q8" sqref="Q8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7" s="22"/>
      <c r="L7" s="21"/>
      <c r="M7" s="21"/>
      <c r="N7" s="22"/>
      <c r="O7" s="53"/>
      <c r="P7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7" s="21"/>
      <c r="R7" s="31">
        <f>Tabela223456789[[#This Row],[Quantidade]]*Tabela223456789[[#This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8" s="23"/>
      <c r="L8" s="21"/>
      <c r="M8" s="21"/>
      <c r="N8" s="23"/>
      <c r="O8" s="20"/>
      <c r="P8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8" s="21"/>
      <c r="R8" s="31">
        <f>Tabela223456789[[#This Row],[Quantidade]]*Tabela223456789[[#This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9" s="23"/>
      <c r="L9" s="21"/>
      <c r="M9" s="21"/>
      <c r="N9" s="23"/>
      <c r="O9" s="20"/>
      <c r="P9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9" s="21"/>
      <c r="R9" s="31">
        <f>Tabela223456789[[#This Row],[Quantidade]]*Tabela223456789[[#This Row],[Entrada]]</f>
        <v>0</v>
      </c>
    </row>
    <row r="10" spans="1:25">
      <c r="A10" s="4" t="s">
        <v>25</v>
      </c>
      <c r="B10" s="5">
        <f>'Julho 2022'!B10+SUM(Tabela223456789[Financeiro])+B6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0" s="23"/>
      <c r="L10" s="21"/>
      <c r="M10" s="21"/>
      <c r="N10" s="23"/>
      <c r="O10" s="20"/>
      <c r="P10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0" s="21"/>
      <c r="R10" s="31">
        <f>Tabela223456789[[#This Row],[Quantidade]]*Tabela223456789[[#This Row],[Entrada]]</f>
        <v>0</v>
      </c>
    </row>
    <row r="11" spans="1:25">
      <c r="A11" s="6" t="s">
        <v>26</v>
      </c>
      <c r="B11" s="8">
        <f>B10-SUMIF(Tabela223456789[Resultado],"=",Tabela223456789[Capital Alocado])-SUMIF(Tabela22345678[Resultado],"=",Tabela22345678[Capital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1" s="23"/>
      <c r="L11" s="21"/>
      <c r="M11" s="21"/>
      <c r="N11" s="23"/>
      <c r="O11" s="20"/>
      <c r="P11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1" s="21"/>
      <c r="R11" s="31">
        <f>Tabela223456789[[#This Row],[Quantidade]]*Tabela223456789[[#This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2" s="23"/>
      <c r="L12" s="21"/>
      <c r="M12" s="21"/>
      <c r="N12" s="23"/>
      <c r="O12" s="20"/>
      <c r="P12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2" s="21"/>
      <c r="R12" s="31">
        <f>Tabela223456789[[#This Row],[Quantidade]]*Tabela223456789[[#This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3" s="23"/>
      <c r="L13" s="21"/>
      <c r="M13" s="21"/>
      <c r="N13" s="23"/>
      <c r="O13" s="20"/>
      <c r="P13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3" s="21"/>
      <c r="R13" s="31">
        <f>Tabela223456789[[#This Row],[Quantidade]]*Tabela223456789[[#This Row],[Entrada]]</f>
        <v>0</v>
      </c>
    </row>
    <row r="14" spans="1:25">
      <c r="A14" s="50" t="s">
        <v>33</v>
      </c>
      <c r="B14" s="54">
        <f>(('Agosto 2022'!B10-'Julho 2022'!B10)-B6)/'Julho 2022'!B10</f>
        <v>0</v>
      </c>
      <c r="C14" s="12"/>
      <c r="D14" s="20"/>
      <c r="E14" s="21"/>
      <c r="F14" s="21"/>
      <c r="G14" s="21"/>
      <c r="H14" s="23"/>
      <c r="I14" s="23"/>
      <c r="J14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4" s="23"/>
      <c r="L14" s="21"/>
      <c r="M14" s="21"/>
      <c r="N14" s="23"/>
      <c r="O14" s="20"/>
      <c r="P14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4" s="21"/>
      <c r="R14" s="31">
        <f>Tabela223456789[[#This Row],[Quantidade]]*Tabela223456789[[#This Row],[Entrada]]</f>
        <v>0</v>
      </c>
    </row>
    <row r="15" spans="1:25">
      <c r="A15" s="47" t="s">
        <v>37</v>
      </c>
      <c r="B15" s="55">
        <f>COUNTBLANK(Tabela223456789[Resultado])-COUNTBLANK(Tabela223456789[Data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5" s="23"/>
      <c r="L15" s="21"/>
      <c r="M15" s="21"/>
      <c r="N15" s="23"/>
      <c r="O15" s="20"/>
      <c r="P15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5" s="21"/>
      <c r="R15" s="31">
        <f>Tabela223456789[[#This Row],[Quantidade]]*Tabela223456789[[#This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6" s="23"/>
      <c r="L16" s="21"/>
      <c r="M16" s="21"/>
      <c r="N16" s="23"/>
      <c r="O16" s="20"/>
      <c r="P16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6" s="21"/>
      <c r="R16" s="31">
        <f>Tabela223456789[[#This Row],[Quantidade]]*Tabela223456789[[#This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7" s="23"/>
      <c r="L17" s="21"/>
      <c r="M17" s="21"/>
      <c r="N17" s="23"/>
      <c r="O17" s="20"/>
      <c r="P17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7" s="21"/>
      <c r="R17" s="31">
        <f>Tabela223456789[[#This Row],[Quantidade]]*Tabela223456789[[#This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8" s="23"/>
      <c r="L18" s="21"/>
      <c r="M18" s="21"/>
      <c r="N18" s="23"/>
      <c r="O18" s="20"/>
      <c r="P18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8" s="21"/>
      <c r="R18" s="31">
        <f>Tabela223456789[[#This Row],[Quantidade]]*Tabela223456789[[#This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19" s="23"/>
      <c r="L19" s="21"/>
      <c r="M19" s="21"/>
      <c r="N19" s="23"/>
      <c r="O19" s="20"/>
      <c r="P19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19" s="21"/>
      <c r="R19" s="31">
        <f>Tabela223456789[[#This Row],[Quantidade]]*Tabela223456789[[#This Row],[Entrada]]</f>
        <v>0</v>
      </c>
    </row>
    <row r="20" spans="1:18">
      <c r="A20" s="6" t="s">
        <v>11</v>
      </c>
      <c r="B20" s="19">
        <v>10</v>
      </c>
      <c r="C20" s="12"/>
      <c r="D20" s="20"/>
      <c r="E20" s="21"/>
      <c r="F20" s="21"/>
      <c r="G20" s="21"/>
      <c r="H20" s="23"/>
      <c r="I20" s="23"/>
      <c r="J20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0" s="23"/>
      <c r="L20" s="21"/>
      <c r="M20" s="21"/>
      <c r="N20" s="23"/>
      <c r="O20" s="20"/>
      <c r="P20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0" s="21"/>
      <c r="R20" s="31">
        <f>Tabela223456789[[#This Row],[Quantidade]]*Tabela223456789[[#This Row],[Entrada]]</f>
        <v>0</v>
      </c>
    </row>
    <row r="21" spans="1:18">
      <c r="A21" s="6" t="s">
        <v>0</v>
      </c>
      <c r="B21" s="19">
        <v>9</v>
      </c>
      <c r="C21" s="12"/>
      <c r="D21" s="20"/>
      <c r="E21" s="21"/>
      <c r="F21" s="21"/>
      <c r="G21" s="21"/>
      <c r="H21" s="23"/>
      <c r="I21" s="23"/>
      <c r="J21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1" s="23"/>
      <c r="L21" s="21"/>
      <c r="M21" s="21"/>
      <c r="N21" s="23"/>
      <c r="O21" s="20"/>
      <c r="P21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1" s="21"/>
      <c r="R21" s="31">
        <f>Tabela223456789[[#This Row],[Quantidade]]*Tabela223456789[[#This Row],[Entrada]]</f>
        <v>0</v>
      </c>
    </row>
    <row r="22" spans="1:18">
      <c r="A22" s="7" t="s">
        <v>12</v>
      </c>
      <c r="B22" s="10">
        <f>B13/(B20-B21)</f>
        <v>4000</v>
      </c>
      <c r="C22" s="12"/>
      <c r="D22" s="20"/>
      <c r="E22" s="21"/>
      <c r="F22" s="21"/>
      <c r="G22" s="21"/>
      <c r="H22" s="23"/>
      <c r="I22" s="23"/>
      <c r="J22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2" s="23"/>
      <c r="L22" s="21"/>
      <c r="M22" s="21"/>
      <c r="N22" s="23"/>
      <c r="O22" s="20"/>
      <c r="P22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2" s="21"/>
      <c r="R22" s="31">
        <f>Tabela223456789[[#This Row],[Quantidade]]*Tabela223456789[[#This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3" s="23"/>
      <c r="L23" s="21"/>
      <c r="M23" s="21"/>
      <c r="N23" s="23"/>
      <c r="O23" s="20"/>
      <c r="P23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3" s="21"/>
      <c r="R23" s="31">
        <f>Tabela223456789[[#This Row],[Quantidade]]*Tabela223456789[[#This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4" s="23"/>
      <c r="L24" s="21"/>
      <c r="M24" s="21"/>
      <c r="N24" s="23"/>
      <c r="O24" s="20"/>
      <c r="P24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4" s="21"/>
      <c r="R24" s="31">
        <f>Tabela223456789[[#This Row],[Quantidade]]*Tabela223456789[[#This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5" s="23"/>
      <c r="L25" s="21"/>
      <c r="M25" s="21"/>
      <c r="N25" s="23"/>
      <c r="O25" s="20"/>
      <c r="P25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5" s="21"/>
      <c r="R25" s="31">
        <f>Tabela223456789[[#This Row],[Quantidade]]*Tabela223456789[[#This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6" s="23"/>
      <c r="L26" s="21"/>
      <c r="M26" s="21"/>
      <c r="N26" s="23"/>
      <c r="O26" s="20"/>
      <c r="P26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6" s="21"/>
      <c r="R26" s="31">
        <f>Tabela223456789[[#This Row],[Quantidade]]*Tabela223456789[[#This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7" s="23"/>
      <c r="L27" s="21"/>
      <c r="M27" s="21"/>
      <c r="N27" s="23"/>
      <c r="O27" s="20"/>
      <c r="P27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7" s="21"/>
      <c r="R27" s="31">
        <f>Tabela223456789[[#This Row],[Quantidade]]*Tabela223456789[[#This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8" s="23"/>
      <c r="L28" s="21"/>
      <c r="M28" s="21"/>
      <c r="N28" s="23"/>
      <c r="O28" s="20"/>
      <c r="P28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8" s="21"/>
      <c r="R28" s="31">
        <f>Tabela223456789[[#This Row],[Quantidade]]*Tabela223456789[[#This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29" s="23"/>
      <c r="L29" s="21"/>
      <c r="M29" s="21"/>
      <c r="N29" s="23"/>
      <c r="O29" s="20"/>
      <c r="P29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29" s="21"/>
      <c r="R29" s="31">
        <f>Tabela223456789[[#This Row],[Quantidade]]*Tabela223456789[[#This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0" s="23"/>
      <c r="L30" s="21"/>
      <c r="M30" s="21"/>
      <c r="N30" s="23"/>
      <c r="O30" s="20"/>
      <c r="P30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0" s="21"/>
      <c r="R30" s="31">
        <f>Tabela223456789[[#This Row],[Quantidade]]*Tabela223456789[[#This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1" s="23"/>
      <c r="L31" s="21"/>
      <c r="M31" s="21"/>
      <c r="N31" s="23"/>
      <c r="O31" s="20"/>
      <c r="P31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1" s="21"/>
      <c r="R31" s="31">
        <f>Tabela223456789[[#This Row],[Quantidade]]*Tabela223456789[[#This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2" s="23"/>
      <c r="L32" s="21"/>
      <c r="M32" s="21"/>
      <c r="N32" s="23"/>
      <c r="O32" s="20"/>
      <c r="P32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2" s="21"/>
      <c r="R32" s="31">
        <f>Tabela223456789[[#This Row],[Quantidade]]*Tabela223456789[[#This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3" s="23"/>
      <c r="L33" s="21"/>
      <c r="M33" s="21"/>
      <c r="N33" s="23"/>
      <c r="O33" s="20"/>
      <c r="P33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3" s="21"/>
      <c r="R33" s="31">
        <f>Tabela223456789[[#This Row],[Quantidade]]*Tabela223456789[[#This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4" s="23"/>
      <c r="L34" s="21"/>
      <c r="M34" s="21"/>
      <c r="N34" s="23"/>
      <c r="O34" s="20"/>
      <c r="P34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4" s="21"/>
      <c r="R34" s="31">
        <f>Tabela223456789[[#This Row],[Quantidade]]*Tabela223456789[[#This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5" s="23"/>
      <c r="L35" s="21"/>
      <c r="M35" s="21"/>
      <c r="N35" s="23"/>
      <c r="O35" s="20"/>
      <c r="P35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5" s="21"/>
      <c r="R35" s="31">
        <f>Tabela223456789[[#This Row],[Quantidade]]*Tabela223456789[[#This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6" s="23"/>
      <c r="L36" s="21"/>
      <c r="M36" s="21"/>
      <c r="N36" s="23"/>
      <c r="O36" s="20"/>
      <c r="P36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6" s="21"/>
      <c r="R36" s="31">
        <f>Tabela223456789[[#This Row],[Quantidade]]*Tabela223456789[[#This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7" s="23"/>
      <c r="L37" s="21"/>
      <c r="M37" s="21"/>
      <c r="N37" s="23"/>
      <c r="O37" s="20"/>
      <c r="P37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7" s="21"/>
      <c r="R37" s="31">
        <f>Tabela223456789[[#This Row],[Quantidade]]*Tabela223456789[[#This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8" s="23"/>
      <c r="L38" s="21"/>
      <c r="M38" s="21"/>
      <c r="N38" s="23"/>
      <c r="O38" s="20"/>
      <c r="P38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8" s="21"/>
      <c r="R38" s="31">
        <f>Tabela223456789[[#This Row],[Quantidade]]*Tabela223456789[[#This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39" s="23"/>
      <c r="L39" s="21"/>
      <c r="M39" s="21"/>
      <c r="N39" s="23"/>
      <c r="O39" s="20"/>
      <c r="P39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39" s="21"/>
      <c r="R39" s="31">
        <f>Tabela223456789[[#This Row],[Quantidade]]*Tabela223456789[[#This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0" s="23"/>
      <c r="L40" s="21"/>
      <c r="M40" s="21"/>
      <c r="N40" s="23"/>
      <c r="O40" s="20"/>
      <c r="P40" s="25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0" s="21"/>
      <c r="R40" s="31">
        <f>Tabela223456789[[#This Row],[Quantidade]]*Tabela223456789[[#This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1" s="23"/>
      <c r="L41" s="21"/>
      <c r="M41" s="21"/>
      <c r="N41" s="23"/>
      <c r="O41" s="20"/>
      <c r="P41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1" s="21"/>
      <c r="R41" s="31">
        <f>Tabela223456789[[#This Row],[Quantidade]]*Tabela223456789[[#This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2" s="23"/>
      <c r="L42" s="21"/>
      <c r="M42" s="21"/>
      <c r="N42" s="23"/>
      <c r="O42" s="20"/>
      <c r="P42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2" s="21"/>
      <c r="R42" s="31">
        <f>Tabela223456789[[#This Row],[Quantidade]]*Tabela223456789[[#This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3" s="23"/>
      <c r="L43" s="21"/>
      <c r="M43" s="21"/>
      <c r="N43" s="23"/>
      <c r="O43" s="20"/>
      <c r="P43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3" s="21"/>
      <c r="R43" s="31">
        <f>Tabela223456789[[#This Row],[Quantidade]]*Tabela223456789[[#This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4" s="23"/>
      <c r="L44" s="21"/>
      <c r="M44" s="21"/>
      <c r="N44" s="23"/>
      <c r="O44" s="20"/>
      <c r="P44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4" s="21"/>
      <c r="R44" s="31">
        <f>Tabela223456789[[#This Row],[Quantidade]]*Tabela223456789[[#This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5" s="23"/>
      <c r="L45" s="21"/>
      <c r="M45" s="21"/>
      <c r="N45" s="23"/>
      <c r="O45" s="20"/>
      <c r="P45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5" s="21"/>
      <c r="R45" s="31">
        <f>Tabela223456789[[#This Row],[Quantidade]]*Tabela223456789[[#This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6" s="23"/>
      <c r="L46" s="21"/>
      <c r="M46" s="21"/>
      <c r="N46" s="23"/>
      <c r="O46" s="20"/>
      <c r="P46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6" s="21"/>
      <c r="R46" s="31">
        <f>Tabela223456789[[#This Row],[Quantidade]]*Tabela223456789[[#This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7" s="23"/>
      <c r="L47" s="21"/>
      <c r="M47" s="21"/>
      <c r="N47" s="23"/>
      <c r="O47" s="20"/>
      <c r="P47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7" s="21"/>
      <c r="R47" s="31">
        <f>Tabela223456789[[#This Row],[Quantidade]]*Tabela223456789[[#This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8" s="23"/>
      <c r="L48" s="21"/>
      <c r="M48" s="21"/>
      <c r="N48" s="23"/>
      <c r="O48" s="20"/>
      <c r="P48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8" s="21"/>
      <c r="R48" s="31">
        <f>Tabela223456789[[#This Row],[Quantidade]]*Tabela223456789[[#This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49" s="23"/>
      <c r="L49" s="21"/>
      <c r="M49" s="21"/>
      <c r="N49" s="23"/>
      <c r="O49" s="20"/>
      <c r="P49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49" s="21"/>
      <c r="R49" s="31">
        <f>Tabela223456789[[#This Row],[Quantidade]]*Tabela223456789[[#This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50" s="23"/>
      <c r="L50" s="21"/>
      <c r="M50" s="21"/>
      <c r="N50" s="23"/>
      <c r="O50" s="20"/>
      <c r="P50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50" s="21"/>
      <c r="R50" s="31">
        <f>Tabela223456789[[#This Row],[Quantidade]]*Tabela223456789[[#This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51" s="23"/>
      <c r="L51" s="21"/>
      <c r="M51" s="21"/>
      <c r="N51" s="23"/>
      <c r="O51" s="20"/>
      <c r="P51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51" s="21"/>
      <c r="R51" s="31">
        <f>Tabela223456789[[#This Row],[Quantidade]]*Tabela223456789[[#This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IF(Tabela223456789[[#This Row],[Direção]]="Compra",(((Tabela223456789[[#This Row],[Entrada]]-Tabela223456789[[#This Row],[Stop]])*Tabela223456789[[#This Row],[Quantidade]])/$B$10),(((Tabela223456789[[#This Row],[Stop]]-Tabela223456789[[#This Row],[Entrada]])*Tabela223456789[[#This Row],[Quantidade]])/$B$10))</f>
        <v>0</v>
      </c>
      <c r="K52" s="23"/>
      <c r="L52" s="21"/>
      <c r="M52" s="21"/>
      <c r="N52" s="23"/>
      <c r="O52" s="20"/>
      <c r="P52" s="30">
        <f>IF(Tabela223456789[[#This Row],[Resultado]]="",0,IF(Tabela223456789[[#This Row],[Direção]]="Compra",(Tabela223456789[[#This Row],[Resultado]]-Tabela223456789[[#This Row],[Entrada]])*Tabela223456789[[#This Row],[Quantidade]]-(2*$B$17),(Tabela223456789[[#This Row],[Entrada]]-Tabela223456789[[#This Row],[Resultado]])*Tabela223456789[[#This Row],[Quantidade]]-(2*$B$17)))</f>
        <v>0</v>
      </c>
      <c r="Q52" s="21"/>
      <c r="R52" s="31">
        <f>Tabela223456789[[#This Row],[Quantidade]]*Tabela223456789[[#This Row],[Entrada]]</f>
        <v>0</v>
      </c>
    </row>
  </sheetData>
  <sheetProtection algorithmName="SHA-512" hashValue="WkRRzrvX3D7df7Hev8O73hxVQJHSG9M75UCD/lVOMO/YZB3Ftj48v2RoOmj1SIPui+HYnQfSULSIzlxxXWx+SQ==" saltValue="24fFE+ZXBYHYDIPs8K5WHQ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114" priority="8" operator="lessThan">
      <formula>0</formula>
    </cfRule>
  </conditionalFormatting>
  <conditionalFormatting sqref="J7:J52">
    <cfRule type="cellIs" dxfId="113" priority="7" operator="greaterThan">
      <formula>$B$8</formula>
    </cfRule>
  </conditionalFormatting>
  <conditionalFormatting sqref="B14">
    <cfRule type="cellIs" dxfId="112" priority="5" operator="lessThan">
      <formula>0</formula>
    </cfRule>
    <cfRule type="cellIs" dxfId="111" priority="6" operator="greaterThan">
      <formula>0</formula>
    </cfRule>
  </conditionalFormatting>
  <conditionalFormatting sqref="B15">
    <cfRule type="cellIs" dxfId="110" priority="1" operator="lessThan">
      <formula>0</formula>
    </cfRule>
    <cfRule type="cellIs" dxfId="109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12 F14:F18 F20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Y52"/>
  <sheetViews>
    <sheetView showGridLines="0" zoomScaleNormal="100" workbookViewId="0">
      <selection activeCell="I31" sqref="I31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1"/>
      <c r="Y1" s="1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1"/>
      <c r="Y2" s="1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1"/>
      <c r="Y3" s="1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7" s="22"/>
      <c r="L7" s="21"/>
      <c r="M7" s="21"/>
      <c r="N7" s="22"/>
      <c r="O7" s="53"/>
      <c r="P7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7" s="21"/>
      <c r="R7" s="31">
        <f>Tabela22345678910[[#This Row],[Quantidade]]*Tabela22345678910[[#This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8" s="23"/>
      <c r="L8" s="21"/>
      <c r="M8" s="21"/>
      <c r="N8" s="23"/>
      <c r="O8" s="20"/>
      <c r="P8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8" s="21"/>
      <c r="R8" s="31">
        <f>Tabela22345678910[[#This Row],[Quantidade]]*Tabela22345678910[[#This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9" s="23"/>
      <c r="L9" s="21"/>
      <c r="M9" s="21"/>
      <c r="N9" s="23"/>
      <c r="O9" s="20"/>
      <c r="P9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9" s="21"/>
      <c r="R9" s="31">
        <f>Tabela22345678910[[#This Row],[Quantidade]]*Tabela22345678910[[#This Row],[Entrada]]</f>
        <v>0</v>
      </c>
    </row>
    <row r="10" spans="1:25">
      <c r="A10" s="4" t="s">
        <v>25</v>
      </c>
      <c r="B10" s="5">
        <f>'Agosto 2022'!B10+SUM(Tabela22345678910[Financeiro])+B6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0" s="23"/>
      <c r="L10" s="21"/>
      <c r="M10" s="21"/>
      <c r="N10" s="23"/>
      <c r="O10" s="20"/>
      <c r="P10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0" s="21"/>
      <c r="R10" s="31">
        <f>Tabela22345678910[[#This Row],[Quantidade]]*Tabela22345678910[[#This Row],[Entrada]]</f>
        <v>0</v>
      </c>
    </row>
    <row r="11" spans="1:25">
      <c r="A11" s="6" t="s">
        <v>26</v>
      </c>
      <c r="B11" s="8">
        <f>B10-SUMIF(Tabela22345678910[Resultado],"=",Tabela22345678910[Capital Alocado])-SUMIF(Tabela223456789[Resultado],"=",Tabela223456789[Capital Alocado])-SUMIF(Tabela22345678[Resultado],"=",Tabela22345678[Capital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1" s="23"/>
      <c r="L11" s="21"/>
      <c r="M11" s="21"/>
      <c r="N11" s="23"/>
      <c r="O11" s="20"/>
      <c r="P11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1" s="21"/>
      <c r="R11" s="31">
        <f>Tabela22345678910[[#This Row],[Quantidade]]*Tabela22345678910[[#This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2" s="23"/>
      <c r="L12" s="21"/>
      <c r="M12" s="21"/>
      <c r="N12" s="23"/>
      <c r="O12" s="20"/>
      <c r="P12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2" s="21"/>
      <c r="R12" s="31">
        <f>Tabela22345678910[[#This Row],[Quantidade]]*Tabela22345678910[[#This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3" s="23"/>
      <c r="L13" s="21"/>
      <c r="M13" s="21"/>
      <c r="N13" s="23"/>
      <c r="O13" s="20"/>
      <c r="P13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3" s="21"/>
      <c r="R13" s="31">
        <f>Tabela22345678910[[#This Row],[Quantidade]]*Tabela22345678910[[#This Row],[Entrada]]</f>
        <v>0</v>
      </c>
    </row>
    <row r="14" spans="1:25">
      <c r="A14" s="50" t="s">
        <v>33</v>
      </c>
      <c r="B14" s="54">
        <f>(('Setembro 2022'!B10-'Agosto 2022'!B10)-B6)/'Agosto 2022'!B10</f>
        <v>0</v>
      </c>
      <c r="C14" s="12"/>
      <c r="D14" s="20"/>
      <c r="E14" s="21"/>
      <c r="F14" s="21"/>
      <c r="G14" s="21"/>
      <c r="H14" s="23"/>
      <c r="I14" s="23"/>
      <c r="J14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4" s="23"/>
      <c r="L14" s="21"/>
      <c r="M14" s="21"/>
      <c r="N14" s="23"/>
      <c r="O14" s="20"/>
      <c r="P14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4" s="21"/>
      <c r="R14" s="31">
        <f>Tabela22345678910[[#This Row],[Quantidade]]*Tabela22345678910[[#This Row],[Entrada]]</f>
        <v>0</v>
      </c>
    </row>
    <row r="15" spans="1:25">
      <c r="A15" s="47" t="s">
        <v>37</v>
      </c>
      <c r="B15" s="55">
        <f>COUNTBLANK(Tabela22345678910[Resultado])-COUNTBLANK(Tabela22345678910[Data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5" s="23"/>
      <c r="L15" s="21"/>
      <c r="M15" s="21"/>
      <c r="N15" s="23"/>
      <c r="O15" s="20"/>
      <c r="P15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5" s="21"/>
      <c r="R15" s="31">
        <f>Tabela22345678910[[#This Row],[Quantidade]]*Tabela22345678910[[#This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6" s="23"/>
      <c r="L16" s="21"/>
      <c r="M16" s="21"/>
      <c r="N16" s="23"/>
      <c r="O16" s="20"/>
      <c r="P16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6" s="21"/>
      <c r="R16" s="31">
        <f>Tabela22345678910[[#This Row],[Quantidade]]*Tabela22345678910[[#This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7" s="23"/>
      <c r="L17" s="21"/>
      <c r="M17" s="21"/>
      <c r="N17" s="23"/>
      <c r="O17" s="20"/>
      <c r="P17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7" s="21"/>
      <c r="R17" s="31">
        <f>Tabela22345678910[[#This Row],[Quantidade]]*Tabela22345678910[[#This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8" s="23"/>
      <c r="L18" s="21"/>
      <c r="M18" s="21"/>
      <c r="N18" s="23"/>
      <c r="O18" s="20"/>
      <c r="P18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8" s="21"/>
      <c r="R18" s="31">
        <f>Tabela22345678910[[#This Row],[Quantidade]]*Tabela22345678910[[#This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19" s="23"/>
      <c r="L19" s="21"/>
      <c r="M19" s="21"/>
      <c r="N19" s="23"/>
      <c r="O19" s="20"/>
      <c r="P19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19" s="21"/>
      <c r="R19" s="31">
        <f>Tabela22345678910[[#This Row],[Quantidade]]*Tabela22345678910[[#This Row],[Entrada]]</f>
        <v>0</v>
      </c>
    </row>
    <row r="20" spans="1:18">
      <c r="A20" s="6" t="s">
        <v>11</v>
      </c>
      <c r="B20" s="19">
        <v>10</v>
      </c>
      <c r="C20" s="12"/>
      <c r="D20" s="20"/>
      <c r="E20" s="21"/>
      <c r="F20" s="21"/>
      <c r="G20" s="21"/>
      <c r="H20" s="23"/>
      <c r="I20" s="23"/>
      <c r="J20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0" s="23"/>
      <c r="L20" s="21"/>
      <c r="M20" s="21"/>
      <c r="N20" s="23"/>
      <c r="O20" s="20"/>
      <c r="P20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0" s="21"/>
      <c r="R20" s="31">
        <f>Tabela22345678910[[#This Row],[Quantidade]]*Tabela22345678910[[#This Row],[Entrada]]</f>
        <v>0</v>
      </c>
    </row>
    <row r="21" spans="1:18">
      <c r="A21" s="6" t="s">
        <v>0</v>
      </c>
      <c r="B21" s="19">
        <v>9</v>
      </c>
      <c r="C21" s="12"/>
      <c r="D21" s="20"/>
      <c r="E21" s="21"/>
      <c r="F21" s="21"/>
      <c r="G21" s="21"/>
      <c r="H21" s="23"/>
      <c r="I21" s="23"/>
      <c r="J21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1" s="23"/>
      <c r="L21" s="21"/>
      <c r="M21" s="21"/>
      <c r="N21" s="23"/>
      <c r="O21" s="20"/>
      <c r="P21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1" s="21"/>
      <c r="R21" s="31">
        <f>Tabela22345678910[[#This Row],[Quantidade]]*Tabela22345678910[[#This Row],[Entrada]]</f>
        <v>0</v>
      </c>
    </row>
    <row r="22" spans="1:18">
      <c r="A22" s="7" t="s">
        <v>12</v>
      </c>
      <c r="B22" s="10">
        <f>B13/(B20-B21)</f>
        <v>4000</v>
      </c>
      <c r="C22" s="12"/>
      <c r="D22" s="20"/>
      <c r="E22" s="21"/>
      <c r="F22" s="21"/>
      <c r="G22" s="21"/>
      <c r="H22" s="23"/>
      <c r="I22" s="23"/>
      <c r="J22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2" s="23"/>
      <c r="L22" s="21"/>
      <c r="M22" s="21"/>
      <c r="N22" s="23"/>
      <c r="O22" s="20"/>
      <c r="P22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2" s="21"/>
      <c r="R22" s="31">
        <f>Tabela22345678910[[#This Row],[Quantidade]]*Tabela22345678910[[#This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3" s="23"/>
      <c r="L23" s="21"/>
      <c r="M23" s="21"/>
      <c r="N23" s="23"/>
      <c r="O23" s="20"/>
      <c r="P23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3" s="21"/>
      <c r="R23" s="31">
        <f>Tabela22345678910[[#This Row],[Quantidade]]*Tabela22345678910[[#This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4" s="23"/>
      <c r="L24" s="21"/>
      <c r="M24" s="21"/>
      <c r="N24" s="23"/>
      <c r="O24" s="20"/>
      <c r="P24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4" s="21"/>
      <c r="R24" s="31">
        <f>Tabela22345678910[[#This Row],[Quantidade]]*Tabela22345678910[[#This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5" s="23"/>
      <c r="L25" s="21"/>
      <c r="M25" s="21"/>
      <c r="N25" s="23"/>
      <c r="O25" s="20"/>
      <c r="P25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5" s="21"/>
      <c r="R25" s="31">
        <f>Tabela22345678910[[#This Row],[Quantidade]]*Tabela22345678910[[#This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6" s="23"/>
      <c r="L26" s="21"/>
      <c r="M26" s="21"/>
      <c r="N26" s="23"/>
      <c r="O26" s="20"/>
      <c r="P26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6" s="21"/>
      <c r="R26" s="31">
        <f>Tabela22345678910[[#This Row],[Quantidade]]*Tabela22345678910[[#This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7" s="23"/>
      <c r="L27" s="21"/>
      <c r="M27" s="21"/>
      <c r="N27" s="23"/>
      <c r="O27" s="20"/>
      <c r="P27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7" s="21"/>
      <c r="R27" s="31">
        <f>Tabela22345678910[[#This Row],[Quantidade]]*Tabela22345678910[[#This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8" s="23"/>
      <c r="L28" s="21"/>
      <c r="M28" s="21"/>
      <c r="N28" s="23"/>
      <c r="O28" s="20"/>
      <c r="P28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8" s="21"/>
      <c r="R28" s="31">
        <f>Tabela22345678910[[#This Row],[Quantidade]]*Tabela22345678910[[#This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29" s="23"/>
      <c r="L29" s="21"/>
      <c r="M29" s="21"/>
      <c r="N29" s="23"/>
      <c r="O29" s="20"/>
      <c r="P29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29" s="21"/>
      <c r="R29" s="31">
        <f>Tabela22345678910[[#This Row],[Quantidade]]*Tabela22345678910[[#This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0" s="23"/>
      <c r="L30" s="21"/>
      <c r="M30" s="21"/>
      <c r="N30" s="23"/>
      <c r="O30" s="20"/>
      <c r="P30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0" s="21"/>
      <c r="R30" s="31">
        <f>Tabela22345678910[[#This Row],[Quantidade]]*Tabela22345678910[[#This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1" s="23"/>
      <c r="L31" s="21"/>
      <c r="M31" s="21"/>
      <c r="N31" s="23"/>
      <c r="O31" s="20"/>
      <c r="P31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1" s="21"/>
      <c r="R31" s="31">
        <f>Tabela22345678910[[#This Row],[Quantidade]]*Tabela22345678910[[#This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2" s="23"/>
      <c r="L32" s="21"/>
      <c r="M32" s="21"/>
      <c r="N32" s="23"/>
      <c r="O32" s="20"/>
      <c r="P32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2" s="21"/>
      <c r="R32" s="31">
        <f>Tabela22345678910[[#This Row],[Quantidade]]*Tabela22345678910[[#This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3" s="23"/>
      <c r="L33" s="21"/>
      <c r="M33" s="21"/>
      <c r="N33" s="23"/>
      <c r="O33" s="20"/>
      <c r="P33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3" s="21"/>
      <c r="R33" s="31">
        <f>Tabela22345678910[[#This Row],[Quantidade]]*Tabela22345678910[[#This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4" s="23"/>
      <c r="L34" s="21"/>
      <c r="M34" s="21"/>
      <c r="N34" s="23"/>
      <c r="O34" s="20"/>
      <c r="P34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4" s="21"/>
      <c r="R34" s="31">
        <f>Tabela22345678910[[#This Row],[Quantidade]]*Tabela22345678910[[#This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5" s="23"/>
      <c r="L35" s="21"/>
      <c r="M35" s="21"/>
      <c r="N35" s="23"/>
      <c r="O35" s="20"/>
      <c r="P35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5" s="21"/>
      <c r="R35" s="31">
        <f>Tabela22345678910[[#This Row],[Quantidade]]*Tabela22345678910[[#This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6" s="23"/>
      <c r="L36" s="21"/>
      <c r="M36" s="21"/>
      <c r="N36" s="23"/>
      <c r="O36" s="20"/>
      <c r="P36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6" s="21"/>
      <c r="R36" s="31">
        <f>Tabela22345678910[[#This Row],[Quantidade]]*Tabela22345678910[[#This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7" s="23"/>
      <c r="L37" s="21"/>
      <c r="M37" s="21"/>
      <c r="N37" s="23"/>
      <c r="O37" s="20"/>
      <c r="P37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7" s="21"/>
      <c r="R37" s="31">
        <f>Tabela22345678910[[#This Row],[Quantidade]]*Tabela22345678910[[#This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8" s="23"/>
      <c r="L38" s="21"/>
      <c r="M38" s="21"/>
      <c r="N38" s="23"/>
      <c r="O38" s="20"/>
      <c r="P38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8" s="21"/>
      <c r="R38" s="31">
        <f>Tabela22345678910[[#This Row],[Quantidade]]*Tabela22345678910[[#This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39" s="23"/>
      <c r="L39" s="21"/>
      <c r="M39" s="21"/>
      <c r="N39" s="23"/>
      <c r="O39" s="20"/>
      <c r="P39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39" s="21"/>
      <c r="R39" s="31">
        <f>Tabela22345678910[[#This Row],[Quantidade]]*Tabela22345678910[[#This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0" s="23"/>
      <c r="L40" s="21"/>
      <c r="M40" s="21"/>
      <c r="N40" s="23"/>
      <c r="O40" s="20"/>
      <c r="P40" s="25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0" s="21"/>
      <c r="R40" s="31">
        <f>Tabela22345678910[[#This Row],[Quantidade]]*Tabela22345678910[[#This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1" s="23"/>
      <c r="L41" s="21"/>
      <c r="M41" s="21"/>
      <c r="N41" s="23"/>
      <c r="O41" s="20"/>
      <c r="P41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1" s="21"/>
      <c r="R41" s="31">
        <f>Tabela22345678910[[#This Row],[Quantidade]]*Tabela22345678910[[#This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2" s="23"/>
      <c r="L42" s="21"/>
      <c r="M42" s="21"/>
      <c r="N42" s="23"/>
      <c r="O42" s="20"/>
      <c r="P42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2" s="21"/>
      <c r="R42" s="31">
        <f>Tabela22345678910[[#This Row],[Quantidade]]*Tabela22345678910[[#This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3" s="23"/>
      <c r="L43" s="21"/>
      <c r="M43" s="21"/>
      <c r="N43" s="23"/>
      <c r="O43" s="20"/>
      <c r="P43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3" s="21"/>
      <c r="R43" s="31">
        <f>Tabela22345678910[[#This Row],[Quantidade]]*Tabela22345678910[[#This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4" s="23"/>
      <c r="L44" s="21"/>
      <c r="M44" s="21"/>
      <c r="N44" s="23"/>
      <c r="O44" s="20"/>
      <c r="P44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4" s="21"/>
      <c r="R44" s="31">
        <f>Tabela22345678910[[#This Row],[Quantidade]]*Tabela22345678910[[#This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5" s="23"/>
      <c r="L45" s="21"/>
      <c r="M45" s="21"/>
      <c r="N45" s="23"/>
      <c r="O45" s="20"/>
      <c r="P45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5" s="21"/>
      <c r="R45" s="31">
        <f>Tabela22345678910[[#This Row],[Quantidade]]*Tabela22345678910[[#This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6" s="23"/>
      <c r="L46" s="21"/>
      <c r="M46" s="21"/>
      <c r="N46" s="23"/>
      <c r="O46" s="20"/>
      <c r="P46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6" s="21"/>
      <c r="R46" s="31">
        <f>Tabela22345678910[[#This Row],[Quantidade]]*Tabela22345678910[[#This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7" s="23"/>
      <c r="L47" s="21"/>
      <c r="M47" s="21"/>
      <c r="N47" s="23"/>
      <c r="O47" s="20"/>
      <c r="P47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7" s="21"/>
      <c r="R47" s="31">
        <f>Tabela22345678910[[#This Row],[Quantidade]]*Tabela22345678910[[#This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8" s="23"/>
      <c r="L48" s="21"/>
      <c r="M48" s="21"/>
      <c r="N48" s="23"/>
      <c r="O48" s="20"/>
      <c r="P48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8" s="21"/>
      <c r="R48" s="31">
        <f>Tabela22345678910[[#This Row],[Quantidade]]*Tabela22345678910[[#This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49" s="23"/>
      <c r="L49" s="21"/>
      <c r="M49" s="21"/>
      <c r="N49" s="23"/>
      <c r="O49" s="20"/>
      <c r="P49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49" s="21"/>
      <c r="R49" s="31">
        <f>Tabela22345678910[[#This Row],[Quantidade]]*Tabela22345678910[[#This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50" s="23"/>
      <c r="L50" s="21"/>
      <c r="M50" s="21"/>
      <c r="N50" s="23"/>
      <c r="O50" s="20"/>
      <c r="P50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50" s="21"/>
      <c r="R50" s="31">
        <f>Tabela22345678910[[#This Row],[Quantidade]]*Tabela22345678910[[#This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51" s="23"/>
      <c r="L51" s="21"/>
      <c r="M51" s="21"/>
      <c r="N51" s="23"/>
      <c r="O51" s="20"/>
      <c r="P51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51" s="21"/>
      <c r="R51" s="31">
        <f>Tabela22345678910[[#This Row],[Quantidade]]*Tabela22345678910[[#This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IF(Tabela22345678910[[#This Row],[Direção]]="Compra",(((Tabela22345678910[[#This Row],[Entrada]]-Tabela22345678910[[#This Row],[Stop]])*Tabela22345678910[[#This Row],[Quantidade]])/$B$10),(((Tabela22345678910[[#This Row],[Stop]]-Tabela22345678910[[#This Row],[Entrada]])*Tabela22345678910[[#This Row],[Quantidade]])/$B$10))</f>
        <v>0</v>
      </c>
      <c r="K52" s="23"/>
      <c r="L52" s="21"/>
      <c r="M52" s="21"/>
      <c r="N52" s="23"/>
      <c r="O52" s="20"/>
      <c r="P52" s="30">
        <f>IF(Tabela22345678910[[#This Row],[Resultado]]="",0,IF(Tabela22345678910[[#This Row],[Direção]]="Compra",(Tabela22345678910[[#This Row],[Resultado]]-Tabela22345678910[[#This Row],[Entrada]])*Tabela22345678910[[#This Row],[Quantidade]]-(2*$B$17),(Tabela22345678910[[#This Row],[Entrada]]-Tabela22345678910[[#This Row],[Resultado]])*Tabela22345678910[[#This Row],[Quantidade]]-(2*$B$17)))</f>
        <v>0</v>
      </c>
      <c r="Q52" s="21"/>
      <c r="R52" s="31">
        <f>Tabela22345678910[[#This Row],[Quantidade]]*Tabela22345678910[[#This Row],[Entrada]]</f>
        <v>0</v>
      </c>
    </row>
  </sheetData>
  <sheetProtection algorithmName="SHA-512" hashValue="sdP5PKtu/srSOPLpUqGLghxz809EDeQqNoByuegEclRQRd5h8rKbI2jXwfrCeX1iwBtNrEiuXCc8ocEHjUXyFA==" saltValue="fT8PDaFJdhEfMujdZE73XA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91" priority="8" operator="lessThan">
      <formula>0</formula>
    </cfRule>
  </conditionalFormatting>
  <conditionalFormatting sqref="J7:J52">
    <cfRule type="cellIs" dxfId="90" priority="7" operator="greaterThan">
      <formula>$B$8</formula>
    </cfRule>
  </conditionalFormatting>
  <conditionalFormatting sqref="B14">
    <cfRule type="cellIs" dxfId="89" priority="5" operator="lessThan">
      <formula>0</formula>
    </cfRule>
    <cfRule type="cellIs" dxfId="88" priority="6" operator="greaterThan">
      <formula>0</formula>
    </cfRule>
  </conditionalFormatting>
  <conditionalFormatting sqref="B15">
    <cfRule type="cellIs" dxfId="87" priority="1" operator="lessThan">
      <formula>0</formula>
    </cfRule>
    <cfRule type="cellIs" dxfId="86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19 F22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Y52"/>
  <sheetViews>
    <sheetView showGridLines="0" zoomScaleNormal="100" workbookViewId="0">
      <selection activeCell="B7" sqref="B7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32"/>
      <c r="Y1" s="32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32"/>
      <c r="Y2" s="32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32"/>
      <c r="Y3" s="32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7" s="22"/>
      <c r="L7" s="21"/>
      <c r="M7" s="21"/>
      <c r="N7" s="22"/>
      <c r="O7" s="53"/>
      <c r="P7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7" s="21"/>
      <c r="R7" s="31">
        <f>Tabela2234567891011[[#This Row],[Quantidade]]*Tabela2234567891011[[#This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8" s="23"/>
      <c r="L8" s="21"/>
      <c r="M8" s="21"/>
      <c r="N8" s="23"/>
      <c r="O8" s="20"/>
      <c r="P8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8" s="21"/>
      <c r="R8" s="31">
        <f>Tabela2234567891011[[#This Row],[Quantidade]]*Tabela2234567891011[[#This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9" s="23"/>
      <c r="L9" s="21"/>
      <c r="M9" s="21"/>
      <c r="N9" s="23"/>
      <c r="O9" s="20"/>
      <c r="P9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9" s="21"/>
      <c r="R9" s="31">
        <f>Tabela2234567891011[[#This Row],[Quantidade]]*Tabela2234567891011[[#This Row],[Entrada]]</f>
        <v>0</v>
      </c>
    </row>
    <row r="10" spans="1:25">
      <c r="A10" s="4" t="s">
        <v>25</v>
      </c>
      <c r="B10" s="5">
        <f>'Setembro 2022'!B10+SUM(Tabela2234567891011[Financeiro])+B6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0" s="23"/>
      <c r="L10" s="21"/>
      <c r="M10" s="21"/>
      <c r="N10" s="23"/>
      <c r="O10" s="20"/>
      <c r="P10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0" s="21"/>
      <c r="R10" s="31">
        <f>Tabela2234567891011[[#This Row],[Quantidade]]*Tabela2234567891011[[#This Row],[Entrada]]</f>
        <v>0</v>
      </c>
    </row>
    <row r="11" spans="1:25">
      <c r="A11" s="6" t="s">
        <v>26</v>
      </c>
      <c r="B11" s="8">
        <f>B10-SUMIF(Tabela2234567891011[Resultado],"=",Tabela2234567891011[Capital Alocado])-SUMIF(Tabela22345678910[Resultado],"=",Tabela22345678910[Capital Alocado])-SUMIF(Tabela223456789[Resultado],"=",Tabela223456789[Capital Alocado])-SUMIF(Tabela22345678[Resultado],"=",Tabela22345678[Capital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1" s="23"/>
      <c r="L11" s="21"/>
      <c r="M11" s="21"/>
      <c r="N11" s="23"/>
      <c r="O11" s="20"/>
      <c r="P11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1" s="21"/>
      <c r="R11" s="31">
        <f>Tabela2234567891011[[#This Row],[Quantidade]]*Tabela2234567891011[[#This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2" s="23"/>
      <c r="L12" s="21"/>
      <c r="M12" s="21"/>
      <c r="N12" s="23"/>
      <c r="O12" s="20"/>
      <c r="P12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2" s="21"/>
      <c r="R12" s="31">
        <f>Tabela2234567891011[[#This Row],[Quantidade]]*Tabela2234567891011[[#This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3" s="23"/>
      <c r="L13" s="21"/>
      <c r="M13" s="21"/>
      <c r="N13" s="23"/>
      <c r="O13" s="20"/>
      <c r="P13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3" s="21"/>
      <c r="R13" s="31">
        <f>Tabela2234567891011[[#This Row],[Quantidade]]*Tabela2234567891011[[#This Row],[Entrada]]</f>
        <v>0</v>
      </c>
    </row>
    <row r="14" spans="1:25">
      <c r="A14" s="50" t="s">
        <v>33</v>
      </c>
      <c r="B14" s="54">
        <f>(('Outubro 2022'!B10-'Setembro 2022'!B10)-B6)/'Setembro 2022'!B10</f>
        <v>0</v>
      </c>
      <c r="C14" s="12"/>
      <c r="D14" s="20"/>
      <c r="E14" s="21"/>
      <c r="F14" s="21"/>
      <c r="G14" s="21"/>
      <c r="H14" s="23"/>
      <c r="I14" s="23"/>
      <c r="J14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4" s="23"/>
      <c r="L14" s="21"/>
      <c r="M14" s="21"/>
      <c r="N14" s="23"/>
      <c r="O14" s="20"/>
      <c r="P14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4" s="21"/>
      <c r="R14" s="31">
        <f>Tabela2234567891011[[#This Row],[Quantidade]]*Tabela2234567891011[[#This Row],[Entrada]]</f>
        <v>0</v>
      </c>
    </row>
    <row r="15" spans="1:25">
      <c r="A15" s="47" t="s">
        <v>37</v>
      </c>
      <c r="B15" s="55">
        <f>COUNTBLANK(Tabela2234567891011[Resultado])-COUNTBLANK(Tabela2234567891011[Data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5" s="23"/>
      <c r="L15" s="21"/>
      <c r="M15" s="21"/>
      <c r="N15" s="23"/>
      <c r="O15" s="20"/>
      <c r="P15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5" s="21"/>
      <c r="R15" s="31">
        <f>Tabela2234567891011[[#This Row],[Quantidade]]*Tabela2234567891011[[#This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6" s="23"/>
      <c r="L16" s="21"/>
      <c r="M16" s="21"/>
      <c r="N16" s="23"/>
      <c r="O16" s="20"/>
      <c r="P16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6" s="21"/>
      <c r="R16" s="31">
        <f>Tabela2234567891011[[#This Row],[Quantidade]]*Tabela2234567891011[[#This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7" s="23"/>
      <c r="L17" s="21"/>
      <c r="M17" s="21"/>
      <c r="N17" s="23"/>
      <c r="O17" s="20"/>
      <c r="P17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7" s="21"/>
      <c r="R17" s="31">
        <f>Tabela2234567891011[[#This Row],[Quantidade]]*Tabela2234567891011[[#This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8" s="23"/>
      <c r="L18" s="21"/>
      <c r="M18" s="21"/>
      <c r="N18" s="23"/>
      <c r="O18" s="20"/>
      <c r="P18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8" s="21"/>
      <c r="R18" s="31">
        <f>Tabela2234567891011[[#This Row],[Quantidade]]*Tabela2234567891011[[#This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19" s="23"/>
      <c r="L19" s="21"/>
      <c r="M19" s="21"/>
      <c r="N19" s="23"/>
      <c r="O19" s="20"/>
      <c r="P19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19" s="21"/>
      <c r="R19" s="31">
        <f>Tabela2234567891011[[#This Row],[Quantidade]]*Tabela2234567891011[[#This Row],[Entrada]]</f>
        <v>0</v>
      </c>
    </row>
    <row r="20" spans="1:18">
      <c r="A20" s="6" t="s">
        <v>11</v>
      </c>
      <c r="B20" s="19">
        <v>16.8</v>
      </c>
      <c r="C20" s="12"/>
      <c r="D20" s="20"/>
      <c r="E20" s="21"/>
      <c r="F20" s="21"/>
      <c r="G20" s="21"/>
      <c r="H20" s="23"/>
      <c r="I20" s="23"/>
      <c r="J20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0" s="23"/>
      <c r="L20" s="21"/>
      <c r="M20" s="21"/>
      <c r="N20" s="23"/>
      <c r="O20" s="20"/>
      <c r="P20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0" s="21"/>
      <c r="R20" s="31">
        <f>Tabela2234567891011[[#This Row],[Quantidade]]*Tabela2234567891011[[#This Row],[Entrada]]</f>
        <v>0</v>
      </c>
    </row>
    <row r="21" spans="1:18">
      <c r="A21" s="6" t="s">
        <v>0</v>
      </c>
      <c r="B21" s="19">
        <v>16.559999999999999</v>
      </c>
      <c r="C21" s="12"/>
      <c r="D21" s="20"/>
      <c r="E21" s="21"/>
      <c r="F21" s="21"/>
      <c r="G21" s="21"/>
      <c r="H21" s="23"/>
      <c r="I21" s="23"/>
      <c r="J21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1" s="23"/>
      <c r="L21" s="21"/>
      <c r="M21" s="21"/>
      <c r="N21" s="23"/>
      <c r="O21" s="20"/>
      <c r="P21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1" s="21"/>
      <c r="R21" s="31">
        <f>Tabela2234567891011[[#This Row],[Quantidade]]*Tabela2234567891011[[#This Row],[Entrada]]</f>
        <v>0</v>
      </c>
    </row>
    <row r="22" spans="1:18">
      <c r="A22" s="7" t="s">
        <v>12</v>
      </c>
      <c r="B22" s="10">
        <f>B13/(B20-B21)</f>
        <v>16666.66666666653</v>
      </c>
      <c r="C22" s="12"/>
      <c r="D22" s="20"/>
      <c r="E22" s="21"/>
      <c r="F22" s="21"/>
      <c r="G22" s="21"/>
      <c r="H22" s="23"/>
      <c r="I22" s="23"/>
      <c r="J22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2" s="23"/>
      <c r="L22" s="21"/>
      <c r="M22" s="21"/>
      <c r="N22" s="23"/>
      <c r="O22" s="20"/>
      <c r="P22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2" s="21"/>
      <c r="R22" s="31">
        <f>Tabela2234567891011[[#This Row],[Quantidade]]*Tabela2234567891011[[#This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3" s="23"/>
      <c r="L23" s="21"/>
      <c r="M23" s="21"/>
      <c r="N23" s="23"/>
      <c r="O23" s="20"/>
      <c r="P23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3" s="21"/>
      <c r="R23" s="31">
        <f>Tabela2234567891011[[#This Row],[Quantidade]]*Tabela2234567891011[[#This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4" s="23"/>
      <c r="L24" s="21"/>
      <c r="M24" s="21"/>
      <c r="N24" s="23"/>
      <c r="O24" s="20"/>
      <c r="P24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4" s="21"/>
      <c r="R24" s="31">
        <f>Tabela2234567891011[[#This Row],[Quantidade]]*Tabela2234567891011[[#This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5" s="23"/>
      <c r="L25" s="21"/>
      <c r="M25" s="21"/>
      <c r="N25" s="23"/>
      <c r="O25" s="20"/>
      <c r="P25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5" s="21"/>
      <c r="R25" s="31">
        <f>Tabela2234567891011[[#This Row],[Quantidade]]*Tabela2234567891011[[#This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6" s="23"/>
      <c r="L26" s="21"/>
      <c r="M26" s="21"/>
      <c r="N26" s="23"/>
      <c r="O26" s="20"/>
      <c r="P26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6" s="21"/>
      <c r="R26" s="31">
        <f>Tabela2234567891011[[#This Row],[Quantidade]]*Tabela2234567891011[[#This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7" s="23"/>
      <c r="L27" s="21"/>
      <c r="M27" s="21"/>
      <c r="N27" s="23"/>
      <c r="O27" s="20"/>
      <c r="P27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7" s="21"/>
      <c r="R27" s="31">
        <f>Tabela2234567891011[[#This Row],[Quantidade]]*Tabela2234567891011[[#This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8" s="23"/>
      <c r="L28" s="21"/>
      <c r="M28" s="21"/>
      <c r="N28" s="23"/>
      <c r="O28" s="20"/>
      <c r="P28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8" s="21"/>
      <c r="R28" s="31">
        <f>Tabela2234567891011[[#This Row],[Quantidade]]*Tabela2234567891011[[#This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29" s="23"/>
      <c r="L29" s="21"/>
      <c r="M29" s="21"/>
      <c r="N29" s="23"/>
      <c r="O29" s="20"/>
      <c r="P29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29" s="21"/>
      <c r="R29" s="31">
        <f>Tabela2234567891011[[#This Row],[Quantidade]]*Tabela2234567891011[[#This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0" s="23"/>
      <c r="L30" s="21"/>
      <c r="M30" s="21"/>
      <c r="N30" s="23"/>
      <c r="O30" s="20"/>
      <c r="P30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0" s="21"/>
      <c r="R30" s="31">
        <f>Tabela2234567891011[[#This Row],[Quantidade]]*Tabela2234567891011[[#This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1" s="23"/>
      <c r="L31" s="21"/>
      <c r="M31" s="21"/>
      <c r="N31" s="23"/>
      <c r="O31" s="20"/>
      <c r="P31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1" s="21"/>
      <c r="R31" s="31">
        <f>Tabela2234567891011[[#This Row],[Quantidade]]*Tabela2234567891011[[#This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2" s="23"/>
      <c r="L32" s="21"/>
      <c r="M32" s="21"/>
      <c r="N32" s="23"/>
      <c r="O32" s="20"/>
      <c r="P32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2" s="21"/>
      <c r="R32" s="31">
        <f>Tabela2234567891011[[#This Row],[Quantidade]]*Tabela2234567891011[[#This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3" s="23"/>
      <c r="L33" s="21"/>
      <c r="M33" s="21"/>
      <c r="N33" s="23"/>
      <c r="O33" s="20"/>
      <c r="P33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3" s="21"/>
      <c r="R33" s="31">
        <f>Tabela2234567891011[[#This Row],[Quantidade]]*Tabela2234567891011[[#This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4" s="23"/>
      <c r="L34" s="21"/>
      <c r="M34" s="21"/>
      <c r="N34" s="23"/>
      <c r="O34" s="20"/>
      <c r="P34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4" s="21"/>
      <c r="R34" s="31">
        <f>Tabela2234567891011[[#This Row],[Quantidade]]*Tabela2234567891011[[#This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5" s="23"/>
      <c r="L35" s="21"/>
      <c r="M35" s="21"/>
      <c r="N35" s="23"/>
      <c r="O35" s="20"/>
      <c r="P35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5" s="21"/>
      <c r="R35" s="31">
        <f>Tabela2234567891011[[#This Row],[Quantidade]]*Tabela2234567891011[[#This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6" s="23"/>
      <c r="L36" s="21"/>
      <c r="M36" s="21"/>
      <c r="N36" s="23"/>
      <c r="O36" s="20"/>
      <c r="P36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6" s="21"/>
      <c r="R36" s="31">
        <f>Tabela2234567891011[[#This Row],[Quantidade]]*Tabela2234567891011[[#This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7" s="23"/>
      <c r="L37" s="21"/>
      <c r="M37" s="21"/>
      <c r="N37" s="23"/>
      <c r="O37" s="20"/>
      <c r="P37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7" s="21"/>
      <c r="R37" s="31">
        <f>Tabela2234567891011[[#This Row],[Quantidade]]*Tabela2234567891011[[#This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8" s="23"/>
      <c r="L38" s="21"/>
      <c r="M38" s="21"/>
      <c r="N38" s="23"/>
      <c r="O38" s="20"/>
      <c r="P38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8" s="21"/>
      <c r="R38" s="31">
        <f>Tabela2234567891011[[#This Row],[Quantidade]]*Tabela2234567891011[[#This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39" s="23"/>
      <c r="L39" s="21"/>
      <c r="M39" s="21"/>
      <c r="N39" s="23"/>
      <c r="O39" s="20"/>
      <c r="P39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39" s="21"/>
      <c r="R39" s="31">
        <f>Tabela2234567891011[[#This Row],[Quantidade]]*Tabela2234567891011[[#This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0" s="23"/>
      <c r="L40" s="21"/>
      <c r="M40" s="21"/>
      <c r="N40" s="23"/>
      <c r="O40" s="20"/>
      <c r="P40" s="25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0" s="21"/>
      <c r="R40" s="31">
        <f>Tabela2234567891011[[#This Row],[Quantidade]]*Tabela2234567891011[[#This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1" s="23"/>
      <c r="L41" s="21"/>
      <c r="M41" s="21"/>
      <c r="N41" s="23"/>
      <c r="O41" s="20"/>
      <c r="P41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1" s="21"/>
      <c r="R41" s="31">
        <f>Tabela2234567891011[[#This Row],[Quantidade]]*Tabela2234567891011[[#This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2" s="23"/>
      <c r="L42" s="21"/>
      <c r="M42" s="21"/>
      <c r="N42" s="23"/>
      <c r="O42" s="20"/>
      <c r="P42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2" s="21"/>
      <c r="R42" s="31">
        <f>Tabela2234567891011[[#This Row],[Quantidade]]*Tabela2234567891011[[#This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3" s="23"/>
      <c r="L43" s="21"/>
      <c r="M43" s="21"/>
      <c r="N43" s="23"/>
      <c r="O43" s="20"/>
      <c r="P43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3" s="21"/>
      <c r="R43" s="31">
        <f>Tabela2234567891011[[#This Row],[Quantidade]]*Tabela2234567891011[[#This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4" s="23"/>
      <c r="L44" s="21"/>
      <c r="M44" s="21"/>
      <c r="N44" s="23"/>
      <c r="O44" s="20"/>
      <c r="P44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4" s="21"/>
      <c r="R44" s="31">
        <f>Tabela2234567891011[[#This Row],[Quantidade]]*Tabela2234567891011[[#This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5" s="23"/>
      <c r="L45" s="21"/>
      <c r="M45" s="21"/>
      <c r="N45" s="23"/>
      <c r="O45" s="20"/>
      <c r="P45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5" s="21"/>
      <c r="R45" s="31">
        <f>Tabela2234567891011[[#This Row],[Quantidade]]*Tabela2234567891011[[#This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6" s="23"/>
      <c r="L46" s="21"/>
      <c r="M46" s="21"/>
      <c r="N46" s="23"/>
      <c r="O46" s="20"/>
      <c r="P46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6" s="21"/>
      <c r="R46" s="31">
        <f>Tabela2234567891011[[#This Row],[Quantidade]]*Tabela2234567891011[[#This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7" s="23"/>
      <c r="L47" s="21"/>
      <c r="M47" s="21"/>
      <c r="N47" s="23"/>
      <c r="O47" s="20"/>
      <c r="P47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7" s="21"/>
      <c r="R47" s="31">
        <f>Tabela2234567891011[[#This Row],[Quantidade]]*Tabela2234567891011[[#This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8" s="23"/>
      <c r="L48" s="21"/>
      <c r="M48" s="21"/>
      <c r="N48" s="23"/>
      <c r="O48" s="20"/>
      <c r="P48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8" s="21"/>
      <c r="R48" s="31">
        <f>Tabela2234567891011[[#This Row],[Quantidade]]*Tabela2234567891011[[#This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49" s="23"/>
      <c r="L49" s="21"/>
      <c r="M49" s="21"/>
      <c r="N49" s="23"/>
      <c r="O49" s="20"/>
      <c r="P49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49" s="21"/>
      <c r="R49" s="31">
        <f>Tabela2234567891011[[#This Row],[Quantidade]]*Tabela2234567891011[[#This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50" s="23"/>
      <c r="L50" s="21"/>
      <c r="M50" s="21"/>
      <c r="N50" s="23"/>
      <c r="O50" s="20"/>
      <c r="P50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50" s="21"/>
      <c r="R50" s="31">
        <f>Tabela2234567891011[[#This Row],[Quantidade]]*Tabela2234567891011[[#This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51" s="23"/>
      <c r="L51" s="21"/>
      <c r="M51" s="21"/>
      <c r="N51" s="23"/>
      <c r="O51" s="20"/>
      <c r="P51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51" s="21"/>
      <c r="R51" s="31">
        <f>Tabela2234567891011[[#This Row],[Quantidade]]*Tabela2234567891011[[#This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IF(Tabela2234567891011[[#This Row],[Direção]]="Compra",(((Tabela2234567891011[[#This Row],[Entrada]]-Tabela2234567891011[[#This Row],[Stop]])*Tabela2234567891011[[#This Row],[Quantidade]])/$B$10),(((Tabela2234567891011[[#This Row],[Stop]]-Tabela2234567891011[[#This Row],[Entrada]])*Tabela2234567891011[[#This Row],[Quantidade]])/$B$10))</f>
        <v>0</v>
      </c>
      <c r="K52" s="23"/>
      <c r="L52" s="21"/>
      <c r="M52" s="21"/>
      <c r="N52" s="23"/>
      <c r="O52" s="20"/>
      <c r="P52" s="30">
        <f>IF(Tabela2234567891011[[#This Row],[Resultado]]="",0,IF(Tabela2234567891011[[#This Row],[Direção]]="Compra",(Tabela2234567891011[[#This Row],[Resultado]]-Tabela2234567891011[[#This Row],[Entrada]])*Tabela2234567891011[[#This Row],[Quantidade]]-(2*$B$17),(Tabela2234567891011[[#This Row],[Entrada]]-Tabela2234567891011[[#This Row],[Resultado]])*Tabela2234567891011[[#This Row],[Quantidade]]-(2*$B$17)))</f>
        <v>0</v>
      </c>
      <c r="Q52" s="21"/>
      <c r="R52" s="31">
        <f>Tabela2234567891011[[#This Row],[Quantidade]]*Tabela2234567891011[[#This Row],[Entrada]]</f>
        <v>0</v>
      </c>
    </row>
  </sheetData>
  <sheetProtection algorithmName="SHA-512" hashValue="qE6adzqynF5ZA7ygKaJlpvV5erBnZ+yfkzQ7r0s7dDzItDN9lDnYAO1FKu9FpZYy90BUOGiVf0OWNT01weNF4w==" saltValue="bq1R2Itpwne1MdD/tu64wg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68" priority="8" operator="lessThan">
      <formula>0</formula>
    </cfRule>
  </conditionalFormatting>
  <conditionalFormatting sqref="J7:J52">
    <cfRule type="cellIs" dxfId="67" priority="7" operator="greaterThan">
      <formula>$B$8</formula>
    </cfRule>
  </conditionalFormatting>
  <conditionalFormatting sqref="B14">
    <cfRule type="cellIs" dxfId="66" priority="5" operator="lessThan">
      <formula>0</formula>
    </cfRule>
    <cfRule type="cellIs" dxfId="65" priority="6" operator="greaterThan">
      <formula>0</formula>
    </cfRule>
  </conditionalFormatting>
  <conditionalFormatting sqref="B15">
    <cfRule type="cellIs" dxfId="64" priority="1" operator="lessThan">
      <formula>0</formula>
    </cfRule>
    <cfRule type="cellIs" dxfId="63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Y52"/>
  <sheetViews>
    <sheetView showGridLines="0" zoomScaleNormal="100" workbookViewId="0">
      <selection activeCell="B18" sqref="B18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67" t="s">
        <v>18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6"/>
      <c r="X1" s="32"/>
      <c r="Y1" s="32"/>
    </row>
    <row r="2" spans="1:25" ht="1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6"/>
      <c r="X2" s="32"/>
      <c r="Y2" s="32"/>
    </row>
    <row r="3" spans="1:25" ht="1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/>
      <c r="X3" s="32"/>
      <c r="Y3" s="32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7" s="22"/>
      <c r="L7" s="21"/>
      <c r="M7" s="21"/>
      <c r="N7" s="22"/>
      <c r="O7" s="53"/>
      <c r="P7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7" s="21"/>
      <c r="R7" s="31">
        <f>Tabela223456789101112[[#This Row],[Quantidade]]*Tabela223456789101112[[#This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2"/>
      <c r="I8" s="22"/>
      <c r="J8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8" s="23"/>
      <c r="L8" s="21"/>
      <c r="M8" s="21"/>
      <c r="N8" s="23"/>
      <c r="O8" s="20"/>
      <c r="P8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8" s="21"/>
      <c r="R8" s="31">
        <f>Tabela223456789101112[[#This Row],[Quantidade]]*Tabela223456789101112[[#This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9" s="23"/>
      <c r="L9" s="21"/>
      <c r="M9" s="21"/>
      <c r="N9" s="23"/>
      <c r="O9" s="20"/>
      <c r="P9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9" s="21"/>
      <c r="R9" s="31">
        <f>Tabela223456789101112[[#This Row],[Quantidade]]*Tabela223456789101112[[#This Row],[Entrada]]</f>
        <v>0</v>
      </c>
    </row>
    <row r="10" spans="1:25">
      <c r="A10" s="4" t="s">
        <v>25</v>
      </c>
      <c r="B10" s="5">
        <f>'Outubro 2022'!B10+SUM(Tabela223456789101112[Financeiro])+B6</f>
        <v>400000</v>
      </c>
      <c r="C10" s="12"/>
      <c r="D10" s="20"/>
      <c r="E10" s="21"/>
      <c r="F10" s="21"/>
      <c r="G10" s="21"/>
      <c r="H10" s="22"/>
      <c r="I10" s="22"/>
      <c r="J10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0" s="23"/>
      <c r="L10" s="21"/>
      <c r="M10" s="21"/>
      <c r="N10" s="23"/>
      <c r="O10" s="20"/>
      <c r="P10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0" s="21"/>
      <c r="R10" s="31">
        <f>Tabela223456789101112[[#This Row],[Quantidade]]*Tabela223456789101112[[#This Row],[Entrada]]</f>
        <v>0</v>
      </c>
    </row>
    <row r="11" spans="1:25">
      <c r="A11" s="6" t="s">
        <v>26</v>
      </c>
      <c r="B11" s="8">
        <f>B10-SUMIF(Tabela223456789101112[Resultado],"=",Tabela223456789101112[Capital Alocado])-SUMIF(Tabela2234567891011[Resultado],"=",Tabela2234567891011[Capital Alocado])-SUMIF(Tabela22345678910[Resultado],"=",Tabela22345678910[Capital Alocado])-SUMIF(Tabela223456789[Resultado],"=",Tabela223456789[Capital Alocado])-SUMIF(Tabela22345678[Resultado],"=",Tabela22345678[Capital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2"/>
      <c r="I11" s="22"/>
      <c r="J11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1" s="23"/>
      <c r="L11" s="21"/>
      <c r="M11" s="21"/>
      <c r="N11" s="23"/>
      <c r="O11" s="20"/>
      <c r="P11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1" s="21"/>
      <c r="R11" s="31">
        <f>Tabela223456789101112[[#This Row],[Quantidade]]*Tabela223456789101112[[#This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2"/>
      <c r="I12" s="22"/>
      <c r="J12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2" s="23"/>
      <c r="L12" s="21"/>
      <c r="M12" s="21"/>
      <c r="N12" s="23"/>
      <c r="O12" s="20"/>
      <c r="P12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2" s="21"/>
      <c r="R12" s="31">
        <f>Tabela223456789101112[[#This Row],[Quantidade]]*Tabela223456789101112[[#This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2"/>
      <c r="I13" s="22"/>
      <c r="J13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3" s="23"/>
      <c r="L13" s="21"/>
      <c r="M13" s="21"/>
      <c r="N13" s="23"/>
      <c r="O13" s="20"/>
      <c r="P13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3" s="21"/>
      <c r="R13" s="31">
        <f>Tabela223456789101112[[#This Row],[Quantidade]]*Tabela223456789101112[[#This Row],[Entrada]]</f>
        <v>0</v>
      </c>
    </row>
    <row r="14" spans="1:25">
      <c r="A14" s="50" t="s">
        <v>33</v>
      </c>
      <c r="B14" s="54">
        <f>(('Novembro 2022'!B10-'Outubro 2022'!B10)-B6)/'Outubro 2022'!B10</f>
        <v>0</v>
      </c>
      <c r="C14" s="12"/>
      <c r="D14" s="20"/>
      <c r="E14" s="21"/>
      <c r="F14" s="21"/>
      <c r="G14" s="21"/>
      <c r="H14" s="23"/>
      <c r="I14" s="23"/>
      <c r="J14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4" s="23"/>
      <c r="L14" s="21"/>
      <c r="M14" s="21"/>
      <c r="N14" s="23"/>
      <c r="O14" s="20"/>
      <c r="P14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4" s="21"/>
      <c r="R14" s="31">
        <f>Tabela223456789101112[[#This Row],[Quantidade]]*Tabela223456789101112[[#This Row],[Entrada]]</f>
        <v>0</v>
      </c>
    </row>
    <row r="15" spans="1:25">
      <c r="A15" s="47" t="s">
        <v>37</v>
      </c>
      <c r="B15" s="55">
        <f>COUNTBLANK(Tabela223456789101112[Resultado])-COUNTBLANK(Tabela223456789101112[Data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5" s="23"/>
      <c r="L15" s="21"/>
      <c r="M15" s="21"/>
      <c r="N15" s="23"/>
      <c r="O15" s="20"/>
      <c r="P15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5" s="21"/>
      <c r="R15" s="31">
        <f>Tabela223456789101112[[#This Row],[Quantidade]]*Tabela223456789101112[[#This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6" s="23"/>
      <c r="L16" s="21"/>
      <c r="M16" s="21"/>
      <c r="N16" s="23"/>
      <c r="O16" s="20"/>
      <c r="P16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6" s="21"/>
      <c r="R16" s="31">
        <f>Tabela223456789101112[[#This Row],[Quantidade]]*Tabela223456789101112[[#This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7" s="23"/>
      <c r="L17" s="21"/>
      <c r="M17" s="21"/>
      <c r="N17" s="23"/>
      <c r="O17" s="20"/>
      <c r="P17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7" s="21"/>
      <c r="R17" s="31">
        <f>Tabela223456789101112[[#This Row],[Quantidade]]*Tabela223456789101112[[#This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2"/>
      <c r="I18" s="22"/>
      <c r="J18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8" s="23"/>
      <c r="L18" s="21"/>
      <c r="M18" s="21"/>
      <c r="N18" s="23"/>
      <c r="O18" s="20"/>
      <c r="P18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8" s="21"/>
      <c r="R18" s="31">
        <f>Tabela223456789101112[[#This Row],[Quantidade]]*Tabela223456789101112[[#This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19" s="23"/>
      <c r="L19" s="21"/>
      <c r="M19" s="21"/>
      <c r="N19" s="23"/>
      <c r="O19" s="20"/>
      <c r="P19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19" s="21"/>
      <c r="R19" s="31">
        <f>Tabela223456789101112[[#This Row],[Quantidade]]*Tabela223456789101112[[#This Row],[Entrada]]</f>
        <v>0</v>
      </c>
    </row>
    <row r="20" spans="1:18">
      <c r="A20" s="6" t="s">
        <v>11</v>
      </c>
      <c r="B20" s="19">
        <v>30.92</v>
      </c>
      <c r="C20" s="12"/>
      <c r="D20" s="20"/>
      <c r="E20" s="21"/>
      <c r="F20" s="21"/>
      <c r="G20" s="21"/>
      <c r="H20" s="23"/>
      <c r="I20" s="23"/>
      <c r="J20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0" s="23"/>
      <c r="L20" s="21"/>
      <c r="M20" s="21"/>
      <c r="N20" s="23"/>
      <c r="O20" s="20"/>
      <c r="P20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0" s="21"/>
      <c r="R20" s="31">
        <f>Tabela223456789101112[[#This Row],[Quantidade]]*Tabela223456789101112[[#This Row],[Entrada]]</f>
        <v>0</v>
      </c>
    </row>
    <row r="21" spans="1:18">
      <c r="A21" s="6" t="s">
        <v>0</v>
      </c>
      <c r="B21" s="19">
        <v>30.01</v>
      </c>
      <c r="C21" s="12"/>
      <c r="D21" s="20"/>
      <c r="E21" s="21"/>
      <c r="F21" s="21"/>
      <c r="G21" s="21"/>
      <c r="H21" s="23"/>
      <c r="I21" s="23"/>
      <c r="J21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1" s="23"/>
      <c r="L21" s="21"/>
      <c r="M21" s="21"/>
      <c r="N21" s="23"/>
      <c r="O21" s="20"/>
      <c r="P21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1" s="21"/>
      <c r="R21" s="31">
        <f>Tabela223456789101112[[#This Row],[Quantidade]]*Tabela223456789101112[[#This Row],[Entrada]]</f>
        <v>0</v>
      </c>
    </row>
    <row r="22" spans="1:18">
      <c r="A22" s="7" t="s">
        <v>12</v>
      </c>
      <c r="B22" s="10">
        <f>B13/(B20-B21)</f>
        <v>4395.604395604395</v>
      </c>
      <c r="C22" s="12"/>
      <c r="D22" s="20"/>
      <c r="E22" s="21"/>
      <c r="F22" s="21"/>
      <c r="G22" s="21"/>
      <c r="H22" s="23"/>
      <c r="I22" s="23"/>
      <c r="J22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2" s="23"/>
      <c r="L22" s="21"/>
      <c r="M22" s="21"/>
      <c r="N22" s="23"/>
      <c r="O22" s="20"/>
      <c r="P22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2" s="21"/>
      <c r="R22" s="31">
        <f>Tabela223456789101112[[#This Row],[Quantidade]]*Tabela223456789101112[[#This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3" s="23"/>
      <c r="L23" s="21"/>
      <c r="M23" s="21"/>
      <c r="N23" s="23"/>
      <c r="O23" s="20"/>
      <c r="P23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3" s="21"/>
      <c r="R23" s="31">
        <f>Tabela223456789101112[[#This Row],[Quantidade]]*Tabela223456789101112[[#This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4" s="23"/>
      <c r="L24" s="21"/>
      <c r="M24" s="21"/>
      <c r="N24" s="23"/>
      <c r="O24" s="20"/>
      <c r="P24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4" s="21"/>
      <c r="R24" s="31">
        <f>Tabela223456789101112[[#This Row],[Quantidade]]*Tabela223456789101112[[#This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5" s="23"/>
      <c r="L25" s="21"/>
      <c r="M25" s="21"/>
      <c r="N25" s="23"/>
      <c r="O25" s="20"/>
      <c r="P25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5" s="21"/>
      <c r="R25" s="31">
        <f>Tabela223456789101112[[#This Row],[Quantidade]]*Tabela223456789101112[[#This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6" s="23"/>
      <c r="L26" s="21"/>
      <c r="M26" s="21"/>
      <c r="N26" s="23"/>
      <c r="O26" s="20"/>
      <c r="P26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6" s="21"/>
      <c r="R26" s="31">
        <f>Tabela223456789101112[[#This Row],[Quantidade]]*Tabela223456789101112[[#This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7" s="23"/>
      <c r="L27" s="21"/>
      <c r="M27" s="21"/>
      <c r="N27" s="23"/>
      <c r="O27" s="20"/>
      <c r="P27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7" s="21"/>
      <c r="R27" s="31">
        <f>Tabela223456789101112[[#This Row],[Quantidade]]*Tabela223456789101112[[#This Row],[Entrada]]</f>
        <v>0</v>
      </c>
    </row>
    <row r="28" spans="1:18">
      <c r="A28" s="60"/>
      <c r="B28" s="60"/>
      <c r="C28" s="12"/>
      <c r="D28" s="20"/>
      <c r="E28" s="21"/>
      <c r="F28" s="21"/>
      <c r="G28" s="21"/>
      <c r="H28" s="23"/>
      <c r="I28" s="23"/>
      <c r="J28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8" s="23"/>
      <c r="L28" s="21"/>
      <c r="M28" s="21"/>
      <c r="N28" s="23"/>
      <c r="O28" s="20"/>
      <c r="P28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8" s="21"/>
      <c r="R28" s="31">
        <f>Tabela223456789101112[[#This Row],[Quantidade]]*Tabela223456789101112[[#This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29" s="23"/>
      <c r="L29" s="21"/>
      <c r="M29" s="21"/>
      <c r="N29" s="23"/>
      <c r="O29" s="20"/>
      <c r="P29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29" s="21"/>
      <c r="R29" s="31">
        <f>Tabela223456789101112[[#This Row],[Quantidade]]*Tabela223456789101112[[#This Row],[Entrada]]</f>
        <v>0</v>
      </c>
    </row>
    <row r="30" spans="1:18">
      <c r="C30" s="12"/>
      <c r="D30" s="20"/>
      <c r="E30" s="21"/>
      <c r="F30" s="21"/>
      <c r="G30" s="21"/>
      <c r="H30" s="23"/>
      <c r="I30" s="23"/>
      <c r="J30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0" s="23"/>
      <c r="L30" s="21"/>
      <c r="M30" s="21"/>
      <c r="N30" s="23"/>
      <c r="O30" s="20"/>
      <c r="P30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0" s="21"/>
      <c r="R30" s="31">
        <f>Tabela223456789101112[[#This Row],[Quantidade]]*Tabela223456789101112[[#This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1" s="23"/>
      <c r="L31" s="21"/>
      <c r="M31" s="21"/>
      <c r="N31" s="23"/>
      <c r="O31" s="20"/>
      <c r="P31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1" s="21"/>
      <c r="R31" s="31">
        <f>Tabela223456789101112[[#This Row],[Quantidade]]*Tabela223456789101112[[#This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2" s="23"/>
      <c r="L32" s="21"/>
      <c r="M32" s="21"/>
      <c r="N32" s="23"/>
      <c r="O32" s="20"/>
      <c r="P32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2" s="21"/>
      <c r="R32" s="31">
        <f>Tabela223456789101112[[#This Row],[Quantidade]]*Tabela223456789101112[[#This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3" s="23"/>
      <c r="L33" s="21"/>
      <c r="M33" s="21"/>
      <c r="N33" s="23"/>
      <c r="O33" s="20"/>
      <c r="P33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3" s="21"/>
      <c r="R33" s="31">
        <f>Tabela223456789101112[[#This Row],[Quantidade]]*Tabela223456789101112[[#This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4" s="23"/>
      <c r="L34" s="21"/>
      <c r="M34" s="21"/>
      <c r="N34" s="23"/>
      <c r="O34" s="20"/>
      <c r="P34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4" s="21"/>
      <c r="R34" s="31">
        <f>Tabela223456789101112[[#This Row],[Quantidade]]*Tabela223456789101112[[#This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5" s="23"/>
      <c r="L35" s="21"/>
      <c r="M35" s="21"/>
      <c r="N35" s="23"/>
      <c r="O35" s="20"/>
      <c r="P35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5" s="21"/>
      <c r="R35" s="31">
        <f>Tabela223456789101112[[#This Row],[Quantidade]]*Tabela223456789101112[[#This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6" s="23"/>
      <c r="L36" s="21"/>
      <c r="M36" s="21"/>
      <c r="N36" s="23"/>
      <c r="O36" s="20"/>
      <c r="P36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6" s="21"/>
      <c r="R36" s="31">
        <f>Tabela223456789101112[[#This Row],[Quantidade]]*Tabela223456789101112[[#This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7" s="23"/>
      <c r="L37" s="21"/>
      <c r="M37" s="21"/>
      <c r="N37" s="23"/>
      <c r="O37" s="20"/>
      <c r="P37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7" s="21"/>
      <c r="R37" s="31">
        <f>Tabela223456789101112[[#This Row],[Quantidade]]*Tabela223456789101112[[#This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8" s="23"/>
      <c r="L38" s="21"/>
      <c r="M38" s="21"/>
      <c r="N38" s="23"/>
      <c r="O38" s="20"/>
      <c r="P38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8" s="21"/>
      <c r="R38" s="31">
        <f>Tabela223456789101112[[#This Row],[Quantidade]]*Tabela223456789101112[[#This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39" s="23"/>
      <c r="L39" s="21"/>
      <c r="M39" s="21"/>
      <c r="N39" s="23"/>
      <c r="O39" s="20"/>
      <c r="P39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39" s="21"/>
      <c r="R39" s="31">
        <f>Tabela223456789101112[[#This Row],[Quantidade]]*Tabela223456789101112[[#This Row],[Entrada]]</f>
        <v>0</v>
      </c>
    </row>
    <row r="40" spans="1:18" ht="15.75" thickBot="1">
      <c r="A40" s="58"/>
      <c r="B40" s="57"/>
      <c r="D40" s="20"/>
      <c r="E40" s="21"/>
      <c r="F40" s="21"/>
      <c r="G40" s="21"/>
      <c r="H40" s="23"/>
      <c r="I40" s="23"/>
      <c r="J40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0" s="23"/>
      <c r="L40" s="21"/>
      <c r="M40" s="21"/>
      <c r="N40" s="23"/>
      <c r="O40" s="20"/>
      <c r="P40" s="25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0" s="21"/>
      <c r="R40" s="31">
        <f>Tabela223456789101112[[#This Row],[Quantidade]]*Tabela223456789101112[[#This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1" s="23"/>
      <c r="L41" s="21"/>
      <c r="M41" s="21"/>
      <c r="N41" s="23"/>
      <c r="O41" s="20"/>
      <c r="P41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1" s="21"/>
      <c r="R41" s="31">
        <f>Tabela223456789101112[[#This Row],[Quantidade]]*Tabela223456789101112[[#This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2" s="23"/>
      <c r="L42" s="21"/>
      <c r="M42" s="21"/>
      <c r="N42" s="23"/>
      <c r="O42" s="20"/>
      <c r="P42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2" s="21"/>
      <c r="R42" s="31">
        <f>Tabela223456789101112[[#This Row],[Quantidade]]*Tabela223456789101112[[#This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3" s="23"/>
      <c r="L43" s="21"/>
      <c r="M43" s="21"/>
      <c r="N43" s="23"/>
      <c r="O43" s="20"/>
      <c r="P43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3" s="21"/>
      <c r="R43" s="31">
        <f>Tabela223456789101112[[#This Row],[Quantidade]]*Tabela223456789101112[[#This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4" s="23"/>
      <c r="L44" s="21"/>
      <c r="M44" s="21"/>
      <c r="N44" s="23"/>
      <c r="O44" s="20"/>
      <c r="P44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4" s="21"/>
      <c r="R44" s="31">
        <f>Tabela223456789101112[[#This Row],[Quantidade]]*Tabela223456789101112[[#This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5" s="23"/>
      <c r="L45" s="21"/>
      <c r="M45" s="21"/>
      <c r="N45" s="23"/>
      <c r="O45" s="20"/>
      <c r="P45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5" s="21"/>
      <c r="R45" s="31">
        <f>Tabela223456789101112[[#This Row],[Quantidade]]*Tabela223456789101112[[#This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6" s="23"/>
      <c r="L46" s="21"/>
      <c r="M46" s="21"/>
      <c r="N46" s="23"/>
      <c r="O46" s="20"/>
      <c r="P46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6" s="21"/>
      <c r="R46" s="31">
        <f>Tabela223456789101112[[#This Row],[Quantidade]]*Tabela223456789101112[[#This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7" s="23"/>
      <c r="L47" s="21"/>
      <c r="M47" s="21"/>
      <c r="N47" s="23"/>
      <c r="O47" s="20"/>
      <c r="P47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7" s="21"/>
      <c r="R47" s="31">
        <f>Tabela223456789101112[[#This Row],[Quantidade]]*Tabela223456789101112[[#This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8" s="23"/>
      <c r="L48" s="21"/>
      <c r="M48" s="21"/>
      <c r="N48" s="23"/>
      <c r="O48" s="20"/>
      <c r="P48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8" s="21"/>
      <c r="R48" s="31">
        <f>Tabela223456789101112[[#This Row],[Quantidade]]*Tabela223456789101112[[#This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49" s="23"/>
      <c r="L49" s="21"/>
      <c r="M49" s="21"/>
      <c r="N49" s="23"/>
      <c r="O49" s="20"/>
      <c r="P49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49" s="21"/>
      <c r="R49" s="31">
        <f>Tabela223456789101112[[#This Row],[Quantidade]]*Tabela223456789101112[[#This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50" s="23"/>
      <c r="L50" s="21"/>
      <c r="M50" s="21"/>
      <c r="N50" s="23"/>
      <c r="O50" s="20"/>
      <c r="P50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50" s="21"/>
      <c r="R50" s="31">
        <f>Tabela223456789101112[[#This Row],[Quantidade]]*Tabela223456789101112[[#This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51" s="23"/>
      <c r="L51" s="21"/>
      <c r="M51" s="21"/>
      <c r="N51" s="23"/>
      <c r="O51" s="20"/>
      <c r="P51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51" s="21"/>
      <c r="R51" s="31">
        <f>Tabela223456789101112[[#This Row],[Quantidade]]*Tabela223456789101112[[#This Row],[Entrada]]</f>
        <v>0</v>
      </c>
    </row>
    <row r="52" spans="1:18">
      <c r="A52" s="27"/>
      <c r="B52" s="26"/>
      <c r="C52" s="26"/>
      <c r="D52" s="20"/>
      <c r="E52" s="21"/>
      <c r="F52" s="21"/>
      <c r="G52" s="21"/>
      <c r="H52" s="23"/>
      <c r="I52" s="23"/>
      <c r="J52" s="24">
        <f>IF(Tabela223456789101112[[#This Row],[Direção]]="Compra",(((Tabela223456789101112[[#This Row],[Entrada]]-Tabela223456789101112[[#This Row],[Stop]])*Tabela223456789101112[[#This Row],[Quantidade]])/$B$10),(((Tabela223456789101112[[#This Row],[Stop]]-Tabela223456789101112[[#This Row],[Entrada]])*Tabela223456789101112[[#This Row],[Quantidade]])/$B$10))</f>
        <v>0</v>
      </c>
      <c r="K52" s="23"/>
      <c r="L52" s="21"/>
      <c r="M52" s="21"/>
      <c r="N52" s="23"/>
      <c r="O52" s="20"/>
      <c r="P52" s="30">
        <f>IF(Tabela223456789101112[[#This Row],[Resultado]]="",0,IF(Tabela223456789101112[[#This Row],[Direção]]="Compra",(Tabela223456789101112[[#This Row],[Resultado]]-Tabela223456789101112[[#This Row],[Entrada]])*Tabela223456789101112[[#This Row],[Quantidade]]-(2*$B$17),(Tabela223456789101112[[#This Row],[Entrada]]-Tabela223456789101112[[#This Row],[Resultado]])*Tabela223456789101112[[#This Row],[Quantidade]]-(2*$B$17)))</f>
        <v>0</v>
      </c>
      <c r="Q52" s="21"/>
      <c r="R52" s="31">
        <f>Tabela223456789101112[[#This Row],[Quantidade]]*Tabela223456789101112[[#This Row],[Entrada]]</f>
        <v>0</v>
      </c>
    </row>
  </sheetData>
  <sheetProtection algorithmName="SHA-512" hashValue="J7LVC+HMywij2k3g5NMO407i2cyWxbSwhOO4UNWbdo/qcn5JPpPko3KggN8118OZedWaIBGicMo1nVHPfufDvg==" saltValue="Tv9CTVYaLxzKcswXvE/qRw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2">
    <cfRule type="cellIs" dxfId="45" priority="8" operator="lessThan">
      <formula>0</formula>
    </cfRule>
  </conditionalFormatting>
  <conditionalFormatting sqref="J7:J52">
    <cfRule type="cellIs" dxfId="44" priority="7" operator="greaterThan">
      <formula>$B$8</formula>
    </cfRule>
  </conditionalFormatting>
  <conditionalFormatting sqref="B14">
    <cfRule type="cellIs" dxfId="43" priority="5" operator="lessThan">
      <formula>0</formula>
    </cfRule>
    <cfRule type="cellIs" dxfId="42" priority="6" operator="greaterThan">
      <formula>0</formula>
    </cfRule>
  </conditionalFormatting>
  <conditionalFormatting sqref="B15">
    <cfRule type="cellIs" dxfId="41" priority="1" operator="lessThan">
      <formula>0</formula>
    </cfRule>
    <cfRule type="cellIs" dxfId="40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20:F40 F17:F18 F8:F15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A1:Y55"/>
  <sheetViews>
    <sheetView showGridLines="0" zoomScaleNormal="100" workbookViewId="0">
      <selection activeCell="E17" sqref="E17"/>
    </sheetView>
  </sheetViews>
  <sheetFormatPr defaultRowHeight="15"/>
  <cols>
    <col min="1" max="1" width="26.42578125" customWidth="1"/>
    <col min="2" max="2" width="14.7109375" bestFit="1" customWidth="1"/>
    <col min="4" max="4" width="15.42578125" customWidth="1"/>
    <col min="5" max="11" width="15.140625" customWidth="1"/>
    <col min="12" max="12" width="25.7109375" customWidth="1"/>
    <col min="13" max="13" width="15.42578125" bestFit="1" customWidth="1"/>
    <col min="14" max="15" width="15.140625" customWidth="1"/>
    <col min="16" max="16" width="14.140625" customWidth="1"/>
    <col min="17" max="17" width="65.140625" customWidth="1"/>
    <col min="18" max="18" width="15.42578125" customWidth="1"/>
    <col min="19" max="19" width="12.140625" bestFit="1" customWidth="1"/>
    <col min="20" max="20" width="12.5703125" bestFit="1" customWidth="1"/>
  </cols>
  <sheetData>
    <row r="1" spans="1:25" ht="15" customHeight="1">
      <c r="A1" s="70" t="s">
        <v>39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1"/>
      <c r="X1" s="32"/>
      <c r="Y1" s="32"/>
    </row>
    <row r="2" spans="1:25" ht="15" customHeight="1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  <c r="X2" s="32"/>
      <c r="Y2" s="32"/>
    </row>
    <row r="3" spans="1:25" ht="1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1"/>
      <c r="X3" s="32"/>
      <c r="Y3" s="32"/>
    </row>
    <row r="4" spans="1:25">
      <c r="A4" s="28"/>
      <c r="B4" s="29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5">
      <c r="A5" s="15"/>
      <c r="B5" s="14"/>
      <c r="C5" s="12"/>
      <c r="D5" s="62" t="s">
        <v>9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65"/>
      <c r="R5" s="66"/>
    </row>
    <row r="6" spans="1:25">
      <c r="A6" s="4" t="s">
        <v>38</v>
      </c>
      <c r="B6" s="16">
        <v>0</v>
      </c>
      <c r="C6" s="12"/>
      <c r="D6" s="21" t="s">
        <v>35</v>
      </c>
      <c r="E6" s="21" t="s">
        <v>1</v>
      </c>
      <c r="F6" s="21" t="s">
        <v>2</v>
      </c>
      <c r="G6" s="21" t="s">
        <v>3</v>
      </c>
      <c r="H6" s="21" t="s">
        <v>14</v>
      </c>
      <c r="I6" s="21" t="s">
        <v>4</v>
      </c>
      <c r="J6" s="21" t="s">
        <v>23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36</v>
      </c>
      <c r="P6" s="21" t="s">
        <v>13</v>
      </c>
      <c r="Q6" s="21" t="s">
        <v>15</v>
      </c>
      <c r="R6" s="21" t="s">
        <v>27</v>
      </c>
    </row>
    <row r="7" spans="1:25">
      <c r="A7" s="6" t="s">
        <v>19</v>
      </c>
      <c r="B7" s="17">
        <v>0.04</v>
      </c>
      <c r="C7" s="12"/>
      <c r="D7" s="20"/>
      <c r="E7" s="21"/>
      <c r="F7" s="21"/>
      <c r="G7" s="21"/>
      <c r="H7" s="22"/>
      <c r="I7" s="22"/>
      <c r="J7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7" s="22"/>
      <c r="L7" s="21"/>
      <c r="M7" s="21"/>
      <c r="N7" s="22"/>
      <c r="O7" s="53"/>
      <c r="P7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7" s="21"/>
      <c r="R7" s="31">
        <f>Tabela22345678910111213[[#This Row],[Quantidade]]*Tabela22345678910111213[[#This Row],[Entrada]]</f>
        <v>0</v>
      </c>
    </row>
    <row r="8" spans="1:25">
      <c r="A8" s="7" t="s">
        <v>20</v>
      </c>
      <c r="B8" s="18">
        <v>0.01</v>
      </c>
      <c r="C8" s="12"/>
      <c r="D8" s="20"/>
      <c r="E8" s="21"/>
      <c r="F8" s="21"/>
      <c r="G8" s="21"/>
      <c r="H8" s="23"/>
      <c r="I8" s="23"/>
      <c r="J8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8" s="23"/>
      <c r="L8" s="21"/>
      <c r="M8" s="21"/>
      <c r="N8" s="23"/>
      <c r="O8" s="20"/>
      <c r="P8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8" s="21"/>
      <c r="R8" s="31">
        <f>Tabela22345678910111213[[#This Row],[Quantidade]]*Tabela22345678910111213[[#This Row],[Entrada]]</f>
        <v>0</v>
      </c>
    </row>
    <row r="9" spans="1:25">
      <c r="A9" s="3"/>
      <c r="B9" s="14"/>
      <c r="C9" s="12"/>
      <c r="D9" s="20"/>
      <c r="E9" s="21"/>
      <c r="F9" s="21"/>
      <c r="G9" s="21"/>
      <c r="H9" s="23"/>
      <c r="I9" s="23"/>
      <c r="J9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9" s="23"/>
      <c r="L9" s="21"/>
      <c r="M9" s="21"/>
      <c r="N9" s="23"/>
      <c r="O9" s="20"/>
      <c r="P9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9" s="21"/>
      <c r="R9" s="31">
        <f>Tabela22345678910111213[[#This Row],[Quantidade]]*Tabela22345678910111213[[#This Row],[Entrada]]</f>
        <v>0</v>
      </c>
    </row>
    <row r="10" spans="1:25">
      <c r="A10" s="4" t="s">
        <v>25</v>
      </c>
      <c r="B10" s="5">
        <f>'Novembro 2022'!B10+SUM(Tabela22345678910111213[Financeiro])+B6</f>
        <v>400000</v>
      </c>
      <c r="C10" s="12"/>
      <c r="D10" s="20"/>
      <c r="E10" s="21"/>
      <c r="F10" s="21"/>
      <c r="G10" s="21"/>
      <c r="H10" s="23"/>
      <c r="I10" s="23"/>
      <c r="J10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0" s="23"/>
      <c r="L10" s="21"/>
      <c r="M10" s="21"/>
      <c r="N10" s="23"/>
      <c r="O10" s="20"/>
      <c r="P10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0" s="21"/>
      <c r="R10" s="31">
        <f>Tabela22345678910111213[[#This Row],[Quantidade]]*Tabela22345678910111213[[#This Row],[Entrada]]</f>
        <v>0</v>
      </c>
    </row>
    <row r="11" spans="1:25">
      <c r="A11" s="6" t="s">
        <v>26</v>
      </c>
      <c r="B11" s="8">
        <f>B10-SUMIF(Tabela22345678910111213[Resultado],"=",Tabela22345678910111213[Capital Alocado])-SUMIF(Tabela223456789101112[Resultado],"=",Tabela223456789101112[Capital Alocado])-SUMIF(Tabela2234567891011[Resultado],"=",Tabela2234567891011[Capital Alocado])-SUMIF(Tabela22345678910[Resultado],"=",Tabela22345678910[Capital Alocado])-SUMIF(Tabela223456789[Resultado],"=",Tabela223456789[Capital Alocado])-SUMIF(Tabela22345678[Resultado],"=",Tabela22345678[Capital Alocado])-SUMIF(Tabela2234567[Resultado],"=",Tabela2234567[Capital Alocado])-SUMIF(Tabela223456[Resultado],"=",Tabela223456[Capital Alocado])-SUMIF(Tabela22345[Resultado],"=",Tabela22345[Capital Alocado])-SUMIF(Tabela2234[Resultado],"=",Tabela2234[Capital Alocado])-(SUMIF(Tabela22[Resultado],"=",Tabela22[Capital Alocado]))-(SUMIF(Tabela223[Resultado],"=",Tabela223[Capital Alocado]))</f>
        <v>400000</v>
      </c>
      <c r="C11" s="12"/>
      <c r="D11" s="20"/>
      <c r="E11" s="21"/>
      <c r="F11" s="21"/>
      <c r="G11" s="21"/>
      <c r="H11" s="23"/>
      <c r="I11" s="23"/>
      <c r="J11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1" s="23"/>
      <c r="L11" s="21"/>
      <c r="M11" s="21"/>
      <c r="N11" s="23"/>
      <c r="O11" s="20"/>
      <c r="P11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1" s="21"/>
      <c r="R11" s="31">
        <f>Tabela22345678910111213[[#This Row],[Quantidade]]*Tabela22345678910111213[[#This Row],[Entrada]]</f>
        <v>0</v>
      </c>
    </row>
    <row r="12" spans="1:25">
      <c r="A12" s="6" t="s">
        <v>16</v>
      </c>
      <c r="B12" s="8">
        <f>B10*B7</f>
        <v>16000</v>
      </c>
      <c r="C12" s="12"/>
      <c r="D12" s="20"/>
      <c r="E12" s="21"/>
      <c r="F12" s="21"/>
      <c r="G12" s="21"/>
      <c r="H12" s="23"/>
      <c r="I12" s="23"/>
      <c r="J12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2" s="23"/>
      <c r="L12" s="21"/>
      <c r="M12" s="21"/>
      <c r="N12" s="23"/>
      <c r="O12" s="20"/>
      <c r="P12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2" s="21"/>
      <c r="R12" s="31">
        <f>Tabela22345678910111213[[#This Row],[Quantidade]]*Tabela22345678910111213[[#This Row],[Entrada]]</f>
        <v>0</v>
      </c>
    </row>
    <row r="13" spans="1:25">
      <c r="A13" s="6" t="s">
        <v>17</v>
      </c>
      <c r="B13" s="8">
        <f>B10*B8</f>
        <v>4000</v>
      </c>
      <c r="C13" s="12"/>
      <c r="D13" s="20"/>
      <c r="E13" s="21"/>
      <c r="F13" s="21"/>
      <c r="G13" s="21"/>
      <c r="H13" s="23"/>
      <c r="I13" s="23"/>
      <c r="J13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3" s="23"/>
      <c r="L13" s="21"/>
      <c r="M13" s="21"/>
      <c r="N13" s="23"/>
      <c r="O13" s="20"/>
      <c r="P13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3" s="21"/>
      <c r="R13" s="31">
        <f>Tabela22345678910111213[[#This Row],[Quantidade]]*Tabela22345678910111213[[#This Row],[Entrada]]</f>
        <v>0</v>
      </c>
    </row>
    <row r="14" spans="1:25">
      <c r="A14" s="50" t="s">
        <v>33</v>
      </c>
      <c r="B14" s="54">
        <f>(('Dezembro 2022'!B10-'Novembro 2022'!B10)-B6)/'Novembro 2022'!B10</f>
        <v>0</v>
      </c>
      <c r="C14" s="12"/>
      <c r="D14" s="20"/>
      <c r="E14" s="21"/>
      <c r="F14" s="21"/>
      <c r="G14" s="21"/>
      <c r="H14" s="23"/>
      <c r="I14" s="23"/>
      <c r="J14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4" s="23"/>
      <c r="L14" s="21"/>
      <c r="M14" s="21"/>
      <c r="N14" s="23"/>
      <c r="O14" s="20"/>
      <c r="P14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4" s="21"/>
      <c r="R14" s="31">
        <f>Tabela22345678910111213[[#This Row],[Quantidade]]*Tabela22345678910111213[[#This Row],[Entrada]]</f>
        <v>0</v>
      </c>
    </row>
    <row r="15" spans="1:25">
      <c r="A15" s="47" t="s">
        <v>37</v>
      </c>
      <c r="B15" s="55">
        <f>COUNTBLANK(Tabela22345678910111213[Resultado])-COUNTBLANK(Tabela22345678910111213[Data Início])</f>
        <v>0</v>
      </c>
      <c r="C15" s="12"/>
      <c r="D15" s="20"/>
      <c r="E15" s="21"/>
      <c r="F15" s="21"/>
      <c r="G15" s="21"/>
      <c r="H15" s="23"/>
      <c r="I15" s="23"/>
      <c r="J15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5" s="23"/>
      <c r="L15" s="21"/>
      <c r="M15" s="21"/>
      <c r="N15" s="23"/>
      <c r="O15" s="20"/>
      <c r="P15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5" s="21"/>
      <c r="R15" s="31">
        <f>Tabela22345678910111213[[#This Row],[Quantidade]]*Tabela22345678910111213[[#This Row],[Entrada]]</f>
        <v>0</v>
      </c>
    </row>
    <row r="16" spans="1:25">
      <c r="A16" s="52"/>
      <c r="B16" s="51"/>
      <c r="C16" s="12"/>
      <c r="D16" s="20"/>
      <c r="E16" s="21"/>
      <c r="F16" s="21"/>
      <c r="G16" s="21"/>
      <c r="H16" s="23"/>
      <c r="I16" s="23"/>
      <c r="J16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6" s="23"/>
      <c r="L16" s="21"/>
      <c r="M16" s="21"/>
      <c r="N16" s="23"/>
      <c r="O16" s="20"/>
      <c r="P16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6" s="21"/>
      <c r="R16" s="31">
        <f>Tabela22345678910111213[[#This Row],[Quantidade]]*Tabela22345678910111213[[#This Row],[Entrada]]</f>
        <v>0</v>
      </c>
    </row>
    <row r="17" spans="1:18">
      <c r="A17" s="4" t="s">
        <v>41</v>
      </c>
      <c r="B17" s="16">
        <v>5</v>
      </c>
      <c r="C17" s="12"/>
      <c r="D17" s="20"/>
      <c r="E17" s="21"/>
      <c r="F17" s="21"/>
      <c r="G17" s="21"/>
      <c r="H17" s="23"/>
      <c r="I17" s="23"/>
      <c r="J17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7" s="23"/>
      <c r="L17" s="21"/>
      <c r="M17" s="21"/>
      <c r="N17" s="23"/>
      <c r="O17" s="20"/>
      <c r="P17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7" s="21"/>
      <c r="R17" s="31">
        <f>Tabela22345678910111213[[#This Row],[Quantidade]]*Tabela22345678910111213[[#This Row],[Entrada]]</f>
        <v>0</v>
      </c>
    </row>
    <row r="18" spans="1:18">
      <c r="A18" s="15"/>
      <c r="B18" s="14"/>
      <c r="C18" s="12"/>
      <c r="D18" s="20"/>
      <c r="E18" s="21"/>
      <c r="F18" s="21"/>
      <c r="G18" s="21"/>
      <c r="H18" s="23"/>
      <c r="I18" s="23"/>
      <c r="J18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8" s="23"/>
      <c r="L18" s="21"/>
      <c r="M18" s="21"/>
      <c r="N18" s="23"/>
      <c r="O18" s="20"/>
      <c r="P18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8" s="21"/>
      <c r="R18" s="31">
        <f>Tabela22345678910111213[[#This Row],[Quantidade]]*Tabela22345678910111213[[#This Row],[Entrada]]</f>
        <v>0</v>
      </c>
    </row>
    <row r="19" spans="1:18">
      <c r="A19" s="4" t="s">
        <v>10</v>
      </c>
      <c r="B19" s="9"/>
      <c r="C19" s="12"/>
      <c r="D19" s="20"/>
      <c r="E19" s="21"/>
      <c r="F19" s="21"/>
      <c r="G19" s="21"/>
      <c r="H19" s="23"/>
      <c r="I19" s="23"/>
      <c r="J19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19" s="23"/>
      <c r="L19" s="21"/>
      <c r="M19" s="21"/>
      <c r="N19" s="23"/>
      <c r="O19" s="20"/>
      <c r="P19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19" s="21"/>
      <c r="R19" s="31">
        <f>Tabela22345678910111213[[#This Row],[Quantidade]]*Tabela22345678910111213[[#This Row],[Entrada]]</f>
        <v>0</v>
      </c>
    </row>
    <row r="20" spans="1:18">
      <c r="A20" s="6" t="s">
        <v>11</v>
      </c>
      <c r="B20" s="19">
        <v>10</v>
      </c>
      <c r="C20" s="12"/>
      <c r="D20" s="20"/>
      <c r="E20" s="21"/>
      <c r="F20" s="21"/>
      <c r="G20" s="21"/>
      <c r="H20" s="23"/>
      <c r="I20" s="23"/>
      <c r="J20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0" s="23"/>
      <c r="L20" s="21"/>
      <c r="M20" s="21"/>
      <c r="N20" s="23"/>
      <c r="O20" s="20"/>
      <c r="P20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0" s="21"/>
      <c r="R20" s="31">
        <f>Tabela22345678910111213[[#This Row],[Quantidade]]*Tabela22345678910111213[[#This Row],[Entrada]]</f>
        <v>0</v>
      </c>
    </row>
    <row r="21" spans="1:18">
      <c r="A21" s="6" t="s">
        <v>0</v>
      </c>
      <c r="B21" s="19">
        <v>9</v>
      </c>
      <c r="C21" s="12"/>
      <c r="D21" s="20"/>
      <c r="E21" s="21"/>
      <c r="F21" s="21"/>
      <c r="G21" s="21"/>
      <c r="H21" s="23"/>
      <c r="I21" s="23"/>
      <c r="J21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1" s="23"/>
      <c r="L21" s="21"/>
      <c r="M21" s="21"/>
      <c r="N21" s="23"/>
      <c r="O21" s="20"/>
      <c r="P21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1" s="21"/>
      <c r="R21" s="31">
        <f>Tabela22345678910111213[[#This Row],[Quantidade]]*Tabela22345678910111213[[#This Row],[Entrada]]</f>
        <v>0</v>
      </c>
    </row>
    <row r="22" spans="1:18">
      <c r="A22" s="7" t="s">
        <v>12</v>
      </c>
      <c r="B22" s="10">
        <f>B13/(B20-B21)</f>
        <v>4000</v>
      </c>
      <c r="C22" s="12"/>
      <c r="D22" s="20"/>
      <c r="E22" s="21"/>
      <c r="F22" s="21"/>
      <c r="G22" s="21"/>
      <c r="H22" s="23"/>
      <c r="I22" s="23"/>
      <c r="J22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2" s="23"/>
      <c r="L22" s="21"/>
      <c r="M22" s="21"/>
      <c r="N22" s="23"/>
      <c r="O22" s="20"/>
      <c r="P22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2" s="21"/>
      <c r="R22" s="31">
        <f>Tabela22345678910111213[[#This Row],[Quantidade]]*Tabela22345678910111213[[#This Row],[Entrada]]</f>
        <v>0</v>
      </c>
    </row>
    <row r="23" spans="1:18">
      <c r="A23" s="15"/>
      <c r="B23" s="14"/>
      <c r="C23" s="12"/>
      <c r="D23" s="20"/>
      <c r="E23" s="21"/>
      <c r="F23" s="21"/>
      <c r="G23" s="21"/>
      <c r="H23" s="23"/>
      <c r="I23" s="23"/>
      <c r="J23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3" s="23"/>
      <c r="L23" s="21"/>
      <c r="M23" s="21"/>
      <c r="N23" s="23"/>
      <c r="O23" s="20"/>
      <c r="P23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3" s="21"/>
      <c r="R23" s="31">
        <f>Tabela22345678910111213[[#This Row],[Quantidade]]*Tabela22345678910111213[[#This Row],[Entrada]]</f>
        <v>0</v>
      </c>
    </row>
    <row r="24" spans="1:18">
      <c r="A24" s="13"/>
      <c r="B24" s="13"/>
      <c r="C24" s="12"/>
      <c r="D24" s="20"/>
      <c r="E24" s="21"/>
      <c r="F24" s="21"/>
      <c r="G24" s="21"/>
      <c r="H24" s="23"/>
      <c r="I24" s="23"/>
      <c r="J24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4" s="23"/>
      <c r="L24" s="21"/>
      <c r="M24" s="21"/>
      <c r="N24" s="23"/>
      <c r="O24" s="20"/>
      <c r="P24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4" s="21"/>
      <c r="R24" s="31">
        <f>Tabela22345678910111213[[#This Row],[Quantidade]]*Tabela22345678910111213[[#This Row],[Entrada]]</f>
        <v>0</v>
      </c>
    </row>
    <row r="25" spans="1:18">
      <c r="A25" s="60" t="s">
        <v>22</v>
      </c>
      <c r="B25" s="60"/>
      <c r="C25" s="12"/>
      <c r="D25" s="20"/>
      <c r="E25" s="21"/>
      <c r="F25" s="21"/>
      <c r="G25" s="21"/>
      <c r="H25" s="23"/>
      <c r="I25" s="23"/>
      <c r="J25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5" s="23"/>
      <c r="L25" s="21"/>
      <c r="M25" s="21"/>
      <c r="N25" s="23"/>
      <c r="O25" s="20"/>
      <c r="P25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5" s="21"/>
      <c r="R25" s="31">
        <f>Tabela22345678910111213[[#This Row],[Quantidade]]*Tabela22345678910111213[[#This Row],[Entrada]]</f>
        <v>0</v>
      </c>
    </row>
    <row r="26" spans="1:18">
      <c r="A26" s="60"/>
      <c r="B26" s="60"/>
      <c r="C26" s="12"/>
      <c r="D26" s="20"/>
      <c r="E26" s="21"/>
      <c r="F26" s="21"/>
      <c r="G26" s="21"/>
      <c r="H26" s="23"/>
      <c r="I26" s="23"/>
      <c r="J26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6" s="23"/>
      <c r="L26" s="21"/>
      <c r="M26" s="21"/>
      <c r="N26" s="23"/>
      <c r="O26" s="20"/>
      <c r="P26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6" s="21"/>
      <c r="R26" s="31">
        <f>Tabela22345678910111213[[#This Row],[Quantidade]]*Tabela22345678910111213[[#This Row],[Entrada]]</f>
        <v>0</v>
      </c>
    </row>
    <row r="27" spans="1:18">
      <c r="A27" s="60" t="s">
        <v>21</v>
      </c>
      <c r="B27" s="60"/>
      <c r="C27" s="12"/>
      <c r="D27" s="20"/>
      <c r="E27" s="21"/>
      <c r="F27" s="21"/>
      <c r="G27" s="21"/>
      <c r="H27" s="23"/>
      <c r="I27" s="23"/>
      <c r="J27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7" s="23"/>
      <c r="L27" s="21"/>
      <c r="M27" s="21"/>
      <c r="N27" s="23"/>
      <c r="O27" s="20"/>
      <c r="P27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7" s="21"/>
      <c r="R27" s="31">
        <f>Tabela22345678910111213[[#This Row],[Quantidade]]*Tabela22345678910111213[[#This Row],[Entrada]]</f>
        <v>0</v>
      </c>
    </row>
    <row r="28" spans="1:18">
      <c r="A28" s="60"/>
      <c r="B28" s="60"/>
      <c r="D28" s="20"/>
      <c r="E28" s="21"/>
      <c r="F28" s="21"/>
      <c r="G28" s="21"/>
      <c r="H28" s="23"/>
      <c r="I28" s="23"/>
      <c r="J28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8" s="23"/>
      <c r="L28" s="21"/>
      <c r="M28" s="21"/>
      <c r="N28" s="23"/>
      <c r="O28" s="20"/>
      <c r="P28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8" s="21"/>
      <c r="R28" s="31">
        <f>Tabela22345678910111213[[#This Row],[Quantidade]]*Tabela22345678910111213[[#This Row],[Entrada]]</f>
        <v>0</v>
      </c>
    </row>
    <row r="29" spans="1:18">
      <c r="A29" s="13"/>
      <c r="B29" s="13"/>
      <c r="C29" s="12"/>
      <c r="D29" s="20"/>
      <c r="E29" s="21"/>
      <c r="F29" s="21"/>
      <c r="G29" s="21"/>
      <c r="H29" s="23"/>
      <c r="I29" s="23"/>
      <c r="J29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29" s="23"/>
      <c r="L29" s="21"/>
      <c r="M29" s="21"/>
      <c r="N29" s="23"/>
      <c r="O29" s="20"/>
      <c r="P29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29" s="21"/>
      <c r="R29" s="31">
        <f>Tabela22345678910111213[[#This Row],[Quantidade]]*Tabela22345678910111213[[#This Row],[Entrada]]</f>
        <v>0</v>
      </c>
    </row>
    <row r="30" spans="1:18">
      <c r="D30" s="20"/>
      <c r="E30" s="21"/>
      <c r="F30" s="21"/>
      <c r="G30" s="21"/>
      <c r="H30" s="23"/>
      <c r="I30" s="23"/>
      <c r="J30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0" s="23"/>
      <c r="L30" s="21"/>
      <c r="M30" s="21"/>
      <c r="N30" s="23"/>
      <c r="O30" s="20"/>
      <c r="P30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0" s="21"/>
      <c r="R30" s="31">
        <f>Tabela22345678910111213[[#This Row],[Quantidade]]*Tabela22345678910111213[[#This Row],[Entrada]]</f>
        <v>0</v>
      </c>
    </row>
    <row r="31" spans="1:18" ht="15.75" thickBot="1">
      <c r="C31" s="33"/>
      <c r="D31" s="20"/>
      <c r="E31" s="21"/>
      <c r="F31" s="21"/>
      <c r="G31" s="21"/>
      <c r="H31" s="23"/>
      <c r="I31" s="23"/>
      <c r="J31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1" s="23"/>
      <c r="L31" s="21"/>
      <c r="M31" s="21"/>
      <c r="N31" s="23"/>
      <c r="O31" s="20"/>
      <c r="P31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1" s="21"/>
      <c r="R31" s="31">
        <f>Tabela22345678910111213[[#This Row],[Quantidade]]*Tabela22345678910111213[[#This Row],[Entrada]]</f>
        <v>0</v>
      </c>
    </row>
    <row r="32" spans="1:18">
      <c r="A32" s="46"/>
      <c r="B32" s="38"/>
      <c r="D32" s="20"/>
      <c r="E32" s="21"/>
      <c r="F32" s="21"/>
      <c r="G32" s="21"/>
      <c r="H32" s="23"/>
      <c r="I32" s="23"/>
      <c r="J32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2" s="23"/>
      <c r="L32" s="21"/>
      <c r="M32" s="21"/>
      <c r="N32" s="23"/>
      <c r="O32" s="20"/>
      <c r="P32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2" s="21"/>
      <c r="R32" s="31">
        <f>Tabela22345678910111213[[#This Row],[Quantidade]]*Tabela22345678910111213[[#This Row],[Entrada]]</f>
        <v>0</v>
      </c>
    </row>
    <row r="33" spans="1:18">
      <c r="A33" s="39" t="s">
        <v>28</v>
      </c>
      <c r="B33" s="40"/>
      <c r="D33" s="20"/>
      <c r="E33" s="21"/>
      <c r="F33" s="21"/>
      <c r="G33" s="21"/>
      <c r="H33" s="23"/>
      <c r="I33" s="23"/>
      <c r="J33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3" s="23"/>
      <c r="L33" s="21"/>
      <c r="M33" s="21"/>
      <c r="N33" s="23"/>
      <c r="O33" s="20"/>
      <c r="P33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3" s="21"/>
      <c r="R33" s="31">
        <f>Tabela22345678910111213[[#This Row],[Quantidade]]*Tabela22345678910111213[[#This Row],[Entrada]]</f>
        <v>0</v>
      </c>
    </row>
    <row r="34" spans="1:18">
      <c r="A34" s="48" t="s">
        <v>34</v>
      </c>
      <c r="B34" s="49"/>
      <c r="D34" s="20"/>
      <c r="E34" s="21"/>
      <c r="F34" s="21"/>
      <c r="G34" s="21"/>
      <c r="H34" s="23"/>
      <c r="I34" s="23"/>
      <c r="J34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4" s="23"/>
      <c r="L34" s="21"/>
      <c r="M34" s="21"/>
      <c r="N34" s="23"/>
      <c r="O34" s="20"/>
      <c r="P34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4" s="21"/>
      <c r="R34" s="31">
        <f>Tabela22345678910111213[[#This Row],[Quantidade]]*Tabela22345678910111213[[#This Row],[Entrada]]</f>
        <v>0</v>
      </c>
    </row>
    <row r="35" spans="1:18">
      <c r="A35" s="48" t="s">
        <v>29</v>
      </c>
      <c r="B35" s="40"/>
      <c r="D35" s="20"/>
      <c r="E35" s="21"/>
      <c r="F35" s="21"/>
      <c r="G35" s="21"/>
      <c r="H35" s="23"/>
      <c r="I35" s="23"/>
      <c r="J35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5" s="23"/>
      <c r="L35" s="21"/>
      <c r="M35" s="21"/>
      <c r="N35" s="23"/>
      <c r="O35" s="20"/>
      <c r="P35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5" s="21"/>
      <c r="R35" s="31">
        <f>Tabela22345678910111213[[#This Row],[Quantidade]]*Tabela22345678910111213[[#This Row],[Entrada]]</f>
        <v>0</v>
      </c>
    </row>
    <row r="36" spans="1:18">
      <c r="A36" s="48" t="s">
        <v>31</v>
      </c>
      <c r="B36" s="40"/>
      <c r="D36" s="20"/>
      <c r="E36" s="21"/>
      <c r="F36" s="21"/>
      <c r="G36" s="21"/>
      <c r="H36" s="23"/>
      <c r="I36" s="23"/>
      <c r="J36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6" s="23"/>
      <c r="L36" s="21"/>
      <c r="M36" s="21"/>
      <c r="N36" s="23"/>
      <c r="O36" s="20"/>
      <c r="P36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6" s="21"/>
      <c r="R36" s="31">
        <f>Tabela22345678910111213[[#This Row],[Quantidade]]*Tabela22345678910111213[[#This Row],[Entrada]]</f>
        <v>0</v>
      </c>
    </row>
    <row r="37" spans="1:18">
      <c r="A37" s="48" t="s">
        <v>30</v>
      </c>
      <c r="B37" s="40"/>
      <c r="D37" s="20"/>
      <c r="E37" s="21"/>
      <c r="F37" s="21"/>
      <c r="G37" s="21"/>
      <c r="H37" s="23"/>
      <c r="I37" s="23"/>
      <c r="J37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7" s="23"/>
      <c r="L37" s="21"/>
      <c r="M37" s="21"/>
      <c r="N37" s="23"/>
      <c r="O37" s="20"/>
      <c r="P37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7" s="21"/>
      <c r="R37" s="31">
        <f>Tabela22345678910111213[[#This Row],[Quantidade]]*Tabela22345678910111213[[#This Row],[Entrada]]</f>
        <v>0</v>
      </c>
    </row>
    <row r="38" spans="1:18">
      <c r="A38" s="48" t="s">
        <v>32</v>
      </c>
      <c r="B38" s="40"/>
      <c r="D38" s="20"/>
      <c r="E38" s="21"/>
      <c r="F38" s="21"/>
      <c r="G38" s="21"/>
      <c r="H38" s="23"/>
      <c r="I38" s="23"/>
      <c r="J38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8" s="23"/>
      <c r="L38" s="21"/>
      <c r="M38" s="21"/>
      <c r="N38" s="23"/>
      <c r="O38" s="20"/>
      <c r="P38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8" s="21"/>
      <c r="R38" s="31">
        <f>Tabela22345678910111213[[#This Row],[Quantidade]]*Tabela22345678910111213[[#This Row],[Entrada]]</f>
        <v>0</v>
      </c>
    </row>
    <row r="39" spans="1:18">
      <c r="A39" s="68" t="s">
        <v>40</v>
      </c>
      <c r="B39" s="69"/>
      <c r="D39" s="20"/>
      <c r="E39" s="21"/>
      <c r="F39" s="21"/>
      <c r="G39" s="21"/>
      <c r="H39" s="23"/>
      <c r="I39" s="23"/>
      <c r="J39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39" s="23"/>
      <c r="L39" s="21"/>
      <c r="M39" s="21"/>
      <c r="N39" s="23"/>
      <c r="O39" s="20"/>
      <c r="P39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39" s="21"/>
      <c r="R39" s="31">
        <f>Tabela22345678910111213[[#This Row],[Quantidade]]*Tabela22345678910111213[[#This Row],[Entrada]]</f>
        <v>0</v>
      </c>
    </row>
    <row r="40" spans="1:18" ht="15.75" thickBot="1">
      <c r="A40" s="58"/>
      <c r="B40" s="57"/>
      <c r="C40" s="56"/>
      <c r="D40" s="20"/>
      <c r="E40" s="21"/>
      <c r="F40" s="21"/>
      <c r="G40" s="21"/>
      <c r="H40" s="23"/>
      <c r="I40" s="23"/>
      <c r="J40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0" s="23"/>
      <c r="L40" s="21"/>
      <c r="M40" s="21"/>
      <c r="N40" s="23"/>
      <c r="O40" s="20"/>
      <c r="P40" s="25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0" s="21"/>
      <c r="R40" s="31">
        <f>Tabela22345678910111213[[#This Row],[Quantidade]]*Tabela22345678910111213[[#This Row],[Entrada]]</f>
        <v>0</v>
      </c>
    </row>
    <row r="41" spans="1:18">
      <c r="D41" s="20"/>
      <c r="E41" s="21"/>
      <c r="F41" s="21"/>
      <c r="G41" s="21"/>
      <c r="H41" s="23"/>
      <c r="I41" s="23"/>
      <c r="J41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1" s="23"/>
      <c r="L41" s="21"/>
      <c r="M41" s="21"/>
      <c r="N41" s="23"/>
      <c r="O41" s="20"/>
      <c r="P41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1" s="21"/>
      <c r="R41" s="31">
        <f>Tabela22345678910111213[[#This Row],[Quantidade]]*Tabela22345678910111213[[#This Row],[Entrada]]</f>
        <v>0</v>
      </c>
    </row>
    <row r="42" spans="1:18">
      <c r="D42" s="20"/>
      <c r="E42" s="21"/>
      <c r="F42" s="21"/>
      <c r="G42" s="21"/>
      <c r="H42" s="23"/>
      <c r="I42" s="23"/>
      <c r="J42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2" s="23"/>
      <c r="L42" s="21"/>
      <c r="M42" s="21"/>
      <c r="N42" s="23"/>
      <c r="O42" s="20"/>
      <c r="P42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2" s="21"/>
      <c r="R42" s="31">
        <f>Tabela22345678910111213[[#This Row],[Quantidade]]*Tabela22345678910111213[[#This Row],[Entrada]]</f>
        <v>0</v>
      </c>
    </row>
    <row r="43" spans="1:18">
      <c r="D43" s="20"/>
      <c r="E43" s="21"/>
      <c r="F43" s="21"/>
      <c r="G43" s="21"/>
      <c r="H43" s="23"/>
      <c r="I43" s="23"/>
      <c r="J43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3" s="23"/>
      <c r="L43" s="21"/>
      <c r="M43" s="21"/>
      <c r="N43" s="23"/>
      <c r="O43" s="20"/>
      <c r="P43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3" s="21"/>
      <c r="R43" s="31">
        <f>Tabela22345678910111213[[#This Row],[Quantidade]]*Tabela22345678910111213[[#This Row],[Entrada]]</f>
        <v>0</v>
      </c>
    </row>
    <row r="44" spans="1:18">
      <c r="D44" s="20"/>
      <c r="E44" s="21"/>
      <c r="F44" s="21"/>
      <c r="G44" s="21"/>
      <c r="H44" s="23"/>
      <c r="I44" s="23"/>
      <c r="J44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4" s="23"/>
      <c r="L44" s="21"/>
      <c r="M44" s="21"/>
      <c r="N44" s="23"/>
      <c r="O44" s="20"/>
      <c r="P44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4" s="21"/>
      <c r="R44" s="31">
        <f>Tabela22345678910111213[[#This Row],[Quantidade]]*Tabela22345678910111213[[#This Row],[Entrada]]</f>
        <v>0</v>
      </c>
    </row>
    <row r="45" spans="1:18">
      <c r="D45" s="20"/>
      <c r="E45" s="21"/>
      <c r="F45" s="21"/>
      <c r="G45" s="21"/>
      <c r="H45" s="23"/>
      <c r="I45" s="23"/>
      <c r="J45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5" s="23"/>
      <c r="L45" s="21"/>
      <c r="M45" s="21"/>
      <c r="N45" s="23"/>
      <c r="O45" s="20"/>
      <c r="P45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5" s="21"/>
      <c r="R45" s="31">
        <f>Tabela22345678910111213[[#This Row],[Quantidade]]*Tabela22345678910111213[[#This Row],[Entrada]]</f>
        <v>0</v>
      </c>
    </row>
    <row r="46" spans="1:18">
      <c r="D46" s="20"/>
      <c r="E46" s="21"/>
      <c r="F46" s="21"/>
      <c r="G46" s="21"/>
      <c r="H46" s="23"/>
      <c r="I46" s="23"/>
      <c r="J46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6" s="23"/>
      <c r="L46" s="21"/>
      <c r="M46" s="21"/>
      <c r="N46" s="23"/>
      <c r="O46" s="20"/>
      <c r="P46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6" s="21"/>
      <c r="R46" s="31">
        <f>Tabela22345678910111213[[#This Row],[Quantidade]]*Tabela22345678910111213[[#This Row],[Entrada]]</f>
        <v>0</v>
      </c>
    </row>
    <row r="47" spans="1:18">
      <c r="D47" s="20"/>
      <c r="E47" s="21"/>
      <c r="F47" s="21"/>
      <c r="G47" s="21"/>
      <c r="H47" s="23"/>
      <c r="I47" s="23"/>
      <c r="J47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7" s="23"/>
      <c r="L47" s="21"/>
      <c r="M47" s="21"/>
      <c r="N47" s="23"/>
      <c r="O47" s="20"/>
      <c r="P47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7" s="21"/>
      <c r="R47" s="31">
        <f>Tabela22345678910111213[[#This Row],[Quantidade]]*Tabela22345678910111213[[#This Row],[Entrada]]</f>
        <v>0</v>
      </c>
    </row>
    <row r="48" spans="1:18">
      <c r="D48" s="20"/>
      <c r="E48" s="21"/>
      <c r="F48" s="21"/>
      <c r="G48" s="21"/>
      <c r="H48" s="23"/>
      <c r="I48" s="23"/>
      <c r="J48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8" s="23"/>
      <c r="L48" s="21"/>
      <c r="M48" s="21"/>
      <c r="N48" s="23"/>
      <c r="O48" s="20"/>
      <c r="P48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8" s="21"/>
      <c r="R48" s="31">
        <f>Tabela22345678910111213[[#This Row],[Quantidade]]*Tabela22345678910111213[[#This Row],[Entrada]]</f>
        <v>0</v>
      </c>
    </row>
    <row r="49" spans="1:18">
      <c r="D49" s="20"/>
      <c r="E49" s="21"/>
      <c r="F49" s="21"/>
      <c r="G49" s="21"/>
      <c r="H49" s="23"/>
      <c r="I49" s="23"/>
      <c r="J49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49" s="23"/>
      <c r="L49" s="21"/>
      <c r="M49" s="21"/>
      <c r="N49" s="23"/>
      <c r="O49" s="20"/>
      <c r="P49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49" s="21"/>
      <c r="R49" s="31">
        <f>Tabela22345678910111213[[#This Row],[Quantidade]]*Tabela22345678910111213[[#This Row],[Entrada]]</f>
        <v>0</v>
      </c>
    </row>
    <row r="50" spans="1:18">
      <c r="D50" s="20"/>
      <c r="E50" s="21"/>
      <c r="F50" s="21"/>
      <c r="G50" s="21"/>
      <c r="H50" s="23"/>
      <c r="I50" s="23"/>
      <c r="J50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0" s="23"/>
      <c r="L50" s="21"/>
      <c r="M50" s="21"/>
      <c r="N50" s="23"/>
      <c r="O50" s="20"/>
      <c r="P50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0" s="21"/>
      <c r="R50" s="31">
        <f>Tabela22345678910111213[[#This Row],[Quantidade]]*Tabela22345678910111213[[#This Row],[Entrada]]</f>
        <v>0</v>
      </c>
    </row>
    <row r="51" spans="1:18">
      <c r="D51" s="20"/>
      <c r="E51" s="21"/>
      <c r="F51" s="21"/>
      <c r="G51" s="21"/>
      <c r="H51" s="23"/>
      <c r="I51" s="23"/>
      <c r="J51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1" s="23"/>
      <c r="L51" s="21"/>
      <c r="M51" s="21"/>
      <c r="N51" s="23"/>
      <c r="O51" s="20"/>
      <c r="P51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1" s="21"/>
      <c r="R51" s="31">
        <f>Tabela22345678910111213[[#This Row],[Quantidade]]*Tabela22345678910111213[[#This Row],[Entrada]]</f>
        <v>0</v>
      </c>
    </row>
    <row r="52" spans="1:18">
      <c r="D52" s="20"/>
      <c r="E52" s="21"/>
      <c r="F52" s="21"/>
      <c r="G52" s="21"/>
      <c r="H52" s="23"/>
      <c r="I52" s="23"/>
      <c r="J52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2" s="23"/>
      <c r="L52" s="21"/>
      <c r="M52" s="21"/>
      <c r="N52" s="23"/>
      <c r="O52" s="20"/>
      <c r="P52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2" s="21"/>
      <c r="R52" s="31">
        <f>Tabela22345678910111213[[#This Row],[Quantidade]]*Tabela22345678910111213[[#This Row],[Entrada]]</f>
        <v>0</v>
      </c>
    </row>
    <row r="53" spans="1:18">
      <c r="D53" s="20"/>
      <c r="E53" s="21"/>
      <c r="F53" s="21"/>
      <c r="G53" s="21"/>
      <c r="H53" s="23"/>
      <c r="I53" s="23"/>
      <c r="J53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3" s="23"/>
      <c r="L53" s="21"/>
      <c r="M53" s="21"/>
      <c r="N53" s="23"/>
      <c r="O53" s="20"/>
      <c r="P53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3" s="21"/>
      <c r="R53" s="31">
        <f>Tabela22345678910111213[[#This Row],[Quantidade]]*Tabela22345678910111213[[#This Row],[Entrada]]</f>
        <v>0</v>
      </c>
    </row>
    <row r="54" spans="1:18">
      <c r="D54" s="20"/>
      <c r="E54" s="21"/>
      <c r="F54" s="21"/>
      <c r="G54" s="21"/>
      <c r="H54" s="23"/>
      <c r="I54" s="23"/>
      <c r="J54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4" s="23"/>
      <c r="L54" s="21"/>
      <c r="M54" s="21"/>
      <c r="N54" s="23"/>
      <c r="O54" s="20"/>
      <c r="P54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4" s="21"/>
      <c r="R54" s="31">
        <f>Tabela22345678910111213[[#This Row],[Quantidade]]*Tabela22345678910111213[[#This Row],[Entrada]]</f>
        <v>0</v>
      </c>
    </row>
    <row r="55" spans="1:18">
      <c r="A55" s="27"/>
      <c r="B55" s="26"/>
      <c r="C55" s="26"/>
      <c r="D55" s="20"/>
      <c r="E55" s="21"/>
      <c r="F55" s="21"/>
      <c r="G55" s="21"/>
      <c r="H55" s="23"/>
      <c r="I55" s="23"/>
      <c r="J55" s="24">
        <f>IF(Tabela22345678910111213[[#This Row],[Direção]]="Compra",(((Tabela22345678910111213[[#This Row],[Entrada]]-Tabela22345678910111213[[#This Row],[Stop]])*Tabela22345678910111213[[#This Row],[Quantidade]])/$B$10),(((Tabela22345678910111213[[#This Row],[Stop]]-Tabela22345678910111213[[#This Row],[Entrada]])*Tabela22345678910111213[[#This Row],[Quantidade]])/$B$10))</f>
        <v>0</v>
      </c>
      <c r="K55" s="23"/>
      <c r="L55" s="21"/>
      <c r="M55" s="21"/>
      <c r="N55" s="23"/>
      <c r="O55" s="20"/>
      <c r="P55" s="30">
        <f>IF(Tabela22345678910111213[[#This Row],[Resultado]]="",0,IF(Tabela22345678910111213[[#This Row],[Direção]]="Compra",(Tabela22345678910111213[[#This Row],[Resultado]]-Tabela22345678910111213[[#This Row],[Entrada]])*Tabela22345678910111213[[#This Row],[Quantidade]]-(2*$B$17),(Tabela22345678910111213[[#This Row],[Entrada]]-Tabela22345678910111213[[#This Row],[Resultado]])*Tabela22345678910111213[[#This Row],[Quantidade]]-(2*$B$17)))</f>
        <v>0</v>
      </c>
      <c r="Q55" s="21"/>
      <c r="R55" s="31">
        <f>Tabela22345678910111213[[#This Row],[Quantidade]]*Tabela22345678910111213[[#This Row],[Entrada]]</f>
        <v>0</v>
      </c>
    </row>
  </sheetData>
  <sheetProtection algorithmName="SHA-512" hashValue="YDJAUeBmL/TGc+v+/QlmJ6mBMWT46ixiYJpuq4nNeRWzr12S79vp29cWx/lqthV2uG8CkD7VvAKAHS6JSd0JYw==" saltValue="z1IEnrhn5S3i12WGcASoOQ==" spinCount="100000" sheet="1" objects="1" scenarios="1"/>
  <mergeCells count="5">
    <mergeCell ref="A1:R3"/>
    <mergeCell ref="D5:R5"/>
    <mergeCell ref="A25:B26"/>
    <mergeCell ref="A27:B28"/>
    <mergeCell ref="A39:B39"/>
  </mergeCells>
  <conditionalFormatting sqref="P7:P55">
    <cfRule type="cellIs" dxfId="22" priority="8" operator="lessThan">
      <formula>0</formula>
    </cfRule>
  </conditionalFormatting>
  <conditionalFormatting sqref="J7:J55">
    <cfRule type="cellIs" dxfId="21" priority="7" operator="greaterThan">
      <formula>$B$8</formula>
    </cfRule>
  </conditionalFormatting>
  <conditionalFormatting sqref="B14">
    <cfRule type="cellIs" dxfId="20" priority="5" operator="lessThan">
      <formula>0</formula>
    </cfRule>
    <cfRule type="cellIs" dxfId="19" priority="6" operator="greaterThan">
      <formula>0</formula>
    </cfRule>
  </conditionalFormatting>
  <conditionalFormatting sqref="B15">
    <cfRule type="cellIs" dxfId="18" priority="1" operator="lessThan">
      <formula>0</formula>
    </cfRule>
    <cfRule type="cellIs" dxfId="17" priority="2" operator="greaterThan">
      <formula>0</formula>
    </cfRule>
  </conditionalFormatting>
  <dataValidations count="2">
    <dataValidation type="list" allowBlank="1" showInputMessage="1" showErrorMessage="1" errorTitle="Direção não reconhecida" error="Favor, opte por uma das opções da Lista." sqref="F7">
      <formula1>"Compra,Venda"</formula1>
    </dataValidation>
    <dataValidation type="list" errorStyle="warning" allowBlank="1" showInputMessage="1" showErrorMessage="1" errorTitle="Direção não reconhecida" error="Favor, opte por uma das opções da Lista." sqref="F8:F40">
      <formula1>"Compra,Venda"</formula1>
    </dataValidation>
  </dataValidations>
  <hyperlinks>
    <hyperlink ref="A38" r:id="rId1"/>
    <hyperlink ref="A35" r:id="rId2"/>
    <hyperlink ref="A36" r:id="rId3"/>
    <hyperlink ref="A37" r:id="rId4"/>
    <hyperlink ref="A34" r:id="rId5" display="Youtube"/>
    <hyperlink ref="A39" r:id="rId6" display="Whatsapp"/>
    <hyperlink ref="A39:B39" r:id="rId7" display="Telegram"/>
  </hyperlinks>
  <pageMargins left="0.511811024" right="0.511811024" top="0.78740157499999996" bottom="0.78740157499999996" header="0.31496062000000002" footer="0.31496062000000002"/>
  <pageSetup paperSize="9" orientation="portrait" r:id="rId8"/>
  <drawing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 2022</vt:lpstr>
      <vt:lpstr>Fevereiro 2022</vt:lpstr>
      <vt:lpstr>Março 2022</vt:lpstr>
      <vt:lpstr>Abril 2022</vt:lpstr>
      <vt:lpstr>Maio 2022</vt:lpstr>
      <vt:lpstr>Junho 2022</vt:lpstr>
      <vt:lpstr>Julho 2022</vt:lpstr>
      <vt:lpstr>Agosto 2022</vt:lpstr>
      <vt:lpstr>Setembro 2022</vt:lpstr>
      <vt:lpstr>Outubro 2022</vt:lpstr>
      <vt:lpstr>Novembro 2022</vt:lpstr>
      <vt:lpstr>Dezembro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Mikail</dc:creator>
  <cp:lastModifiedBy>Maurilio F. Almeida</cp:lastModifiedBy>
  <dcterms:created xsi:type="dcterms:W3CDTF">2020-04-23T22:00:15Z</dcterms:created>
  <dcterms:modified xsi:type="dcterms:W3CDTF">2022-08-18T10:46:48Z</dcterms:modified>
</cp:coreProperties>
</file>